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3345" yWindow="135" windowWidth="18945" windowHeight="11565"/>
  </bookViews>
  <sheets>
    <sheet name="GeneralSettings" sheetId="1" r:id="rId1"/>
    <sheet name="EURON" sheetId="14" r:id="rId2"/>
    <sheet name="EUR3M" sheetId="15" r:id="rId3"/>
    <sheet name="EUR6M" sheetId="16" r:id="rId4"/>
    <sheet name="EUR1M" sheetId="17" r:id="rId5"/>
    <sheet name="EUR1Y" sheetId="18" r:id="rId6"/>
    <sheet name="Euribor" sheetId="20" r:id="rId7"/>
    <sheet name="Quote" sheetId="19" r:id="rId8"/>
  </sheets>
  <definedNames>
    <definedName name="BumpValue">GeneralSettings!$O$3</definedName>
    <definedName name="BumpValue1M">GeneralSettings!#REF!</definedName>
    <definedName name="BumpValue1Y">GeneralSettings!#REF!</definedName>
    <definedName name="BumpValue3MFUT">GeneralSettings!#REF!</definedName>
    <definedName name="BumpValue6M">GeneralSettings!#REF!</definedName>
    <definedName name="BumpValueON">GeneralSettings!#REF!</definedName>
    <definedName name="Calendar">GeneralSettings!$I$5</definedName>
    <definedName name="Currency">GeneralSettings!$D$3</definedName>
    <definedName name="Discounting">GeneralSettings!$D$7</definedName>
    <definedName name="Evaluationdate">GeneralSettings!$I$3</definedName>
    <definedName name="FamilyName">GeneralSettings!$I$7</definedName>
    <definedName name="FuturesType" localSheetId="2">EUR3M!$H$35</definedName>
    <definedName name="IncludeFlag" localSheetId="4">EUR1M!$Q$3:$Q$91</definedName>
    <definedName name="IncludeFlag" localSheetId="5">EUR1Y!$Q$3:$Q$115</definedName>
    <definedName name="IncludeFlag" localSheetId="2">EUR3M!$Q$3:$Q$125</definedName>
    <definedName name="IncludeFlag" localSheetId="3">EUR6M!$R$3:$R$115</definedName>
    <definedName name="IncludeFlag" localSheetId="1">EURON!$O$3:$O$91</definedName>
    <definedName name="JumpDates_1M">EUR1M!$AG$11:$AG$23</definedName>
    <definedName name="JumpDates_3M">EUR3M!$AG$11:$AG$23</definedName>
    <definedName name="JumpDates_6M">EUR6M!$AH$11:$AH$23</definedName>
    <definedName name="JumpDates_ON">EURON!$AE$11:$AE$23</definedName>
    <definedName name="JumpQuotes_1M">EUR1M!$AM$11:$AM$23</definedName>
    <definedName name="JumpQuotes_3M">EUR3M!$AM$11:$AM$23</definedName>
    <definedName name="JumpQuotes_6M">EUR6M!$AN$11:$AN$23</definedName>
    <definedName name="JumpQuotes_ON">EURON!$AK$11:$AK$23</definedName>
    <definedName name="JumpSuffix">GeneralSettings!$I$9</definedName>
    <definedName name="MinDistance" localSheetId="4">EUR1M!$S$3:$S$91</definedName>
    <definedName name="MinDistance" localSheetId="5">EUR1Y!$S$3:$S$115</definedName>
    <definedName name="MinDistance" localSheetId="2">EUR3M!$S$3:$S$125</definedName>
    <definedName name="MinDistance" localSheetId="3">EUR6M!$T$3:$T$115</definedName>
    <definedName name="MinDistance" localSheetId="1">EURON!$Q$3:$Q$91</definedName>
    <definedName name="ObjectOverwrite">GeneralSettings!$D$6</definedName>
    <definedName name="Permanent">GeneralSettings!$D$4</definedName>
    <definedName name="PillarDate">GeneralSettings!$D$8</definedName>
    <definedName name="PriceTickValue">GeneralSettings!$D$10</definedName>
    <definedName name="Priority" localSheetId="4">EUR1M!$R$3:$R$91</definedName>
    <definedName name="Priority" localSheetId="5">EUR1Y!$R$3:$R$115</definedName>
    <definedName name="Priority" localSheetId="2">EUR3M!$R$3:$R$125</definedName>
    <definedName name="Priority" localSheetId="3">EUR6M!$S$3:$S$115</definedName>
    <definedName name="Priority" localSheetId="1">EURON!$P$3:$P$91</definedName>
    <definedName name="QuoteSuffix">GeneralSettings!$I$8</definedName>
    <definedName name="RateHelpers" localSheetId="4">EUR1M!$N$3:$N$91</definedName>
    <definedName name="RateHelpers" localSheetId="5">EUR1Y!$N$3:$N$115</definedName>
    <definedName name="RateHelpers" localSheetId="2">EUR3M!$N$3:$N$125</definedName>
    <definedName name="RateHelpers" localSheetId="3">EUR6M!$O$3:$O$115</definedName>
    <definedName name="RateHelpers" localSheetId="1">EURON!$L$3:$L$91</definedName>
    <definedName name="RateHelpers1M">EUR1M!$X$3:$X$91</definedName>
    <definedName name="RateHelpers1Y">EUR1Y!$X$3:$X$115</definedName>
    <definedName name="RateHelpers3M">EUR3M!$X$3:$X$125</definedName>
    <definedName name="RateHelpers6M">EUR6M!$Y$3:$Y$115</definedName>
    <definedName name="RateHelpersON">EURON!$V$3:$V$91</definedName>
    <definedName name="RateTickValue">GeneralSettings!$D$9</definedName>
    <definedName name="Sensitivity" localSheetId="4">EUR1M!$AK$8</definedName>
    <definedName name="Sensitivity" localSheetId="5">EUR1Y!$AH$8</definedName>
    <definedName name="Sensitivity" localSheetId="2">EUR3M!$AK$8</definedName>
    <definedName name="Sensitivity" localSheetId="3">EUR6M!$AL$8</definedName>
    <definedName name="Sensitivity" localSheetId="1">EURON!$AI$8</definedName>
    <definedName name="Settlementdate">GeneralSettings!$I$4</definedName>
    <definedName name="Stub" localSheetId="7">Quote!$BA$2</definedName>
    <definedName name="Tenor" localSheetId="4">EUR1M!$G$1</definedName>
    <definedName name="Tenor" localSheetId="5">EUR1Y!$G$1</definedName>
    <definedName name="Tenor" localSheetId="2">EUR3M!$G$1</definedName>
    <definedName name="Tenor" localSheetId="3">EUR6M!$G$1</definedName>
    <definedName name="Traits" localSheetId="6">Euribor!#REF!</definedName>
    <definedName name="Trigger">GeneralSettings!$D$5</definedName>
    <definedName name="YieldCurve_1M">GeneralSettings!$I$29</definedName>
    <definedName name="YieldCurve_1Y">GeneralSettings!$D$44</definedName>
    <definedName name="YieldCurve_3M">GeneralSettings!$I$14</definedName>
    <definedName name="YieldCurve_6M">GeneralSettings!$D$29</definedName>
    <definedName name="YieldCurve_ON">GeneralSettings!$D$14</definedName>
  </definedNames>
  <calcPr calcId="145621"/>
</workbook>
</file>

<file path=xl/calcChain.xml><?xml version="1.0" encoding="utf-8"?>
<calcChain xmlns="http://schemas.openxmlformats.org/spreadsheetml/2006/main">
  <c r="BE30" i="1" l="1"/>
  <c r="BE26" i="1"/>
  <c r="BE22" i="1"/>
  <c r="BE18" i="1"/>
  <c r="BE31" i="1"/>
  <c r="BE27" i="1"/>
  <c r="BE23" i="1"/>
  <c r="BE19" i="1"/>
  <c r="BE28" i="1" l="1"/>
  <c r="BE32" i="1"/>
  <c r="BE20" i="1"/>
  <c r="BE24" i="1"/>
  <c r="AU8" i="1" l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7" i="1"/>
  <c r="AU248" i="1" s="1"/>
  <c r="AD8" i="1" l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7" i="1"/>
  <c r="X4723" i="1" l="1"/>
  <c r="AO4723" i="1"/>
  <c r="X33" i="19"/>
  <c r="X32" i="19"/>
  <c r="X31" i="19"/>
  <c r="X30" i="19"/>
  <c r="X29" i="19"/>
  <c r="X28" i="19"/>
  <c r="X27" i="19"/>
  <c r="X26" i="19"/>
  <c r="X25" i="19"/>
  <c r="X24" i="19"/>
  <c r="X23" i="19"/>
  <c r="W23" i="19"/>
  <c r="W24" i="19"/>
  <c r="W25" i="19"/>
  <c r="W26" i="19"/>
  <c r="W27" i="19"/>
  <c r="W28" i="19"/>
  <c r="W29" i="19"/>
  <c r="W30" i="19"/>
  <c r="W31" i="19"/>
  <c r="W32" i="19"/>
  <c r="W33" i="19"/>
  <c r="W22" i="19"/>
  <c r="X22" i="19" s="1"/>
  <c r="M32" i="15"/>
  <c r="M31" i="15"/>
  <c r="M30" i="15"/>
  <c r="M29" i="15"/>
  <c r="M28" i="15"/>
  <c r="M27" i="15"/>
  <c r="M26" i="15"/>
  <c r="M25" i="15"/>
  <c r="M24" i="15"/>
  <c r="M23" i="15"/>
  <c r="M22" i="15"/>
  <c r="M21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D46" i="1"/>
  <c r="I31" i="1"/>
  <c r="D31" i="1"/>
  <c r="I16" i="1"/>
  <c r="D16" i="1"/>
  <c r="Y28" i="19"/>
  <c r="Y29" i="19"/>
  <c r="E11" i="20"/>
  <c r="Y33" i="19"/>
  <c r="Y22" i="19"/>
  <c r="Y32" i="19"/>
  <c r="D4" i="20"/>
  <c r="D9" i="20"/>
  <c r="Y27" i="19"/>
  <c r="Y30" i="19"/>
  <c r="E8" i="20"/>
  <c r="Y25" i="19"/>
  <c r="Y23" i="19"/>
  <c r="E5" i="20"/>
  <c r="D7" i="20"/>
  <c r="D12" i="20"/>
  <c r="Y24" i="19"/>
  <c r="D10" i="20"/>
  <c r="E6" i="20"/>
  <c r="Y26" i="19"/>
  <c r="Y31" i="19"/>
  <c r="Z28" i="19"/>
  <c r="AA23" i="19"/>
  <c r="Z26" i="19"/>
  <c r="Z24" i="19"/>
  <c r="AA30" i="19"/>
  <c r="AA24" i="19"/>
  <c r="Z30" i="19"/>
  <c r="AA26" i="19"/>
  <c r="AA33" i="19"/>
  <c r="AA28" i="19"/>
  <c r="Z27" i="19"/>
  <c r="Z23" i="19"/>
  <c r="Z32" i="19"/>
  <c r="AA29" i="19"/>
  <c r="AA27" i="19"/>
  <c r="Z33" i="19"/>
  <c r="Z29" i="19"/>
  <c r="AA22" i="19"/>
  <c r="AA25" i="19"/>
  <c r="Z22" i="19"/>
  <c r="AA31" i="19"/>
  <c r="AA32" i="19"/>
  <c r="Z31" i="19"/>
  <c r="Z25" i="19"/>
  <c r="H27" i="15" l="1"/>
  <c r="H24" i="15"/>
  <c r="H33" i="15"/>
  <c r="H32" i="15"/>
  <c r="H26" i="15"/>
  <c r="H30" i="15"/>
  <c r="H25" i="15"/>
  <c r="H34" i="15"/>
  <c r="H28" i="15"/>
  <c r="H29" i="15"/>
  <c r="H23" i="15"/>
  <c r="H31" i="15"/>
  <c r="AB24" i="19"/>
  <c r="AB32" i="19"/>
  <c r="AB29" i="19"/>
  <c r="AB26" i="19"/>
  <c r="AB23" i="19"/>
  <c r="AB31" i="19"/>
  <c r="AB28" i="19"/>
  <c r="AB25" i="19"/>
  <c r="AB33" i="19"/>
  <c r="AB30" i="19"/>
  <c r="AB27" i="19"/>
  <c r="AB22" i="19"/>
  <c r="H87" i="15"/>
  <c r="H88" i="15"/>
  <c r="D10" i="1"/>
  <c r="F6" i="20"/>
  <c r="F8" i="20"/>
  <c r="E10" i="20"/>
  <c r="F5" i="20"/>
  <c r="E12" i="20"/>
  <c r="F11" i="20"/>
  <c r="E7" i="20"/>
  <c r="E9" i="20"/>
  <c r="E4" i="20"/>
  <c r="AD24" i="19"/>
  <c r="AD25" i="19"/>
  <c r="AD33" i="19"/>
  <c r="AD26" i="19"/>
  <c r="AD27" i="19"/>
  <c r="AD28" i="19"/>
  <c r="AD29" i="19"/>
  <c r="AD22" i="19"/>
  <c r="AD30" i="19"/>
  <c r="AD23" i="19"/>
  <c r="AD31" i="19"/>
  <c r="AD32" i="19"/>
  <c r="H90" i="15" l="1"/>
  <c r="F7" i="20"/>
  <c r="F9" i="20"/>
  <c r="F10" i="20"/>
  <c r="F12" i="20"/>
  <c r="F4" i="20"/>
  <c r="I25" i="20" l="1"/>
  <c r="I22" i="20"/>
  <c r="I19" i="20"/>
  <c r="I16" i="20"/>
  <c r="H12" i="20"/>
  <c r="H11" i="20"/>
  <c r="H10" i="20"/>
  <c r="H9" i="20"/>
  <c r="H8" i="20"/>
  <c r="H7" i="20"/>
  <c r="H6" i="20"/>
  <c r="H5" i="20"/>
  <c r="G8" i="15"/>
  <c r="F15" i="20"/>
  <c r="K9" i="20"/>
  <c r="K11" i="20"/>
  <c r="K8" i="20"/>
  <c r="K10" i="20"/>
  <c r="K5" i="20"/>
  <c r="K6" i="20"/>
  <c r="K7" i="20"/>
  <c r="K12" i="20"/>
  <c r="H24" i="20"/>
  <c r="H3" i="20"/>
  <c r="H21" i="20"/>
  <c r="H18" i="20"/>
  <c r="H15" i="20"/>
  <c r="D7" i="1" l="1"/>
  <c r="G6" i="16"/>
  <c r="G6" i="18"/>
  <c r="G6" i="17"/>
  <c r="G6" i="15"/>
  <c r="G7" i="17"/>
  <c r="G7" i="15"/>
  <c r="G7" i="16"/>
  <c r="G7" i="18"/>
  <c r="G10" i="15"/>
  <c r="G10" i="16"/>
  <c r="G10" i="18"/>
  <c r="G17" i="18"/>
  <c r="H39" i="1"/>
  <c r="H24" i="1"/>
  <c r="C39" i="1"/>
  <c r="C54" i="1"/>
  <c r="C24" i="1"/>
  <c r="L16" i="20"/>
  <c r="M6" i="20"/>
  <c r="M5" i="20"/>
  <c r="M11" i="20"/>
  <c r="M10" i="20"/>
  <c r="M7" i="20"/>
  <c r="M8" i="20"/>
  <c r="M9" i="20"/>
  <c r="G5" i="18" l="1"/>
  <c r="G5" i="16"/>
  <c r="G5" i="15"/>
  <c r="G5" i="17"/>
  <c r="E1" i="14"/>
  <c r="G14" i="18"/>
  <c r="G14" i="16"/>
  <c r="G11" i="18"/>
  <c r="G11" i="16"/>
  <c r="G11" i="15"/>
  <c r="G9" i="15"/>
  <c r="G9" i="16"/>
  <c r="G9" i="17"/>
  <c r="G9" i="18"/>
  <c r="G20" i="18"/>
  <c r="N68" i="18"/>
  <c r="N69" i="18"/>
  <c r="N70" i="18"/>
  <c r="N71" i="18"/>
  <c r="N72" i="18"/>
  <c r="N73" i="18"/>
  <c r="N74" i="18"/>
  <c r="N75" i="18"/>
  <c r="N67" i="18"/>
  <c r="N66" i="18"/>
  <c r="N65" i="18"/>
  <c r="N64" i="18"/>
  <c r="N63" i="18"/>
  <c r="N62" i="18"/>
  <c r="N61" i="18"/>
  <c r="N60" i="18"/>
  <c r="N59" i="18"/>
  <c r="N58" i="18"/>
  <c r="N57" i="18"/>
  <c r="N56" i="18"/>
  <c r="N55" i="18"/>
  <c r="N54" i="18"/>
  <c r="N53" i="18"/>
  <c r="N52" i="18"/>
  <c r="N51" i="18"/>
  <c r="N50" i="18"/>
  <c r="N49" i="18"/>
  <c r="N48" i="18"/>
  <c r="N47" i="18"/>
  <c r="N46" i="18"/>
  <c r="N45" i="18"/>
  <c r="N44" i="18"/>
  <c r="N43" i="18"/>
  <c r="N42" i="18"/>
  <c r="N41" i="18"/>
  <c r="N40" i="18"/>
  <c r="N39" i="18"/>
  <c r="N38" i="18"/>
  <c r="N37" i="18"/>
  <c r="N36" i="18"/>
  <c r="N35" i="18"/>
  <c r="N34" i="18"/>
  <c r="N33" i="18"/>
  <c r="N4" i="18"/>
  <c r="H79" i="18"/>
  <c r="H78" i="18"/>
  <c r="H77" i="18"/>
  <c r="H76" i="18"/>
  <c r="H75" i="18"/>
  <c r="H74" i="18"/>
  <c r="H73" i="18"/>
  <c r="H72" i="18"/>
  <c r="H71" i="18"/>
  <c r="H70" i="18"/>
  <c r="H69" i="18"/>
  <c r="H68" i="18"/>
  <c r="H67" i="18"/>
  <c r="H66" i="18"/>
  <c r="H65" i="18"/>
  <c r="H64" i="18"/>
  <c r="H63" i="18"/>
  <c r="H62" i="18"/>
  <c r="H61" i="18"/>
  <c r="H60" i="18"/>
  <c r="H59" i="18"/>
  <c r="H58" i="18"/>
  <c r="H57" i="18"/>
  <c r="H56" i="18"/>
  <c r="H55" i="18"/>
  <c r="H54" i="18"/>
  <c r="H53" i="18"/>
  <c r="H52" i="18"/>
  <c r="H51" i="18"/>
  <c r="H50" i="18"/>
  <c r="H49" i="18"/>
  <c r="A71" i="18"/>
  <c r="M67" i="18" s="1"/>
  <c r="B71" i="18"/>
  <c r="A72" i="18"/>
  <c r="M68" i="18" s="1"/>
  <c r="B72" i="18"/>
  <c r="A73" i="18"/>
  <c r="M69" i="18" s="1"/>
  <c r="B73" i="18"/>
  <c r="A74" i="18"/>
  <c r="M70" i="18" s="1"/>
  <c r="B74" i="18"/>
  <c r="A75" i="18"/>
  <c r="M71" i="18" s="1"/>
  <c r="B75" i="18"/>
  <c r="A76" i="18"/>
  <c r="M72" i="18" s="1"/>
  <c r="B76" i="18"/>
  <c r="A77" i="18"/>
  <c r="M73" i="18" s="1"/>
  <c r="B77" i="18"/>
  <c r="A78" i="18"/>
  <c r="M74" i="18" s="1"/>
  <c r="B78" i="18"/>
  <c r="A79" i="18"/>
  <c r="M75" i="18" s="1"/>
  <c r="B79" i="18"/>
  <c r="A80" i="18"/>
  <c r="M76" i="18" s="1"/>
  <c r="B80" i="18"/>
  <c r="A81" i="18"/>
  <c r="M77" i="18" s="1"/>
  <c r="B81" i="18"/>
  <c r="A82" i="18"/>
  <c r="M78" i="18" s="1"/>
  <c r="B82" i="18"/>
  <c r="A83" i="18"/>
  <c r="M79" i="18" s="1"/>
  <c r="B83" i="18"/>
  <c r="A84" i="18"/>
  <c r="M80" i="18" s="1"/>
  <c r="B84" i="18"/>
  <c r="A85" i="18"/>
  <c r="M81" i="18" s="1"/>
  <c r="B85" i="18"/>
  <c r="A86" i="18"/>
  <c r="M82" i="18" s="1"/>
  <c r="B86" i="18"/>
  <c r="A87" i="18"/>
  <c r="M83" i="18" s="1"/>
  <c r="B87" i="18"/>
  <c r="A88" i="18"/>
  <c r="M84" i="18" s="1"/>
  <c r="B88" i="18"/>
  <c r="A89" i="18"/>
  <c r="M85" i="18" s="1"/>
  <c r="B89" i="18"/>
  <c r="A90" i="18"/>
  <c r="M86" i="18" s="1"/>
  <c r="B90" i="18"/>
  <c r="A91" i="18"/>
  <c r="M87" i="18" s="1"/>
  <c r="B91" i="18"/>
  <c r="A92" i="18"/>
  <c r="M88" i="18" s="1"/>
  <c r="B92" i="18"/>
  <c r="A93" i="18"/>
  <c r="M89" i="18" s="1"/>
  <c r="B93" i="18"/>
  <c r="A94" i="18"/>
  <c r="M90" i="18" s="1"/>
  <c r="B94" i="18"/>
  <c r="A95" i="18"/>
  <c r="M91" i="18" s="1"/>
  <c r="B95" i="18"/>
  <c r="A96" i="18"/>
  <c r="M92" i="18" s="1"/>
  <c r="B96" i="18"/>
  <c r="A97" i="18"/>
  <c r="M93" i="18" s="1"/>
  <c r="B97" i="18"/>
  <c r="A98" i="18"/>
  <c r="M94" i="18" s="1"/>
  <c r="B98" i="18"/>
  <c r="A99" i="18"/>
  <c r="M95" i="18" s="1"/>
  <c r="B99" i="18"/>
  <c r="A100" i="18"/>
  <c r="M96" i="18" s="1"/>
  <c r="B100" i="18"/>
  <c r="A101" i="18"/>
  <c r="M97" i="18" s="1"/>
  <c r="B101" i="18"/>
  <c r="A102" i="18"/>
  <c r="M98" i="18" s="1"/>
  <c r="B102" i="18"/>
  <c r="A103" i="18"/>
  <c r="M99" i="18" s="1"/>
  <c r="B103" i="18"/>
  <c r="A104" i="18"/>
  <c r="M100" i="18" s="1"/>
  <c r="B104" i="18"/>
  <c r="A105" i="18"/>
  <c r="M101" i="18" s="1"/>
  <c r="B105" i="18"/>
  <c r="A106" i="18"/>
  <c r="M102" i="18" s="1"/>
  <c r="B106" i="18"/>
  <c r="A107" i="18"/>
  <c r="M103" i="18" s="1"/>
  <c r="B107" i="18"/>
  <c r="A108" i="18"/>
  <c r="M104" i="18" s="1"/>
  <c r="B108" i="18"/>
  <c r="A109" i="18"/>
  <c r="M105" i="18" s="1"/>
  <c r="B109" i="18"/>
  <c r="A110" i="18"/>
  <c r="M106" i="18" s="1"/>
  <c r="B110" i="18"/>
  <c r="A111" i="18"/>
  <c r="M107" i="18" s="1"/>
  <c r="B111" i="18"/>
  <c r="A112" i="18"/>
  <c r="M108" i="18" s="1"/>
  <c r="B112" i="18"/>
  <c r="A113" i="18"/>
  <c r="M109" i="18" s="1"/>
  <c r="B113" i="18"/>
  <c r="A114" i="18"/>
  <c r="M110" i="18" s="1"/>
  <c r="B114" i="18"/>
  <c r="A115" i="18"/>
  <c r="M111" i="18" s="1"/>
  <c r="B115" i="18"/>
  <c r="A116" i="18"/>
  <c r="M112" i="18" s="1"/>
  <c r="B116" i="18"/>
  <c r="A117" i="18"/>
  <c r="M113" i="18" s="1"/>
  <c r="B117" i="18"/>
  <c r="A118" i="18"/>
  <c r="M114" i="18" s="1"/>
  <c r="B118" i="18"/>
  <c r="A119" i="18"/>
  <c r="M115" i="18" s="1"/>
  <c r="B119" i="18"/>
  <c r="A50" i="18"/>
  <c r="M46" i="18" s="1"/>
  <c r="B50" i="18"/>
  <c r="A51" i="18"/>
  <c r="M47" i="18" s="1"/>
  <c r="B51" i="18"/>
  <c r="A52" i="18"/>
  <c r="M48" i="18" s="1"/>
  <c r="B52" i="18"/>
  <c r="A53" i="18"/>
  <c r="M49" i="18" s="1"/>
  <c r="B53" i="18"/>
  <c r="A54" i="18"/>
  <c r="M50" i="18" s="1"/>
  <c r="B54" i="18"/>
  <c r="A55" i="18"/>
  <c r="M51" i="18" s="1"/>
  <c r="B55" i="18"/>
  <c r="A56" i="18"/>
  <c r="M52" i="18" s="1"/>
  <c r="B56" i="18"/>
  <c r="A57" i="18"/>
  <c r="M53" i="18" s="1"/>
  <c r="B57" i="18"/>
  <c r="A58" i="18"/>
  <c r="M54" i="18" s="1"/>
  <c r="B58" i="18"/>
  <c r="A59" i="18"/>
  <c r="M55" i="18" s="1"/>
  <c r="B59" i="18"/>
  <c r="A60" i="18"/>
  <c r="M56" i="18" s="1"/>
  <c r="B60" i="18"/>
  <c r="A61" i="18"/>
  <c r="M57" i="18" s="1"/>
  <c r="B61" i="18"/>
  <c r="A62" i="18"/>
  <c r="M58" i="18" s="1"/>
  <c r="B62" i="18"/>
  <c r="A63" i="18"/>
  <c r="M59" i="18" s="1"/>
  <c r="B63" i="18"/>
  <c r="A64" i="18"/>
  <c r="M60" i="18" s="1"/>
  <c r="B64" i="18"/>
  <c r="A65" i="18"/>
  <c r="M61" i="18" s="1"/>
  <c r="B65" i="18"/>
  <c r="A66" i="18"/>
  <c r="M62" i="18" s="1"/>
  <c r="B66" i="18"/>
  <c r="A67" i="18"/>
  <c r="M63" i="18" s="1"/>
  <c r="B67" i="18"/>
  <c r="A68" i="18"/>
  <c r="M64" i="18" s="1"/>
  <c r="B68" i="18"/>
  <c r="A69" i="18"/>
  <c r="M65" i="18" s="1"/>
  <c r="B69" i="18"/>
  <c r="A70" i="18"/>
  <c r="M66" i="18" s="1"/>
  <c r="B70" i="18"/>
  <c r="B49" i="18"/>
  <c r="A49" i="18"/>
  <c r="M45" i="18" s="1"/>
  <c r="H46" i="18"/>
  <c r="H45" i="18"/>
  <c r="H44" i="18"/>
  <c r="H43" i="18"/>
  <c r="H42" i="18"/>
  <c r="H41" i="18"/>
  <c r="H40" i="18"/>
  <c r="H39" i="18"/>
  <c r="H38" i="18"/>
  <c r="H37" i="18"/>
  <c r="H36" i="18"/>
  <c r="H35" i="18"/>
  <c r="A46" i="18"/>
  <c r="M44" i="18" s="1"/>
  <c r="A45" i="18"/>
  <c r="M43" i="18" s="1"/>
  <c r="A44" i="18"/>
  <c r="M42" i="18" s="1"/>
  <c r="A43" i="18"/>
  <c r="M41" i="18" s="1"/>
  <c r="A42" i="18"/>
  <c r="M40" i="18" s="1"/>
  <c r="A41" i="18"/>
  <c r="M39" i="18" s="1"/>
  <c r="A40" i="18"/>
  <c r="M38" i="18" s="1"/>
  <c r="A39" i="18"/>
  <c r="M37" i="18" s="1"/>
  <c r="A38" i="18"/>
  <c r="M36" i="18" s="1"/>
  <c r="A37" i="18"/>
  <c r="M35" i="18" s="1"/>
  <c r="A36" i="18"/>
  <c r="M34" i="18" s="1"/>
  <c r="A35" i="18"/>
  <c r="M33" i="18" s="1"/>
  <c r="A34" i="18"/>
  <c r="M32" i="18" s="1"/>
  <c r="A33" i="18"/>
  <c r="M31" i="18" s="1"/>
  <c r="A32" i="18"/>
  <c r="M30" i="18" s="1"/>
  <c r="A31" i="18"/>
  <c r="M29" i="18" s="1"/>
  <c r="A30" i="18"/>
  <c r="M28" i="18" s="1"/>
  <c r="A29" i="18"/>
  <c r="M27" i="18" s="1"/>
  <c r="A28" i="18"/>
  <c r="M26" i="18" s="1"/>
  <c r="A27" i="18"/>
  <c r="M25" i="18" s="1"/>
  <c r="A26" i="18"/>
  <c r="M24" i="18" s="1"/>
  <c r="A25" i="18"/>
  <c r="M23" i="18" s="1"/>
  <c r="A24" i="18"/>
  <c r="M22" i="18" s="1"/>
  <c r="A23" i="18"/>
  <c r="M21" i="18" s="1"/>
  <c r="H4" i="18"/>
  <c r="H3" i="18"/>
  <c r="A15" i="18"/>
  <c r="M15" i="18" s="1"/>
  <c r="B15" i="18"/>
  <c r="C15" i="18" s="1"/>
  <c r="A16" i="18"/>
  <c r="M16" i="18" s="1"/>
  <c r="B16" i="18"/>
  <c r="C16" i="18" s="1"/>
  <c r="A17" i="18"/>
  <c r="M17" i="18" s="1"/>
  <c r="B17" i="18"/>
  <c r="C17" i="18" s="1"/>
  <c r="A18" i="18"/>
  <c r="M18" i="18" s="1"/>
  <c r="B18" i="18"/>
  <c r="C18" i="18" s="1"/>
  <c r="A19" i="18"/>
  <c r="M19" i="18" s="1"/>
  <c r="B19" i="18"/>
  <c r="A20" i="18"/>
  <c r="M20" i="18" s="1"/>
  <c r="B20" i="18"/>
  <c r="B14" i="18"/>
  <c r="C14" i="18" s="1"/>
  <c r="A14" i="18"/>
  <c r="M14" i="18" s="1"/>
  <c r="B13" i="18"/>
  <c r="A13" i="18"/>
  <c r="M13" i="18" s="1"/>
  <c r="B12" i="18"/>
  <c r="A12" i="18"/>
  <c r="M12" i="18" s="1"/>
  <c r="B11" i="18"/>
  <c r="A11" i="18"/>
  <c r="M11" i="18" s="1"/>
  <c r="B10" i="18"/>
  <c r="A10" i="18"/>
  <c r="M10" i="18" s="1"/>
  <c r="B9" i="18"/>
  <c r="A9" i="18"/>
  <c r="M9" i="18" s="1"/>
  <c r="B8" i="18"/>
  <c r="A8" i="18"/>
  <c r="M8" i="18" s="1"/>
  <c r="B7" i="18"/>
  <c r="A7" i="18"/>
  <c r="M7" i="18" s="1"/>
  <c r="B6" i="18"/>
  <c r="A6" i="18"/>
  <c r="M6" i="18" s="1"/>
  <c r="B5" i="18"/>
  <c r="A5" i="18"/>
  <c r="M5" i="18" s="1"/>
  <c r="B4" i="18"/>
  <c r="A4" i="18"/>
  <c r="M4" i="18" s="1"/>
  <c r="B3" i="18"/>
  <c r="A3" i="18"/>
  <c r="M72" i="17"/>
  <c r="M65" i="17"/>
  <c r="N47" i="17"/>
  <c r="N46" i="17"/>
  <c r="N44" i="17"/>
  <c r="N43" i="17"/>
  <c r="N41" i="17"/>
  <c r="N40" i="17"/>
  <c r="N38" i="17"/>
  <c r="N37" i="17"/>
  <c r="N36" i="17"/>
  <c r="N22" i="17"/>
  <c r="N23" i="17"/>
  <c r="N21" i="17"/>
  <c r="N4" i="17"/>
  <c r="N10" i="17"/>
  <c r="N11" i="17"/>
  <c r="N12" i="17"/>
  <c r="N13" i="17"/>
  <c r="N14" i="17"/>
  <c r="N15" i="17"/>
  <c r="N16" i="17"/>
  <c r="N17" i="17"/>
  <c r="N18" i="17"/>
  <c r="N19" i="17"/>
  <c r="N20" i="17"/>
  <c r="H51" i="17"/>
  <c r="H50" i="17"/>
  <c r="H48" i="17"/>
  <c r="H47" i="17"/>
  <c r="H45" i="17"/>
  <c r="H44" i="17"/>
  <c r="H42" i="17"/>
  <c r="H41" i="17"/>
  <c r="H40" i="17"/>
  <c r="A89" i="17"/>
  <c r="M85" i="17" s="1"/>
  <c r="B89" i="17"/>
  <c r="A90" i="17"/>
  <c r="M86" i="17" s="1"/>
  <c r="B90" i="17"/>
  <c r="A91" i="17"/>
  <c r="M87" i="17" s="1"/>
  <c r="B91" i="17"/>
  <c r="A92" i="17"/>
  <c r="M88" i="17" s="1"/>
  <c r="B92" i="17"/>
  <c r="A93" i="17"/>
  <c r="M89" i="17" s="1"/>
  <c r="B93" i="17"/>
  <c r="A94" i="17"/>
  <c r="M90" i="17" s="1"/>
  <c r="B94" i="17"/>
  <c r="A95" i="17"/>
  <c r="M91" i="17" s="1"/>
  <c r="B95" i="17"/>
  <c r="A55" i="17"/>
  <c r="M51" i="17" s="1"/>
  <c r="B55" i="17"/>
  <c r="A56" i="17"/>
  <c r="M52" i="17" s="1"/>
  <c r="B56" i="17"/>
  <c r="A57" i="17"/>
  <c r="M53" i="17" s="1"/>
  <c r="B57" i="17"/>
  <c r="A58" i="17"/>
  <c r="M54" i="17" s="1"/>
  <c r="B58" i="17"/>
  <c r="A59" i="17"/>
  <c r="M55" i="17" s="1"/>
  <c r="B59" i="17"/>
  <c r="A60" i="17"/>
  <c r="M56" i="17" s="1"/>
  <c r="B60" i="17"/>
  <c r="A61" i="17"/>
  <c r="M57" i="17" s="1"/>
  <c r="B61" i="17"/>
  <c r="A62" i="17"/>
  <c r="M58" i="17" s="1"/>
  <c r="B62" i="17"/>
  <c r="A63" i="17"/>
  <c r="M59" i="17" s="1"/>
  <c r="B63" i="17"/>
  <c r="A64" i="17"/>
  <c r="M60" i="17" s="1"/>
  <c r="B64" i="17"/>
  <c r="A65" i="17"/>
  <c r="M61" i="17" s="1"/>
  <c r="B65" i="17"/>
  <c r="A66" i="17"/>
  <c r="M62" i="17" s="1"/>
  <c r="B66" i="17"/>
  <c r="A67" i="17"/>
  <c r="M63" i="17" s="1"/>
  <c r="B67" i="17"/>
  <c r="A68" i="17"/>
  <c r="M64" i="17" s="1"/>
  <c r="B68" i="17"/>
  <c r="A69" i="17"/>
  <c r="B69" i="17"/>
  <c r="A70" i="17"/>
  <c r="M66" i="17" s="1"/>
  <c r="B70" i="17"/>
  <c r="A71" i="17"/>
  <c r="M67" i="17" s="1"/>
  <c r="B71" i="17"/>
  <c r="A72" i="17"/>
  <c r="M68" i="17" s="1"/>
  <c r="B72" i="17"/>
  <c r="A73" i="17"/>
  <c r="M69" i="17" s="1"/>
  <c r="B73" i="17"/>
  <c r="A74" i="17"/>
  <c r="M70" i="17" s="1"/>
  <c r="B74" i="17"/>
  <c r="A75" i="17"/>
  <c r="M71" i="17" s="1"/>
  <c r="B75" i="17"/>
  <c r="A76" i="17"/>
  <c r="B76" i="17"/>
  <c r="A77" i="17"/>
  <c r="M73" i="17" s="1"/>
  <c r="B77" i="17"/>
  <c r="A78" i="17"/>
  <c r="M74" i="17" s="1"/>
  <c r="B78" i="17"/>
  <c r="A79" i="17"/>
  <c r="M75" i="17" s="1"/>
  <c r="B79" i="17"/>
  <c r="A80" i="17"/>
  <c r="M76" i="17" s="1"/>
  <c r="B80" i="17"/>
  <c r="A81" i="17"/>
  <c r="M77" i="17" s="1"/>
  <c r="B81" i="17"/>
  <c r="A82" i="17"/>
  <c r="M78" i="17" s="1"/>
  <c r="B82" i="17"/>
  <c r="A83" i="17"/>
  <c r="M79" i="17" s="1"/>
  <c r="B83" i="17"/>
  <c r="A84" i="17"/>
  <c r="M80" i="17" s="1"/>
  <c r="B84" i="17"/>
  <c r="A85" i="17"/>
  <c r="M81" i="17" s="1"/>
  <c r="B85" i="17"/>
  <c r="A86" i="17"/>
  <c r="M82" i="17" s="1"/>
  <c r="B86" i="17"/>
  <c r="A87" i="17"/>
  <c r="M83" i="17" s="1"/>
  <c r="B87" i="17"/>
  <c r="A88" i="17"/>
  <c r="M84" i="17" s="1"/>
  <c r="B88" i="17"/>
  <c r="A53" i="17"/>
  <c r="M49" i="17" s="1"/>
  <c r="B53" i="17"/>
  <c r="A54" i="17"/>
  <c r="M50" i="17" s="1"/>
  <c r="B54" i="17"/>
  <c r="A41" i="17"/>
  <c r="M37" i="17" s="1"/>
  <c r="B41" i="17"/>
  <c r="A42" i="17"/>
  <c r="M38" i="17" s="1"/>
  <c r="B42" i="17"/>
  <c r="A43" i="17"/>
  <c r="M39" i="17" s="1"/>
  <c r="B43" i="17"/>
  <c r="A44" i="17"/>
  <c r="M40" i="17" s="1"/>
  <c r="B44" i="17"/>
  <c r="A45" i="17"/>
  <c r="M41" i="17" s="1"/>
  <c r="B45" i="17"/>
  <c r="A46" i="17"/>
  <c r="M42" i="17" s="1"/>
  <c r="B46" i="17"/>
  <c r="A47" i="17"/>
  <c r="M43" i="17" s="1"/>
  <c r="B47" i="17"/>
  <c r="A48" i="17"/>
  <c r="M44" i="17" s="1"/>
  <c r="B48" i="17"/>
  <c r="A49" i="17"/>
  <c r="M45" i="17" s="1"/>
  <c r="B49" i="17"/>
  <c r="A50" i="17"/>
  <c r="M46" i="17" s="1"/>
  <c r="B50" i="17"/>
  <c r="A51" i="17"/>
  <c r="M47" i="17" s="1"/>
  <c r="B51" i="17"/>
  <c r="A52" i="17"/>
  <c r="M48" i="17" s="1"/>
  <c r="B52" i="17"/>
  <c r="B40" i="17"/>
  <c r="A40" i="17"/>
  <c r="M36" i="17" s="1"/>
  <c r="H25" i="17"/>
  <c r="H24" i="17"/>
  <c r="H23" i="17"/>
  <c r="B37" i="17"/>
  <c r="A37" i="17"/>
  <c r="M35" i="17" s="1"/>
  <c r="B36" i="17"/>
  <c r="A36" i="17"/>
  <c r="M34" i="17" s="1"/>
  <c r="B35" i="17"/>
  <c r="A35" i="17"/>
  <c r="M33" i="17" s="1"/>
  <c r="B34" i="17"/>
  <c r="A34" i="17"/>
  <c r="M32" i="17" s="1"/>
  <c r="B33" i="17"/>
  <c r="A33" i="17"/>
  <c r="M31" i="17" s="1"/>
  <c r="B32" i="17"/>
  <c r="A32" i="17"/>
  <c r="M30" i="17" s="1"/>
  <c r="B31" i="17"/>
  <c r="A31" i="17"/>
  <c r="M29" i="17" s="1"/>
  <c r="B30" i="17"/>
  <c r="A30" i="17"/>
  <c r="M28" i="17" s="1"/>
  <c r="B29" i="17"/>
  <c r="A29" i="17"/>
  <c r="M27" i="17" s="1"/>
  <c r="B28" i="17"/>
  <c r="A28" i="17"/>
  <c r="M26" i="17" s="1"/>
  <c r="B27" i="17"/>
  <c r="A27" i="17"/>
  <c r="M25" i="17" s="1"/>
  <c r="B26" i="17"/>
  <c r="A26" i="17"/>
  <c r="M24" i="17" s="1"/>
  <c r="B25" i="17"/>
  <c r="A25" i="17"/>
  <c r="M23" i="17" s="1"/>
  <c r="B24" i="17"/>
  <c r="A24" i="17"/>
  <c r="M22" i="17" s="1"/>
  <c r="B23" i="17"/>
  <c r="A23" i="17"/>
  <c r="M21" i="17" s="1"/>
  <c r="H3" i="17"/>
  <c r="H4" i="17"/>
  <c r="H10" i="17"/>
  <c r="H11" i="17"/>
  <c r="H12" i="17"/>
  <c r="H13" i="17"/>
  <c r="H14" i="17"/>
  <c r="H20" i="17"/>
  <c r="H19" i="17"/>
  <c r="H18" i="17"/>
  <c r="H17" i="17"/>
  <c r="H16" i="17"/>
  <c r="H15" i="17"/>
  <c r="A7" i="17"/>
  <c r="M7" i="17" s="1"/>
  <c r="B7" i="17"/>
  <c r="A8" i="17"/>
  <c r="M8" i="17" s="1"/>
  <c r="B8" i="17"/>
  <c r="A9" i="17"/>
  <c r="M9" i="17" s="1"/>
  <c r="B9" i="17"/>
  <c r="A10" i="17"/>
  <c r="M10" i="17" s="1"/>
  <c r="B10" i="17"/>
  <c r="A11" i="17"/>
  <c r="M11" i="17" s="1"/>
  <c r="B11" i="17"/>
  <c r="A12" i="17"/>
  <c r="M12" i="17" s="1"/>
  <c r="B12" i="17"/>
  <c r="A13" i="17"/>
  <c r="M13" i="17" s="1"/>
  <c r="B13" i="17"/>
  <c r="A14" i="17"/>
  <c r="M14" i="17" s="1"/>
  <c r="B14" i="17"/>
  <c r="A15" i="17"/>
  <c r="M15" i="17" s="1"/>
  <c r="B15" i="17"/>
  <c r="A16" i="17"/>
  <c r="M16" i="17" s="1"/>
  <c r="B16" i="17"/>
  <c r="A17" i="17"/>
  <c r="M17" i="17" s="1"/>
  <c r="B17" i="17"/>
  <c r="A18" i="17"/>
  <c r="M18" i="17" s="1"/>
  <c r="B18" i="17"/>
  <c r="A19" i="17"/>
  <c r="M19" i="17" s="1"/>
  <c r="B19" i="17"/>
  <c r="A20" i="17"/>
  <c r="M20" i="17" s="1"/>
  <c r="B20" i="17"/>
  <c r="B6" i="17"/>
  <c r="A6" i="17"/>
  <c r="M6" i="17" s="1"/>
  <c r="B5" i="17"/>
  <c r="A5" i="17"/>
  <c r="M5" i="17" s="1"/>
  <c r="B4" i="17"/>
  <c r="A4" i="17"/>
  <c r="M4" i="17" s="1"/>
  <c r="B3" i="17"/>
  <c r="A3" i="17"/>
  <c r="O64" i="16"/>
  <c r="O65" i="16"/>
  <c r="O66" i="16"/>
  <c r="O67" i="16"/>
  <c r="O68" i="16"/>
  <c r="O69" i="16"/>
  <c r="O70" i="16"/>
  <c r="O71" i="16"/>
  <c r="O72" i="16"/>
  <c r="O73" i="16"/>
  <c r="O74" i="16"/>
  <c r="O7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45" i="16"/>
  <c r="N41" i="16"/>
  <c r="O41" i="16"/>
  <c r="N42" i="16"/>
  <c r="O42" i="16"/>
  <c r="N43" i="16"/>
  <c r="O43" i="16"/>
  <c r="N44" i="16"/>
  <c r="O40" i="16"/>
  <c r="N40" i="16"/>
  <c r="O39" i="16"/>
  <c r="N39" i="16"/>
  <c r="N38" i="16"/>
  <c r="N37" i="16"/>
  <c r="N36" i="16"/>
  <c r="N35" i="16"/>
  <c r="N34" i="16"/>
  <c r="N33" i="16"/>
  <c r="N32" i="16"/>
  <c r="N31" i="16"/>
  <c r="N30" i="16"/>
  <c r="N29" i="16"/>
  <c r="N28" i="16"/>
  <c r="N27" i="16"/>
  <c r="N26" i="16"/>
  <c r="N25" i="16"/>
  <c r="N24" i="16"/>
  <c r="N23" i="16"/>
  <c r="N22" i="16"/>
  <c r="O4" i="16"/>
  <c r="O15" i="16"/>
  <c r="O16" i="16"/>
  <c r="O17" i="16"/>
  <c r="O18" i="16"/>
  <c r="O19" i="16"/>
  <c r="O20" i="16"/>
  <c r="A50" i="16"/>
  <c r="N46" i="16" s="1"/>
  <c r="B50" i="16"/>
  <c r="A51" i="16"/>
  <c r="N47" i="16" s="1"/>
  <c r="B51" i="16"/>
  <c r="A52" i="16"/>
  <c r="N48" i="16" s="1"/>
  <c r="B52" i="16"/>
  <c r="A53" i="16"/>
  <c r="N49" i="16" s="1"/>
  <c r="B53" i="16"/>
  <c r="A54" i="16"/>
  <c r="N50" i="16" s="1"/>
  <c r="B54" i="16"/>
  <c r="A55" i="16"/>
  <c r="N51" i="16" s="1"/>
  <c r="B55" i="16"/>
  <c r="A56" i="16"/>
  <c r="N52" i="16" s="1"/>
  <c r="B56" i="16"/>
  <c r="A57" i="16"/>
  <c r="N53" i="16" s="1"/>
  <c r="B57" i="16"/>
  <c r="A58" i="16"/>
  <c r="N54" i="16" s="1"/>
  <c r="B58" i="16"/>
  <c r="A59" i="16"/>
  <c r="N55" i="16" s="1"/>
  <c r="B59" i="16"/>
  <c r="A60" i="16"/>
  <c r="N56" i="16" s="1"/>
  <c r="B60" i="16"/>
  <c r="A61" i="16"/>
  <c r="N57" i="16" s="1"/>
  <c r="B61" i="16"/>
  <c r="A62" i="16"/>
  <c r="N58" i="16" s="1"/>
  <c r="B62" i="16"/>
  <c r="A63" i="16"/>
  <c r="N59" i="16" s="1"/>
  <c r="B63" i="16"/>
  <c r="A64" i="16"/>
  <c r="N60" i="16" s="1"/>
  <c r="B64" i="16"/>
  <c r="A65" i="16"/>
  <c r="N61" i="16" s="1"/>
  <c r="B65" i="16"/>
  <c r="A66" i="16"/>
  <c r="N62" i="16" s="1"/>
  <c r="B66" i="16"/>
  <c r="A67" i="16"/>
  <c r="N63" i="16" s="1"/>
  <c r="B67" i="16"/>
  <c r="A68" i="16"/>
  <c r="N64" i="16" s="1"/>
  <c r="B68" i="16"/>
  <c r="A69" i="16"/>
  <c r="N65" i="16" s="1"/>
  <c r="B69" i="16"/>
  <c r="A70" i="16"/>
  <c r="N66" i="16" s="1"/>
  <c r="B70" i="16"/>
  <c r="A71" i="16"/>
  <c r="N67" i="16" s="1"/>
  <c r="B71" i="16"/>
  <c r="A72" i="16"/>
  <c r="N68" i="16" s="1"/>
  <c r="B72" i="16"/>
  <c r="A73" i="16"/>
  <c r="N69" i="16" s="1"/>
  <c r="B73" i="16"/>
  <c r="A74" i="16"/>
  <c r="N70" i="16" s="1"/>
  <c r="B74" i="16"/>
  <c r="A75" i="16"/>
  <c r="N71" i="16" s="1"/>
  <c r="B75" i="16"/>
  <c r="A76" i="16"/>
  <c r="N72" i="16" s="1"/>
  <c r="B76" i="16"/>
  <c r="A77" i="16"/>
  <c r="N73" i="16" s="1"/>
  <c r="B77" i="16"/>
  <c r="A78" i="16"/>
  <c r="N74" i="16" s="1"/>
  <c r="B78" i="16"/>
  <c r="A79" i="16"/>
  <c r="N75" i="16" s="1"/>
  <c r="B79" i="16"/>
  <c r="A80" i="16"/>
  <c r="N76" i="16" s="1"/>
  <c r="B80" i="16"/>
  <c r="A81" i="16"/>
  <c r="N77" i="16" s="1"/>
  <c r="B81" i="16"/>
  <c r="A82" i="16"/>
  <c r="N78" i="16" s="1"/>
  <c r="B82" i="16"/>
  <c r="A83" i="16"/>
  <c r="N79" i="16" s="1"/>
  <c r="B83" i="16"/>
  <c r="A84" i="16"/>
  <c r="N80" i="16" s="1"/>
  <c r="B84" i="16"/>
  <c r="A85" i="16"/>
  <c r="N81" i="16" s="1"/>
  <c r="B85" i="16"/>
  <c r="A86" i="16"/>
  <c r="N82" i="16" s="1"/>
  <c r="B86" i="16"/>
  <c r="A87" i="16"/>
  <c r="N83" i="16" s="1"/>
  <c r="B87" i="16"/>
  <c r="A88" i="16"/>
  <c r="N84" i="16" s="1"/>
  <c r="B88" i="16"/>
  <c r="A89" i="16"/>
  <c r="N85" i="16" s="1"/>
  <c r="B89" i="16"/>
  <c r="A90" i="16"/>
  <c r="N86" i="16" s="1"/>
  <c r="B90" i="16"/>
  <c r="A91" i="16"/>
  <c r="N87" i="16" s="1"/>
  <c r="B91" i="16"/>
  <c r="A92" i="16"/>
  <c r="N88" i="16" s="1"/>
  <c r="B92" i="16"/>
  <c r="A93" i="16"/>
  <c r="N89" i="16" s="1"/>
  <c r="B93" i="16"/>
  <c r="A94" i="16"/>
  <c r="N90" i="16" s="1"/>
  <c r="B94" i="16"/>
  <c r="A95" i="16"/>
  <c r="N91" i="16" s="1"/>
  <c r="B95" i="16"/>
  <c r="A96" i="16"/>
  <c r="N92" i="16" s="1"/>
  <c r="B96" i="16"/>
  <c r="A97" i="16"/>
  <c r="N93" i="16" s="1"/>
  <c r="B97" i="16"/>
  <c r="A98" i="16"/>
  <c r="N94" i="16" s="1"/>
  <c r="B98" i="16"/>
  <c r="A99" i="16"/>
  <c r="N95" i="16" s="1"/>
  <c r="B99" i="16"/>
  <c r="A100" i="16"/>
  <c r="N96" i="16" s="1"/>
  <c r="B100" i="16"/>
  <c r="A101" i="16"/>
  <c r="N97" i="16" s="1"/>
  <c r="B101" i="16"/>
  <c r="A102" i="16"/>
  <c r="N98" i="16" s="1"/>
  <c r="B102" i="16"/>
  <c r="A103" i="16"/>
  <c r="N99" i="16" s="1"/>
  <c r="B103" i="16"/>
  <c r="A104" i="16"/>
  <c r="N100" i="16" s="1"/>
  <c r="B104" i="16"/>
  <c r="A105" i="16"/>
  <c r="N101" i="16" s="1"/>
  <c r="B105" i="16"/>
  <c r="A106" i="16"/>
  <c r="N102" i="16" s="1"/>
  <c r="B106" i="16"/>
  <c r="A107" i="16"/>
  <c r="N103" i="16" s="1"/>
  <c r="B107" i="16"/>
  <c r="A108" i="16"/>
  <c r="N104" i="16" s="1"/>
  <c r="B108" i="16"/>
  <c r="A109" i="16"/>
  <c r="N105" i="16" s="1"/>
  <c r="B109" i="16"/>
  <c r="A110" i="16"/>
  <c r="N106" i="16" s="1"/>
  <c r="B110" i="16"/>
  <c r="A111" i="16"/>
  <c r="N107" i="16" s="1"/>
  <c r="B111" i="16"/>
  <c r="A112" i="16"/>
  <c r="N108" i="16" s="1"/>
  <c r="B112" i="16"/>
  <c r="A113" i="16"/>
  <c r="N109" i="16" s="1"/>
  <c r="B113" i="16"/>
  <c r="A114" i="16"/>
  <c r="N110" i="16" s="1"/>
  <c r="B114" i="16"/>
  <c r="A115" i="16"/>
  <c r="N111" i="16" s="1"/>
  <c r="B115" i="16"/>
  <c r="A116" i="16"/>
  <c r="N112" i="16" s="1"/>
  <c r="B116" i="16"/>
  <c r="A117" i="16"/>
  <c r="N113" i="16" s="1"/>
  <c r="B117" i="16"/>
  <c r="A118" i="16"/>
  <c r="N114" i="16" s="1"/>
  <c r="B118" i="16"/>
  <c r="A119" i="16"/>
  <c r="N115" i="16" s="1"/>
  <c r="B119" i="16"/>
  <c r="H79" i="16"/>
  <c r="H78" i="16"/>
  <c r="H77" i="16"/>
  <c r="H76" i="16"/>
  <c r="H75" i="16"/>
  <c r="H74" i="16"/>
  <c r="H73" i="16"/>
  <c r="H72" i="16"/>
  <c r="H71" i="16"/>
  <c r="H70" i="16"/>
  <c r="H69" i="16"/>
  <c r="H68" i="16"/>
  <c r="H67" i="16"/>
  <c r="H66" i="16"/>
  <c r="H65" i="16"/>
  <c r="H64" i="16"/>
  <c r="H63" i="16"/>
  <c r="H62" i="16"/>
  <c r="H61" i="16"/>
  <c r="H60" i="16"/>
  <c r="H59" i="16"/>
  <c r="H58" i="16"/>
  <c r="H57" i="16"/>
  <c r="H56" i="16"/>
  <c r="H55" i="16"/>
  <c r="H54" i="16"/>
  <c r="H53" i="16"/>
  <c r="H52" i="16"/>
  <c r="H51" i="16"/>
  <c r="H50" i="16"/>
  <c r="H49" i="16"/>
  <c r="B49" i="16"/>
  <c r="A49" i="16"/>
  <c r="N45" i="16" s="1"/>
  <c r="H45" i="16"/>
  <c r="H44" i="16"/>
  <c r="H43" i="16"/>
  <c r="H42" i="16"/>
  <c r="H41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31" i="16"/>
  <c r="C32" i="16"/>
  <c r="A23" i="16"/>
  <c r="N21" i="16" s="1"/>
  <c r="H20" i="16"/>
  <c r="H19" i="16"/>
  <c r="H18" i="16"/>
  <c r="H17" i="16"/>
  <c r="H16" i="16"/>
  <c r="H15" i="16"/>
  <c r="H4" i="16"/>
  <c r="H3" i="16"/>
  <c r="A17" i="16"/>
  <c r="N17" i="16" s="1"/>
  <c r="B17" i="16"/>
  <c r="A18" i="16"/>
  <c r="N18" i="16" s="1"/>
  <c r="B18" i="16"/>
  <c r="A19" i="16"/>
  <c r="N19" i="16" s="1"/>
  <c r="B19" i="16"/>
  <c r="A20" i="16"/>
  <c r="N20" i="16" s="1"/>
  <c r="B20" i="16"/>
  <c r="A11" i="16"/>
  <c r="N11" i="16" s="1"/>
  <c r="B11" i="16"/>
  <c r="A12" i="16"/>
  <c r="N12" i="16" s="1"/>
  <c r="B12" i="16"/>
  <c r="A13" i="16"/>
  <c r="N13" i="16" s="1"/>
  <c r="B13" i="16"/>
  <c r="A14" i="16"/>
  <c r="N14" i="16" s="1"/>
  <c r="B14" i="16"/>
  <c r="A15" i="16"/>
  <c r="N15" i="16" s="1"/>
  <c r="B15" i="16"/>
  <c r="A16" i="16"/>
  <c r="N16" i="16" s="1"/>
  <c r="B16" i="16"/>
  <c r="B10" i="16"/>
  <c r="A10" i="16"/>
  <c r="N10" i="16" s="1"/>
  <c r="B9" i="16"/>
  <c r="A9" i="16"/>
  <c r="N9" i="16" s="1"/>
  <c r="B8" i="16"/>
  <c r="A8" i="16"/>
  <c r="N8" i="16" s="1"/>
  <c r="B7" i="16"/>
  <c r="A7" i="16"/>
  <c r="N7" i="16" s="1"/>
  <c r="B6" i="16"/>
  <c r="A6" i="16"/>
  <c r="N6" i="16" s="1"/>
  <c r="B5" i="16"/>
  <c r="A5" i="16"/>
  <c r="N5" i="16" s="1"/>
  <c r="B4" i="16"/>
  <c r="A4" i="16"/>
  <c r="N4" i="16" s="1"/>
  <c r="B3" i="16"/>
  <c r="A3" i="16"/>
  <c r="M122" i="15"/>
  <c r="M123" i="15"/>
  <c r="M124" i="15"/>
  <c r="M125" i="15"/>
  <c r="M56" i="15"/>
  <c r="N56" i="15"/>
  <c r="M57" i="15"/>
  <c r="N57" i="15"/>
  <c r="M58" i="15"/>
  <c r="N58" i="15"/>
  <c r="M59" i="15"/>
  <c r="N59" i="15"/>
  <c r="M60" i="15"/>
  <c r="N60" i="15"/>
  <c r="M61" i="15"/>
  <c r="N61" i="15"/>
  <c r="M62" i="15"/>
  <c r="N62" i="15"/>
  <c r="M63" i="15"/>
  <c r="N63" i="15"/>
  <c r="M64" i="15"/>
  <c r="N64" i="15"/>
  <c r="M65" i="15"/>
  <c r="N65" i="15"/>
  <c r="M66" i="15"/>
  <c r="N66" i="15"/>
  <c r="M67" i="15"/>
  <c r="N67" i="15"/>
  <c r="M68" i="15"/>
  <c r="N68" i="15"/>
  <c r="M69" i="15"/>
  <c r="N69" i="15"/>
  <c r="M70" i="15"/>
  <c r="N70" i="15"/>
  <c r="M71" i="15"/>
  <c r="N71" i="15"/>
  <c r="M72" i="15"/>
  <c r="N72" i="15"/>
  <c r="M73" i="15"/>
  <c r="N73" i="15"/>
  <c r="M74" i="15"/>
  <c r="N74" i="15"/>
  <c r="M75" i="15"/>
  <c r="N75" i="15"/>
  <c r="M76" i="15"/>
  <c r="N76" i="15"/>
  <c r="M77" i="15"/>
  <c r="N77" i="15"/>
  <c r="M78" i="15"/>
  <c r="N78" i="15"/>
  <c r="M79" i="15"/>
  <c r="N79" i="15"/>
  <c r="M80" i="15"/>
  <c r="N80" i="15"/>
  <c r="M81" i="15"/>
  <c r="N81" i="15"/>
  <c r="M82" i="15"/>
  <c r="N82" i="15"/>
  <c r="M83" i="15"/>
  <c r="N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N4" i="15"/>
  <c r="N12" i="15"/>
  <c r="N13" i="15"/>
  <c r="N14" i="15"/>
  <c r="N15" i="15"/>
  <c r="N16" i="15"/>
  <c r="N17" i="15"/>
  <c r="N18" i="15"/>
  <c r="N19" i="15"/>
  <c r="N20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H58" i="15"/>
  <c r="H57" i="15"/>
  <c r="H56" i="15"/>
  <c r="H55" i="15"/>
  <c r="H54" i="15"/>
  <c r="H53" i="15"/>
  <c r="H52" i="15"/>
  <c r="H51" i="15"/>
  <c r="H50" i="15"/>
  <c r="H49" i="15"/>
  <c r="H48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20" i="15"/>
  <c r="H19" i="15"/>
  <c r="H18" i="15"/>
  <c r="H17" i="15"/>
  <c r="H16" i="15"/>
  <c r="H15" i="15"/>
  <c r="H14" i="15"/>
  <c r="H13" i="15"/>
  <c r="H12" i="15"/>
  <c r="H4" i="15"/>
  <c r="H3" i="15"/>
  <c r="F90" i="14"/>
  <c r="F89" i="14"/>
  <c r="F88" i="14"/>
  <c r="F87" i="14"/>
  <c r="F85" i="14"/>
  <c r="F84" i="14"/>
  <c r="F83" i="14"/>
  <c r="F82" i="14"/>
  <c r="F53" i="14"/>
  <c r="F52" i="14"/>
  <c r="F51" i="14"/>
  <c r="F37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B20" i="15"/>
  <c r="B19" i="15"/>
  <c r="B18" i="15"/>
  <c r="B17" i="15"/>
  <c r="B16" i="15"/>
  <c r="B15" i="15"/>
  <c r="B14" i="15"/>
  <c r="B13" i="15"/>
  <c r="B12" i="15"/>
  <c r="B11" i="15"/>
  <c r="B10" i="15"/>
  <c r="B9" i="15"/>
  <c r="B8" i="15"/>
  <c r="B7" i="15"/>
  <c r="B6" i="15"/>
  <c r="B5" i="15"/>
  <c r="B4" i="15"/>
  <c r="B3" i="15"/>
  <c r="AQ45" i="19"/>
  <c r="AQ44" i="19"/>
  <c r="AQ43" i="19"/>
  <c r="AQ42" i="19"/>
  <c r="AQ41" i="19"/>
  <c r="AQ40" i="19"/>
  <c r="AQ39" i="19"/>
  <c r="AQ38" i="19"/>
  <c r="AQ37" i="19"/>
  <c r="AQ36" i="19"/>
  <c r="AQ35" i="19"/>
  <c r="AQ34" i="19"/>
  <c r="AQ33" i="19"/>
  <c r="AR33" i="19" s="1"/>
  <c r="AQ32" i="19"/>
  <c r="AR32" i="19" s="1"/>
  <c r="AQ31" i="19"/>
  <c r="AR31" i="19" s="1"/>
  <c r="AQ30" i="19"/>
  <c r="AR30" i="19" s="1"/>
  <c r="AQ29" i="19"/>
  <c r="AQ28" i="19"/>
  <c r="AQ27" i="19"/>
  <c r="AR27" i="19" s="1"/>
  <c r="AQ26" i="19"/>
  <c r="AQ25" i="19"/>
  <c r="AR25" i="19" s="1"/>
  <c r="AQ24" i="19"/>
  <c r="AR24" i="19" s="1"/>
  <c r="AQ23" i="19"/>
  <c r="AR23" i="19" s="1"/>
  <c r="AQ22" i="19"/>
  <c r="AR22" i="19" s="1"/>
  <c r="AG45" i="19"/>
  <c r="AG44" i="19"/>
  <c r="AG43" i="19"/>
  <c r="AG42" i="19"/>
  <c r="AG41" i="19"/>
  <c r="AG40" i="19"/>
  <c r="AG39" i="19"/>
  <c r="AH39" i="19" s="1"/>
  <c r="AG38" i="19"/>
  <c r="AH38" i="19" s="1"/>
  <c r="AG37" i="19"/>
  <c r="AG36" i="19"/>
  <c r="AG35" i="19"/>
  <c r="AG34" i="19"/>
  <c r="AG33" i="19"/>
  <c r="AH33" i="19" s="1"/>
  <c r="AG32" i="19"/>
  <c r="AH32" i="19" s="1"/>
  <c r="AG31" i="19"/>
  <c r="AH31" i="19" s="1"/>
  <c r="AG30" i="19"/>
  <c r="AH30" i="19" s="1"/>
  <c r="AG29" i="19"/>
  <c r="AG28" i="19"/>
  <c r="AG27" i="19"/>
  <c r="AH27" i="19" s="1"/>
  <c r="AG26" i="19"/>
  <c r="AH26" i="19" s="1"/>
  <c r="AG25" i="19"/>
  <c r="AG24" i="19"/>
  <c r="AH24" i="19" s="1"/>
  <c r="AG23" i="19"/>
  <c r="AH23" i="19" s="1"/>
  <c r="AG22" i="19"/>
  <c r="AH22" i="19" s="1"/>
  <c r="AH45" i="19"/>
  <c r="AH37" i="19"/>
  <c r="AH36" i="19"/>
  <c r="AH35" i="19"/>
  <c r="AR21" i="19"/>
  <c r="AR20" i="19"/>
  <c r="AR19" i="19"/>
  <c r="AR18" i="19"/>
  <c r="AR17" i="19"/>
  <c r="AR16" i="19"/>
  <c r="AR15" i="19"/>
  <c r="AR14" i="19"/>
  <c r="AR13" i="19"/>
  <c r="AR12" i="19"/>
  <c r="AR11" i="19"/>
  <c r="AR10" i="19"/>
  <c r="AR9" i="19"/>
  <c r="AR8" i="19"/>
  <c r="AR7" i="19"/>
  <c r="AR6" i="19"/>
  <c r="AH15" i="19"/>
  <c r="AH14" i="19"/>
  <c r="AH13" i="19"/>
  <c r="AH12" i="19"/>
  <c r="AH11" i="19"/>
  <c r="AH10" i="19"/>
  <c r="AH9" i="19"/>
  <c r="AH8" i="19"/>
  <c r="AH7" i="19"/>
  <c r="AH6" i="19"/>
  <c r="X12" i="19"/>
  <c r="X11" i="19"/>
  <c r="X10" i="19"/>
  <c r="X9" i="19"/>
  <c r="X8" i="19"/>
  <c r="X7" i="19"/>
  <c r="X6" i="19"/>
  <c r="N10" i="19"/>
  <c r="N9" i="19"/>
  <c r="N8" i="19"/>
  <c r="N7" i="19"/>
  <c r="N6" i="19"/>
  <c r="L88" i="14"/>
  <c r="L87" i="14"/>
  <c r="L86" i="14"/>
  <c r="L85" i="14"/>
  <c r="L83" i="14"/>
  <c r="L82" i="14"/>
  <c r="L81" i="14"/>
  <c r="L80" i="14"/>
  <c r="L51" i="14"/>
  <c r="L50" i="14"/>
  <c r="L49" i="14"/>
  <c r="L35" i="14"/>
  <c r="K82" i="14"/>
  <c r="K83" i="14"/>
  <c r="K84" i="14"/>
  <c r="K85" i="14"/>
  <c r="K86" i="14"/>
  <c r="K87" i="14"/>
  <c r="K88" i="14"/>
  <c r="K89" i="14"/>
  <c r="K90" i="14"/>
  <c r="K9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L20" i="14"/>
  <c r="L19" i="14"/>
  <c r="L18" i="14"/>
  <c r="L17" i="14"/>
  <c r="L16" i="14"/>
  <c r="L15" i="14"/>
  <c r="L14" i="14"/>
  <c r="L13" i="14"/>
  <c r="L12" i="14"/>
  <c r="L11" i="14"/>
  <c r="L10" i="14"/>
  <c r="L9" i="14"/>
  <c r="L8" i="14"/>
  <c r="L7" i="14"/>
  <c r="L6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B4" i="14"/>
  <c r="B3" i="14"/>
  <c r="AR116" i="19"/>
  <c r="AH116" i="19"/>
  <c r="X116" i="19"/>
  <c r="N116" i="19"/>
  <c r="D116" i="19"/>
  <c r="AR115" i="19"/>
  <c r="AH115" i="19"/>
  <c r="X115" i="19"/>
  <c r="N115" i="19"/>
  <c r="D115" i="19"/>
  <c r="AR114" i="19"/>
  <c r="AH114" i="19"/>
  <c r="X114" i="19"/>
  <c r="N114" i="19"/>
  <c r="D114" i="19"/>
  <c r="AR113" i="19"/>
  <c r="AH113" i="19"/>
  <c r="X113" i="19"/>
  <c r="N113" i="19"/>
  <c r="AR112" i="19"/>
  <c r="AH112" i="19"/>
  <c r="X112" i="19"/>
  <c r="N112" i="19"/>
  <c r="AR111" i="19"/>
  <c r="AH111" i="19"/>
  <c r="X111" i="19"/>
  <c r="N111" i="19"/>
  <c r="AR110" i="19"/>
  <c r="AH110" i="19"/>
  <c r="X110" i="19"/>
  <c r="N110" i="19"/>
  <c r="AR109" i="19"/>
  <c r="AH109" i="19"/>
  <c r="X109" i="19"/>
  <c r="N109" i="19"/>
  <c r="D109" i="19"/>
  <c r="AR108" i="19"/>
  <c r="AH108" i="19"/>
  <c r="X108" i="19"/>
  <c r="N108" i="19"/>
  <c r="AR107" i="19"/>
  <c r="AH107" i="19"/>
  <c r="X107" i="19"/>
  <c r="N107" i="19"/>
  <c r="AR106" i="19"/>
  <c r="AH106" i="19"/>
  <c r="X106" i="19"/>
  <c r="N106" i="19"/>
  <c r="AR105" i="19"/>
  <c r="AH105" i="19"/>
  <c r="X105" i="19"/>
  <c r="N105" i="19"/>
  <c r="AR104" i="19"/>
  <c r="AH104" i="19"/>
  <c r="X104" i="19"/>
  <c r="N104" i="19"/>
  <c r="D104" i="19"/>
  <c r="AR103" i="19"/>
  <c r="AH103" i="19"/>
  <c r="X103" i="19"/>
  <c r="N103" i="19"/>
  <c r="D103" i="19"/>
  <c r="AR102" i="19"/>
  <c r="AH102" i="19"/>
  <c r="X102" i="19"/>
  <c r="N102" i="19"/>
  <c r="D102" i="19"/>
  <c r="AR101" i="19"/>
  <c r="AH101" i="19"/>
  <c r="X101" i="19"/>
  <c r="N101" i="19"/>
  <c r="D101" i="19"/>
  <c r="AR100" i="19"/>
  <c r="AH100" i="19"/>
  <c r="X100" i="19"/>
  <c r="N100" i="19"/>
  <c r="D100" i="19"/>
  <c r="AR99" i="19"/>
  <c r="AH99" i="19"/>
  <c r="X99" i="19"/>
  <c r="N99" i="19"/>
  <c r="D99" i="19"/>
  <c r="AR98" i="19"/>
  <c r="AH98" i="19"/>
  <c r="X98" i="19"/>
  <c r="N98" i="19"/>
  <c r="D98" i="19"/>
  <c r="AR97" i="19"/>
  <c r="AH97" i="19"/>
  <c r="X97" i="19"/>
  <c r="N97" i="19"/>
  <c r="D97" i="19"/>
  <c r="AR96" i="19"/>
  <c r="AH96" i="19"/>
  <c r="X96" i="19"/>
  <c r="N96" i="19"/>
  <c r="D96" i="19"/>
  <c r="AR95" i="19"/>
  <c r="AH95" i="19"/>
  <c r="X95" i="19"/>
  <c r="N95" i="19"/>
  <c r="D95" i="19"/>
  <c r="AR94" i="19"/>
  <c r="AH94" i="19"/>
  <c r="X94" i="19"/>
  <c r="N94" i="19"/>
  <c r="D94" i="19"/>
  <c r="AR93" i="19"/>
  <c r="AH93" i="19"/>
  <c r="X93" i="19"/>
  <c r="N93" i="19"/>
  <c r="D93" i="19"/>
  <c r="AR92" i="19"/>
  <c r="AH92" i="19"/>
  <c r="X92" i="19"/>
  <c r="N92" i="19"/>
  <c r="D92" i="19"/>
  <c r="AR91" i="19"/>
  <c r="AH91" i="19"/>
  <c r="X91" i="19"/>
  <c r="N91" i="19"/>
  <c r="D91" i="19"/>
  <c r="AR90" i="19"/>
  <c r="AH90" i="19"/>
  <c r="X90" i="19"/>
  <c r="N90" i="19"/>
  <c r="D90" i="19"/>
  <c r="AR89" i="19"/>
  <c r="AH89" i="19"/>
  <c r="X89" i="19"/>
  <c r="N89" i="19"/>
  <c r="D89" i="19"/>
  <c r="AR88" i="19"/>
  <c r="AH88" i="19"/>
  <c r="X88" i="19"/>
  <c r="N88" i="19"/>
  <c r="D88" i="19"/>
  <c r="AR87" i="19"/>
  <c r="AH87" i="19"/>
  <c r="X87" i="19"/>
  <c r="N87" i="19"/>
  <c r="D87" i="19"/>
  <c r="AR86" i="19"/>
  <c r="AH86" i="19"/>
  <c r="X86" i="19"/>
  <c r="N86" i="19"/>
  <c r="D86" i="19"/>
  <c r="AR85" i="19"/>
  <c r="AH85" i="19"/>
  <c r="X85" i="19"/>
  <c r="N85" i="19"/>
  <c r="D85" i="19"/>
  <c r="AR84" i="19"/>
  <c r="AH84" i="19"/>
  <c r="X84" i="19"/>
  <c r="N84" i="19"/>
  <c r="D84" i="19"/>
  <c r="AR83" i="19"/>
  <c r="AH83" i="19"/>
  <c r="X83" i="19"/>
  <c r="N83" i="19"/>
  <c r="D83" i="19"/>
  <c r="AR82" i="19"/>
  <c r="AH82" i="19"/>
  <c r="X82" i="19"/>
  <c r="N82" i="19"/>
  <c r="D82" i="19"/>
  <c r="AR81" i="19"/>
  <c r="AH81" i="19"/>
  <c r="X81" i="19"/>
  <c r="N81" i="19"/>
  <c r="D81" i="19"/>
  <c r="AR80" i="19"/>
  <c r="AH80" i="19"/>
  <c r="X80" i="19"/>
  <c r="N80" i="19"/>
  <c r="D80" i="19"/>
  <c r="AR79" i="19"/>
  <c r="AH79" i="19"/>
  <c r="X79" i="19"/>
  <c r="N79" i="19"/>
  <c r="D79" i="19"/>
  <c r="AR78" i="19"/>
  <c r="AH78" i="19"/>
  <c r="X78" i="19"/>
  <c r="N78" i="19"/>
  <c r="D78" i="19"/>
  <c r="AR77" i="19"/>
  <c r="AH77" i="19"/>
  <c r="X77" i="19"/>
  <c r="N77" i="19"/>
  <c r="D77" i="19"/>
  <c r="N76" i="19"/>
  <c r="N75" i="19"/>
  <c r="N74" i="19"/>
  <c r="N73" i="19"/>
  <c r="D73" i="19"/>
  <c r="D72" i="19"/>
  <c r="D71" i="19"/>
  <c r="N70" i="19"/>
  <c r="D70" i="19"/>
  <c r="D69" i="19"/>
  <c r="D68" i="19"/>
  <c r="N67" i="19"/>
  <c r="D67" i="19"/>
  <c r="D66" i="19"/>
  <c r="D65" i="19"/>
  <c r="N64" i="19"/>
  <c r="D64" i="19"/>
  <c r="D63" i="19"/>
  <c r="D62" i="19"/>
  <c r="D61" i="19"/>
  <c r="N60" i="19"/>
  <c r="N59" i="19"/>
  <c r="D59" i="19"/>
  <c r="N58" i="19"/>
  <c r="D58" i="19"/>
  <c r="N57" i="19"/>
  <c r="D57" i="19"/>
  <c r="N56" i="19"/>
  <c r="D56" i="19"/>
  <c r="N55" i="19"/>
  <c r="D55" i="19"/>
  <c r="N54" i="19"/>
  <c r="D54" i="19"/>
  <c r="N53" i="19"/>
  <c r="D53" i="19"/>
  <c r="N52" i="19"/>
  <c r="D52" i="19"/>
  <c r="N51" i="19"/>
  <c r="D51" i="19"/>
  <c r="N50" i="19"/>
  <c r="D50" i="19"/>
  <c r="N49" i="19"/>
  <c r="D49" i="19"/>
  <c r="D48" i="19"/>
  <c r="D47" i="19"/>
  <c r="D46" i="19"/>
  <c r="R45" i="19"/>
  <c r="O45" i="19"/>
  <c r="N45" i="19"/>
  <c r="R44" i="19"/>
  <c r="O44" i="19"/>
  <c r="N44" i="19"/>
  <c r="R43" i="19"/>
  <c r="O43" i="19"/>
  <c r="N43" i="19"/>
  <c r="R42" i="19"/>
  <c r="O42" i="19"/>
  <c r="N42" i="19"/>
  <c r="R41" i="19"/>
  <c r="O41" i="19"/>
  <c r="N41" i="19"/>
  <c r="R40" i="19"/>
  <c r="O40" i="19"/>
  <c r="N40" i="19"/>
  <c r="R39" i="19"/>
  <c r="O39" i="19"/>
  <c r="N39" i="19"/>
  <c r="R38" i="19"/>
  <c r="O38" i="19"/>
  <c r="N38" i="19"/>
  <c r="R37" i="19"/>
  <c r="O37" i="19"/>
  <c r="N37" i="19"/>
  <c r="R36" i="19"/>
  <c r="O36" i="19"/>
  <c r="N36" i="19"/>
  <c r="R35" i="19"/>
  <c r="O35" i="19"/>
  <c r="N35" i="19"/>
  <c r="AH34" i="19"/>
  <c r="R34" i="19"/>
  <c r="O34" i="19"/>
  <c r="N34" i="19"/>
  <c r="R33" i="19"/>
  <c r="O33" i="19"/>
  <c r="N33" i="19"/>
  <c r="R32" i="19"/>
  <c r="O32" i="19"/>
  <c r="N32" i="19"/>
  <c r="R31" i="19"/>
  <c r="O31" i="19"/>
  <c r="N31" i="19"/>
  <c r="R30" i="19"/>
  <c r="O30" i="19"/>
  <c r="N30" i="19"/>
  <c r="AR29" i="19"/>
  <c r="AH29" i="19"/>
  <c r="R29" i="19"/>
  <c r="O29" i="19"/>
  <c r="N29" i="19"/>
  <c r="BA28" i="19"/>
  <c r="AR28" i="19"/>
  <c r="AH28" i="19"/>
  <c r="R28" i="19"/>
  <c r="O28" i="19"/>
  <c r="N28" i="19"/>
  <c r="BA27" i="19"/>
  <c r="R27" i="19"/>
  <c r="O27" i="19"/>
  <c r="N27" i="19"/>
  <c r="BA26" i="19"/>
  <c r="AR26" i="19"/>
  <c r="R26" i="19"/>
  <c r="O26" i="19"/>
  <c r="N26" i="19"/>
  <c r="BA25" i="19"/>
  <c r="AH25" i="19"/>
  <c r="R25" i="19"/>
  <c r="O25" i="19"/>
  <c r="N25" i="19"/>
  <c r="BA24" i="19"/>
  <c r="R24" i="19"/>
  <c r="O24" i="19"/>
  <c r="N24" i="19"/>
  <c r="BA23" i="19"/>
  <c r="R23" i="19"/>
  <c r="O23" i="19"/>
  <c r="N23" i="19"/>
  <c r="R22" i="19"/>
  <c r="O22" i="19"/>
  <c r="N22" i="19"/>
  <c r="D6" i="19"/>
  <c r="D5" i="19"/>
  <c r="D4" i="19"/>
  <c r="G34" i="15" l="1"/>
  <c r="G26" i="15"/>
  <c r="G33" i="15"/>
  <c r="G25" i="15"/>
  <c r="G24" i="15"/>
  <c r="G23" i="15"/>
  <c r="G30" i="15"/>
  <c r="G28" i="15"/>
  <c r="G27" i="15"/>
  <c r="G31" i="15"/>
  <c r="G29" i="15"/>
  <c r="G32" i="15"/>
  <c r="N85" i="15"/>
  <c r="G95" i="17"/>
  <c r="G87" i="17"/>
  <c r="G79" i="17"/>
  <c r="G71" i="17"/>
  <c r="G63" i="17"/>
  <c r="G55" i="17"/>
  <c r="G47" i="17"/>
  <c r="G93" i="17"/>
  <c r="G77" i="17"/>
  <c r="G61" i="17"/>
  <c r="G45" i="17"/>
  <c r="G92" i="17"/>
  <c r="G76" i="17"/>
  <c r="G60" i="17"/>
  <c r="G44" i="17"/>
  <c r="G91" i="17"/>
  <c r="G75" i="17"/>
  <c r="G67" i="17"/>
  <c r="G51" i="17"/>
  <c r="G43" i="17"/>
  <c r="G66" i="17"/>
  <c r="G50" i="17"/>
  <c r="G81" i="17"/>
  <c r="G73" i="17"/>
  <c r="G57" i="17"/>
  <c r="G94" i="17"/>
  <c r="G86" i="17"/>
  <c r="G78" i="17"/>
  <c r="G70" i="17"/>
  <c r="G62" i="17"/>
  <c r="G54" i="17"/>
  <c r="G46" i="17"/>
  <c r="G85" i="17"/>
  <c r="G69" i="17"/>
  <c r="G53" i="17"/>
  <c r="G84" i="17"/>
  <c r="G68" i="17"/>
  <c r="G52" i="17"/>
  <c r="G83" i="17"/>
  <c r="G59" i="17"/>
  <c r="G82" i="17"/>
  <c r="G74" i="17"/>
  <c r="G58" i="17"/>
  <c r="G42" i="17"/>
  <c r="G49" i="17"/>
  <c r="G90" i="17"/>
  <c r="G89" i="17"/>
  <c r="G65" i="17"/>
  <c r="G41" i="17"/>
  <c r="G88" i="17"/>
  <c r="G80" i="17"/>
  <c r="G72" i="17"/>
  <c r="G64" i="17"/>
  <c r="G56" i="17"/>
  <c r="G48" i="17"/>
  <c r="G40" i="17"/>
  <c r="G34" i="17"/>
  <c r="G26" i="17"/>
  <c r="G32" i="17"/>
  <c r="G24" i="17"/>
  <c r="G23" i="17"/>
  <c r="G30" i="17"/>
  <c r="G29" i="17"/>
  <c r="G36" i="17"/>
  <c r="G28" i="17"/>
  <c r="G35" i="17"/>
  <c r="G27" i="17"/>
  <c r="G33" i="17"/>
  <c r="G25" i="17"/>
  <c r="G31" i="17"/>
  <c r="G37" i="17"/>
  <c r="G119" i="16"/>
  <c r="G111" i="16"/>
  <c r="G103" i="16"/>
  <c r="G95" i="16"/>
  <c r="G87" i="16"/>
  <c r="G79" i="16"/>
  <c r="G71" i="16"/>
  <c r="G63" i="16"/>
  <c r="G55" i="16"/>
  <c r="G109" i="16"/>
  <c r="G61" i="16"/>
  <c r="G116" i="16"/>
  <c r="G108" i="16"/>
  <c r="G100" i="16"/>
  <c r="G92" i="16"/>
  <c r="G76" i="16"/>
  <c r="G68" i="16"/>
  <c r="G115" i="16"/>
  <c r="G107" i="16"/>
  <c r="G99" i="16"/>
  <c r="G83" i="16"/>
  <c r="G67" i="16"/>
  <c r="G51" i="16"/>
  <c r="G106" i="16"/>
  <c r="G90" i="16"/>
  <c r="G74" i="16"/>
  <c r="G58" i="16"/>
  <c r="G73" i="16"/>
  <c r="G118" i="16"/>
  <c r="G110" i="16"/>
  <c r="G102" i="16"/>
  <c r="G94" i="16"/>
  <c r="G86" i="16"/>
  <c r="G78" i="16"/>
  <c r="G70" i="16"/>
  <c r="G62" i="16"/>
  <c r="G54" i="16"/>
  <c r="G117" i="16"/>
  <c r="G101" i="16"/>
  <c r="G93" i="16"/>
  <c r="G85" i="16"/>
  <c r="G77" i="16"/>
  <c r="G69" i="16"/>
  <c r="G53" i="16"/>
  <c r="G84" i="16"/>
  <c r="G60" i="16"/>
  <c r="G52" i="16"/>
  <c r="G91" i="16"/>
  <c r="G75" i="16"/>
  <c r="G59" i="16"/>
  <c r="G114" i="16"/>
  <c r="G98" i="16"/>
  <c r="G82" i="16"/>
  <c r="G66" i="16"/>
  <c r="G50" i="16"/>
  <c r="G113" i="16"/>
  <c r="G105" i="16"/>
  <c r="G97" i="16"/>
  <c r="G89" i="16"/>
  <c r="G81" i="16"/>
  <c r="G65" i="16"/>
  <c r="G57" i="16"/>
  <c r="G49" i="16"/>
  <c r="G96" i="16"/>
  <c r="G88" i="16"/>
  <c r="G80" i="16"/>
  <c r="G72" i="16"/>
  <c r="G64" i="16"/>
  <c r="G56" i="16"/>
  <c r="G112" i="16"/>
  <c r="G104" i="16"/>
  <c r="G46" i="16"/>
  <c r="G38" i="16"/>
  <c r="G30" i="16"/>
  <c r="G44" i="16"/>
  <c r="G36" i="16"/>
  <c r="G43" i="16"/>
  <c r="G35" i="16"/>
  <c r="G27" i="16"/>
  <c r="G34" i="16"/>
  <c r="G41" i="16"/>
  <c r="G33" i="16"/>
  <c r="G25" i="16"/>
  <c r="G40" i="16"/>
  <c r="G32" i="16"/>
  <c r="G24" i="16"/>
  <c r="G39" i="16"/>
  <c r="G31" i="16"/>
  <c r="G23" i="16"/>
  <c r="G45" i="16"/>
  <c r="G37" i="16"/>
  <c r="G29" i="16"/>
  <c r="G28" i="16"/>
  <c r="G42" i="16"/>
  <c r="G26" i="16"/>
  <c r="G56" i="15"/>
  <c r="G48" i="15"/>
  <c r="G40" i="15"/>
  <c r="G67" i="15"/>
  <c r="G75" i="15"/>
  <c r="G83" i="15"/>
  <c r="G91" i="15"/>
  <c r="G131" i="15"/>
  <c r="G123" i="15"/>
  <c r="G115" i="15"/>
  <c r="G107" i="15"/>
  <c r="G99" i="15"/>
  <c r="G130" i="15"/>
  <c r="G54" i="15"/>
  <c r="G46" i="15"/>
  <c r="G61" i="15"/>
  <c r="G69" i="15"/>
  <c r="G77" i="15"/>
  <c r="G85" i="15"/>
  <c r="G129" i="15"/>
  <c r="G121" i="15"/>
  <c r="G113" i="15"/>
  <c r="G105" i="15"/>
  <c r="G97" i="15"/>
  <c r="G53" i="15"/>
  <c r="G45" i="15"/>
  <c r="G37" i="15"/>
  <c r="G62" i="15"/>
  <c r="G70" i="15"/>
  <c r="G78" i="15"/>
  <c r="G86" i="15"/>
  <c r="G128" i="15"/>
  <c r="G120" i="15"/>
  <c r="G112" i="15"/>
  <c r="G104" i="15"/>
  <c r="G96" i="15"/>
  <c r="G52" i="15"/>
  <c r="G44" i="15"/>
  <c r="G63" i="15"/>
  <c r="G71" i="15"/>
  <c r="G79" i="15"/>
  <c r="G87" i="15"/>
  <c r="G127" i="15"/>
  <c r="G119" i="15"/>
  <c r="G55" i="15"/>
  <c r="G47" i="15"/>
  <c r="G39" i="15"/>
  <c r="G68" i="15"/>
  <c r="G76" i="15"/>
  <c r="G84" i="15"/>
  <c r="G122" i="15"/>
  <c r="G114" i="15"/>
  <c r="G106" i="15"/>
  <c r="G98" i="15"/>
  <c r="G38" i="15"/>
  <c r="G57" i="15"/>
  <c r="G72" i="15"/>
  <c r="G90" i="15"/>
  <c r="G125" i="15"/>
  <c r="G108" i="15"/>
  <c r="G92" i="15"/>
  <c r="G74" i="15"/>
  <c r="G58" i="15"/>
  <c r="G51" i="15"/>
  <c r="G73" i="15"/>
  <c r="G124" i="15"/>
  <c r="G103" i="15"/>
  <c r="G50" i="15"/>
  <c r="G118" i="15"/>
  <c r="G102" i="15"/>
  <c r="G49" i="15"/>
  <c r="G80" i="15"/>
  <c r="G117" i="15"/>
  <c r="G101" i="15"/>
  <c r="G43" i="15"/>
  <c r="G81" i="15"/>
  <c r="G116" i="15"/>
  <c r="G100" i="15"/>
  <c r="G42" i="15"/>
  <c r="G64" i="15"/>
  <c r="G82" i="15"/>
  <c r="G111" i="15"/>
  <c r="G95" i="15"/>
  <c r="G65" i="15"/>
  <c r="G88" i="15"/>
  <c r="G110" i="15"/>
  <c r="G94" i="15"/>
  <c r="G66" i="15"/>
  <c r="G89" i="15"/>
  <c r="G126" i="15"/>
  <c r="G109" i="15"/>
  <c r="G93" i="15"/>
  <c r="G41" i="15"/>
  <c r="E78" i="14"/>
  <c r="E70" i="14"/>
  <c r="E62" i="14"/>
  <c r="E54" i="14"/>
  <c r="E43" i="14"/>
  <c r="E34" i="14"/>
  <c r="E5" i="14"/>
  <c r="E92" i="14"/>
  <c r="E76" i="14"/>
  <c r="E68" i="14"/>
  <c r="E60" i="14"/>
  <c r="E49" i="14"/>
  <c r="E41" i="14"/>
  <c r="E32" i="14"/>
  <c r="E3" i="14"/>
  <c r="E91" i="14"/>
  <c r="E75" i="14"/>
  <c r="E67" i="14"/>
  <c r="E59" i="14"/>
  <c r="E48" i="14"/>
  <c r="E40" i="14"/>
  <c r="E31" i="14"/>
  <c r="E86" i="14"/>
  <c r="E74" i="14"/>
  <c r="E66" i="14"/>
  <c r="E58" i="14"/>
  <c r="E39" i="14"/>
  <c r="E30" i="14"/>
  <c r="E81" i="14"/>
  <c r="E73" i="14"/>
  <c r="E65" i="14"/>
  <c r="E57" i="14"/>
  <c r="E46" i="14"/>
  <c r="E38" i="14"/>
  <c r="E80" i="14"/>
  <c r="E72" i="14"/>
  <c r="E64" i="14"/>
  <c r="E56" i="14"/>
  <c r="E45" i="14"/>
  <c r="E36" i="14"/>
  <c r="E79" i="14"/>
  <c r="E63" i="14"/>
  <c r="E55" i="14"/>
  <c r="E44" i="14"/>
  <c r="E35" i="14"/>
  <c r="E93" i="14"/>
  <c r="E77" i="14"/>
  <c r="E69" i="14"/>
  <c r="E61" i="14"/>
  <c r="E50" i="14"/>
  <c r="E42" i="14"/>
  <c r="E33" i="14"/>
  <c r="E4" i="14"/>
  <c r="E47" i="14"/>
  <c r="E71" i="14"/>
  <c r="E26" i="14"/>
  <c r="E25" i="14"/>
  <c r="E24" i="14"/>
  <c r="E23" i="14"/>
  <c r="E29" i="14"/>
  <c r="E28" i="14"/>
  <c r="E27" i="14"/>
  <c r="AI86" i="19"/>
  <c r="AS31" i="19"/>
  <c r="P71" i="16"/>
  <c r="O67" i="19"/>
  <c r="Y114" i="19"/>
  <c r="V18" i="16"/>
  <c r="P65" i="16"/>
  <c r="O101" i="19"/>
  <c r="M81" i="14"/>
  <c r="U50" i="16"/>
  <c r="E92" i="19"/>
  <c r="R81" i="14"/>
  <c r="P64" i="18"/>
  <c r="P19" i="16"/>
  <c r="Y110" i="19"/>
  <c r="E48" i="19"/>
  <c r="G13" i="16"/>
  <c r="U62" i="16"/>
  <c r="AI7" i="19"/>
  <c r="Q46" i="16"/>
  <c r="T74" i="18"/>
  <c r="Q75" i="16"/>
  <c r="Q19" i="16"/>
  <c r="AS21" i="19"/>
  <c r="E69" i="19"/>
  <c r="AI37" i="19"/>
  <c r="N35" i="14"/>
  <c r="Q57" i="16"/>
  <c r="O116" i="19"/>
  <c r="E82" i="19"/>
  <c r="O103" i="19"/>
  <c r="E65" i="19"/>
  <c r="P59" i="18"/>
  <c r="Q66" i="16"/>
  <c r="AS24" i="19"/>
  <c r="N82" i="14"/>
  <c r="U71" i="18"/>
  <c r="AI15" i="19"/>
  <c r="U61" i="16"/>
  <c r="P62" i="18"/>
  <c r="AS14" i="19"/>
  <c r="V58" i="16"/>
  <c r="V45" i="16"/>
  <c r="AI107" i="19"/>
  <c r="Y11" i="19"/>
  <c r="S83" i="14"/>
  <c r="Q68" i="16"/>
  <c r="R82" i="14"/>
  <c r="O57" i="19"/>
  <c r="U59" i="18"/>
  <c r="Q45" i="16"/>
  <c r="AI14" i="19"/>
  <c r="Q67" i="16"/>
  <c r="E116" i="19"/>
  <c r="Y107" i="19"/>
  <c r="P60" i="16"/>
  <c r="M87" i="14"/>
  <c r="N80" i="14"/>
  <c r="R83" i="14"/>
  <c r="V67" i="16"/>
  <c r="G12" i="16"/>
  <c r="Q69" i="16"/>
  <c r="M51" i="14"/>
  <c r="AI116" i="19"/>
  <c r="T58" i="18"/>
  <c r="O10" i="19"/>
  <c r="P57" i="18"/>
  <c r="Y115" i="19"/>
  <c r="Q48" i="16"/>
  <c r="AI105" i="19"/>
  <c r="E66" i="19"/>
  <c r="U61" i="18"/>
  <c r="AS101" i="19"/>
  <c r="O9" i="19"/>
  <c r="Y108" i="19"/>
  <c r="Y92" i="19"/>
  <c r="S86" i="14"/>
  <c r="T67" i="18"/>
  <c r="K33" i="15"/>
  <c r="K30" i="15"/>
  <c r="E88" i="19"/>
  <c r="AI106" i="19"/>
  <c r="V74" i="16"/>
  <c r="P42" i="16"/>
  <c r="P74" i="16"/>
  <c r="U62" i="18"/>
  <c r="Y79" i="19"/>
  <c r="M83" i="14"/>
  <c r="O89" i="19"/>
  <c r="AS15" i="19"/>
  <c r="Q52" i="16"/>
  <c r="Q64" i="16"/>
  <c r="AS83" i="19"/>
  <c r="O57" i="18"/>
  <c r="AI96" i="19"/>
  <c r="P68" i="18"/>
  <c r="E101" i="19"/>
  <c r="K34" i="15"/>
  <c r="U70" i="16"/>
  <c r="AS23" i="19"/>
  <c r="AI92" i="19"/>
  <c r="E84" i="19"/>
  <c r="Q70" i="16"/>
  <c r="P62" i="16"/>
  <c r="U59" i="16"/>
  <c r="AS116" i="19"/>
  <c r="Q15" i="16"/>
  <c r="E90" i="19"/>
  <c r="O94" i="19"/>
  <c r="P41" i="16"/>
  <c r="U66" i="16"/>
  <c r="Y87" i="19"/>
  <c r="Y82" i="19"/>
  <c r="AS97" i="19"/>
  <c r="AI35" i="19"/>
  <c r="AI32" i="19"/>
  <c r="V15" i="16"/>
  <c r="P69" i="16"/>
  <c r="P56" i="18"/>
  <c r="R80" i="14"/>
  <c r="V39" i="16"/>
  <c r="T56" i="18"/>
  <c r="U65" i="16"/>
  <c r="U54" i="16"/>
  <c r="U51" i="16"/>
  <c r="O104" i="19"/>
  <c r="U17" i="16"/>
  <c r="E99" i="19"/>
  <c r="V53" i="16"/>
  <c r="E93" i="19"/>
  <c r="T61" i="18"/>
  <c r="M82" i="14"/>
  <c r="N88" i="14"/>
  <c r="Y85" i="19"/>
  <c r="U58" i="18"/>
  <c r="O64" i="19"/>
  <c r="AI104" i="19"/>
  <c r="T75" i="18"/>
  <c r="P49" i="16"/>
  <c r="P20" i="16"/>
  <c r="AI13" i="19"/>
  <c r="AI90" i="19"/>
  <c r="P53" i="16"/>
  <c r="AS11" i="19"/>
  <c r="O60" i="19"/>
  <c r="AI111" i="19"/>
  <c r="O81" i="19"/>
  <c r="Q73" i="16"/>
  <c r="AS7" i="19"/>
  <c r="U58" i="16"/>
  <c r="U65" i="18"/>
  <c r="AI110" i="19"/>
  <c r="P67" i="18"/>
  <c r="P39" i="16"/>
  <c r="AS114" i="19"/>
  <c r="O91" i="19"/>
  <c r="S51" i="14"/>
  <c r="AS29" i="19"/>
  <c r="O110" i="19"/>
  <c r="P69" i="18"/>
  <c r="AI83" i="19"/>
  <c r="AI103" i="19"/>
  <c r="Y105" i="19"/>
  <c r="V62" i="16"/>
  <c r="V60" i="16"/>
  <c r="U67" i="18"/>
  <c r="P58" i="16"/>
  <c r="E63" i="19"/>
  <c r="U16" i="16"/>
  <c r="O92" i="19"/>
  <c r="AS28" i="19"/>
  <c r="AS90" i="19"/>
  <c r="P18" i="16"/>
  <c r="O62" i="18"/>
  <c r="AS78" i="19"/>
  <c r="Y84" i="19"/>
  <c r="Y116" i="19"/>
  <c r="U18" i="16"/>
  <c r="U54" i="18"/>
  <c r="E87" i="19"/>
  <c r="O112" i="19"/>
  <c r="O66" i="18"/>
  <c r="O106" i="19"/>
  <c r="O75" i="19"/>
  <c r="Y101" i="19"/>
  <c r="O70" i="19"/>
  <c r="P57" i="16"/>
  <c r="AI101" i="19"/>
  <c r="K28" i="15"/>
  <c r="N87" i="14"/>
  <c r="Y91" i="19"/>
  <c r="V52" i="16"/>
  <c r="O102" i="19"/>
  <c r="R35" i="14"/>
  <c r="V46" i="16"/>
  <c r="AS103" i="19"/>
  <c r="Q61" i="16"/>
  <c r="O70" i="18"/>
  <c r="AS33" i="19"/>
  <c r="E100" i="19"/>
  <c r="Q40" i="16"/>
  <c r="P73" i="16"/>
  <c r="E56" i="19"/>
  <c r="K32" i="15"/>
  <c r="U74" i="18"/>
  <c r="Y97" i="19"/>
  <c r="AI98" i="19"/>
  <c r="AS81" i="19"/>
  <c r="O73" i="18"/>
  <c r="Q65" i="16"/>
  <c r="AS8" i="19"/>
  <c r="O7" i="19"/>
  <c r="V61" i="16"/>
  <c r="P72" i="18"/>
  <c r="U60" i="18"/>
  <c r="Y7" i="19"/>
  <c r="P68" i="16"/>
  <c r="O85" i="19"/>
  <c r="AS87" i="19"/>
  <c r="Y102" i="19"/>
  <c r="AI91" i="19"/>
  <c r="U75" i="18"/>
  <c r="U68" i="18"/>
  <c r="P45" i="16"/>
  <c r="U72" i="16"/>
  <c r="O111" i="19"/>
  <c r="U75" i="16"/>
  <c r="O53" i="19"/>
  <c r="V41" i="16"/>
  <c r="AI39" i="19"/>
  <c r="E115" i="19"/>
  <c r="U71" i="16"/>
  <c r="U15" i="16"/>
  <c r="E57" i="19"/>
  <c r="T65" i="18"/>
  <c r="O8" i="19"/>
  <c r="V71" i="16"/>
  <c r="Y77" i="19"/>
  <c r="AS22" i="19"/>
  <c r="O59" i="19"/>
  <c r="U47" i="16"/>
  <c r="T59" i="18"/>
  <c r="E89" i="19"/>
  <c r="Q20" i="16"/>
  <c r="P59" i="16"/>
  <c r="O56" i="18"/>
  <c r="M50" i="14"/>
  <c r="S85" i="14"/>
  <c r="Q54" i="16"/>
  <c r="AS110" i="19"/>
  <c r="P16" i="16"/>
  <c r="O63" i="18"/>
  <c r="P56" i="16"/>
  <c r="V75" i="16"/>
  <c r="AI114" i="19"/>
  <c r="R50" i="14"/>
  <c r="V63" i="16"/>
  <c r="AS113" i="19"/>
  <c r="AI34" i="19"/>
  <c r="Y90" i="19"/>
  <c r="E64" i="19"/>
  <c r="U42" i="16"/>
  <c r="U73" i="16"/>
  <c r="P61" i="16"/>
  <c r="S49" i="14"/>
  <c r="AI27" i="19"/>
  <c r="AI31" i="19"/>
  <c r="K24" i="15"/>
  <c r="AS80" i="19"/>
  <c r="S35" i="14"/>
  <c r="E58" i="19"/>
  <c r="AI12" i="19"/>
  <c r="N83" i="14"/>
  <c r="E78" i="19"/>
  <c r="U20" i="16"/>
  <c r="N50" i="14"/>
  <c r="O67" i="18"/>
  <c r="T60" i="18"/>
  <c r="AI93" i="19"/>
  <c r="O115" i="19"/>
  <c r="P66" i="16"/>
  <c r="O6" i="19"/>
  <c r="P63" i="16"/>
  <c r="U64" i="18"/>
  <c r="AI24" i="19"/>
  <c r="R88" i="14"/>
  <c r="V40" i="16"/>
  <c r="P61" i="18"/>
  <c r="O60" i="18"/>
  <c r="P40" i="16"/>
  <c r="O77" i="19"/>
  <c r="N51" i="14"/>
  <c r="T54" i="18"/>
  <c r="Y8" i="19"/>
  <c r="P54" i="16"/>
  <c r="O88" i="19"/>
  <c r="U45" i="16"/>
  <c r="E104" i="19"/>
  <c r="V68" i="16"/>
  <c r="R86" i="14"/>
  <c r="P55" i="16"/>
  <c r="O69" i="18"/>
  <c r="Y103" i="19"/>
  <c r="P70" i="18"/>
  <c r="AI33" i="19"/>
  <c r="Q47" i="16"/>
  <c r="Q58" i="16"/>
  <c r="U56" i="18"/>
  <c r="AS32" i="19"/>
  <c r="E97" i="19"/>
  <c r="U57" i="16"/>
  <c r="G8" i="17"/>
  <c r="E55" i="19"/>
  <c r="Q41" i="16"/>
  <c r="G18" i="18"/>
  <c r="E6" i="19"/>
  <c r="AI26" i="19"/>
  <c r="U39" i="16"/>
  <c r="P74" i="18"/>
  <c r="AS13" i="19"/>
  <c r="P43" i="16"/>
  <c r="AI80" i="19"/>
  <c r="AI109" i="19"/>
  <c r="V54" i="16"/>
  <c r="K29" i="15"/>
  <c r="P47" i="16"/>
  <c r="AS88" i="19"/>
  <c r="T57" i="18"/>
  <c r="O49" i="19"/>
  <c r="E71" i="19"/>
  <c r="U52" i="16"/>
  <c r="AS100" i="19"/>
  <c r="E80" i="19"/>
  <c r="V72" i="16"/>
  <c r="E86" i="19"/>
  <c r="O54" i="19"/>
  <c r="Y99" i="19"/>
  <c r="AI30" i="19"/>
  <c r="M88" i="14"/>
  <c r="K25" i="15"/>
  <c r="AI10" i="19"/>
  <c r="P71" i="18"/>
  <c r="AS92" i="19"/>
  <c r="E91" i="19"/>
  <c r="R51" i="14"/>
  <c r="P55" i="18"/>
  <c r="V55" i="16"/>
  <c r="O73" i="19"/>
  <c r="E114" i="19"/>
  <c r="AI108" i="19"/>
  <c r="O55" i="19"/>
  <c r="Q62" i="16"/>
  <c r="S87" i="14"/>
  <c r="Y96" i="19"/>
  <c r="E46" i="19"/>
  <c r="O86" i="19"/>
  <c r="U56" i="16"/>
  <c r="AS89" i="19"/>
  <c r="AS104" i="19"/>
  <c r="O109" i="19"/>
  <c r="AI11" i="19"/>
  <c r="O79" i="19"/>
  <c r="AS111" i="19"/>
  <c r="AS10" i="19"/>
  <c r="P50" i="16"/>
  <c r="AI95" i="19"/>
  <c r="E109" i="19"/>
  <c r="O59" i="18"/>
  <c r="U48" i="16"/>
  <c r="Q56" i="16"/>
  <c r="O98" i="19"/>
  <c r="U55" i="16"/>
  <c r="Q63" i="16"/>
  <c r="U63" i="18"/>
  <c r="M35" i="14"/>
  <c r="V65" i="16"/>
  <c r="V4" i="16"/>
  <c r="T55" i="18"/>
  <c r="U66" i="18"/>
  <c r="O65" i="18"/>
  <c r="O55" i="18"/>
  <c r="AS99" i="19"/>
  <c r="AI94" i="19"/>
  <c r="S50" i="14"/>
  <c r="K31" i="15"/>
  <c r="E54" i="19"/>
  <c r="P17" i="16"/>
  <c r="AI87" i="19"/>
  <c r="AS115" i="19"/>
  <c r="P67" i="16"/>
  <c r="AS77" i="19"/>
  <c r="P70" i="16"/>
  <c r="U63" i="16"/>
  <c r="AS27" i="19"/>
  <c r="AI25" i="19"/>
  <c r="O82" i="19"/>
  <c r="O113" i="19"/>
  <c r="U53" i="16"/>
  <c r="K23" i="15"/>
  <c r="Y111" i="19"/>
  <c r="M80" i="14"/>
  <c r="U69" i="16"/>
  <c r="AS108" i="19"/>
  <c r="P63" i="18"/>
  <c r="E103" i="19"/>
  <c r="N81" i="14"/>
  <c r="V70" i="16"/>
  <c r="U73" i="18"/>
  <c r="AS18" i="19"/>
  <c r="O95" i="19"/>
  <c r="AI89" i="19"/>
  <c r="N49" i="14"/>
  <c r="O107" i="19"/>
  <c r="V50" i="16"/>
  <c r="AI85" i="19"/>
  <c r="U60" i="16"/>
  <c r="AI6" i="19"/>
  <c r="E81" i="19"/>
  <c r="R49" i="14"/>
  <c r="E62" i="19"/>
  <c r="V48" i="16"/>
  <c r="V64" i="16"/>
  <c r="AS12" i="19"/>
  <c r="V42" i="16"/>
  <c r="E73" i="19"/>
  <c r="Y83" i="19"/>
  <c r="AS16" i="19"/>
  <c r="Y94" i="19"/>
  <c r="Q74" i="16"/>
  <c r="V17" i="16"/>
  <c r="AI97" i="19"/>
  <c r="E79" i="19"/>
  <c r="Y86" i="19"/>
  <c r="AS9" i="19"/>
  <c r="U68" i="16"/>
  <c r="Y106" i="19"/>
  <c r="Y81" i="19"/>
  <c r="E47" i="19"/>
  <c r="AI84" i="19"/>
  <c r="P66" i="18"/>
  <c r="S88" i="14"/>
  <c r="Q17" i="16"/>
  <c r="E51" i="19"/>
  <c r="U46" i="16"/>
  <c r="AS19" i="19"/>
  <c r="Y98" i="19"/>
  <c r="Q59" i="16"/>
  <c r="O3" i="1"/>
  <c r="E5" i="19"/>
  <c r="Q60" i="16"/>
  <c r="G8" i="16"/>
  <c r="S82" i="14"/>
  <c r="E61" i="19"/>
  <c r="Q39" i="16"/>
  <c r="AI78" i="19"/>
  <c r="O58" i="19"/>
  <c r="O90" i="19"/>
  <c r="P51" i="16"/>
  <c r="V73" i="16"/>
  <c r="P58" i="18"/>
  <c r="AS109" i="19"/>
  <c r="T72" i="18"/>
  <c r="O51" i="19"/>
  <c r="AS106" i="19"/>
  <c r="AS94" i="19"/>
  <c r="AS82" i="19"/>
  <c r="P73" i="18"/>
  <c r="K26" i="15"/>
  <c r="AS79" i="19"/>
  <c r="N85" i="14"/>
  <c r="AI38" i="19"/>
  <c r="Y109" i="19"/>
  <c r="V59" i="16"/>
  <c r="AI22" i="19"/>
  <c r="R87" i="14"/>
  <c r="O84" i="19"/>
  <c r="AS26" i="19"/>
  <c r="P64" i="16"/>
  <c r="Y112" i="19"/>
  <c r="AI102" i="19"/>
  <c r="T62" i="18"/>
  <c r="U74" i="16"/>
  <c r="K27" i="15"/>
  <c r="P4" i="16"/>
  <c r="V57" i="16"/>
  <c r="O61" i="18"/>
  <c r="Q42" i="16"/>
  <c r="AI88" i="19"/>
  <c r="E98" i="19"/>
  <c r="O64" i="18"/>
  <c r="AI99" i="19"/>
  <c r="U64" i="16"/>
  <c r="Q72" i="16"/>
  <c r="U40" i="16"/>
  <c r="AS86" i="19"/>
  <c r="U55" i="18"/>
  <c r="AS98" i="19"/>
  <c r="AS96" i="19"/>
  <c r="Q18" i="16"/>
  <c r="O58" i="18"/>
  <c r="Q55" i="16"/>
  <c r="Q50" i="16"/>
  <c r="O72" i="18"/>
  <c r="O87" i="19"/>
  <c r="V56" i="16"/>
  <c r="E85" i="19"/>
  <c r="E53" i="19"/>
  <c r="O105" i="19"/>
  <c r="Y100" i="19"/>
  <c r="AS84" i="19"/>
  <c r="O80" i="19"/>
  <c r="Y89" i="19"/>
  <c r="V16" i="16"/>
  <c r="U57" i="18"/>
  <c r="O100" i="19"/>
  <c r="AI112" i="19"/>
  <c r="AS93" i="19"/>
  <c r="P65" i="18"/>
  <c r="S80" i="14"/>
  <c r="E49" i="19"/>
  <c r="E77" i="19"/>
  <c r="T68" i="18"/>
  <c r="V49" i="16"/>
  <c r="O76" i="19"/>
  <c r="T69" i="18"/>
  <c r="U49" i="16"/>
  <c r="Q16" i="16"/>
  <c r="Q51" i="16"/>
  <c r="AI28" i="19"/>
  <c r="O93" i="19"/>
  <c r="V69" i="16"/>
  <c r="AS102" i="19"/>
  <c r="O74" i="18"/>
  <c r="Y78" i="19"/>
  <c r="E67" i="19"/>
  <c r="AS112" i="19"/>
  <c r="O50" i="19"/>
  <c r="O54" i="18"/>
  <c r="U70" i="18"/>
  <c r="Y12" i="19"/>
  <c r="Y10" i="19"/>
  <c r="Y88" i="19"/>
  <c r="AS20" i="19"/>
  <c r="O78" i="19"/>
  <c r="AI82" i="19"/>
  <c r="Y80" i="19"/>
  <c r="AI9" i="19"/>
  <c r="U72" i="18"/>
  <c r="U41" i="16"/>
  <c r="E96" i="19"/>
  <c r="T73" i="18"/>
  <c r="AI29" i="19"/>
  <c r="AI115" i="19"/>
  <c r="O99" i="19"/>
  <c r="P75" i="18"/>
  <c r="Q53" i="16"/>
  <c r="O83" i="19"/>
  <c r="E94" i="19"/>
  <c r="AI45" i="19"/>
  <c r="N86" i="14"/>
  <c r="U43" i="16"/>
  <c r="AI81" i="19"/>
  <c r="E50" i="19"/>
  <c r="T71" i="18"/>
  <c r="M85" i="14"/>
  <c r="T64" i="18"/>
  <c r="E102" i="19"/>
  <c r="P15" i="16"/>
  <c r="AI23" i="19"/>
  <c r="AS17" i="19"/>
  <c r="AS91" i="19"/>
  <c r="T70" i="18"/>
  <c r="V47" i="16"/>
  <c r="M49" i="14"/>
  <c r="O114" i="19"/>
  <c r="G16" i="18"/>
  <c r="Q43" i="16"/>
  <c r="V20" i="16"/>
  <c r="U67" i="16"/>
  <c r="AI8" i="19"/>
  <c r="P46" i="16"/>
  <c r="P54" i="18"/>
  <c r="T63" i="18"/>
  <c r="Y104" i="19"/>
  <c r="E72" i="19"/>
  <c r="P60" i="18"/>
  <c r="U19" i="16"/>
  <c r="AS6" i="19"/>
  <c r="AS107" i="19"/>
  <c r="E68" i="19"/>
  <c r="AI79" i="19"/>
  <c r="E83" i="19"/>
  <c r="Y113" i="19"/>
  <c r="Q71" i="16"/>
  <c r="AS105" i="19"/>
  <c r="AS25" i="19"/>
  <c r="AS95" i="19"/>
  <c r="O71" i="18"/>
  <c r="E4" i="19"/>
  <c r="AS30" i="19"/>
  <c r="M86" i="14"/>
  <c r="O52" i="19"/>
  <c r="AI113" i="19"/>
  <c r="V51" i="16"/>
  <c r="O97" i="19"/>
  <c r="AI77" i="19"/>
  <c r="P72" i="16"/>
  <c r="AI36" i="19"/>
  <c r="O56" i="19"/>
  <c r="U69" i="18"/>
  <c r="E59" i="19"/>
  <c r="O108" i="19"/>
  <c r="E95" i="19"/>
  <c r="Y6" i="19"/>
  <c r="Q4" i="16"/>
  <c r="Q49" i="16"/>
  <c r="S81" i="14"/>
  <c r="G15" i="18"/>
  <c r="Y93" i="19"/>
  <c r="V19" i="16"/>
  <c r="Y95" i="19"/>
  <c r="E70" i="19"/>
  <c r="P48" i="16"/>
  <c r="O96" i="19"/>
  <c r="AS85" i="19"/>
  <c r="R85" i="14"/>
  <c r="AI100" i="19"/>
  <c r="V66" i="16"/>
  <c r="O74" i="19"/>
  <c r="O75" i="18"/>
  <c r="E52" i="19"/>
  <c r="U4" i="16"/>
  <c r="V43" i="16"/>
  <c r="O68" i="18"/>
  <c r="P75" i="16"/>
  <c r="P52" i="16"/>
  <c r="Y9" i="19"/>
  <c r="T66" i="18"/>
  <c r="L11" i="20"/>
  <c r="L9" i="20"/>
  <c r="M12" i="20"/>
  <c r="L6" i="20"/>
  <c r="L10" i="20"/>
  <c r="L7" i="20"/>
  <c r="L5" i="20"/>
  <c r="L8" i="20"/>
  <c r="Q85" i="19"/>
  <c r="AT105" i="19"/>
  <c r="F94" i="19"/>
  <c r="AJ108" i="19"/>
  <c r="Q114" i="19"/>
  <c r="G79" i="19"/>
  <c r="G116" i="19"/>
  <c r="Q79" i="19"/>
  <c r="F89" i="19"/>
  <c r="AU106" i="19"/>
  <c r="G4" i="19"/>
  <c r="AT91" i="19"/>
  <c r="Z99" i="19"/>
  <c r="AJ96" i="19"/>
  <c r="AT33" i="19"/>
  <c r="Z7" i="19"/>
  <c r="G81" i="19"/>
  <c r="AK81" i="19"/>
  <c r="AJ10" i="19"/>
  <c r="AK91" i="19"/>
  <c r="F70" i="19"/>
  <c r="F97" i="19"/>
  <c r="AT80" i="19"/>
  <c r="Q98" i="19"/>
  <c r="Q109" i="19"/>
  <c r="AJ33" i="19"/>
  <c r="Q88" i="19"/>
  <c r="G70" i="19"/>
  <c r="AA94" i="19"/>
  <c r="AK109" i="19"/>
  <c r="F79" i="19"/>
  <c r="Z91" i="19"/>
  <c r="F6" i="19"/>
  <c r="P104" i="19"/>
  <c r="AK36" i="19"/>
  <c r="Z77" i="19"/>
  <c r="P80" i="19"/>
  <c r="AU20" i="19"/>
  <c r="AT11" i="19"/>
  <c r="P58" i="19"/>
  <c r="P7" i="19"/>
  <c r="Z89" i="19"/>
  <c r="AU93" i="19"/>
  <c r="Z98" i="19"/>
  <c r="Q80" i="19"/>
  <c r="AK9" i="19"/>
  <c r="AT14" i="19"/>
  <c r="F55" i="19"/>
  <c r="Q56" i="19"/>
  <c r="AJ8" i="19"/>
  <c r="AJ14" i="19"/>
  <c r="F81" i="19"/>
  <c r="Z10" i="19"/>
  <c r="AA113" i="19"/>
  <c r="AT89" i="19"/>
  <c r="AA105" i="19"/>
  <c r="AJ110" i="19"/>
  <c r="G64" i="19"/>
  <c r="AJ98" i="19"/>
  <c r="AT23" i="19"/>
  <c r="AK45" i="19"/>
  <c r="AK8" i="19"/>
  <c r="AT27" i="19"/>
  <c r="AJ15" i="19"/>
  <c r="F98" i="19"/>
  <c r="AJ22" i="19"/>
  <c r="P50" i="19"/>
  <c r="AJ105" i="19"/>
  <c r="AT9" i="19"/>
  <c r="AT87" i="19"/>
  <c r="Q93" i="19"/>
  <c r="AK94" i="19"/>
  <c r="F90" i="19"/>
  <c r="AU16" i="19"/>
  <c r="P84" i="19"/>
  <c r="F50" i="19"/>
  <c r="AA112" i="19"/>
  <c r="Q91" i="19"/>
  <c r="AU6" i="19"/>
  <c r="AA95" i="19"/>
  <c r="Q58" i="19"/>
  <c r="F68" i="19"/>
  <c r="F62" i="19"/>
  <c r="P59" i="19"/>
  <c r="Z78" i="19"/>
  <c r="Z100" i="19"/>
  <c r="G91" i="19"/>
  <c r="AU105" i="19"/>
  <c r="P91" i="19"/>
  <c r="AU92" i="19"/>
  <c r="AJ38" i="19"/>
  <c r="AJ113" i="19"/>
  <c r="P83" i="19"/>
  <c r="G62" i="19"/>
  <c r="AJ116" i="19"/>
  <c r="AJ102" i="19"/>
  <c r="AJ39" i="19"/>
  <c r="F115" i="19"/>
  <c r="Z88" i="19"/>
  <c r="AJ26" i="19"/>
  <c r="G56" i="19"/>
  <c r="P49" i="19"/>
  <c r="AK15" i="19"/>
  <c r="Q115" i="19"/>
  <c r="F78" i="19"/>
  <c r="P53" i="19"/>
  <c r="AK112" i="19"/>
  <c r="F85" i="19"/>
  <c r="AU15" i="19"/>
  <c r="AT90" i="19"/>
  <c r="AK97" i="19"/>
  <c r="G68" i="19"/>
  <c r="Z80" i="19"/>
  <c r="Q103" i="19"/>
  <c r="Q70" i="19"/>
  <c r="AJ84" i="19"/>
  <c r="G52" i="19"/>
  <c r="AK88" i="19"/>
  <c r="AT21" i="19"/>
  <c r="AJ36" i="19"/>
  <c r="Z113" i="19"/>
  <c r="Z114" i="19"/>
  <c r="P109" i="19"/>
  <c r="F80" i="19"/>
  <c r="Z82" i="19"/>
  <c r="AT107" i="19"/>
  <c r="G94" i="19"/>
  <c r="Q60" i="19"/>
  <c r="F56" i="19"/>
  <c r="P85" i="19"/>
  <c r="G100" i="19"/>
  <c r="AK6" i="19"/>
  <c r="AU102" i="19"/>
  <c r="AK102" i="19"/>
  <c r="AT92" i="19"/>
  <c r="AU95" i="19"/>
  <c r="AU89" i="19"/>
  <c r="AA81" i="19"/>
  <c r="F101" i="19"/>
  <c r="Q104" i="19"/>
  <c r="AT112" i="19"/>
  <c r="AK80" i="19"/>
  <c r="AJ28" i="19"/>
  <c r="P89" i="19"/>
  <c r="AT102" i="19"/>
  <c r="G96" i="19"/>
  <c r="AJ78" i="19"/>
  <c r="AU33" i="19"/>
  <c r="AT115" i="19"/>
  <c r="P95" i="19"/>
  <c r="AT116" i="19"/>
  <c r="F53" i="19"/>
  <c r="AA111" i="19"/>
  <c r="Z101" i="19"/>
  <c r="AU12" i="19"/>
  <c r="AJ91" i="19"/>
  <c r="AT82" i="19"/>
  <c r="AJ79" i="19"/>
  <c r="F109" i="19"/>
  <c r="AK105" i="19"/>
  <c r="P112" i="19"/>
  <c r="AK39" i="19"/>
  <c r="P113" i="19"/>
  <c r="AU77" i="19"/>
  <c r="Q86" i="19"/>
  <c r="F4" i="19"/>
  <c r="AK22" i="19"/>
  <c r="AU32" i="19"/>
  <c r="F114" i="19"/>
  <c r="P97" i="19"/>
  <c r="AU79" i="19"/>
  <c r="G82" i="19"/>
  <c r="AA99" i="19"/>
  <c r="G93" i="19"/>
  <c r="Q108" i="19"/>
  <c r="AJ109" i="19"/>
  <c r="G66" i="19"/>
  <c r="AJ45" i="19"/>
  <c r="Q97" i="19"/>
  <c r="Q89" i="19"/>
  <c r="F77" i="19"/>
  <c r="AK12" i="19"/>
  <c r="F84" i="19"/>
  <c r="AT110" i="19"/>
  <c r="G114" i="19"/>
  <c r="F83" i="19"/>
  <c r="AA110" i="19"/>
  <c r="F63" i="19"/>
  <c r="AK23" i="19"/>
  <c r="F46" i="19"/>
  <c r="AU81" i="19"/>
  <c r="P93" i="19"/>
  <c r="AA12" i="19"/>
  <c r="AJ83" i="19"/>
  <c r="G86" i="19"/>
  <c r="AT96" i="19"/>
  <c r="AJ25" i="19"/>
  <c r="AU84" i="19"/>
  <c r="F91" i="19"/>
  <c r="F82" i="19"/>
  <c r="AT95" i="19"/>
  <c r="F58" i="19"/>
  <c r="AU101" i="19"/>
  <c r="AT78" i="19"/>
  <c r="Z115" i="19"/>
  <c r="AU87" i="19"/>
  <c r="AK101" i="19"/>
  <c r="AT97" i="19"/>
  <c r="AA91" i="19"/>
  <c r="G78" i="19"/>
  <c r="Q116" i="19"/>
  <c r="P88" i="19"/>
  <c r="AU100" i="19"/>
  <c r="AK95" i="19"/>
  <c r="G80" i="19"/>
  <c r="AA103" i="19"/>
  <c r="G58" i="19"/>
  <c r="AK93" i="19"/>
  <c r="Z116" i="19"/>
  <c r="AT108" i="19"/>
  <c r="AJ88" i="19"/>
  <c r="Q6" i="19"/>
  <c r="AA102" i="19"/>
  <c r="Z86" i="19"/>
  <c r="AT77" i="19"/>
  <c r="AU14" i="19"/>
  <c r="P101" i="19"/>
  <c r="F47" i="19"/>
  <c r="AU103" i="19"/>
  <c r="P96" i="19"/>
  <c r="F96" i="19"/>
  <c r="AK106" i="19"/>
  <c r="AK35" i="19"/>
  <c r="AJ111" i="19"/>
  <c r="AT20" i="19"/>
  <c r="Q54" i="19"/>
  <c r="AT83" i="19"/>
  <c r="AT106" i="19"/>
  <c r="Q95" i="19"/>
  <c r="AJ106" i="19"/>
  <c r="AT12" i="19"/>
  <c r="AK110" i="19"/>
  <c r="Z107" i="19"/>
  <c r="G63" i="19"/>
  <c r="G109" i="19"/>
  <c r="G115" i="19"/>
  <c r="P87" i="19"/>
  <c r="Z11" i="19"/>
  <c r="G83" i="19"/>
  <c r="Z85" i="19"/>
  <c r="Z84" i="19"/>
  <c r="AU111" i="19"/>
  <c r="Q75" i="19"/>
  <c r="AK98" i="19"/>
  <c r="AT13" i="19"/>
  <c r="AU23" i="19"/>
  <c r="P98" i="19"/>
  <c r="P76" i="19"/>
  <c r="AA7" i="19"/>
  <c r="AU30" i="19"/>
  <c r="AT101" i="19"/>
  <c r="AJ29" i="19"/>
  <c r="P77" i="19"/>
  <c r="Z83" i="19"/>
  <c r="AK92" i="19"/>
  <c r="AT6" i="19"/>
  <c r="AT81" i="19"/>
  <c r="AJ89" i="19"/>
  <c r="AT32" i="19"/>
  <c r="AT86" i="19"/>
  <c r="AK115" i="19"/>
  <c r="Z6" i="19"/>
  <c r="Q53" i="19"/>
  <c r="G97" i="19"/>
  <c r="AA101" i="19"/>
  <c r="AT98" i="19"/>
  <c r="AJ115" i="19"/>
  <c r="F95" i="19"/>
  <c r="AK77" i="19"/>
  <c r="AJ6" i="19"/>
  <c r="Q57" i="19"/>
  <c r="AK103" i="19"/>
  <c r="G73" i="19"/>
  <c r="Z97" i="19"/>
  <c r="G50" i="19"/>
  <c r="AJ7" i="19"/>
  <c r="AU113" i="19"/>
  <c r="AJ100" i="19"/>
  <c r="AA86" i="19"/>
  <c r="AA10" i="19"/>
  <c r="AA108" i="19"/>
  <c r="AA82" i="19"/>
  <c r="AU13" i="19"/>
  <c r="AU78" i="19"/>
  <c r="AT7" i="19"/>
  <c r="AU99" i="19"/>
  <c r="AU17" i="19"/>
  <c r="P114" i="19"/>
  <c r="AA116" i="19"/>
  <c r="AK99" i="19"/>
  <c r="F51" i="19"/>
  <c r="AU114" i="19"/>
  <c r="AJ23" i="19"/>
  <c r="AJ99" i="19"/>
  <c r="P106" i="19"/>
  <c r="AJ34" i="19"/>
  <c r="AJ97" i="19"/>
  <c r="AJ85" i="19"/>
  <c r="AT31" i="19"/>
  <c r="AU86" i="19"/>
  <c r="P73" i="19"/>
  <c r="AK13" i="19"/>
  <c r="F103" i="19"/>
  <c r="AJ87" i="19"/>
  <c r="AA80" i="19"/>
  <c r="AJ12" i="19"/>
  <c r="F49" i="19"/>
  <c r="Q94" i="19"/>
  <c r="Q73" i="19"/>
  <c r="Q77" i="19"/>
  <c r="AU7" i="19"/>
  <c r="P94" i="19"/>
  <c r="AU115" i="19"/>
  <c r="AK31" i="19"/>
  <c r="F65" i="19"/>
  <c r="F73" i="19"/>
  <c r="Z12" i="19"/>
  <c r="G54" i="19"/>
  <c r="F66" i="19"/>
  <c r="G57" i="19"/>
  <c r="G84" i="19"/>
  <c r="F64" i="19"/>
  <c r="Q90" i="19"/>
  <c r="P70" i="19"/>
  <c r="AA106" i="19"/>
  <c r="AT109" i="19"/>
  <c r="F92" i="19"/>
  <c r="AT85" i="19"/>
  <c r="AK107" i="19"/>
  <c r="Q67" i="19"/>
  <c r="AJ86" i="19"/>
  <c r="Q55" i="19"/>
  <c r="P100" i="19"/>
  <c r="F67" i="19"/>
  <c r="AJ112" i="19"/>
  <c r="F52" i="19"/>
  <c r="AA9" i="19"/>
  <c r="AA77" i="19"/>
  <c r="G72" i="19"/>
  <c r="AU98" i="19"/>
  <c r="AU107" i="19"/>
  <c r="AJ35" i="19"/>
  <c r="F93" i="19"/>
  <c r="AA79" i="19"/>
  <c r="Q106" i="19"/>
  <c r="F116" i="19"/>
  <c r="Q7" i="19"/>
  <c r="Q64" i="19"/>
  <c r="Q101" i="19"/>
  <c r="F99" i="19"/>
  <c r="P57" i="19"/>
  <c r="AK78" i="19"/>
  <c r="AA93" i="19"/>
  <c r="P92" i="19"/>
  <c r="AU96" i="19"/>
  <c r="AJ13" i="19"/>
  <c r="F104" i="19"/>
  <c r="AK96" i="19"/>
  <c r="AT17" i="19"/>
  <c r="Z92" i="19"/>
  <c r="F100" i="19"/>
  <c r="AK84" i="19"/>
  <c r="AK11" i="19"/>
  <c r="F102" i="19"/>
  <c r="AT24" i="19"/>
  <c r="AK30" i="19"/>
  <c r="P67" i="19"/>
  <c r="AK89" i="19"/>
  <c r="Z103" i="19"/>
  <c r="Z109" i="19"/>
  <c r="Q59" i="19"/>
  <c r="G92" i="19"/>
  <c r="AU25" i="19"/>
  <c r="AT100" i="19"/>
  <c r="AK7" i="19"/>
  <c r="AA92" i="19"/>
  <c r="Z112" i="19"/>
  <c r="AU9" i="19"/>
  <c r="Q76" i="19"/>
  <c r="P79" i="19"/>
  <c r="Z9" i="19"/>
  <c r="AT113" i="19"/>
  <c r="Q107" i="19"/>
  <c r="Q74" i="19"/>
  <c r="AK10" i="19"/>
  <c r="P64" i="19"/>
  <c r="AT15" i="19"/>
  <c r="P82" i="19"/>
  <c r="AT16" i="19"/>
  <c r="AJ9" i="19"/>
  <c r="P107" i="19"/>
  <c r="Q78" i="19"/>
  <c r="AJ37" i="19"/>
  <c r="AA88" i="19"/>
  <c r="G85" i="19"/>
  <c r="AK25" i="19"/>
  <c r="AT114" i="19"/>
  <c r="Z81" i="19"/>
  <c r="Q110" i="19"/>
  <c r="AA97" i="19"/>
  <c r="AJ94" i="19"/>
  <c r="AK86" i="19"/>
  <c r="Q82" i="19"/>
  <c r="Z95" i="19"/>
  <c r="Z105" i="19"/>
  <c r="P60" i="19"/>
  <c r="F72" i="19"/>
  <c r="Q8" i="19"/>
  <c r="Q52" i="19"/>
  <c r="Q100" i="19"/>
  <c r="P54" i="19"/>
  <c r="AU85" i="19"/>
  <c r="AJ81" i="19"/>
  <c r="AT111" i="19"/>
  <c r="G99" i="19"/>
  <c r="F71" i="19"/>
  <c r="AT103" i="19"/>
  <c r="Q50" i="19"/>
  <c r="G59" i="19"/>
  <c r="AU8" i="19"/>
  <c r="P56" i="19"/>
  <c r="Z94" i="19"/>
  <c r="AT30" i="19"/>
  <c r="G77" i="19"/>
  <c r="AT88" i="19"/>
  <c r="AT18" i="19"/>
  <c r="AU112" i="19"/>
  <c r="AK82" i="19"/>
  <c r="AU21" i="19"/>
  <c r="AJ82" i="19"/>
  <c r="AK113" i="19"/>
  <c r="Q84" i="19"/>
  <c r="AT79" i="19"/>
  <c r="Q10" i="19"/>
  <c r="AU29" i="19"/>
  <c r="AK114" i="19"/>
  <c r="AU104" i="19"/>
  <c r="Q113" i="19"/>
  <c r="Q102" i="19"/>
  <c r="G48" i="19"/>
  <c r="P116" i="19"/>
  <c r="Z93" i="19"/>
  <c r="AK83" i="19"/>
  <c r="P105" i="19"/>
  <c r="AU97" i="19"/>
  <c r="F69" i="19"/>
  <c r="Z90" i="19"/>
  <c r="AT93" i="19"/>
  <c r="AT84" i="19"/>
  <c r="AJ92" i="19"/>
  <c r="AA6" i="19"/>
  <c r="AK34" i="19"/>
  <c r="F61" i="19"/>
  <c r="AU109" i="19"/>
  <c r="AA104" i="19"/>
  <c r="AA96" i="19"/>
  <c r="F59" i="19"/>
  <c r="G87" i="19"/>
  <c r="AJ93" i="19"/>
  <c r="P51" i="19"/>
  <c r="AU28" i="19"/>
  <c r="F87" i="19"/>
  <c r="Z111" i="19"/>
  <c r="AT25" i="19"/>
  <c r="P81" i="19"/>
  <c r="F5" i="19"/>
  <c r="AA100" i="19"/>
  <c r="Z106" i="19"/>
  <c r="P6" i="19"/>
  <c r="Z79" i="19"/>
  <c r="G5" i="19"/>
  <c r="P103" i="19"/>
  <c r="AU24" i="19"/>
  <c r="G53" i="19"/>
  <c r="AJ27" i="19"/>
  <c r="F54" i="19"/>
  <c r="Q87" i="19"/>
  <c r="P10" i="19"/>
  <c r="AU31" i="19"/>
  <c r="AU19" i="19"/>
  <c r="F86" i="19"/>
  <c r="G65" i="19"/>
  <c r="AU11" i="19"/>
  <c r="AK27" i="19"/>
  <c r="AK14" i="19"/>
  <c r="P75" i="19"/>
  <c r="AJ32" i="19"/>
  <c r="G71" i="19"/>
  <c r="AK24" i="19"/>
  <c r="P52" i="19"/>
  <c r="Q111" i="19"/>
  <c r="P55" i="19"/>
  <c r="Z108" i="19"/>
  <c r="AT99" i="19"/>
  <c r="G95" i="19"/>
  <c r="G102" i="19"/>
  <c r="AU110" i="19"/>
  <c r="AK38" i="19"/>
  <c r="Q112" i="19"/>
  <c r="Q81" i="19"/>
  <c r="Q99" i="19"/>
  <c r="AU94" i="19"/>
  <c r="AK108" i="19"/>
  <c r="AJ103" i="19"/>
  <c r="F57" i="19"/>
  <c r="AA11" i="19"/>
  <c r="AA78" i="19"/>
  <c r="AJ31" i="19"/>
  <c r="Z104" i="19"/>
  <c r="G104" i="19"/>
  <c r="P90" i="19"/>
  <c r="AU83" i="19"/>
  <c r="AK37" i="19"/>
  <c r="Q92" i="19"/>
  <c r="AT28" i="19"/>
  <c r="AU27" i="19"/>
  <c r="AT10" i="19"/>
  <c r="AJ80" i="19"/>
  <c r="F88" i="19"/>
  <c r="AJ30" i="19"/>
  <c r="AJ24" i="19"/>
  <c r="AK100" i="19"/>
  <c r="AK90" i="19"/>
  <c r="AT19" i="19"/>
  <c r="AK33" i="19"/>
  <c r="AU22" i="19"/>
  <c r="AU82" i="19"/>
  <c r="Q96" i="19"/>
  <c r="G46" i="19"/>
  <c r="AU116" i="19"/>
  <c r="G103" i="19"/>
  <c r="P8" i="19"/>
  <c r="AK85" i="19"/>
  <c r="G47" i="19"/>
  <c r="AU18" i="19"/>
  <c r="AK29" i="19"/>
  <c r="AJ101" i="19"/>
  <c r="G61" i="19"/>
  <c r="AU91" i="19"/>
  <c r="AK111" i="19"/>
  <c r="AJ114" i="19"/>
  <c r="Q49" i="19"/>
  <c r="AU108" i="19"/>
  <c r="AA114" i="19"/>
  <c r="AT8" i="19"/>
  <c r="G90" i="19"/>
  <c r="AU80" i="19"/>
  <c r="AJ95" i="19"/>
  <c r="AU90" i="19"/>
  <c r="AT26" i="19"/>
  <c r="AK32" i="19"/>
  <c r="AU88" i="19"/>
  <c r="P9" i="19"/>
  <c r="AJ104" i="19"/>
  <c r="AT22" i="19"/>
  <c r="Z8" i="19"/>
  <c r="G51" i="19"/>
  <c r="AA89" i="19"/>
  <c r="F48" i="19"/>
  <c r="G49" i="19"/>
  <c r="AA85" i="19"/>
  <c r="AU26" i="19"/>
  <c r="Z102" i="19"/>
  <c r="AA115" i="19"/>
  <c r="AK26" i="19"/>
  <c r="AA98" i="19"/>
  <c r="Z87" i="19"/>
  <c r="AT29" i="19"/>
  <c r="P86" i="19"/>
  <c r="G98" i="19"/>
  <c r="G67" i="19"/>
  <c r="AJ107" i="19"/>
  <c r="Q9" i="19"/>
  <c r="AJ11" i="19"/>
  <c r="AJ90" i="19"/>
  <c r="AK79" i="19"/>
  <c r="G88" i="19"/>
  <c r="G6" i="19"/>
  <c r="AA90" i="19"/>
  <c r="P108" i="19"/>
  <c r="AJ77" i="19"/>
  <c r="P78" i="19"/>
  <c r="Q83" i="19"/>
  <c r="AA8" i="19"/>
  <c r="AA84" i="19"/>
  <c r="G55" i="19"/>
  <c r="Z96" i="19"/>
  <c r="Q105" i="19"/>
  <c r="G69" i="19"/>
  <c r="G101" i="19"/>
  <c r="AK28" i="19"/>
  <c r="AA83" i="19"/>
  <c r="G89" i="19"/>
  <c r="AK116" i="19"/>
  <c r="AU10" i="19"/>
  <c r="AT94" i="19"/>
  <c r="AA87" i="19"/>
  <c r="P115" i="19"/>
  <c r="P102" i="19"/>
  <c r="Z110" i="19"/>
  <c r="AA107" i="19"/>
  <c r="AA109" i="19"/>
  <c r="AT104" i="19"/>
  <c r="P110" i="19"/>
  <c r="Q51" i="19"/>
  <c r="AK104" i="19"/>
  <c r="AK87" i="19"/>
  <c r="P74" i="19"/>
  <c r="P99" i="19"/>
  <c r="P111" i="19"/>
  <c r="H92" i="16" l="1"/>
  <c r="H100" i="18"/>
  <c r="F78" i="14"/>
  <c r="H5" i="18"/>
  <c r="H7" i="16"/>
  <c r="F33" i="14"/>
  <c r="H104" i="16"/>
  <c r="H115" i="15"/>
  <c r="H11" i="15"/>
  <c r="H32" i="16"/>
  <c r="H107" i="15"/>
  <c r="H112" i="16"/>
  <c r="H29" i="16"/>
  <c r="F29" i="14"/>
  <c r="H97" i="15"/>
  <c r="H123" i="15"/>
  <c r="H118" i="16"/>
  <c r="H31" i="16"/>
  <c r="H83" i="16"/>
  <c r="H99" i="16"/>
  <c r="H8" i="17"/>
  <c r="H103" i="16"/>
  <c r="H77" i="17"/>
  <c r="H65" i="17"/>
  <c r="H28" i="16"/>
  <c r="H104" i="18"/>
  <c r="H29" i="17"/>
  <c r="H94" i="18"/>
  <c r="H102" i="15"/>
  <c r="H49" i="17"/>
  <c r="F27" i="14"/>
  <c r="H114" i="15"/>
  <c r="H12" i="18"/>
  <c r="H86" i="18"/>
  <c r="F43" i="14"/>
  <c r="H8" i="15"/>
  <c r="H74" i="17"/>
  <c r="H92" i="17"/>
  <c r="H89" i="18"/>
  <c r="H116" i="15"/>
  <c r="H108" i="16"/>
  <c r="H85" i="18"/>
  <c r="F4" i="14"/>
  <c r="F39" i="14"/>
  <c r="H84" i="17"/>
  <c r="H97" i="16"/>
  <c r="H30" i="16"/>
  <c r="F23" i="14"/>
  <c r="H31" i="17"/>
  <c r="F77" i="14"/>
  <c r="H130" i="15"/>
  <c r="H54" i="17"/>
  <c r="F63" i="14"/>
  <c r="H27" i="16"/>
  <c r="H14" i="18"/>
  <c r="H9" i="17"/>
  <c r="H84" i="16"/>
  <c r="H105" i="16"/>
  <c r="H97" i="18"/>
  <c r="H85" i="17"/>
  <c r="F5" i="14"/>
  <c r="H17" i="18"/>
  <c r="H61" i="17"/>
  <c r="H34" i="18"/>
  <c r="H68" i="17"/>
  <c r="H119" i="16"/>
  <c r="H33" i="17"/>
  <c r="H111" i="15"/>
  <c r="H73" i="17"/>
  <c r="H110" i="15"/>
  <c r="F30" i="14"/>
  <c r="H102" i="18"/>
  <c r="F45" i="14"/>
  <c r="H27" i="17"/>
  <c r="H91" i="17"/>
  <c r="H26" i="16"/>
  <c r="F57" i="14"/>
  <c r="F67" i="14"/>
  <c r="H94" i="15"/>
  <c r="F32" i="14"/>
  <c r="F62" i="14"/>
  <c r="H127" i="15"/>
  <c r="H109" i="18"/>
  <c r="H113" i="15"/>
  <c r="H88" i="18"/>
  <c r="F64" i="14"/>
  <c r="H96" i="18"/>
  <c r="H16" i="18"/>
  <c r="F73" i="14"/>
  <c r="H106" i="18"/>
  <c r="H103" i="18"/>
  <c r="H53" i="17"/>
  <c r="H28" i="18"/>
  <c r="F41" i="14"/>
  <c r="F86" i="14"/>
  <c r="H115" i="18"/>
  <c r="F74" i="14"/>
  <c r="H122" i="15"/>
  <c r="H119" i="18"/>
  <c r="F93" i="14"/>
  <c r="H28" i="17"/>
  <c r="H18" i="18"/>
  <c r="H33" i="18"/>
  <c r="H37" i="16"/>
  <c r="H32" i="17"/>
  <c r="F48" i="14"/>
  <c r="H109" i="16"/>
  <c r="H13" i="16"/>
  <c r="F58" i="14"/>
  <c r="H115" i="16"/>
  <c r="H5" i="15"/>
  <c r="H105" i="15"/>
  <c r="H131" i="15"/>
  <c r="H98" i="16"/>
  <c r="F44" i="14"/>
  <c r="H99" i="15"/>
  <c r="H66" i="17"/>
  <c r="H102" i="16"/>
  <c r="H27" i="18"/>
  <c r="H81" i="17"/>
  <c r="H81" i="18"/>
  <c r="H34" i="17"/>
  <c r="H26" i="17"/>
  <c r="H98" i="18"/>
  <c r="H24" i="16"/>
  <c r="H111" i="16"/>
  <c r="H34" i="16"/>
  <c r="F65" i="14"/>
  <c r="H5" i="16"/>
  <c r="H63" i="17"/>
  <c r="H35" i="16"/>
  <c r="H112" i="18"/>
  <c r="F28" i="14"/>
  <c r="H75" i="17"/>
  <c r="F61" i="14"/>
  <c r="H93" i="18"/>
  <c r="H10" i="15"/>
  <c r="H46" i="16"/>
  <c r="F91" i="14"/>
  <c r="H91" i="18"/>
  <c r="H106" i="15"/>
  <c r="H29" i="18"/>
  <c r="H110" i="16"/>
  <c r="H118" i="15"/>
  <c r="F49" i="14"/>
  <c r="H79" i="17"/>
  <c r="H128" i="15"/>
  <c r="H95" i="16"/>
  <c r="H71" i="17"/>
  <c r="H93" i="15"/>
  <c r="H55" i="17"/>
  <c r="H116" i="18"/>
  <c r="H9" i="18"/>
  <c r="F40" i="14"/>
  <c r="H13" i="18"/>
  <c r="F80" i="14"/>
  <c r="H90" i="18"/>
  <c r="H24" i="18"/>
  <c r="F75" i="14"/>
  <c r="H8" i="16"/>
  <c r="H96" i="16"/>
  <c r="H117" i="16"/>
  <c r="H14" i="16"/>
  <c r="H80" i="18"/>
  <c r="F71" i="14"/>
  <c r="H23" i="16"/>
  <c r="H52" i="17"/>
  <c r="H64" i="17"/>
  <c r="H120" i="15"/>
  <c r="H114" i="18"/>
  <c r="H83" i="17"/>
  <c r="H106" i="16"/>
  <c r="H25" i="18"/>
  <c r="H87" i="16"/>
  <c r="F81" i="14"/>
  <c r="H119" i="15"/>
  <c r="H108" i="15"/>
  <c r="H86" i="16"/>
  <c r="F72" i="14"/>
  <c r="H91" i="16"/>
  <c r="H95" i="15"/>
  <c r="F24" i="14"/>
  <c r="H31" i="18"/>
  <c r="H89" i="17"/>
  <c r="F42" i="14"/>
  <c r="H62" i="17"/>
  <c r="H113" i="18"/>
  <c r="H30" i="18"/>
  <c r="H82" i="17"/>
  <c r="H96" i="15"/>
  <c r="H67" i="17"/>
  <c r="H88" i="16"/>
  <c r="H93" i="17"/>
  <c r="H6" i="15"/>
  <c r="F59" i="14"/>
  <c r="H85" i="16"/>
  <c r="H70" i="17"/>
  <c r="H95" i="17"/>
  <c r="H121" i="15"/>
  <c r="H111" i="18"/>
  <c r="H117" i="18"/>
  <c r="F79" i="14"/>
  <c r="H80" i="16"/>
  <c r="H58" i="17"/>
  <c r="H105" i="18"/>
  <c r="H7" i="15"/>
  <c r="H26" i="18"/>
  <c r="H38" i="16"/>
  <c r="H124" i="15"/>
  <c r="H69" i="17"/>
  <c r="H113" i="16"/>
  <c r="F46" i="14"/>
  <c r="H8" i="18"/>
  <c r="H104" i="15"/>
  <c r="F66" i="14"/>
  <c r="H20" i="18"/>
  <c r="H118" i="18"/>
  <c r="H57" i="17"/>
  <c r="H101" i="15"/>
  <c r="H6" i="18"/>
  <c r="H10" i="16"/>
  <c r="H35" i="17"/>
  <c r="H36" i="17"/>
  <c r="F56" i="14"/>
  <c r="H56" i="17"/>
  <c r="F55" i="14"/>
  <c r="H23" i="18"/>
  <c r="H60" i="17"/>
  <c r="H99" i="18"/>
  <c r="H39" i="16"/>
  <c r="F68" i="14"/>
  <c r="H92" i="15"/>
  <c r="H114" i="16"/>
  <c r="H6" i="16"/>
  <c r="H100" i="16"/>
  <c r="F54" i="14"/>
  <c r="H59" i="17"/>
  <c r="H6" i="17"/>
  <c r="H37" i="17"/>
  <c r="H90" i="16"/>
  <c r="H19" i="18"/>
  <c r="H7" i="17"/>
  <c r="H10" i="18"/>
  <c r="H86" i="17"/>
  <c r="F25" i="14"/>
  <c r="F60" i="14"/>
  <c r="H88" i="17"/>
  <c r="H81" i="16"/>
  <c r="H7" i="18"/>
  <c r="F34" i="14"/>
  <c r="H93" i="16"/>
  <c r="H125" i="15"/>
  <c r="H11" i="16"/>
  <c r="H12" i="16"/>
  <c r="H87" i="17"/>
  <c r="H95" i="18"/>
  <c r="H109" i="15"/>
  <c r="F47" i="14"/>
  <c r="F92" i="14"/>
  <c r="H103" i="15"/>
  <c r="F35" i="14"/>
  <c r="H40" i="16"/>
  <c r="F69" i="14"/>
  <c r="H15" i="18"/>
  <c r="H108" i="18"/>
  <c r="H107" i="16"/>
  <c r="H101" i="18"/>
  <c r="H76" i="17"/>
  <c r="H107" i="18"/>
  <c r="H33" i="16"/>
  <c r="H30" i="17"/>
  <c r="H43" i="17"/>
  <c r="H98" i="15"/>
  <c r="H25" i="16"/>
  <c r="F26" i="14"/>
  <c r="H87" i="18"/>
  <c r="H80" i="17"/>
  <c r="H78" i="17"/>
  <c r="H110" i="18"/>
  <c r="F38" i="14"/>
  <c r="H84" i="18"/>
  <c r="H90" i="17"/>
  <c r="H100" i="15"/>
  <c r="F50" i="14"/>
  <c r="H36" i="16"/>
  <c r="F31" i="14"/>
  <c r="H9" i="15"/>
  <c r="H9" i="16"/>
  <c r="H83" i="18"/>
  <c r="H129" i="15"/>
  <c r="H126" i="15"/>
  <c r="H94" i="17"/>
  <c r="H46" i="17"/>
  <c r="H82" i="16"/>
  <c r="H92" i="18"/>
  <c r="H101" i="16"/>
  <c r="F70" i="14"/>
  <c r="H11" i="18"/>
  <c r="H5" i="17"/>
  <c r="F3" i="14"/>
  <c r="H112" i="15"/>
  <c r="H94" i="16"/>
  <c r="H32" i="18"/>
  <c r="F36" i="14"/>
  <c r="H116" i="16"/>
  <c r="H82" i="18"/>
  <c r="H117" i="15"/>
  <c r="F76" i="14"/>
  <c r="H89" i="16"/>
  <c r="H72" i="17"/>
  <c r="R81" i="19"/>
  <c r="AL33" i="19"/>
  <c r="R51" i="19"/>
  <c r="AB98" i="19"/>
  <c r="AV25" i="19"/>
  <c r="R98" i="19"/>
  <c r="AL34" i="19"/>
  <c r="AB10" i="19"/>
  <c r="AL112" i="19"/>
  <c r="AL101" i="19"/>
  <c r="H90" i="19"/>
  <c r="AB105" i="19"/>
  <c r="H61" i="19"/>
  <c r="AB112" i="19"/>
  <c r="H72" i="19"/>
  <c r="R60" i="19"/>
  <c r="AV13" i="19"/>
  <c r="AV94" i="19"/>
  <c r="AB109" i="19"/>
  <c r="AB102" i="19"/>
  <c r="AV17" i="19"/>
  <c r="R100" i="19"/>
  <c r="AV113" i="19"/>
  <c r="AL80" i="19"/>
  <c r="AV19" i="19"/>
  <c r="H96" i="19"/>
  <c r="AV18" i="19"/>
  <c r="AB100" i="19"/>
  <c r="AB9" i="19"/>
  <c r="AV10" i="19"/>
  <c r="H89" i="19"/>
  <c r="R97" i="19"/>
  <c r="AB111" i="19"/>
  <c r="AL27" i="19"/>
  <c r="AV32" i="19"/>
  <c r="AB106" i="19"/>
  <c r="AB90" i="19"/>
  <c r="H87" i="19"/>
  <c r="AB107" i="19"/>
  <c r="AL31" i="19"/>
  <c r="AB99" i="19"/>
  <c r="H73" i="19"/>
  <c r="H57" i="19"/>
  <c r="AL36" i="19"/>
  <c r="H99" i="19"/>
  <c r="AL88" i="19"/>
  <c r="H51" i="19"/>
  <c r="H53" i="19"/>
  <c r="AV81" i="19"/>
  <c r="AV92" i="19"/>
  <c r="AL105" i="19"/>
  <c r="R90" i="19"/>
  <c r="R92" i="19"/>
  <c r="AV110" i="19"/>
  <c r="H81" i="19"/>
  <c r="H80" i="19"/>
  <c r="AV84" i="19"/>
  <c r="AB12" i="19"/>
  <c r="AB78" i="19"/>
  <c r="R79" i="19"/>
  <c r="AV26" i="19"/>
  <c r="R95" i="19"/>
  <c r="H102" i="19"/>
  <c r="AV98" i="19"/>
  <c r="AL77" i="19"/>
  <c r="AL37" i="19"/>
  <c r="AV14" i="19"/>
  <c r="R49" i="19"/>
  <c r="AV8" i="19"/>
  <c r="AL110" i="19"/>
  <c r="H65" i="19"/>
  <c r="AB94" i="19"/>
  <c r="AL7" i="19"/>
  <c r="R80" i="19"/>
  <c r="AB84" i="19"/>
  <c r="AV12" i="19"/>
  <c r="AV20" i="19"/>
  <c r="AV7" i="19"/>
  <c r="H109" i="19"/>
  <c r="AL26" i="19"/>
  <c r="H114" i="19"/>
  <c r="AL106" i="19"/>
  <c r="AL95" i="19"/>
  <c r="AV80" i="19"/>
  <c r="AL45" i="19"/>
  <c r="AL22" i="19"/>
  <c r="R59" i="19"/>
  <c r="AV78" i="19"/>
  <c r="R106" i="19"/>
  <c r="R55" i="19"/>
  <c r="H101" i="19"/>
  <c r="AV21" i="19"/>
  <c r="R115" i="19"/>
  <c r="AB8" i="19"/>
  <c r="AV106" i="19"/>
  <c r="H54" i="19"/>
  <c r="R108" i="19"/>
  <c r="AB89" i="19"/>
  <c r="R64" i="19"/>
  <c r="AL6" i="19"/>
  <c r="H58" i="19"/>
  <c r="H63" i="19"/>
  <c r="H84" i="19"/>
  <c r="AV6" i="19"/>
  <c r="AV97" i="19"/>
  <c r="AL14" i="19"/>
  <c r="H47" i="19"/>
  <c r="R113" i="19"/>
  <c r="R9" i="19"/>
  <c r="R70" i="19"/>
  <c r="AV115" i="19"/>
  <c r="AB85" i="19"/>
  <c r="AV87" i="19"/>
  <c r="R54" i="19"/>
  <c r="R91" i="19"/>
  <c r="AL32" i="19"/>
  <c r="R86" i="19"/>
  <c r="AB87" i="19"/>
  <c r="H49" i="19"/>
  <c r="R73" i="19"/>
  <c r="AB88" i="19"/>
  <c r="AB103" i="19"/>
  <c r="AB80" i="19"/>
  <c r="AL89" i="19"/>
  <c r="H97" i="19"/>
  <c r="H62" i="19"/>
  <c r="AL12" i="19"/>
  <c r="R78" i="19"/>
  <c r="R96" i="19"/>
  <c r="AV91" i="19"/>
  <c r="AV83" i="19"/>
  <c r="AB77" i="19"/>
  <c r="AL85" i="19"/>
  <c r="AB91" i="19"/>
  <c r="R116" i="19"/>
  <c r="AV116" i="19"/>
  <c r="AL87" i="19"/>
  <c r="AL90" i="19"/>
  <c r="AV31" i="19"/>
  <c r="H59" i="19"/>
  <c r="AL82" i="19"/>
  <c r="H92" i="19"/>
  <c r="R111" i="19"/>
  <c r="AL83" i="19"/>
  <c r="AB93" i="19"/>
  <c r="H115" i="19"/>
  <c r="R93" i="19"/>
  <c r="R7" i="19"/>
  <c r="H70" i="19"/>
  <c r="H68" i="19"/>
  <c r="R74" i="19"/>
  <c r="AV100" i="19"/>
  <c r="AL8" i="19"/>
  <c r="R109" i="19"/>
  <c r="R52" i="19"/>
  <c r="AV95" i="19"/>
  <c r="H103" i="19"/>
  <c r="AL79" i="19"/>
  <c r="AL35" i="19"/>
  <c r="AV16" i="19"/>
  <c r="H64" i="19"/>
  <c r="AB96" i="19"/>
  <c r="R82" i="19"/>
  <c r="H82" i="19"/>
  <c r="AL99" i="19"/>
  <c r="AB108" i="19"/>
  <c r="H85" i="19"/>
  <c r="AB83" i="19"/>
  <c r="R50" i="19"/>
  <c r="AV77" i="19"/>
  <c r="H91" i="19"/>
  <c r="H79" i="19"/>
  <c r="AL78" i="19"/>
  <c r="AB11" i="19"/>
  <c r="AV96" i="19"/>
  <c r="H116" i="19"/>
  <c r="AL107" i="19"/>
  <c r="AB97" i="19"/>
  <c r="AL15" i="19"/>
  <c r="R8" i="19"/>
  <c r="AL39" i="19"/>
  <c r="AV22" i="19"/>
  <c r="H52" i="19"/>
  <c r="AL9" i="19"/>
  <c r="AV108" i="19"/>
  <c r="H69" i="19"/>
  <c r="AL25" i="19"/>
  <c r="AL81" i="19"/>
  <c r="R56" i="19"/>
  <c r="AL108" i="19"/>
  <c r="AV89" i="19"/>
  <c r="AL92" i="19"/>
  <c r="AL93" i="19"/>
  <c r="AB92" i="19"/>
  <c r="AV82" i="19"/>
  <c r="AB81" i="19"/>
  <c r="AV23" i="19"/>
  <c r="R83" i="19"/>
  <c r="AB95" i="19"/>
  <c r="AL109" i="19"/>
  <c r="H67" i="19"/>
  <c r="AV93" i="19"/>
  <c r="R77" i="19"/>
  <c r="R102" i="19"/>
  <c r="AB7" i="19"/>
  <c r="R87" i="19"/>
  <c r="H98" i="19"/>
  <c r="AV86" i="19"/>
  <c r="AV15" i="19"/>
  <c r="R85" i="19"/>
  <c r="H95" i="19"/>
  <c r="H88" i="19"/>
  <c r="AL13" i="19"/>
  <c r="R105" i="19"/>
  <c r="AL102" i="19"/>
  <c r="AV107" i="19"/>
  <c r="R58" i="19"/>
  <c r="AV109" i="19"/>
  <c r="AL10" i="19"/>
  <c r="R112" i="19"/>
  <c r="AV111" i="19"/>
  <c r="AV88" i="19"/>
  <c r="H94" i="19"/>
  <c r="R114" i="19"/>
  <c r="AV24" i="19"/>
  <c r="R88" i="19"/>
  <c r="AL91" i="19"/>
  <c r="H104" i="19"/>
  <c r="R110" i="19"/>
  <c r="AV79" i="19"/>
  <c r="AV104" i="19"/>
  <c r="H100" i="19"/>
  <c r="R57" i="19"/>
  <c r="H77" i="19"/>
  <c r="R67" i="19"/>
  <c r="R53" i="19"/>
  <c r="AL29" i="19"/>
  <c r="AL97" i="19"/>
  <c r="AL23" i="19"/>
  <c r="AV102" i="19"/>
  <c r="AL30" i="19"/>
  <c r="R107" i="19"/>
  <c r="AB114" i="19"/>
  <c r="AL86" i="19"/>
  <c r="H56" i="19"/>
  <c r="R104" i="19"/>
  <c r="R99" i="19"/>
  <c r="H46" i="19"/>
  <c r="H83" i="19"/>
  <c r="AL113" i="19"/>
  <c r="AV103" i="19"/>
  <c r="AL116" i="19"/>
  <c r="AB110" i="19"/>
  <c r="AV33" i="19"/>
  <c r="AB116" i="19"/>
  <c r="AV99" i="19"/>
  <c r="AB6" i="19"/>
  <c r="H71" i="19"/>
  <c r="AV105" i="19"/>
  <c r="H4" i="19"/>
  <c r="H48" i="19"/>
  <c r="H50" i="19"/>
  <c r="R10" i="19"/>
  <c r="AL11" i="19"/>
  <c r="AL104" i="19"/>
  <c r="AL103" i="19"/>
  <c r="AV85" i="19"/>
  <c r="H66" i="19"/>
  <c r="H78" i="19"/>
  <c r="AV101" i="19"/>
  <c r="AB115" i="19"/>
  <c r="R84" i="19"/>
  <c r="AV27" i="19"/>
  <c r="AL98" i="19"/>
  <c r="AL114" i="19"/>
  <c r="R76" i="19"/>
  <c r="R89" i="19"/>
  <c r="R101" i="19"/>
  <c r="AL84" i="19"/>
  <c r="AL115" i="19"/>
  <c r="AB104" i="19"/>
  <c r="AV9" i="19"/>
  <c r="AV112" i="19"/>
  <c r="AL24" i="19"/>
  <c r="AB82" i="19"/>
  <c r="AL100" i="19"/>
  <c r="AV11" i="19"/>
  <c r="AL94" i="19"/>
  <c r="AV114" i="19"/>
  <c r="AL38" i="19"/>
  <c r="R75" i="19"/>
  <c r="H55" i="19"/>
  <c r="AV29" i="19"/>
  <c r="AL96" i="19"/>
  <c r="AB101" i="19"/>
  <c r="AB79" i="19"/>
  <c r="AV30" i="19"/>
  <c r="AL111" i="19"/>
  <c r="R6" i="19"/>
  <c r="R103" i="19"/>
  <c r="H5" i="19"/>
  <c r="AV90" i="19"/>
  <c r="R94" i="19"/>
  <c r="H86" i="19"/>
  <c r="H93" i="19"/>
  <c r="AL28" i="19"/>
  <c r="AV28" i="19"/>
  <c r="AB113" i="19"/>
  <c r="AB86" i="19"/>
  <c r="H6" i="19"/>
  <c r="N26" i="15"/>
  <c r="N28" i="15"/>
  <c r="N21" i="15"/>
  <c r="N22" i="15"/>
  <c r="N30" i="15"/>
  <c r="N23" i="15"/>
  <c r="N27" i="15"/>
  <c r="N31" i="15"/>
  <c r="N29" i="15"/>
  <c r="N24" i="15"/>
  <c r="N25" i="15"/>
  <c r="N32" i="15"/>
  <c r="N84" i="15"/>
  <c r="I84" i="16"/>
  <c r="I81" i="18"/>
  <c r="G42" i="14"/>
  <c r="I81" i="16"/>
  <c r="T31" i="15"/>
  <c r="O30" i="15"/>
  <c r="I33" i="17"/>
  <c r="G79" i="14"/>
  <c r="I111" i="15"/>
  <c r="G92" i="14"/>
  <c r="G63" i="14"/>
  <c r="I6" i="18"/>
  <c r="T22" i="15"/>
  <c r="I70" i="17"/>
  <c r="I96" i="18"/>
  <c r="T23" i="15"/>
  <c r="U22" i="15"/>
  <c r="I85" i="18"/>
  <c r="G48" i="14"/>
  <c r="I114" i="18"/>
  <c r="I114" i="16"/>
  <c r="G70" i="14"/>
  <c r="P23" i="15"/>
  <c r="I128" i="15"/>
  <c r="I11" i="18"/>
  <c r="I26" i="16"/>
  <c r="I93" i="16"/>
  <c r="I7" i="16"/>
  <c r="G46" i="14"/>
  <c r="I97" i="16"/>
  <c r="I112" i="15"/>
  <c r="G86" i="14"/>
  <c r="U25" i="15"/>
  <c r="I101" i="15"/>
  <c r="I66" i="17"/>
  <c r="I103" i="16"/>
  <c r="T21" i="15"/>
  <c r="I93" i="15"/>
  <c r="P26" i="15"/>
  <c r="I37" i="16"/>
  <c r="I78" i="17"/>
  <c r="I121" i="15"/>
  <c r="G62" i="14"/>
  <c r="I62" i="14" s="1"/>
  <c r="I43" i="17"/>
  <c r="I26" i="17"/>
  <c r="I99" i="15"/>
  <c r="I27" i="16"/>
  <c r="I100" i="18"/>
  <c r="I6" i="15"/>
  <c r="U26" i="15"/>
  <c r="I112" i="18"/>
  <c r="I102" i="16"/>
  <c r="I67" i="17"/>
  <c r="I126" i="15"/>
  <c r="I110" i="16"/>
  <c r="I102" i="18"/>
  <c r="I64" i="17"/>
  <c r="G73" i="14"/>
  <c r="G38" i="14"/>
  <c r="I107" i="16"/>
  <c r="U24" i="15"/>
  <c r="I93" i="18"/>
  <c r="I108" i="18"/>
  <c r="I69" i="17"/>
  <c r="P31" i="15"/>
  <c r="O25" i="15"/>
  <c r="I97" i="15"/>
  <c r="G81" i="14"/>
  <c r="I46" i="14"/>
  <c r="I105" i="15"/>
  <c r="I9" i="16"/>
  <c r="I80" i="18"/>
  <c r="I18" i="18"/>
  <c r="I119" i="15"/>
  <c r="I127" i="15"/>
  <c r="U27" i="15"/>
  <c r="I112" i="16"/>
  <c r="G28" i="14"/>
  <c r="I30" i="16"/>
  <c r="I103" i="15"/>
  <c r="I49" i="17"/>
  <c r="I118" i="15"/>
  <c r="I9" i="15"/>
  <c r="G40" i="14"/>
  <c r="G39" i="14"/>
  <c r="I61" i="17"/>
  <c r="I98" i="18"/>
  <c r="I30" i="17"/>
  <c r="I12" i="16"/>
  <c r="I86" i="18"/>
  <c r="I25" i="16"/>
  <c r="P22" i="15"/>
  <c r="T28" i="15"/>
  <c r="O26" i="15"/>
  <c r="I88" i="17"/>
  <c r="I92" i="16"/>
  <c r="I68" i="17"/>
  <c r="I5" i="16"/>
  <c r="L5" i="16" s="1"/>
  <c r="I93" i="17"/>
  <c r="I95" i="18"/>
  <c r="I73" i="14"/>
  <c r="U28" i="15"/>
  <c r="I109" i="18"/>
  <c r="I57" i="17"/>
  <c r="U29" i="15"/>
  <c r="I113" i="15"/>
  <c r="I100" i="15"/>
  <c r="I73" i="17"/>
  <c r="I125" i="15"/>
  <c r="G29" i="14"/>
  <c r="I99" i="18"/>
  <c r="G61" i="14"/>
  <c r="I61" i="14" s="1"/>
  <c r="I115" i="15"/>
  <c r="K6" i="18"/>
  <c r="G77" i="14"/>
  <c r="I98" i="16"/>
  <c r="I86" i="16"/>
  <c r="I19" i="18"/>
  <c r="I116" i="16"/>
  <c r="I107" i="15"/>
  <c r="I14" i="16"/>
  <c r="O23" i="15"/>
  <c r="I53" i="17"/>
  <c r="G26" i="14"/>
  <c r="I84" i="17"/>
  <c r="I86" i="17"/>
  <c r="I17" i="18"/>
  <c r="U30" i="15"/>
  <c r="I34" i="16"/>
  <c r="I109" i="16"/>
  <c r="I10" i="18"/>
  <c r="I71" i="17"/>
  <c r="G64" i="14"/>
  <c r="O24" i="15"/>
  <c r="I102" i="15"/>
  <c r="G24" i="14"/>
  <c r="I77" i="17"/>
  <c r="P28" i="15"/>
  <c r="U32" i="15"/>
  <c r="I8" i="16"/>
  <c r="G32" i="14"/>
  <c r="G23" i="14"/>
  <c r="G34" i="14"/>
  <c r="G76" i="14"/>
  <c r="I104" i="15"/>
  <c r="I119" i="16"/>
  <c r="I97" i="18"/>
  <c r="G57" i="14"/>
  <c r="I65" i="17"/>
  <c r="I58" i="17"/>
  <c r="I123" i="15"/>
  <c r="G25" i="14"/>
  <c r="I40" i="14"/>
  <c r="G69" i="14"/>
  <c r="I9" i="18"/>
  <c r="P29" i="15"/>
  <c r="G91" i="14"/>
  <c r="I91" i="18"/>
  <c r="I110" i="15"/>
  <c r="G60" i="14"/>
  <c r="I46" i="16"/>
  <c r="I91" i="17"/>
  <c r="I95" i="16"/>
  <c r="I87" i="16"/>
  <c r="I48" i="14"/>
  <c r="I10" i="16"/>
  <c r="I81" i="17"/>
  <c r="I92" i="18"/>
  <c r="G56" i="14"/>
  <c r="I56" i="14" s="1"/>
  <c r="I13" i="18"/>
  <c r="I106" i="15"/>
  <c r="G31" i="14"/>
  <c r="I31" i="16"/>
  <c r="L31" i="16" s="1"/>
  <c r="I103" i="18"/>
  <c r="T29" i="15"/>
  <c r="I105" i="18"/>
  <c r="I99" i="16"/>
  <c r="I11" i="16"/>
  <c r="I89" i="16"/>
  <c r="I82" i="16"/>
  <c r="I106" i="18"/>
  <c r="G47" i="14"/>
  <c r="O29" i="15"/>
  <c r="I72" i="17"/>
  <c r="T27" i="15"/>
  <c r="I36" i="16"/>
  <c r="G67" i="14"/>
  <c r="L37" i="16"/>
  <c r="I122" i="15"/>
  <c r="I85" i="17"/>
  <c r="I100" i="16"/>
  <c r="I94" i="15"/>
  <c r="I40" i="16"/>
  <c r="L10" i="16"/>
  <c r="I11" i="15"/>
  <c r="K11" i="15" s="1"/>
  <c r="G45" i="14"/>
  <c r="I45" i="14" s="1"/>
  <c r="I10" i="15"/>
  <c r="I111" i="18"/>
  <c r="I15" i="18"/>
  <c r="U23" i="15"/>
  <c r="K10" i="15"/>
  <c r="I119" i="18"/>
  <c r="I6" i="16"/>
  <c r="G93" i="14"/>
  <c r="I117" i="15"/>
  <c r="I88" i="18"/>
  <c r="I87" i="18"/>
  <c r="I92" i="17"/>
  <c r="G35" i="14"/>
  <c r="I52" i="17"/>
  <c r="I9" i="17"/>
  <c r="K9" i="17" s="1"/>
  <c r="I60" i="14"/>
  <c r="I105" i="16"/>
  <c r="I34" i="17"/>
  <c r="I62" i="17"/>
  <c r="I7" i="18"/>
  <c r="K15" i="18"/>
  <c r="G4" i="14"/>
  <c r="G72" i="14"/>
  <c r="O27" i="15"/>
  <c r="I13" i="16"/>
  <c r="I5" i="17"/>
  <c r="K5" i="17" s="1"/>
  <c r="G5" i="14"/>
  <c r="I76" i="17"/>
  <c r="G41" i="14"/>
  <c r="I41" i="14" s="1"/>
  <c r="K18" i="18"/>
  <c r="G75" i="14"/>
  <c r="L6" i="16"/>
  <c r="G55" i="14"/>
  <c r="I101" i="18"/>
  <c r="I95" i="15"/>
  <c r="I111" i="16"/>
  <c r="G27" i="14"/>
  <c r="O21" i="15"/>
  <c r="I60" i="17"/>
  <c r="I8" i="18"/>
  <c r="I5" i="15"/>
  <c r="I114" i="15"/>
  <c r="O32" i="15"/>
  <c r="I88" i="16"/>
  <c r="I118" i="16"/>
  <c r="G49" i="14"/>
  <c r="I49" i="14" s="1"/>
  <c r="I38" i="16"/>
  <c r="L38" i="16" s="1"/>
  <c r="G78" i="14"/>
  <c r="T30" i="15"/>
  <c r="O28" i="15"/>
  <c r="I28" i="17"/>
  <c r="I46" i="17"/>
  <c r="I63" i="17"/>
  <c r="I109" i="15"/>
  <c r="G59" i="14"/>
  <c r="P24" i="15"/>
  <c r="I94" i="17"/>
  <c r="I90" i="17"/>
  <c r="I96" i="15"/>
  <c r="G50" i="14"/>
  <c r="I50" i="14" s="1"/>
  <c r="I55" i="17"/>
  <c r="I37" i="17"/>
  <c r="I20" i="18"/>
  <c r="I83" i="16"/>
  <c r="I5" i="18"/>
  <c r="K5" i="18" s="1"/>
  <c r="I24" i="16"/>
  <c r="I32" i="16"/>
  <c r="L32" i="16" s="1"/>
  <c r="T24" i="15"/>
  <c r="I38" i="14"/>
  <c r="G58" i="14"/>
  <c r="G54" i="14"/>
  <c r="I54" i="14" s="1"/>
  <c r="I80" i="17"/>
  <c r="G68" i="14"/>
  <c r="U21" i="15"/>
  <c r="I94" i="18"/>
  <c r="I63" i="14"/>
  <c r="I104" i="16"/>
  <c r="I124" i="15"/>
  <c r="I91" i="16"/>
  <c r="I89" i="17"/>
  <c r="I84" i="18"/>
  <c r="I90" i="18"/>
  <c r="I6" i="17"/>
  <c r="G30" i="14"/>
  <c r="I35" i="16"/>
  <c r="O22" i="15"/>
  <c r="L9" i="16"/>
  <c r="I115" i="16"/>
  <c r="I115" i="18"/>
  <c r="I117" i="18"/>
  <c r="I35" i="17"/>
  <c r="I89" i="18"/>
  <c r="I129" i="15"/>
  <c r="I7" i="17"/>
  <c r="I7" i="15"/>
  <c r="P25" i="15"/>
  <c r="I113" i="16"/>
  <c r="T26" i="15"/>
  <c r="I87" i="17"/>
  <c r="I8" i="17"/>
  <c r="K8" i="17" s="1"/>
  <c r="I28" i="16"/>
  <c r="I27" i="17"/>
  <c r="I16" i="18"/>
  <c r="K16" i="18" s="1"/>
  <c r="I95" i="17"/>
  <c r="I29" i="17"/>
  <c r="I98" i="15"/>
  <c r="G65" i="14"/>
  <c r="I39" i="16"/>
  <c r="G44" i="14"/>
  <c r="G3" i="14"/>
  <c r="K6" i="17"/>
  <c r="I83" i="18"/>
  <c r="G80" i="14"/>
  <c r="I12" i="18"/>
  <c r="G74" i="14"/>
  <c r="I74" i="14" s="1"/>
  <c r="I96" i="16"/>
  <c r="I34" i="14"/>
  <c r="I79" i="17"/>
  <c r="I33" i="16"/>
  <c r="L33" i="16" s="1"/>
  <c r="I5" i="14"/>
  <c r="U31" i="15"/>
  <c r="I116" i="18"/>
  <c r="G66" i="14"/>
  <c r="I70" i="14"/>
  <c r="I82" i="17"/>
  <c r="I94" i="16"/>
  <c r="I108" i="16"/>
  <c r="I32" i="17"/>
  <c r="I120" i="15"/>
  <c r="I92" i="15"/>
  <c r="I101" i="16"/>
  <c r="I42" i="14"/>
  <c r="G43" i="14"/>
  <c r="I43" i="14" s="1"/>
  <c r="I83" i="17"/>
  <c r="I82" i="18"/>
  <c r="I8" i="15"/>
  <c r="K8" i="15" s="1"/>
  <c r="I106" i="16"/>
  <c r="I29" i="16"/>
  <c r="G71" i="14"/>
  <c r="P32" i="15"/>
  <c r="I75" i="17"/>
  <c r="I14" i="18"/>
  <c r="O31" i="15"/>
  <c r="I36" i="17"/>
  <c r="I104" i="18"/>
  <c r="I118" i="18"/>
  <c r="I59" i="17"/>
  <c r="P30" i="15"/>
  <c r="I56" i="17"/>
  <c r="G33" i="14"/>
  <c r="I116" i="15"/>
  <c r="I31" i="17"/>
  <c r="I131" i="15"/>
  <c r="I108" i="15"/>
  <c r="I90" i="16"/>
  <c r="G36" i="14"/>
  <c r="I36" i="14" s="1"/>
  <c r="P27" i="15"/>
  <c r="I130" i="15"/>
  <c r="I113" i="18"/>
  <c r="T32" i="15"/>
  <c r="I54" i="17"/>
  <c r="I80" i="16"/>
  <c r="I74" i="17"/>
  <c r="I85" i="16"/>
  <c r="P21" i="15"/>
  <c r="I23" i="16"/>
  <c r="T25" i="15"/>
  <c r="I117" i="16"/>
  <c r="I107" i="18"/>
  <c r="I110" i="18"/>
  <c r="L12" i="20"/>
  <c r="AN112" i="19"/>
  <c r="T85" i="19"/>
  <c r="AN86" i="19"/>
  <c r="AN110" i="19"/>
  <c r="J92" i="19"/>
  <c r="AX13" i="19"/>
  <c r="AX9" i="19"/>
  <c r="AX26" i="19"/>
  <c r="AX115" i="19"/>
  <c r="AD96" i="19"/>
  <c r="AX85" i="19"/>
  <c r="AD11" i="19"/>
  <c r="AN14" i="19"/>
  <c r="AX21" i="19"/>
  <c r="AX78" i="19"/>
  <c r="AN25" i="19"/>
  <c r="AN92" i="19"/>
  <c r="J69" i="19"/>
  <c r="T101" i="19"/>
  <c r="AD92" i="19"/>
  <c r="T89" i="19"/>
  <c r="AD115" i="19"/>
  <c r="J78" i="19"/>
  <c r="J91" i="19"/>
  <c r="J73" i="19"/>
  <c r="J66" i="19"/>
  <c r="AX7" i="19"/>
  <c r="AN23" i="19"/>
  <c r="J87" i="19"/>
  <c r="AD100" i="19"/>
  <c r="AD79" i="19"/>
  <c r="T95" i="19"/>
  <c r="AN102" i="19"/>
  <c r="AX10" i="19"/>
  <c r="J4" i="19"/>
  <c r="J104" i="19"/>
  <c r="AN95" i="19"/>
  <c r="J81" i="19"/>
  <c r="J54" i="19"/>
  <c r="AN78" i="19"/>
  <c r="AN98" i="19"/>
  <c r="AN36" i="19"/>
  <c r="T83" i="19"/>
  <c r="AX101" i="19"/>
  <c r="J114" i="19"/>
  <c r="AX23" i="19"/>
  <c r="J80" i="19"/>
  <c r="T88" i="19"/>
  <c r="T99" i="19"/>
  <c r="J77" i="19"/>
  <c r="AD99" i="19"/>
  <c r="AX105" i="19"/>
  <c r="AN113" i="19"/>
  <c r="AN26" i="19"/>
  <c r="AX89" i="19"/>
  <c r="T105" i="19"/>
  <c r="T102" i="19"/>
  <c r="T57" i="19"/>
  <c r="AN35" i="19"/>
  <c r="AD116" i="19"/>
  <c r="T9" i="19"/>
  <c r="T116" i="19"/>
  <c r="J84" i="19"/>
  <c r="AN99" i="19"/>
  <c r="J56" i="19"/>
  <c r="T81" i="19"/>
  <c r="AX99" i="19"/>
  <c r="AX18" i="19"/>
  <c r="J79" i="19"/>
  <c r="AX113" i="19"/>
  <c r="T59" i="19"/>
  <c r="AX15" i="19"/>
  <c r="T82" i="19"/>
  <c r="AN38" i="19"/>
  <c r="AX8" i="19"/>
  <c r="AN9" i="19"/>
  <c r="T50" i="19"/>
  <c r="AX28" i="19"/>
  <c r="AD8" i="19"/>
  <c r="AX102" i="19"/>
  <c r="T94" i="19"/>
  <c r="AD80" i="19"/>
  <c r="AD107" i="19"/>
  <c r="T111" i="19"/>
  <c r="AN109" i="19"/>
  <c r="AN96" i="19"/>
  <c r="J6" i="19"/>
  <c r="T80" i="19"/>
  <c r="J67" i="19"/>
  <c r="J101" i="19"/>
  <c r="T74" i="19"/>
  <c r="AX27" i="19"/>
  <c r="T67" i="19"/>
  <c r="J51" i="19"/>
  <c r="AX19" i="19"/>
  <c r="J57" i="19"/>
  <c r="AD7" i="19"/>
  <c r="AN105" i="19"/>
  <c r="AX30" i="19"/>
  <c r="T76" i="19"/>
  <c r="AX96" i="19"/>
  <c r="AN101" i="19"/>
  <c r="AN115" i="19"/>
  <c r="AN13" i="19"/>
  <c r="J100" i="19"/>
  <c r="AX29" i="19"/>
  <c r="AV2" i="19"/>
  <c r="AD85" i="19"/>
  <c r="T93" i="19"/>
  <c r="T52" i="19"/>
  <c r="AX11" i="19"/>
  <c r="J53" i="19"/>
  <c r="J96" i="19"/>
  <c r="AD77" i="19"/>
  <c r="AN8" i="19"/>
  <c r="J47" i="19"/>
  <c r="T108" i="19"/>
  <c r="T104" i="19"/>
  <c r="AX92" i="19"/>
  <c r="AX17" i="19"/>
  <c r="AX81" i="19"/>
  <c r="T77" i="19"/>
  <c r="AD90" i="19"/>
  <c r="AX32" i="19"/>
  <c r="AN100" i="19"/>
  <c r="J109" i="19"/>
  <c r="T53" i="19"/>
  <c r="T98" i="19"/>
  <c r="T97" i="19"/>
  <c r="AX87" i="19"/>
  <c r="AX80" i="19"/>
  <c r="AN24" i="19"/>
  <c r="AX94" i="19"/>
  <c r="AN91" i="19"/>
  <c r="T86" i="19"/>
  <c r="AX100" i="19"/>
  <c r="AX82" i="19"/>
  <c r="AN83" i="19"/>
  <c r="AD114" i="19"/>
  <c r="J52" i="19"/>
  <c r="AN15" i="19"/>
  <c r="T54" i="19"/>
  <c r="AN30" i="19"/>
  <c r="AX84" i="19"/>
  <c r="AL2" i="19"/>
  <c r="AX104" i="19"/>
  <c r="AX111" i="19"/>
  <c r="AX20" i="19"/>
  <c r="J83" i="19"/>
  <c r="AX6" i="19"/>
  <c r="J46" i="19"/>
  <c r="AN106" i="19"/>
  <c r="AN39" i="19"/>
  <c r="T84" i="19"/>
  <c r="T109" i="19"/>
  <c r="T79" i="19"/>
  <c r="AD106" i="19"/>
  <c r="AX24" i="19"/>
  <c r="AN116" i="19"/>
  <c r="AD12" i="19"/>
  <c r="AD9" i="19"/>
  <c r="AX95" i="19"/>
  <c r="AN81" i="19"/>
  <c r="AN108" i="19"/>
  <c r="J50" i="19"/>
  <c r="AX93" i="19"/>
  <c r="AN89" i="19"/>
  <c r="AD81" i="19"/>
  <c r="J93" i="19"/>
  <c r="AN32" i="19"/>
  <c r="AN79" i="19"/>
  <c r="AX114" i="19"/>
  <c r="T110" i="19"/>
  <c r="J49" i="19"/>
  <c r="T106" i="19"/>
  <c r="AN10" i="19"/>
  <c r="J95" i="19"/>
  <c r="AN7" i="19"/>
  <c r="T64" i="19"/>
  <c r="AD113" i="19"/>
  <c r="T112" i="19"/>
  <c r="T87" i="19"/>
  <c r="AD84" i="19"/>
  <c r="J62" i="19"/>
  <c r="T90" i="19"/>
  <c r="J48" i="19"/>
  <c r="AN12" i="19"/>
  <c r="T56" i="19"/>
  <c r="J99" i="19"/>
  <c r="AN77" i="19"/>
  <c r="AN22" i="19"/>
  <c r="AN111" i="19"/>
  <c r="AN84" i="19"/>
  <c r="AN6" i="19"/>
  <c r="AN85" i="19"/>
  <c r="AX107" i="19"/>
  <c r="J86" i="19"/>
  <c r="AX86" i="19"/>
  <c r="AN90" i="19"/>
  <c r="J94" i="19"/>
  <c r="J5" i="19"/>
  <c r="AX14" i="19"/>
  <c r="AD93" i="19"/>
  <c r="T8" i="19"/>
  <c r="T60" i="19"/>
  <c r="AX97" i="19"/>
  <c r="T114" i="19"/>
  <c r="R2" i="19"/>
  <c r="AN104" i="19"/>
  <c r="J63" i="19"/>
  <c r="AX25" i="19"/>
  <c r="J102" i="19"/>
  <c r="AN37" i="19"/>
  <c r="AN28" i="19"/>
  <c r="J98" i="19"/>
  <c r="T78" i="19"/>
  <c r="J64" i="19"/>
  <c r="J70" i="19"/>
  <c r="AN29" i="19"/>
  <c r="AX16" i="19"/>
  <c r="AD6" i="19"/>
  <c r="T49" i="19"/>
  <c r="T73" i="19"/>
  <c r="AX33" i="19"/>
  <c r="T6" i="19"/>
  <c r="AX103" i="19"/>
  <c r="AX108" i="19"/>
  <c r="AX90" i="19"/>
  <c r="AD102" i="19"/>
  <c r="AN45" i="19"/>
  <c r="T96" i="19"/>
  <c r="AD110" i="19"/>
  <c r="T7" i="19"/>
  <c r="AX106" i="19"/>
  <c r="AX110" i="19"/>
  <c r="J68" i="19"/>
  <c r="T115" i="19"/>
  <c r="AN93" i="19"/>
  <c r="AN87" i="19"/>
  <c r="AD83" i="19"/>
  <c r="AN82" i="19"/>
  <c r="T51" i="19"/>
  <c r="AX116" i="19"/>
  <c r="J61" i="19"/>
  <c r="T70" i="19"/>
  <c r="J89" i="19"/>
  <c r="J65" i="19"/>
  <c r="J55" i="19"/>
  <c r="AD111" i="19"/>
  <c r="T113" i="19"/>
  <c r="J59" i="19"/>
  <c r="AD82" i="19"/>
  <c r="AN107" i="19"/>
  <c r="AX77" i="19"/>
  <c r="AX88" i="19"/>
  <c r="AD97" i="19"/>
  <c r="T92" i="19"/>
  <c r="T91" i="19"/>
  <c r="AN103" i="19"/>
  <c r="AN114" i="19"/>
  <c r="J82" i="19"/>
  <c r="AD101" i="19"/>
  <c r="AX22" i="19"/>
  <c r="T58" i="19"/>
  <c r="AN31" i="19"/>
  <c r="AD98" i="19"/>
  <c r="AD105" i="19"/>
  <c r="J116" i="19"/>
  <c r="AN27" i="19"/>
  <c r="AX83" i="19"/>
  <c r="AN34" i="19"/>
  <c r="AD112" i="19"/>
  <c r="T107" i="19"/>
  <c r="AD108" i="19"/>
  <c r="AN94" i="19"/>
  <c r="J103" i="19"/>
  <c r="AD87" i="19"/>
  <c r="J71" i="19"/>
  <c r="AX112" i="19"/>
  <c r="AD86" i="19"/>
  <c r="AN88" i="19"/>
  <c r="AD103" i="19"/>
  <c r="J97" i="19"/>
  <c r="AX98" i="19"/>
  <c r="AD91" i="19"/>
  <c r="J90" i="19"/>
  <c r="T100" i="19"/>
  <c r="J72" i="19"/>
  <c r="J58" i="19"/>
  <c r="J88" i="19"/>
  <c r="J85" i="19"/>
  <c r="AN97" i="19"/>
  <c r="H2" i="19"/>
  <c r="AN80" i="19"/>
  <c r="AD88" i="19"/>
  <c r="AN33" i="19"/>
  <c r="AD95" i="19"/>
  <c r="AX91" i="19"/>
  <c r="T55" i="19"/>
  <c r="AD104" i="19"/>
  <c r="AX12" i="19"/>
  <c r="T75" i="19"/>
  <c r="T10" i="19"/>
  <c r="AX31" i="19"/>
  <c r="AN11" i="19"/>
  <c r="AX79" i="19"/>
  <c r="J115" i="19"/>
  <c r="AD10" i="19"/>
  <c r="AX109" i="19"/>
  <c r="T103" i="19"/>
  <c r="AD89" i="19"/>
  <c r="AD78" i="19"/>
  <c r="AD94" i="19"/>
  <c r="AD109" i="19"/>
  <c r="O10" i="16" l="1"/>
  <c r="O5" i="16"/>
  <c r="O31" i="16"/>
  <c r="N16" i="18"/>
  <c r="L38" i="14"/>
  <c r="O35" i="16"/>
  <c r="L58" i="14"/>
  <c r="L54" i="14"/>
  <c r="L61" i="14"/>
  <c r="L40" i="14"/>
  <c r="N5" i="17"/>
  <c r="L59" i="14"/>
  <c r="N18" i="18"/>
  <c r="L32" i="14"/>
  <c r="L47" i="14"/>
  <c r="L43" i="14"/>
  <c r="L71" i="14"/>
  <c r="N9" i="17"/>
  <c r="O30" i="16"/>
  <c r="N5" i="18"/>
  <c r="N8" i="17"/>
  <c r="L52" i="14"/>
  <c r="L36" i="14"/>
  <c r="L46" i="14"/>
  <c r="L48" i="14"/>
  <c r="N6" i="18"/>
  <c r="O36" i="16"/>
  <c r="O9" i="16"/>
  <c r="N8" i="15"/>
  <c r="O6" i="16"/>
  <c r="L44" i="14"/>
  <c r="N6" i="17"/>
  <c r="O29" i="16"/>
  <c r="L60" i="14"/>
  <c r="N15" i="18"/>
  <c r="L34" i="14"/>
  <c r="L68" i="14"/>
  <c r="L5" i="14"/>
  <c r="L72" i="14"/>
  <c r="L39" i="14"/>
  <c r="L41" i="14"/>
  <c r="N10" i="15"/>
  <c r="N11" i="15"/>
  <c r="AH23" i="17"/>
  <c r="AH22" i="17"/>
  <c r="AH21" i="17"/>
  <c r="AH20" i="17"/>
  <c r="AH19" i="17"/>
  <c r="AH18" i="17"/>
  <c r="AH17" i="17"/>
  <c r="AH16" i="17"/>
  <c r="AH15" i="17"/>
  <c r="AH14" i="17"/>
  <c r="AH13" i="17"/>
  <c r="AH12" i="17"/>
  <c r="AH11" i="17"/>
  <c r="I33" i="14"/>
  <c r="K7" i="17"/>
  <c r="I72" i="14"/>
  <c r="I69" i="14"/>
  <c r="I39" i="14"/>
  <c r="V31" i="16"/>
  <c r="N72" i="14"/>
  <c r="P30" i="16"/>
  <c r="N38" i="14"/>
  <c r="M46" i="14"/>
  <c r="S68" i="14"/>
  <c r="S54" i="14"/>
  <c r="N48" i="14"/>
  <c r="M61" i="14"/>
  <c r="S43" i="14"/>
  <c r="S32" i="14"/>
  <c r="M60" i="14"/>
  <c r="I57" i="14"/>
  <c r="U35" i="16"/>
  <c r="M44" i="14"/>
  <c r="R48" i="14"/>
  <c r="R58" i="14"/>
  <c r="R54" i="14"/>
  <c r="M38" i="14"/>
  <c r="S36" i="14"/>
  <c r="N52" i="14"/>
  <c r="M32" i="14"/>
  <c r="Q35" i="16"/>
  <c r="S72" i="14"/>
  <c r="N32" i="14"/>
  <c r="Q29" i="16"/>
  <c r="I66" i="14"/>
  <c r="I64" i="14"/>
  <c r="N61" i="14"/>
  <c r="M39" i="14"/>
  <c r="M72" i="14"/>
  <c r="P29" i="16"/>
  <c r="I44" i="14"/>
  <c r="L34" i="16"/>
  <c r="S47" i="14"/>
  <c r="N68" i="14"/>
  <c r="P9" i="16"/>
  <c r="K5" i="15"/>
  <c r="K17" i="18"/>
  <c r="M71" i="14"/>
  <c r="R41" i="14"/>
  <c r="M58" i="14"/>
  <c r="I65" i="14"/>
  <c r="N34" i="14"/>
  <c r="V5" i="16"/>
  <c r="S38" i="14"/>
  <c r="R60" i="14"/>
  <c r="L11" i="16"/>
  <c r="S40" i="14"/>
  <c r="V6" i="16"/>
  <c r="V9" i="16"/>
  <c r="K14" i="18"/>
  <c r="L35" i="16"/>
  <c r="I4" i="14"/>
  <c r="K9" i="15"/>
  <c r="Q10" i="16"/>
  <c r="U36" i="16"/>
  <c r="M52" i="14"/>
  <c r="U5" i="16"/>
  <c r="P36" i="16"/>
  <c r="P5" i="16"/>
  <c r="P31" i="16"/>
  <c r="S46" i="14"/>
  <c r="M34" i="14"/>
  <c r="I58" i="14"/>
  <c r="L7" i="16"/>
  <c r="R43" i="14"/>
  <c r="S59" i="14"/>
  <c r="S60" i="14"/>
  <c r="N46" i="14"/>
  <c r="R34" i="14"/>
  <c r="N36" i="14"/>
  <c r="I67" i="14"/>
  <c r="M48" i="14"/>
  <c r="R36" i="14"/>
  <c r="N71" i="14"/>
  <c r="M43" i="14"/>
  <c r="Q5" i="16"/>
  <c r="S39" i="14"/>
  <c r="R59" i="14"/>
  <c r="S52" i="14"/>
  <c r="L36" i="16"/>
  <c r="R71" i="14"/>
  <c r="S71" i="14"/>
  <c r="M54" i="14"/>
  <c r="S58" i="14"/>
  <c r="N47" i="14"/>
  <c r="M41" i="14"/>
  <c r="I55" i="14"/>
  <c r="S61" i="14"/>
  <c r="N40" i="14"/>
  <c r="R32" i="14"/>
  <c r="U6" i="16"/>
  <c r="Q31" i="16"/>
  <c r="S34" i="14"/>
  <c r="M68" i="14"/>
  <c r="R68" i="14"/>
  <c r="L13" i="16"/>
  <c r="L12" i="16"/>
  <c r="R46" i="14"/>
  <c r="V10" i="16"/>
  <c r="N58" i="14"/>
  <c r="R52" i="14"/>
  <c r="I71" i="14"/>
  <c r="I68" i="14"/>
  <c r="I35" i="14"/>
  <c r="L8" i="16"/>
  <c r="K6" i="15"/>
  <c r="N41" i="14"/>
  <c r="U10" i="16"/>
  <c r="P10" i="16"/>
  <c r="R47" i="14"/>
  <c r="S48" i="14"/>
  <c r="N44" i="14"/>
  <c r="N43" i="14"/>
  <c r="R40" i="14"/>
  <c r="L40" i="16"/>
  <c r="N60" i="14"/>
  <c r="U30" i="16"/>
  <c r="U9" i="16"/>
  <c r="R38" i="14"/>
  <c r="M36" i="14"/>
  <c r="V29" i="16"/>
  <c r="I59" i="14"/>
  <c r="P6" i="16"/>
  <c r="S44" i="14"/>
  <c r="R39" i="14"/>
  <c r="R72" i="14"/>
  <c r="N39" i="14"/>
  <c r="L39" i="16"/>
  <c r="N54" i="14"/>
  <c r="V36" i="16"/>
  <c r="U31" i="16"/>
  <c r="P35" i="16"/>
  <c r="V35" i="16"/>
  <c r="S41" i="14"/>
  <c r="I47" i="14"/>
  <c r="M40" i="14"/>
  <c r="R61" i="14"/>
  <c r="M47" i="14"/>
  <c r="Q36" i="16"/>
  <c r="N59" i="14"/>
  <c r="K7" i="15"/>
  <c r="V30" i="16"/>
  <c r="Q9" i="16"/>
  <c r="R44" i="14"/>
  <c r="U29" i="16"/>
  <c r="Q30" i="16"/>
  <c r="L14" i="16"/>
  <c r="Q6" i="16"/>
  <c r="M59" i="14"/>
  <c r="O14" i="16" l="1"/>
  <c r="N7" i="15"/>
  <c r="L45" i="14"/>
  <c r="O37" i="16"/>
  <c r="L57" i="14"/>
  <c r="O38" i="16"/>
  <c r="N6" i="15"/>
  <c r="O8" i="16"/>
  <c r="L33" i="14"/>
  <c r="L66" i="14"/>
  <c r="L69" i="14"/>
  <c r="O12" i="16"/>
  <c r="O13" i="16"/>
  <c r="L53" i="14"/>
  <c r="O34" i="16"/>
  <c r="L65" i="14"/>
  <c r="O7" i="16"/>
  <c r="L56" i="14"/>
  <c r="N9" i="15"/>
  <c r="L4" i="14"/>
  <c r="O33" i="16"/>
  <c r="N14" i="18"/>
  <c r="O11" i="16"/>
  <c r="L63" i="14"/>
  <c r="N17" i="18"/>
  <c r="N5" i="15"/>
  <c r="O32" i="16"/>
  <c r="L42" i="14"/>
  <c r="L62" i="14"/>
  <c r="L64" i="14"/>
  <c r="L55" i="14"/>
  <c r="L37" i="14"/>
  <c r="L67" i="14"/>
  <c r="L70" i="14"/>
  <c r="N7" i="17"/>
  <c r="L31" i="14"/>
  <c r="AI23" i="16"/>
  <c r="AI22" i="16"/>
  <c r="AI21" i="16"/>
  <c r="AI20" i="16"/>
  <c r="AI19" i="16"/>
  <c r="AI18" i="16"/>
  <c r="AI17" i="16"/>
  <c r="AI16" i="16"/>
  <c r="AI15" i="16"/>
  <c r="AI14" i="16"/>
  <c r="AI13" i="16"/>
  <c r="AI12" i="16"/>
  <c r="AI11" i="16"/>
  <c r="C46" i="16"/>
  <c r="C30" i="16"/>
  <c r="C29" i="16"/>
  <c r="C28" i="16"/>
  <c r="C27" i="16"/>
  <c r="C26" i="16"/>
  <c r="C25" i="16"/>
  <c r="C24" i="16"/>
  <c r="C23" i="16"/>
  <c r="V14" i="16"/>
  <c r="U14" i="16"/>
  <c r="P14" i="16"/>
  <c r="Q14" i="16"/>
  <c r="R33" i="14"/>
  <c r="S33" i="14"/>
  <c r="M33" i="14"/>
  <c r="N33" i="14"/>
  <c r="U7" i="16"/>
  <c r="Q7" i="16"/>
  <c r="V7" i="16"/>
  <c r="P7" i="16"/>
  <c r="S67" i="14"/>
  <c r="R67" i="14"/>
  <c r="N67" i="14"/>
  <c r="M67" i="14"/>
  <c r="L29" i="16"/>
  <c r="S66" i="14"/>
  <c r="M66" i="14"/>
  <c r="R66" i="14"/>
  <c r="N66" i="14"/>
  <c r="M56" i="14"/>
  <c r="R56" i="14"/>
  <c r="N56" i="14"/>
  <c r="S56" i="14"/>
  <c r="M70" i="14"/>
  <c r="R70" i="14"/>
  <c r="S70" i="14"/>
  <c r="N70" i="14"/>
  <c r="L26" i="16"/>
  <c r="N45" i="14"/>
  <c r="R45" i="14"/>
  <c r="S45" i="14"/>
  <c r="M45" i="14"/>
  <c r="M69" i="14"/>
  <c r="R69" i="14"/>
  <c r="N69" i="14"/>
  <c r="S69" i="14"/>
  <c r="U32" i="16"/>
  <c r="Q32" i="16"/>
  <c r="V32" i="16"/>
  <c r="P32" i="16"/>
  <c r="L30" i="16"/>
  <c r="L24" i="16"/>
  <c r="P37" i="16"/>
  <c r="V37" i="16"/>
  <c r="Q37" i="16"/>
  <c r="U37" i="16"/>
  <c r="Q12" i="16"/>
  <c r="V12" i="16"/>
  <c r="U12" i="16"/>
  <c r="P12" i="16"/>
  <c r="M42" i="14"/>
  <c r="R42" i="14"/>
  <c r="N42" i="14"/>
  <c r="S42" i="14"/>
  <c r="M31" i="14"/>
  <c r="N31" i="14"/>
  <c r="S31" i="14"/>
  <c r="R31" i="14"/>
  <c r="L28" i="16"/>
  <c r="R57" i="14"/>
  <c r="M57" i="14"/>
  <c r="S57" i="14"/>
  <c r="N57" i="14"/>
  <c r="U13" i="16"/>
  <c r="V13" i="16"/>
  <c r="Q13" i="16"/>
  <c r="P13" i="16"/>
  <c r="Q33" i="16"/>
  <c r="P33" i="16"/>
  <c r="U33" i="16"/>
  <c r="V33" i="16"/>
  <c r="S62" i="14"/>
  <c r="R62" i="14"/>
  <c r="N62" i="14"/>
  <c r="M62" i="14"/>
  <c r="L46" i="16"/>
  <c r="V38" i="16"/>
  <c r="P38" i="16"/>
  <c r="Q38" i="16"/>
  <c r="U38" i="16"/>
  <c r="M53" i="14"/>
  <c r="N53" i="14"/>
  <c r="R53" i="14"/>
  <c r="S53" i="14"/>
  <c r="S64" i="14"/>
  <c r="N64" i="14"/>
  <c r="R64" i="14"/>
  <c r="M64" i="14"/>
  <c r="L23" i="16"/>
  <c r="P34" i="16"/>
  <c r="U34" i="16"/>
  <c r="Q34" i="16"/>
  <c r="V34" i="16"/>
  <c r="V11" i="16"/>
  <c r="Q11" i="16"/>
  <c r="U11" i="16"/>
  <c r="P11" i="16"/>
  <c r="R55" i="14"/>
  <c r="S55" i="14"/>
  <c r="N55" i="14"/>
  <c r="M55" i="14"/>
  <c r="L27" i="16"/>
  <c r="P8" i="16"/>
  <c r="V8" i="16"/>
  <c r="U8" i="16"/>
  <c r="Q8" i="16"/>
  <c r="R65" i="14"/>
  <c r="S65" i="14"/>
  <c r="N65" i="14"/>
  <c r="M65" i="14"/>
  <c r="S63" i="14"/>
  <c r="M63" i="14"/>
  <c r="R63" i="14"/>
  <c r="N63" i="14"/>
  <c r="S37" i="14"/>
  <c r="M37" i="14"/>
  <c r="R37" i="14"/>
  <c r="N37" i="14"/>
  <c r="L25" i="16"/>
  <c r="O24" i="16" l="1"/>
  <c r="O26" i="16"/>
  <c r="O25" i="16"/>
  <c r="O27" i="16"/>
  <c r="O28" i="16"/>
  <c r="O44" i="16"/>
  <c r="O21" i="16"/>
  <c r="O23" i="16"/>
  <c r="O22" i="16"/>
  <c r="AH23" i="15"/>
  <c r="AH22" i="15"/>
  <c r="AH21" i="15"/>
  <c r="AH20" i="15"/>
  <c r="AH19" i="15"/>
  <c r="AH18" i="15"/>
  <c r="AH17" i="15"/>
  <c r="AH16" i="15"/>
  <c r="AH15" i="15"/>
  <c r="AH14" i="15"/>
  <c r="AH13" i="15"/>
  <c r="AH12" i="15"/>
  <c r="AH11" i="15"/>
  <c r="U27" i="16"/>
  <c r="U22" i="16"/>
  <c r="V28" i="16"/>
  <c r="V26" i="16"/>
  <c r="P26" i="16"/>
  <c r="Q27" i="16"/>
  <c r="P23" i="16"/>
  <c r="P28" i="16"/>
  <c r="Q24" i="16"/>
  <c r="P44" i="16"/>
  <c r="V24" i="16"/>
  <c r="Q25" i="16"/>
  <c r="U25" i="16"/>
  <c r="V44" i="16"/>
  <c r="P25" i="16"/>
  <c r="U44" i="16"/>
  <c r="P27" i="16"/>
  <c r="V22" i="16"/>
  <c r="Q26" i="16"/>
  <c r="Q22" i="16"/>
  <c r="U28" i="16"/>
  <c r="U24" i="16"/>
  <c r="P22" i="16"/>
  <c r="V27" i="16"/>
  <c r="V23" i="16"/>
  <c r="Q28" i="16"/>
  <c r="U23" i="16"/>
  <c r="U26" i="16"/>
  <c r="Q23" i="16"/>
  <c r="P24" i="16"/>
  <c r="V25" i="16"/>
  <c r="Q44" i="16"/>
  <c r="AF23" i="14" l="1"/>
  <c r="AF22" i="14"/>
  <c r="AF21" i="14"/>
  <c r="AF20" i="14"/>
  <c r="AF19" i="14"/>
  <c r="AF18" i="14"/>
  <c r="AF17" i="14"/>
  <c r="AF16" i="14"/>
  <c r="AF15" i="14"/>
  <c r="AF14" i="14"/>
  <c r="AF13" i="14"/>
  <c r="AF12" i="14"/>
  <c r="AF11" i="14"/>
  <c r="U1" i="14"/>
  <c r="K21" i="14"/>
  <c r="AK12" i="16"/>
  <c r="AJ12" i="17"/>
  <c r="AH20" i="14"/>
  <c r="AJ11" i="17"/>
  <c r="AJ20" i="17"/>
  <c r="AJ22" i="17"/>
  <c r="AK15" i="16"/>
  <c r="I3" i="14"/>
  <c r="AJ15" i="15"/>
  <c r="AJ20" i="15"/>
  <c r="AK18" i="16"/>
  <c r="AK11" i="16"/>
  <c r="AJ17" i="17"/>
  <c r="AH12" i="14"/>
  <c r="AJ11" i="15"/>
  <c r="AJ18" i="17"/>
  <c r="AH14" i="14"/>
  <c r="AH16" i="14"/>
  <c r="AH21" i="14"/>
  <c r="AK22" i="16"/>
  <c r="AK13" i="16"/>
  <c r="AJ23" i="15"/>
  <c r="AJ13" i="17"/>
  <c r="AK17" i="16"/>
  <c r="AH15" i="14"/>
  <c r="AH13" i="14"/>
  <c r="AJ16" i="17"/>
  <c r="AJ23" i="17"/>
  <c r="AK14" i="16"/>
  <c r="AJ19" i="17"/>
  <c r="AJ15" i="17"/>
  <c r="AH11" i="14"/>
  <c r="AJ21" i="17"/>
  <c r="AJ22" i="15"/>
  <c r="AJ17" i="15"/>
  <c r="AH23" i="14"/>
  <c r="AJ14" i="15"/>
  <c r="AK21" i="16"/>
  <c r="AH22" i="14"/>
  <c r="AJ13" i="15"/>
  <c r="AH17" i="14"/>
  <c r="AK23" i="16"/>
  <c r="AJ21" i="15"/>
  <c r="AH18" i="14"/>
  <c r="AJ12" i="15"/>
  <c r="AK16" i="16"/>
  <c r="AH19" i="14"/>
  <c r="AJ16" i="15"/>
  <c r="AJ18" i="15"/>
  <c r="AJ19" i="15"/>
  <c r="AK19" i="16"/>
  <c r="AK20" i="16"/>
  <c r="AJ14" i="17"/>
  <c r="C46" i="18" l="1"/>
  <c r="C45" i="18"/>
  <c r="C44" i="18"/>
  <c r="C43" i="18"/>
  <c r="C42" i="18"/>
  <c r="C41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23" i="18"/>
  <c r="C20" i="18"/>
  <c r="C19" i="18"/>
  <c r="C13" i="18"/>
  <c r="C12" i="18"/>
  <c r="C11" i="18"/>
  <c r="C10" i="18"/>
  <c r="C9" i="18"/>
  <c r="C8" i="18"/>
  <c r="C7" i="18"/>
  <c r="N3" i="18"/>
  <c r="M3" i="18"/>
  <c r="W1" i="18"/>
  <c r="N3" i="17"/>
  <c r="M3" i="17"/>
  <c r="W1" i="17"/>
  <c r="O3" i="16"/>
  <c r="N3" i="16"/>
  <c r="X1" i="16"/>
  <c r="I78" i="14"/>
  <c r="I75" i="14"/>
  <c r="G19" i="18"/>
  <c r="I76" i="14"/>
  <c r="I30" i="14"/>
  <c r="I86" i="14"/>
  <c r="I81" i="14"/>
  <c r="I23" i="18"/>
  <c r="I92" i="14"/>
  <c r="I27" i="18"/>
  <c r="I24" i="14"/>
  <c r="I91" i="14"/>
  <c r="I34" i="18"/>
  <c r="G13" i="18"/>
  <c r="I33" i="18"/>
  <c r="I31" i="14"/>
  <c r="I32" i="14"/>
  <c r="I79" i="14"/>
  <c r="I26" i="14"/>
  <c r="I27" i="14"/>
  <c r="I25" i="18"/>
  <c r="I93" i="14"/>
  <c r="I23" i="14"/>
  <c r="I28" i="14"/>
  <c r="I32" i="18"/>
  <c r="I29" i="14"/>
  <c r="I30" i="18"/>
  <c r="I29" i="18"/>
  <c r="I24" i="18"/>
  <c r="I28" i="18"/>
  <c r="G8" i="18"/>
  <c r="I80" i="14"/>
  <c r="I31" i="18"/>
  <c r="G12" i="18"/>
  <c r="I25" i="14"/>
  <c r="I26" i="18"/>
  <c r="I77" i="14"/>
  <c r="L90" i="14" l="1"/>
  <c r="L77" i="14"/>
  <c r="L26" i="14"/>
  <c r="L76" i="14"/>
  <c r="L74" i="14"/>
  <c r="L30" i="14"/>
  <c r="L91" i="14"/>
  <c r="L78" i="14"/>
  <c r="L25" i="14"/>
  <c r="L89" i="14"/>
  <c r="L73" i="14"/>
  <c r="L84" i="14"/>
  <c r="L24" i="14"/>
  <c r="L79" i="14"/>
  <c r="L23" i="14"/>
  <c r="L75" i="14"/>
  <c r="L28" i="14"/>
  <c r="L27" i="14"/>
  <c r="L29" i="14"/>
  <c r="L22" i="14"/>
  <c r="G112" i="18"/>
  <c r="G104" i="18"/>
  <c r="G96" i="18"/>
  <c r="G88" i="18"/>
  <c r="G80" i="18"/>
  <c r="G72" i="18"/>
  <c r="G64" i="18"/>
  <c r="G56" i="18"/>
  <c r="G118" i="18"/>
  <c r="G102" i="18"/>
  <c r="G86" i="18"/>
  <c r="G78" i="18"/>
  <c r="G62" i="18"/>
  <c r="G54" i="18"/>
  <c r="G117" i="18"/>
  <c r="G109" i="18"/>
  <c r="G101" i="18"/>
  <c r="G93" i="18"/>
  <c r="G85" i="18"/>
  <c r="G77" i="18"/>
  <c r="G69" i="18"/>
  <c r="G61" i="18"/>
  <c r="G53" i="18"/>
  <c r="G116" i="18"/>
  <c r="G108" i="18"/>
  <c r="G100" i="18"/>
  <c r="G92" i="18"/>
  <c r="G84" i="18"/>
  <c r="G76" i="18"/>
  <c r="G68" i="18"/>
  <c r="G60" i="18"/>
  <c r="G52" i="18"/>
  <c r="G107" i="18"/>
  <c r="G99" i="18"/>
  <c r="G91" i="18"/>
  <c r="G83" i="18"/>
  <c r="G75" i="18"/>
  <c r="G67" i="18"/>
  <c r="G59" i="18"/>
  <c r="G51" i="18"/>
  <c r="G106" i="18"/>
  <c r="G90" i="18"/>
  <c r="G82" i="18"/>
  <c r="G74" i="18"/>
  <c r="G58" i="18"/>
  <c r="G50" i="18"/>
  <c r="G119" i="18"/>
  <c r="G111" i="18"/>
  <c r="G103" i="18"/>
  <c r="G95" i="18"/>
  <c r="G87" i="18"/>
  <c r="G79" i="18"/>
  <c r="G71" i="18"/>
  <c r="G63" i="18"/>
  <c r="G55" i="18"/>
  <c r="G98" i="18"/>
  <c r="G66" i="18"/>
  <c r="G110" i="18"/>
  <c r="G94" i="18"/>
  <c r="G70" i="18"/>
  <c r="G114" i="18"/>
  <c r="G115" i="18"/>
  <c r="G113" i="18"/>
  <c r="G105" i="18"/>
  <c r="G97" i="18"/>
  <c r="G89" i="18"/>
  <c r="G81" i="18"/>
  <c r="G73" i="18"/>
  <c r="G65" i="18"/>
  <c r="G57" i="18"/>
  <c r="G49" i="18"/>
  <c r="G42" i="18"/>
  <c r="G34" i="18"/>
  <c r="G26" i="18"/>
  <c r="G40" i="18"/>
  <c r="G32" i="18"/>
  <c r="G24" i="18"/>
  <c r="G31" i="18"/>
  <c r="G46" i="18"/>
  <c r="G38" i="18"/>
  <c r="G30" i="18"/>
  <c r="G45" i="18"/>
  <c r="G37" i="18"/>
  <c r="G29" i="18"/>
  <c r="G36" i="18"/>
  <c r="G43" i="18"/>
  <c r="G41" i="18"/>
  <c r="G33" i="18"/>
  <c r="G25" i="18"/>
  <c r="G39" i="18"/>
  <c r="G44" i="18"/>
  <c r="G28" i="18"/>
  <c r="G35" i="18"/>
  <c r="G23" i="18"/>
  <c r="G27" i="18"/>
  <c r="M55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33" i="15"/>
  <c r="W1" i="15"/>
  <c r="M3" i="15"/>
  <c r="K3" i="14"/>
  <c r="Q3" i="16"/>
  <c r="S73" i="14"/>
  <c r="K24" i="18"/>
  <c r="N26" i="14"/>
  <c r="U47" i="17"/>
  <c r="O6" i="18"/>
  <c r="U4" i="18"/>
  <c r="N76" i="14"/>
  <c r="R74" i="14"/>
  <c r="U21" i="17"/>
  <c r="O5" i="18"/>
  <c r="N28" i="14"/>
  <c r="T5" i="18"/>
  <c r="M29" i="14"/>
  <c r="R75" i="14"/>
  <c r="N30" i="14"/>
  <c r="N91" i="14"/>
  <c r="U3" i="16"/>
  <c r="M77" i="14"/>
  <c r="M74" i="14"/>
  <c r="N78" i="14"/>
  <c r="M27" i="14"/>
  <c r="M84" i="14"/>
  <c r="U6" i="18"/>
  <c r="N73" i="14"/>
  <c r="P3" i="16"/>
  <c r="K8" i="18"/>
  <c r="R78" i="14"/>
  <c r="S29" i="14"/>
  <c r="M90" i="14"/>
  <c r="S75" i="14"/>
  <c r="K27" i="18"/>
  <c r="K7" i="18"/>
  <c r="P6" i="18"/>
  <c r="S25" i="14"/>
  <c r="R30" i="14"/>
  <c r="S77" i="14"/>
  <c r="P5" i="18"/>
  <c r="R73" i="14"/>
  <c r="N77" i="14"/>
  <c r="N74" i="14"/>
  <c r="T20" i="17"/>
  <c r="S78" i="14"/>
  <c r="S24" i="14"/>
  <c r="R25" i="14"/>
  <c r="N84" i="14"/>
  <c r="S91" i="14"/>
  <c r="T47" i="17"/>
  <c r="T3" i="18"/>
  <c r="P20" i="17"/>
  <c r="R76" i="14"/>
  <c r="O6" i="17"/>
  <c r="O3" i="17"/>
  <c r="K19" i="18"/>
  <c r="M79" i="14"/>
  <c r="K20" i="18"/>
  <c r="O21" i="17"/>
  <c r="T21" i="17"/>
  <c r="T44" i="17"/>
  <c r="O4" i="18"/>
  <c r="N79" i="14"/>
  <c r="M91" i="14"/>
  <c r="K34" i="18"/>
  <c r="S30" i="14"/>
  <c r="M76" i="14"/>
  <c r="R77" i="14"/>
  <c r="R89" i="14"/>
  <c r="M28" i="14"/>
  <c r="M26" i="14"/>
  <c r="R24" i="14"/>
  <c r="P21" i="17"/>
  <c r="R29" i="14"/>
  <c r="K11" i="18"/>
  <c r="S27" i="14"/>
  <c r="O43" i="18"/>
  <c r="T5" i="17"/>
  <c r="R27" i="14"/>
  <c r="N27" i="14"/>
  <c r="T43" i="18"/>
  <c r="K12" i="18"/>
  <c r="K29" i="18"/>
  <c r="V3" i="16"/>
  <c r="M75" i="14"/>
  <c r="K32" i="18"/>
  <c r="P44" i="17"/>
  <c r="S22" i="14"/>
  <c r="R91" i="14"/>
  <c r="N22" i="14"/>
  <c r="T6" i="17"/>
  <c r="S84" i="14"/>
  <c r="R26" i="14"/>
  <c r="R23" i="14"/>
  <c r="P41" i="18"/>
  <c r="U44" i="17"/>
  <c r="S90" i="14"/>
  <c r="U41" i="18"/>
  <c r="N75" i="14"/>
  <c r="P3" i="18"/>
  <c r="O44" i="17"/>
  <c r="U5" i="18"/>
  <c r="K33" i="18"/>
  <c r="N90" i="14"/>
  <c r="M23" i="14"/>
  <c r="N29" i="14"/>
  <c r="S23" i="14"/>
  <c r="T3" i="17"/>
  <c r="N24" i="14"/>
  <c r="R28" i="14"/>
  <c r="S74" i="14"/>
  <c r="K31" i="18"/>
  <c r="T41" i="18"/>
  <c r="N89" i="14"/>
  <c r="R90" i="14"/>
  <c r="M30" i="14"/>
  <c r="R79" i="14"/>
  <c r="P3" i="17"/>
  <c r="S26" i="14"/>
  <c r="M22" i="14"/>
  <c r="M25" i="14"/>
  <c r="N25" i="14"/>
  <c r="O20" i="17"/>
  <c r="R84" i="14"/>
  <c r="K10" i="18"/>
  <c r="O5" i="17"/>
  <c r="U3" i="17"/>
  <c r="T6" i="18"/>
  <c r="K30" i="18"/>
  <c r="P47" i="17"/>
  <c r="M89" i="14"/>
  <c r="P6" i="17"/>
  <c r="O41" i="18"/>
  <c r="K25" i="18"/>
  <c r="S76" i="14"/>
  <c r="U5" i="17"/>
  <c r="R22" i="14"/>
  <c r="O47" i="17"/>
  <c r="U3" i="18"/>
  <c r="O3" i="18"/>
  <c r="U20" i="17"/>
  <c r="K26" i="18"/>
  <c r="U43" i="18"/>
  <c r="U6" i="17"/>
  <c r="S89" i="14"/>
  <c r="M24" i="14"/>
  <c r="P4" i="18"/>
  <c r="S28" i="14"/>
  <c r="P43" i="18"/>
  <c r="N23" i="14"/>
  <c r="M78" i="14"/>
  <c r="M73" i="14"/>
  <c r="S79" i="14"/>
  <c r="K13" i="18"/>
  <c r="K9" i="18"/>
  <c r="K28" i="18"/>
  <c r="T4" i="18"/>
  <c r="P5" i="17"/>
  <c r="K23" i="18"/>
  <c r="N20" i="18" l="1"/>
  <c r="N12" i="18"/>
  <c r="N13" i="18"/>
  <c r="N10" i="18"/>
  <c r="N11" i="18"/>
  <c r="N8" i="18"/>
  <c r="N7" i="18"/>
  <c r="N19" i="18"/>
  <c r="N9" i="18"/>
  <c r="N31" i="18"/>
  <c r="N25" i="18"/>
  <c r="N21" i="18"/>
  <c r="N29" i="18"/>
  <c r="N22" i="18"/>
  <c r="N26" i="18"/>
  <c r="N27" i="18"/>
  <c r="N30" i="18"/>
  <c r="N24" i="18"/>
  <c r="N23" i="18"/>
  <c r="N28" i="18"/>
  <c r="N32" i="18"/>
  <c r="L3" i="14"/>
  <c r="N55" i="15"/>
  <c r="P19" i="18"/>
  <c r="O23" i="18"/>
  <c r="T29" i="18"/>
  <c r="T19" i="18"/>
  <c r="U11" i="15"/>
  <c r="O11" i="15"/>
  <c r="T10" i="15"/>
  <c r="P10" i="15"/>
  <c r="U57" i="15"/>
  <c r="T20" i="18"/>
  <c r="P30" i="18"/>
  <c r="T13" i="15"/>
  <c r="O13" i="18"/>
  <c r="U18" i="15"/>
  <c r="U29" i="18"/>
  <c r="U23" i="18"/>
  <c r="T27" i="18"/>
  <c r="T21" i="18"/>
  <c r="U24" i="18"/>
  <c r="P70" i="15"/>
  <c r="U13" i="18"/>
  <c r="O20" i="15"/>
  <c r="T15" i="15"/>
  <c r="O18" i="15"/>
  <c r="P26" i="18"/>
  <c r="U58" i="15"/>
  <c r="P58" i="15"/>
  <c r="P27" i="18"/>
  <c r="U17" i="18"/>
  <c r="O19" i="18"/>
  <c r="P28" i="18"/>
  <c r="U14" i="18"/>
  <c r="T57" i="15"/>
  <c r="T18" i="15"/>
  <c r="O57" i="15"/>
  <c r="T23" i="18"/>
  <c r="P18" i="15"/>
  <c r="U15" i="15"/>
  <c r="T17" i="18"/>
  <c r="U12" i="15"/>
  <c r="Q21" i="16"/>
  <c r="O20" i="18"/>
  <c r="U13" i="15"/>
  <c r="T25" i="18"/>
  <c r="O55" i="15"/>
  <c r="O56" i="15"/>
  <c r="O17" i="15"/>
  <c r="V21" i="16"/>
  <c r="O12" i="15"/>
  <c r="T31" i="18"/>
  <c r="T12" i="15"/>
  <c r="O29" i="18"/>
  <c r="P29" i="18"/>
  <c r="O17" i="18"/>
  <c r="P4" i="15"/>
  <c r="U70" i="15"/>
  <c r="U16" i="18"/>
  <c r="O16" i="18"/>
  <c r="P56" i="15"/>
  <c r="P17" i="18"/>
  <c r="O31" i="18"/>
  <c r="U31" i="18"/>
  <c r="U55" i="15"/>
  <c r="T16" i="18"/>
  <c r="U25" i="18"/>
  <c r="U10" i="15"/>
  <c r="O15" i="15"/>
  <c r="T22" i="18"/>
  <c r="O24" i="18"/>
  <c r="U22" i="18"/>
  <c r="T11" i="15"/>
  <c r="O27" i="18"/>
  <c r="U28" i="18"/>
  <c r="P14" i="18"/>
  <c r="T4" i="15"/>
  <c r="O30" i="18"/>
  <c r="P15" i="15"/>
  <c r="U30" i="18"/>
  <c r="O16" i="15"/>
  <c r="P55" i="15"/>
  <c r="P22" i="18"/>
  <c r="O58" i="15"/>
  <c r="O22" i="18"/>
  <c r="P21" i="16"/>
  <c r="P57" i="15"/>
  <c r="P20" i="18"/>
  <c r="P12" i="15"/>
  <c r="U19" i="15"/>
  <c r="P21" i="18"/>
  <c r="P16" i="15"/>
  <c r="T20" i="15"/>
  <c r="O14" i="18"/>
  <c r="O13" i="15"/>
  <c r="T14" i="18"/>
  <c r="U4" i="15"/>
  <c r="P31" i="18"/>
  <c r="U21" i="18"/>
  <c r="P23" i="18"/>
  <c r="T26" i="18"/>
  <c r="P16" i="18"/>
  <c r="T19" i="15"/>
  <c r="T17" i="15"/>
  <c r="P13" i="15"/>
  <c r="U20" i="15"/>
  <c r="U56" i="15"/>
  <c r="P24" i="18"/>
  <c r="O21" i="18"/>
  <c r="O19" i="15"/>
  <c r="T13" i="18"/>
  <c r="U20" i="18"/>
  <c r="P25" i="18"/>
  <c r="T30" i="18"/>
  <c r="U27" i="18"/>
  <c r="T55" i="15"/>
  <c r="U16" i="15"/>
  <c r="P20" i="15"/>
  <c r="O28" i="18"/>
  <c r="O70" i="15"/>
  <c r="P11" i="15"/>
  <c r="O14" i="15"/>
  <c r="O25" i="18"/>
  <c r="U17" i="15"/>
  <c r="T24" i="18"/>
  <c r="T70" i="15"/>
  <c r="U14" i="15"/>
  <c r="T56" i="15"/>
  <c r="T58" i="15"/>
  <c r="U26" i="18"/>
  <c r="O4" i="15"/>
  <c r="T16" i="15"/>
  <c r="T14" i="15"/>
  <c r="P19" i="15"/>
  <c r="O26" i="18"/>
  <c r="P17" i="15"/>
  <c r="T28" i="18"/>
  <c r="P13" i="18"/>
  <c r="P14" i="15"/>
  <c r="U19" i="18"/>
  <c r="U21" i="16"/>
  <c r="O10" i="15"/>
  <c r="N3" i="15" l="1"/>
  <c r="L99" i="16"/>
  <c r="L97" i="16"/>
  <c r="K93" i="17"/>
  <c r="K106" i="15"/>
  <c r="K33" i="17"/>
  <c r="K123" i="15"/>
  <c r="K94" i="15"/>
  <c r="L87" i="16"/>
  <c r="K70" i="17"/>
  <c r="L109" i="16"/>
  <c r="K60" i="17"/>
  <c r="L118" i="16"/>
  <c r="K114" i="15"/>
  <c r="K116" i="15"/>
  <c r="L98" i="16"/>
  <c r="K85" i="18"/>
  <c r="K86" i="17"/>
  <c r="K95" i="15"/>
  <c r="K84" i="18"/>
  <c r="L93" i="16"/>
  <c r="L106" i="16"/>
  <c r="K32" i="17"/>
  <c r="K103" i="18"/>
  <c r="K106" i="18"/>
  <c r="K91" i="18"/>
  <c r="K100" i="18"/>
  <c r="K71" i="17"/>
  <c r="K55" i="17"/>
  <c r="K27" i="17"/>
  <c r="K53" i="17"/>
  <c r="K79" i="17"/>
  <c r="L102" i="16"/>
  <c r="L80" i="16"/>
  <c r="K102" i="18"/>
  <c r="K118" i="15"/>
  <c r="K118" i="18"/>
  <c r="K89" i="17"/>
  <c r="K88" i="18"/>
  <c r="K113" i="15"/>
  <c r="K95" i="17"/>
  <c r="L111" i="16"/>
  <c r="L94" i="16"/>
  <c r="K111" i="18"/>
  <c r="K117" i="15"/>
  <c r="K119" i="15"/>
  <c r="K104" i="18"/>
  <c r="K128" i="15"/>
  <c r="K35" i="17"/>
  <c r="K65" i="17"/>
  <c r="K114" i="18"/>
  <c r="K119" i="18"/>
  <c r="K34" i="17"/>
  <c r="K110" i="18"/>
  <c r="K62" i="17"/>
  <c r="K121" i="15"/>
  <c r="K86" i="18"/>
  <c r="L104" i="16"/>
  <c r="K36" i="17"/>
  <c r="K105" i="15"/>
  <c r="K83" i="17"/>
  <c r="L113" i="16"/>
  <c r="K66" i="17"/>
  <c r="K80" i="18"/>
  <c r="L119" i="16"/>
  <c r="K94" i="17"/>
  <c r="L90" i="16"/>
  <c r="L95" i="16"/>
  <c r="K129" i="15"/>
  <c r="K111" i="15"/>
  <c r="K69" i="17"/>
  <c r="L96" i="16"/>
  <c r="K99" i="18"/>
  <c r="K99" i="15"/>
  <c r="L81" i="16"/>
  <c r="L101" i="16"/>
  <c r="K90" i="18"/>
  <c r="K87" i="18"/>
  <c r="K122" i="15"/>
  <c r="L91" i="16"/>
  <c r="K116" i="18"/>
  <c r="K108" i="15"/>
  <c r="K49" i="17"/>
  <c r="K92" i="18"/>
  <c r="K57" i="17"/>
  <c r="L82" i="16"/>
  <c r="K110" i="15"/>
  <c r="K43" i="17"/>
  <c r="L110" i="16"/>
  <c r="K126" i="15"/>
  <c r="K81" i="18"/>
  <c r="K26" i="17"/>
  <c r="L84" i="16"/>
  <c r="K97" i="18"/>
  <c r="K115" i="15"/>
  <c r="K73" i="17"/>
  <c r="K46" i="17"/>
  <c r="K100" i="15"/>
  <c r="K75" i="17"/>
  <c r="K85" i="17"/>
  <c r="K107" i="15"/>
  <c r="K120" i="15"/>
  <c r="K97" i="15"/>
  <c r="L86" i="16"/>
  <c r="L89" i="16"/>
  <c r="L105" i="16"/>
  <c r="L92" i="16"/>
  <c r="K74" i="17"/>
  <c r="K37" i="17"/>
  <c r="K95" i="18"/>
  <c r="K59" i="17"/>
  <c r="K90" i="17"/>
  <c r="K102" i="15"/>
  <c r="K31" i="17"/>
  <c r="K28" i="17"/>
  <c r="K92" i="17"/>
  <c r="K101" i="18"/>
  <c r="K96" i="18"/>
  <c r="L117" i="16"/>
  <c r="K98" i="18"/>
  <c r="K68" i="17"/>
  <c r="K124" i="15"/>
  <c r="L103" i="16"/>
  <c r="K93" i="15"/>
  <c r="K54" i="17"/>
  <c r="K113" i="18"/>
  <c r="L100" i="16"/>
  <c r="K82" i="17"/>
  <c r="K87" i="17"/>
  <c r="L112" i="16"/>
  <c r="K104" i="15"/>
  <c r="K91" i="17"/>
  <c r="L107" i="16"/>
  <c r="K30" i="17"/>
  <c r="K82" i="18"/>
  <c r="K112" i="18"/>
  <c r="K92" i="15"/>
  <c r="K94" i="18"/>
  <c r="K67" i="17"/>
  <c r="L83" i="16"/>
  <c r="K112" i="15"/>
  <c r="K78" i="17"/>
  <c r="K127" i="15"/>
  <c r="K89" i="18"/>
  <c r="K81" i="17"/>
  <c r="K61" i="17"/>
  <c r="K29" i="17"/>
  <c r="K103" i="15"/>
  <c r="K117" i="18"/>
  <c r="K64" i="17"/>
  <c r="L108" i="16"/>
  <c r="K56" i="17"/>
  <c r="K108" i="18"/>
  <c r="K107" i="18"/>
  <c r="L88" i="16"/>
  <c r="K84" i="17"/>
  <c r="K83" i="18"/>
  <c r="K72" i="17"/>
  <c r="K96" i="15"/>
  <c r="L85" i="16"/>
  <c r="K93" i="18"/>
  <c r="L115" i="16"/>
  <c r="K105" i="18"/>
  <c r="K115" i="18"/>
  <c r="K52" i="17"/>
  <c r="K88" i="17"/>
  <c r="K77" i="17"/>
  <c r="K63" i="17"/>
  <c r="K101" i="15"/>
  <c r="K58" i="17"/>
  <c r="K80" i="17"/>
  <c r="L116" i="16"/>
  <c r="K76" i="17"/>
  <c r="K109" i="18"/>
  <c r="K98" i="15"/>
  <c r="L114" i="16"/>
  <c r="K125" i="15"/>
  <c r="K130" i="15"/>
  <c r="K131" i="15"/>
  <c r="K109" i="15"/>
  <c r="N59" i="17" l="1"/>
  <c r="N56" i="17"/>
  <c r="N85" i="17"/>
  <c r="N65" i="17"/>
  <c r="N71" i="17"/>
  <c r="N54" i="17"/>
  <c r="N28" i="17"/>
  <c r="O100" i="16"/>
  <c r="O84" i="16"/>
  <c r="O95" i="16"/>
  <c r="O79" i="16"/>
  <c r="O96" i="16"/>
  <c r="N58" i="17"/>
  <c r="N70" i="17"/>
  <c r="N32" i="17"/>
  <c r="O102" i="16"/>
  <c r="O94" i="16"/>
  <c r="O106" i="16"/>
  <c r="O99" i="16"/>
  <c r="O113" i="16"/>
  <c r="O81" i="16"/>
  <c r="N72" i="17"/>
  <c r="N87" i="17"/>
  <c r="N81" i="17"/>
  <c r="N35" i="17"/>
  <c r="O107" i="16"/>
  <c r="O114" i="16"/>
  <c r="N26" i="17"/>
  <c r="O90" i="16"/>
  <c r="O77" i="16"/>
  <c r="O91" i="16"/>
  <c r="O83" i="16"/>
  <c r="N67" i="17"/>
  <c r="N62" i="17"/>
  <c r="N48" i="17"/>
  <c r="N69" i="17"/>
  <c r="N49" i="17"/>
  <c r="N78" i="17"/>
  <c r="N29" i="17"/>
  <c r="O105" i="16"/>
  <c r="O80" i="16"/>
  <c r="N88" i="17"/>
  <c r="N66" i="17"/>
  <c r="N86" i="17"/>
  <c r="N55" i="17"/>
  <c r="N76" i="17"/>
  <c r="N83" i="17"/>
  <c r="N24" i="17"/>
  <c r="N34" i="17"/>
  <c r="O89" i="16"/>
  <c r="O115" i="16"/>
  <c r="O111" i="16"/>
  <c r="O103" i="16"/>
  <c r="O78" i="16"/>
  <c r="O108" i="16"/>
  <c r="O93" i="16"/>
  <c r="O104" i="16"/>
  <c r="O85" i="16"/>
  <c r="O112" i="16"/>
  <c r="N39" i="17"/>
  <c r="N64" i="17"/>
  <c r="N52" i="17"/>
  <c r="N73" i="17"/>
  <c r="N89" i="17"/>
  <c r="N90" i="17"/>
  <c r="N33" i="17"/>
  <c r="N27" i="17"/>
  <c r="O87" i="16"/>
  <c r="O86" i="16"/>
  <c r="O110" i="16"/>
  <c r="O101" i="16"/>
  <c r="N74" i="17"/>
  <c r="N45" i="17"/>
  <c r="N77" i="17"/>
  <c r="N53" i="17"/>
  <c r="N42" i="17"/>
  <c r="N84" i="17"/>
  <c r="N30" i="17"/>
  <c r="O88" i="16"/>
  <c r="O109" i="16"/>
  <c r="O82" i="16"/>
  <c r="O76" i="16"/>
  <c r="O92" i="16"/>
  <c r="N80" i="17"/>
  <c r="N60" i="17"/>
  <c r="N50" i="17"/>
  <c r="N57" i="17"/>
  <c r="N61" i="17"/>
  <c r="N75" i="17"/>
  <c r="N25" i="17"/>
  <c r="O98" i="16"/>
  <c r="N68" i="17"/>
  <c r="N51" i="17"/>
  <c r="N79" i="17"/>
  <c r="N63" i="17"/>
  <c r="N91" i="17"/>
  <c r="N82" i="17"/>
  <c r="N31" i="17"/>
  <c r="O97" i="16"/>
  <c r="N112" i="18"/>
  <c r="N103" i="18"/>
  <c r="N95" i="18"/>
  <c r="N88" i="18"/>
  <c r="N79" i="18"/>
  <c r="N107" i="18"/>
  <c r="N86" i="18"/>
  <c r="N87" i="18"/>
  <c r="N76" i="18"/>
  <c r="N94" i="18"/>
  <c r="N91" i="18"/>
  <c r="N110" i="18"/>
  <c r="N101" i="18"/>
  <c r="N106" i="18"/>
  <c r="N83" i="18"/>
  <c r="N111" i="18"/>
  <c r="N108" i="18"/>
  <c r="N85" i="18"/>
  <c r="N113" i="18"/>
  <c r="N114" i="18"/>
  <c r="N98" i="18"/>
  <c r="N92" i="18"/>
  <c r="N115" i="18"/>
  <c r="N97" i="18"/>
  <c r="N84" i="18"/>
  <c r="N105" i="18"/>
  <c r="N96" i="18"/>
  <c r="N102" i="18"/>
  <c r="N99" i="18"/>
  <c r="N78" i="18"/>
  <c r="N93" i="18"/>
  <c r="N100" i="18"/>
  <c r="N90" i="18"/>
  <c r="N77" i="18"/>
  <c r="N89" i="18"/>
  <c r="N109" i="18"/>
  <c r="N104" i="18"/>
  <c r="N81" i="18"/>
  <c r="N82" i="18"/>
  <c r="N80" i="18"/>
  <c r="N116" i="15"/>
  <c r="N112" i="15"/>
  <c r="N98" i="15"/>
  <c r="N123" i="15"/>
  <c r="N117" i="15"/>
  <c r="N122" i="15"/>
  <c r="N110" i="15"/>
  <c r="N105" i="15"/>
  <c r="N124" i="15"/>
  <c r="N119" i="15"/>
  <c r="N99" i="15"/>
  <c r="N111" i="15"/>
  <c r="N121" i="15"/>
  <c r="N101" i="15"/>
  <c r="N96" i="15"/>
  <c r="N90" i="15"/>
  <c r="N109" i="15"/>
  <c r="N94" i="15"/>
  <c r="N120" i="15"/>
  <c r="N106" i="15"/>
  <c r="N92" i="15"/>
  <c r="N125" i="15"/>
  <c r="N86" i="15"/>
  <c r="N118" i="15"/>
  <c r="N89" i="15"/>
  <c r="N114" i="15"/>
  <c r="N100" i="15"/>
  <c r="N102" i="15"/>
  <c r="N87" i="15"/>
  <c r="N97" i="15"/>
  <c r="N108" i="15"/>
  <c r="N103" i="15"/>
  <c r="N91" i="15"/>
  <c r="N95" i="15"/>
  <c r="N113" i="15"/>
  <c r="N93" i="15"/>
  <c r="N88" i="15"/>
  <c r="N107" i="15"/>
  <c r="N104" i="15"/>
  <c r="N115" i="15"/>
  <c r="L21" i="14" l="1"/>
  <c r="N51" i="15" l="1"/>
  <c r="N52" i="15"/>
  <c r="N45" i="15"/>
  <c r="N47" i="15"/>
  <c r="N49" i="15"/>
  <c r="N53" i="15"/>
  <c r="N48" i="15"/>
  <c r="N50" i="15"/>
  <c r="N44" i="15"/>
  <c r="N46" i="15"/>
  <c r="N54" i="15"/>
  <c r="S8" i="14"/>
  <c r="T108" i="15"/>
  <c r="T116" i="15"/>
  <c r="P18" i="17"/>
  <c r="P6" i="15"/>
  <c r="O64" i="15"/>
  <c r="P100" i="16"/>
  <c r="V101" i="16"/>
  <c r="O16" i="17"/>
  <c r="O117" i="15"/>
  <c r="O76" i="15"/>
  <c r="O78" i="17"/>
  <c r="O32" i="18"/>
  <c r="U16" i="17"/>
  <c r="O36" i="18"/>
  <c r="N10" i="14"/>
  <c r="P92" i="16"/>
  <c r="P49" i="15"/>
  <c r="O121" i="15"/>
  <c r="P96" i="16"/>
  <c r="U103" i="15"/>
  <c r="T103" i="18"/>
  <c r="O77" i="15"/>
  <c r="O6" i="15"/>
  <c r="O35" i="17"/>
  <c r="T16" i="17"/>
  <c r="U17" i="17"/>
  <c r="O4" i="17"/>
  <c r="P31" i="17"/>
  <c r="U68" i="17"/>
  <c r="V92" i="16"/>
  <c r="T100" i="15"/>
  <c r="P94" i="18"/>
  <c r="U40" i="17"/>
  <c r="P13" i="17"/>
  <c r="T88" i="17"/>
  <c r="O90" i="18"/>
  <c r="T40" i="18"/>
  <c r="U108" i="16"/>
  <c r="O93" i="15"/>
  <c r="T57" i="17"/>
  <c r="U86" i="18"/>
  <c r="U99" i="18"/>
  <c r="M17" i="14"/>
  <c r="O90" i="15"/>
  <c r="P98" i="15"/>
  <c r="P80" i="16"/>
  <c r="U81" i="16"/>
  <c r="U86" i="16"/>
  <c r="U39" i="18"/>
  <c r="O33" i="18"/>
  <c r="U73" i="15"/>
  <c r="O87" i="17"/>
  <c r="P90" i="15"/>
  <c r="Q83" i="16"/>
  <c r="U8" i="17"/>
  <c r="O29" i="17"/>
  <c r="U41" i="17"/>
  <c r="T61" i="17"/>
  <c r="P11" i="18"/>
  <c r="U88" i="15"/>
  <c r="Q105" i="16"/>
  <c r="O77" i="17"/>
  <c r="U75" i="17"/>
  <c r="O60" i="15"/>
  <c r="M3" i="14"/>
  <c r="Q99" i="16"/>
  <c r="U11" i="17"/>
  <c r="O7" i="15"/>
  <c r="U77" i="17"/>
  <c r="U107" i="16"/>
  <c r="O100" i="18"/>
  <c r="U39" i="17"/>
  <c r="R9" i="14"/>
  <c r="U60" i="17"/>
  <c r="U45" i="18"/>
  <c r="P108" i="16"/>
  <c r="O92" i="18"/>
  <c r="U38" i="18"/>
  <c r="O50" i="15"/>
  <c r="T43" i="17"/>
  <c r="T81" i="15"/>
  <c r="P101" i="18"/>
  <c r="U100" i="16"/>
  <c r="O77" i="18"/>
  <c r="U6" i="15"/>
  <c r="U70" i="17"/>
  <c r="P92" i="15"/>
  <c r="P35" i="17"/>
  <c r="T69" i="17"/>
  <c r="U120" i="15"/>
  <c r="O46" i="18"/>
  <c r="U85" i="18"/>
  <c r="S7" i="14"/>
  <c r="U122" i="15"/>
  <c r="N5" i="14"/>
  <c r="T85" i="15"/>
  <c r="R8" i="14"/>
  <c r="O58" i="17"/>
  <c r="P106" i="18"/>
  <c r="T82" i="17"/>
  <c r="U7" i="17"/>
  <c r="T33" i="17"/>
  <c r="T67" i="15"/>
  <c r="T79" i="15"/>
  <c r="P52" i="15"/>
  <c r="O84" i="15"/>
  <c r="O80" i="15"/>
  <c r="O11" i="17"/>
  <c r="T97" i="18"/>
  <c r="O38" i="18"/>
  <c r="T39" i="17"/>
  <c r="P89" i="18"/>
  <c r="V91" i="16"/>
  <c r="U102" i="15"/>
  <c r="T55" i="17"/>
  <c r="U83" i="15"/>
  <c r="U53" i="15"/>
  <c r="P94" i="16"/>
  <c r="U87" i="18"/>
  <c r="P8" i="15"/>
  <c r="U80" i="17"/>
  <c r="P38" i="17"/>
  <c r="T112" i="15"/>
  <c r="U56" i="17"/>
  <c r="O80" i="17"/>
  <c r="N9" i="14"/>
  <c r="Q108" i="16"/>
  <c r="Q102" i="16"/>
  <c r="P99" i="18"/>
  <c r="T10" i="17"/>
  <c r="N11" i="14"/>
  <c r="U15" i="17"/>
  <c r="Q93" i="16"/>
  <c r="P65" i="17"/>
  <c r="O99" i="18"/>
  <c r="Q97" i="16"/>
  <c r="O49" i="15"/>
  <c r="U65" i="17"/>
  <c r="O15" i="17"/>
  <c r="U69" i="17"/>
  <c r="R6" i="14"/>
  <c r="P81" i="18"/>
  <c r="U103" i="18"/>
  <c r="U50" i="18"/>
  <c r="P50" i="15"/>
  <c r="O28" i="17"/>
  <c r="U19" i="17"/>
  <c r="O82" i="15"/>
  <c r="U78" i="16"/>
  <c r="O37" i="17"/>
  <c r="O98" i="18"/>
  <c r="R5" i="14"/>
  <c r="U101" i="16"/>
  <c r="P34" i="17"/>
  <c r="T115" i="18"/>
  <c r="P10" i="18"/>
  <c r="T8" i="15"/>
  <c r="U110" i="18"/>
  <c r="U74" i="17"/>
  <c r="U66" i="17"/>
  <c r="U53" i="18"/>
  <c r="S6" i="14"/>
  <c r="T38" i="17"/>
  <c r="T64" i="15"/>
  <c r="O25" i="17"/>
  <c r="O33" i="17"/>
  <c r="P101" i="15"/>
  <c r="P87" i="18"/>
  <c r="U10" i="17"/>
  <c r="O48" i="18"/>
  <c r="O71" i="15"/>
  <c r="Q85" i="16"/>
  <c r="P9" i="18"/>
  <c r="T118" i="15"/>
  <c r="P83" i="17"/>
  <c r="O49" i="18"/>
  <c r="O10" i="18"/>
  <c r="T65" i="15"/>
  <c r="O46" i="17"/>
  <c r="V102" i="16"/>
  <c r="U95" i="16"/>
  <c r="U93" i="15"/>
  <c r="O15" i="18"/>
  <c r="P34" i="18"/>
  <c r="P97" i="16"/>
  <c r="U44" i="18"/>
  <c r="O102" i="15"/>
  <c r="M6" i="14"/>
  <c r="U66" i="15"/>
  <c r="U82" i="18"/>
  <c r="T51" i="15"/>
  <c r="P117" i="15"/>
  <c r="U115" i="18"/>
  <c r="P48" i="15"/>
  <c r="P73" i="17"/>
  <c r="Q94" i="16"/>
  <c r="M4" i="14"/>
  <c r="O17" i="17"/>
  <c r="P95" i="16"/>
  <c r="O40" i="18"/>
  <c r="O10" i="17"/>
  <c r="V89" i="16"/>
  <c r="T8" i="18"/>
  <c r="T66" i="15"/>
  <c r="P98" i="18"/>
  <c r="T114" i="18"/>
  <c r="R10" i="14"/>
  <c r="O94" i="18"/>
  <c r="T42" i="17"/>
  <c r="O9" i="15"/>
  <c r="T70" i="17"/>
  <c r="T88" i="15"/>
  <c r="U112" i="18"/>
  <c r="O9" i="18"/>
  <c r="U76" i="15"/>
  <c r="O84" i="17"/>
  <c r="P81" i="15"/>
  <c r="T64" i="17"/>
  <c r="O42" i="18"/>
  <c r="U118" i="15"/>
  <c r="O86" i="18"/>
  <c r="U109" i="18"/>
  <c r="U77" i="16"/>
  <c r="T106" i="18"/>
  <c r="O59" i="15"/>
  <c r="O79" i="18"/>
  <c r="T99" i="18"/>
  <c r="O45" i="15"/>
  <c r="T53" i="18"/>
  <c r="T28" i="17"/>
  <c r="S14" i="14"/>
  <c r="U111" i="15"/>
  <c r="U29" i="17"/>
  <c r="T100" i="18"/>
  <c r="O114" i="15"/>
  <c r="O37" i="18"/>
  <c r="T101" i="18"/>
  <c r="U88" i="18"/>
  <c r="P77" i="16"/>
  <c r="P84" i="15"/>
  <c r="T62" i="15"/>
  <c r="P89" i="15"/>
  <c r="U78" i="18"/>
  <c r="T81" i="17"/>
  <c r="T71" i="17"/>
  <c r="P121" i="15"/>
  <c r="Q103" i="16"/>
  <c r="U9" i="18"/>
  <c r="T96" i="18"/>
  <c r="T92" i="15"/>
  <c r="O32" i="17"/>
  <c r="O41" i="17"/>
  <c r="T83" i="18"/>
  <c r="P112" i="16"/>
  <c r="U52" i="18"/>
  <c r="T12" i="18"/>
  <c r="T63" i="17"/>
  <c r="U8" i="15"/>
  <c r="Q82" i="16"/>
  <c r="M11" i="14"/>
  <c r="T48" i="15"/>
  <c r="U79" i="18"/>
  <c r="T44" i="15"/>
  <c r="T46" i="18"/>
  <c r="U42" i="17"/>
  <c r="P84" i="17"/>
  <c r="P86" i="18"/>
  <c r="P50" i="17"/>
  <c r="P78" i="16"/>
  <c r="P110" i="15"/>
  <c r="U84" i="15"/>
  <c r="O112" i="18"/>
  <c r="P74" i="17"/>
  <c r="T84" i="18"/>
  <c r="T50" i="17"/>
  <c r="T63" i="15"/>
  <c r="U81" i="18"/>
  <c r="P86" i="15"/>
  <c r="P29" i="17"/>
  <c r="T36" i="18"/>
  <c r="Q101" i="16"/>
  <c r="U72" i="17"/>
  <c r="O112" i="15"/>
  <c r="P45" i="17"/>
  <c r="O26" i="17"/>
  <c r="P114" i="15"/>
  <c r="U76" i="16"/>
  <c r="O73" i="15"/>
  <c r="T110" i="18"/>
  <c r="U83" i="18"/>
  <c r="P61" i="15"/>
  <c r="O18" i="17"/>
  <c r="T77" i="18"/>
  <c r="T93" i="18"/>
  <c r="P80" i="18"/>
  <c r="P108" i="15"/>
  <c r="O24" i="17"/>
  <c r="U107" i="15"/>
  <c r="U23" i="17"/>
  <c r="O51" i="15"/>
  <c r="T113" i="15"/>
  <c r="U96" i="16"/>
  <c r="P61" i="17"/>
  <c r="O57" i="17"/>
  <c r="U92" i="16"/>
  <c r="Q98" i="16"/>
  <c r="O54" i="15"/>
  <c r="U45" i="15"/>
  <c r="T35" i="18"/>
  <c r="V115" i="16"/>
  <c r="P53" i="15"/>
  <c r="P97" i="15"/>
  <c r="O18" i="18"/>
  <c r="T97" i="15"/>
  <c r="P68" i="15"/>
  <c r="T87" i="18"/>
  <c r="M21" i="14"/>
  <c r="U97" i="18"/>
  <c r="T47" i="15"/>
  <c r="O35" i="18"/>
  <c r="U35" i="18"/>
  <c r="U36" i="17"/>
  <c r="V97" i="16"/>
  <c r="T69" i="15"/>
  <c r="O69" i="17"/>
  <c r="U115" i="16"/>
  <c r="R11" i="14"/>
  <c r="O51" i="18"/>
  <c r="T67" i="17"/>
  <c r="P8" i="18"/>
  <c r="U119" i="15"/>
  <c r="T99" i="15"/>
  <c r="U104" i="16"/>
  <c r="U89" i="15"/>
  <c r="S17" i="14"/>
  <c r="T96" i="15"/>
  <c r="T29" i="17"/>
  <c r="O76" i="17"/>
  <c r="O31" i="17"/>
  <c r="P51" i="18"/>
  <c r="T53" i="15"/>
  <c r="U24" i="17"/>
  <c r="U94" i="18"/>
  <c r="T83" i="17"/>
  <c r="N3" i="14"/>
  <c r="V90" i="16"/>
  <c r="T48" i="17"/>
  <c r="P77" i="15"/>
  <c r="T98" i="18"/>
  <c r="U9" i="15"/>
  <c r="O30" i="17"/>
  <c r="T92" i="18"/>
  <c r="P67" i="17"/>
  <c r="U100" i="15"/>
  <c r="U90" i="16"/>
  <c r="T89" i="17"/>
  <c r="P104" i="16"/>
  <c r="U79" i="17"/>
  <c r="O85" i="18"/>
  <c r="Q92" i="16"/>
  <c r="P78" i="15"/>
  <c r="U92" i="15"/>
  <c r="P89" i="17"/>
  <c r="T87" i="15"/>
  <c r="Q104" i="16"/>
  <c r="P40" i="18"/>
  <c r="T30" i="17"/>
  <c r="M16" i="14"/>
  <c r="P39" i="17"/>
  <c r="U82" i="16"/>
  <c r="T86" i="17"/>
  <c r="O42" i="17"/>
  <c r="V108" i="16"/>
  <c r="O86" i="15"/>
  <c r="T80" i="18"/>
  <c r="V110" i="16"/>
  <c r="O86" i="17"/>
  <c r="U91" i="16"/>
  <c r="U97" i="16"/>
  <c r="Q80" i="16"/>
  <c r="U95" i="15"/>
  <c r="P109" i="16"/>
  <c r="Q113" i="16"/>
  <c r="U46" i="15"/>
  <c r="O107" i="15"/>
  <c r="T5" i="15"/>
  <c r="P44" i="18"/>
  <c r="U3" i="15"/>
  <c r="T104" i="18"/>
  <c r="U49" i="15"/>
  <c r="T22" i="17"/>
  <c r="U54" i="15"/>
  <c r="V79" i="16"/>
  <c r="U105" i="16"/>
  <c r="U4" i="17"/>
  <c r="T27" i="17"/>
  <c r="P49" i="17"/>
  <c r="R14" i="14"/>
  <c r="P88" i="15"/>
  <c r="P88" i="16"/>
  <c r="U61" i="17"/>
  <c r="T101" i="15"/>
  <c r="T90" i="17"/>
  <c r="U93" i="16"/>
  <c r="T11" i="17"/>
  <c r="T48" i="18"/>
  <c r="Q84" i="16"/>
  <c r="S13" i="14"/>
  <c r="U111" i="18"/>
  <c r="U48" i="15"/>
  <c r="U81" i="17"/>
  <c r="U102" i="18"/>
  <c r="O91" i="17"/>
  <c r="O39" i="17"/>
  <c r="U67" i="15"/>
  <c r="O45" i="18"/>
  <c r="T108" i="18"/>
  <c r="U18" i="17"/>
  <c r="U98" i="16"/>
  <c r="O78" i="15"/>
  <c r="P100" i="15"/>
  <c r="X3" i="17" a="1"/>
  <c r="P44" i="15"/>
  <c r="P54" i="17"/>
  <c r="T36" i="17"/>
  <c r="O50" i="18"/>
  <c r="T74" i="15"/>
  <c r="U93" i="18"/>
  <c r="I3" i="1"/>
  <c r="I4" i="1" s="1"/>
  <c r="AH11" i="16" s="1"/>
  <c r="P91" i="17"/>
  <c r="P63" i="17"/>
  <c r="O11" i="18"/>
  <c r="P39" i="18"/>
  <c r="V105" i="16"/>
  <c r="P98" i="16"/>
  <c r="T78" i="15"/>
  <c r="P81" i="16"/>
  <c r="P11" i="17"/>
  <c r="P4" i="17"/>
  <c r="P59" i="17"/>
  <c r="O7" i="17"/>
  <c r="O66" i="15"/>
  <c r="P71" i="15"/>
  <c r="O34" i="17"/>
  <c r="U62" i="15"/>
  <c r="Q88" i="16"/>
  <c r="U116" i="15"/>
  <c r="P85" i="18"/>
  <c r="P84" i="18"/>
  <c r="P40" i="17"/>
  <c r="P102" i="18"/>
  <c r="Q91" i="16"/>
  <c r="U28" i="17"/>
  <c r="U92" i="18"/>
  <c r="U114" i="16"/>
  <c r="U113" i="18"/>
  <c r="T91" i="17"/>
  <c r="O8" i="18"/>
  <c r="O74" i="17"/>
  <c r="T76" i="17"/>
  <c r="O76" i="18"/>
  <c r="P86" i="17"/>
  <c r="T41" i="17"/>
  <c r="T53" i="17"/>
  <c r="P93" i="18"/>
  <c r="T119" i="15"/>
  <c r="O108" i="18"/>
  <c r="P118" i="15"/>
  <c r="O79" i="17"/>
  <c r="T45" i="18"/>
  <c r="P71" i="17"/>
  <c r="S15" i="14"/>
  <c r="T52" i="17"/>
  <c r="P105" i="16"/>
  <c r="T9" i="15"/>
  <c r="P18" i="18"/>
  <c r="U107" i="18"/>
  <c r="T115" i="15"/>
  <c r="T6" i="15"/>
  <c r="U54" i="17"/>
  <c r="P87" i="15"/>
  <c r="U109" i="16"/>
  <c r="O125" i="15"/>
  <c r="U78" i="15"/>
  <c r="O119" i="15"/>
  <c r="P111" i="18"/>
  <c r="U50" i="15"/>
  <c r="T107" i="18"/>
  <c r="Q107" i="16"/>
  <c r="V81" i="16"/>
  <c r="V77" i="16"/>
  <c r="T112" i="18"/>
  <c r="N7" i="14"/>
  <c r="R20" i="14"/>
  <c r="U57" i="17"/>
  <c r="P107" i="18"/>
  <c r="P83" i="15"/>
  <c r="P48" i="17"/>
  <c r="O111" i="18"/>
  <c r="V93" i="16"/>
  <c r="T90" i="15"/>
  <c r="P92" i="18"/>
  <c r="O90" i="17"/>
  <c r="S19" i="14"/>
  <c r="O45" i="17"/>
  <c r="P112" i="15"/>
  <c r="U105" i="18"/>
  <c r="O94" i="15"/>
  <c r="T3" i="15"/>
  <c r="O61" i="15"/>
  <c r="M8" i="14"/>
  <c r="O106" i="18"/>
  <c r="P62" i="17"/>
  <c r="O82" i="18"/>
  <c r="P45" i="15"/>
  <c r="U12" i="17"/>
  <c r="U83" i="17"/>
  <c r="S9" i="14"/>
  <c r="Q96" i="16"/>
  <c r="T109" i="15"/>
  <c r="O44" i="15"/>
  <c r="O108" i="15"/>
  <c r="T37" i="18"/>
  <c r="U64" i="17"/>
  <c r="T38" i="18"/>
  <c r="T73" i="17"/>
  <c r="P19" i="17"/>
  <c r="O68" i="17"/>
  <c r="T91" i="15"/>
  <c r="P10" i="17"/>
  <c r="O95" i="15"/>
  <c r="U60" i="15"/>
  <c r="T39" i="18"/>
  <c r="P37" i="18"/>
  <c r="S12" i="14"/>
  <c r="T9" i="18"/>
  <c r="P75" i="17"/>
  <c r="U117" i="15"/>
  <c r="P66" i="15"/>
  <c r="T32" i="17"/>
  <c r="T59" i="17"/>
  <c r="P78" i="18"/>
  <c r="N18" i="14"/>
  <c r="U30" i="17"/>
  <c r="U110" i="16"/>
  <c r="U90" i="17"/>
  <c r="U33" i="17"/>
  <c r="Q78" i="16"/>
  <c r="T13" i="17"/>
  <c r="P112" i="18"/>
  <c r="T76" i="15"/>
  <c r="P60" i="17"/>
  <c r="U82" i="15"/>
  <c r="O73" i="17"/>
  <c r="T80" i="17"/>
  <c r="U63" i="17"/>
  <c r="U9" i="17"/>
  <c r="T125" i="15"/>
  <c r="O83" i="15"/>
  <c r="S11" i="14"/>
  <c r="P111" i="16"/>
  <c r="O89" i="15"/>
  <c r="O75" i="15"/>
  <c r="O82" i="17"/>
  <c r="T74" i="17"/>
  <c r="U106" i="16"/>
  <c r="O81" i="18"/>
  <c r="R7" i="14"/>
  <c r="O12" i="17"/>
  <c r="O54" i="17"/>
  <c r="T122" i="15"/>
  <c r="O114" i="18"/>
  <c r="S10" i="14"/>
  <c r="P51" i="17"/>
  <c r="T107" i="15"/>
  <c r="O103" i="18"/>
  <c r="T81" i="18"/>
  <c r="V85" i="16"/>
  <c r="U7" i="15"/>
  <c r="P101" i="16"/>
  <c r="O65" i="17"/>
  <c r="O123" i="15"/>
  <c r="P70" i="17"/>
  <c r="T77" i="17"/>
  <c r="O56" i="17"/>
  <c r="P64" i="17"/>
  <c r="O64" i="17"/>
  <c r="T42" i="18"/>
  <c r="P33" i="17"/>
  <c r="T52" i="15"/>
  <c r="T19" i="17"/>
  <c r="U34" i="18"/>
  <c r="U83" i="16"/>
  <c r="U124" i="15"/>
  <c r="T26" i="17"/>
  <c r="U89" i="17"/>
  <c r="O14" i="17"/>
  <c r="P110" i="16"/>
  <c r="T9" i="17"/>
  <c r="M9" i="14"/>
  <c r="P99" i="15"/>
  <c r="P69" i="17"/>
  <c r="U95" i="18"/>
  <c r="T111" i="18"/>
  <c r="P68" i="17"/>
  <c r="M10" i="14"/>
  <c r="P107" i="15"/>
  <c r="U100" i="18"/>
  <c r="O3" i="15"/>
  <c r="P46" i="15"/>
  <c r="T45" i="15"/>
  <c r="U85" i="15"/>
  <c r="P115" i="18"/>
  <c r="P55" i="17"/>
  <c r="U68" i="15"/>
  <c r="P36" i="18"/>
  <c r="O69" i="15"/>
  <c r="T98" i="15"/>
  <c r="O87" i="18"/>
  <c r="P51" i="15"/>
  <c r="V107" i="16"/>
  <c r="V87" i="16"/>
  <c r="O95" i="18"/>
  <c r="P76" i="16"/>
  <c r="P111" i="15"/>
  <c r="U12" i="18"/>
  <c r="O96" i="18"/>
  <c r="T95" i="15"/>
  <c r="Q109" i="16"/>
  <c r="T84" i="15"/>
  <c r="X3" i="18" a="1"/>
  <c r="U115" i="15"/>
  <c r="U55" i="17"/>
  <c r="P58" i="17"/>
  <c r="U13" i="17"/>
  <c r="U58" i="17"/>
  <c r="P91" i="18"/>
  <c r="P113" i="16"/>
  <c r="O74" i="15"/>
  <c r="O67" i="15"/>
  <c r="O51" i="17"/>
  <c r="O39" i="18"/>
  <c r="P102" i="16"/>
  <c r="U91" i="18"/>
  <c r="T102" i="15"/>
  <c r="P67" i="15"/>
  <c r="T7" i="18"/>
  <c r="P120" i="15"/>
  <c r="O36" i="17"/>
  <c r="T73" i="15"/>
  <c r="O46" i="15"/>
  <c r="U80" i="16"/>
  <c r="O105" i="15"/>
  <c r="U79" i="16"/>
  <c r="T91" i="18"/>
  <c r="V86" i="16"/>
  <c r="V78" i="16"/>
  <c r="U37" i="18"/>
  <c r="U77" i="15"/>
  <c r="P25" i="17"/>
  <c r="M20" i="14"/>
  <c r="P3" i="15"/>
  <c r="Q106" i="16"/>
  <c r="P8" i="17"/>
  <c r="U101" i="18"/>
  <c r="O71" i="17"/>
  <c r="T68" i="17"/>
  <c r="P73" i="15"/>
  <c r="U109" i="15"/>
  <c r="U96" i="18"/>
  <c r="P115" i="16"/>
  <c r="P109" i="15"/>
  <c r="O43" i="17"/>
  <c r="P72" i="17"/>
  <c r="O118" i="15"/>
  <c r="T124" i="15"/>
  <c r="O124" i="15"/>
  <c r="O63" i="15"/>
  <c r="S18" i="14"/>
  <c r="P22" i="17"/>
  <c r="T65" i="17"/>
  <c r="O19" i="17"/>
  <c r="P43" i="17"/>
  <c r="T34" i="17"/>
  <c r="U112" i="15"/>
  <c r="P116" i="15"/>
  <c r="P7" i="15"/>
  <c r="Q112" i="16"/>
  <c r="O72" i="17"/>
  <c r="O52" i="18"/>
  <c r="P49" i="18"/>
  <c r="U91" i="17"/>
  <c r="U89" i="18"/>
  <c r="Q115" i="16"/>
  <c r="Q76" i="16"/>
  <c r="M12" i="14"/>
  <c r="T47" i="18"/>
  <c r="P82" i="18"/>
  <c r="O53" i="18"/>
  <c r="U63" i="15"/>
  <c r="P94" i="15"/>
  <c r="U76" i="17"/>
  <c r="V95" i="16"/>
  <c r="O81" i="17"/>
  <c r="U78" i="17"/>
  <c r="P80" i="15"/>
  <c r="S3" i="14"/>
  <c r="O109" i="15"/>
  <c r="Q81" i="16"/>
  <c r="O98" i="15"/>
  <c r="P57" i="17"/>
  <c r="AH12" i="16"/>
  <c r="U87" i="16"/>
  <c r="P125" i="15"/>
  <c r="V106" i="16"/>
  <c r="O59" i="17"/>
  <c r="U110" i="15"/>
  <c r="T94" i="18"/>
  <c r="T77" i="15"/>
  <c r="P53" i="18"/>
  <c r="U61" i="15"/>
  <c r="U49" i="17"/>
  <c r="O53" i="15"/>
  <c r="O85" i="17"/>
  <c r="S4" i="14"/>
  <c r="O113" i="18"/>
  <c r="U35" i="17"/>
  <c r="P87" i="17"/>
  <c r="T84" i="17"/>
  <c r="AJ11" i="16"/>
  <c r="P90" i="17"/>
  <c r="P114" i="16"/>
  <c r="P15" i="18"/>
  <c r="P87" i="16"/>
  <c r="O70" i="17"/>
  <c r="P89" i="16"/>
  <c r="U88" i="16"/>
  <c r="Q87" i="16"/>
  <c r="U86" i="17"/>
  <c r="P107" i="16"/>
  <c r="U111" i="16"/>
  <c r="T56" i="17"/>
  <c r="P84" i="16"/>
  <c r="U48" i="17"/>
  <c r="O96" i="15"/>
  <c r="P108" i="18"/>
  <c r="P85" i="15"/>
  <c r="P124" i="15"/>
  <c r="U32" i="18"/>
  <c r="T4" i="17"/>
  <c r="U74" i="15"/>
  <c r="O88" i="15"/>
  <c r="T49" i="17"/>
  <c r="T120" i="15"/>
  <c r="N16" i="14"/>
  <c r="U22" i="17"/>
  <c r="O101" i="18"/>
  <c r="T37" i="17"/>
  <c r="T59" i="15"/>
  <c r="Q86" i="16"/>
  <c r="U5" i="15"/>
  <c r="O97" i="18"/>
  <c r="P115" i="15"/>
  <c r="O47" i="18"/>
  <c r="P59" i="15"/>
  <c r="U94" i="16"/>
  <c r="P48" i="18"/>
  <c r="P88" i="18"/>
  <c r="O122" i="15"/>
  <c r="T103" i="15"/>
  <c r="T79" i="18"/>
  <c r="P77" i="18"/>
  <c r="U7" i="18"/>
  <c r="P82" i="15"/>
  <c r="N15" i="14"/>
  <c r="P90" i="16"/>
  <c r="P5" i="15"/>
  <c r="P79" i="16"/>
  <c r="O107" i="18"/>
  <c r="T17" i="17"/>
  <c r="U53" i="17"/>
  <c r="Q111" i="16"/>
  <c r="O23" i="17"/>
  <c r="P119" i="15"/>
  <c r="O48" i="15"/>
  <c r="R12" i="14"/>
  <c r="N17" i="14"/>
  <c r="P114" i="18"/>
  <c r="U113" i="16"/>
  <c r="O52" i="17"/>
  <c r="O113" i="15"/>
  <c r="N14" i="14"/>
  <c r="R19" i="14"/>
  <c r="N12" i="14"/>
  <c r="T15" i="17"/>
  <c r="P24" i="17"/>
  <c r="V100" i="16"/>
  <c r="P27" i="17"/>
  <c r="U84" i="16"/>
  <c r="U125" i="15"/>
  <c r="T51" i="18"/>
  <c r="P100" i="18"/>
  <c r="T7" i="17"/>
  <c r="P77" i="17"/>
  <c r="U106" i="15"/>
  <c r="P15" i="17"/>
  <c r="O49" i="17"/>
  <c r="R17" i="14"/>
  <c r="R4" i="14"/>
  <c r="P99" i="16"/>
  <c r="Q95" i="16"/>
  <c r="T50" i="18"/>
  <c r="P12" i="17"/>
  <c r="O27" i="17"/>
  <c r="O115" i="15"/>
  <c r="U84" i="17"/>
  <c r="P33" i="18"/>
  <c r="P88" i="17"/>
  <c r="T35" i="17"/>
  <c r="P79" i="15"/>
  <c r="T40" i="17"/>
  <c r="P38" i="18"/>
  <c r="O111" i="15"/>
  <c r="U8" i="18"/>
  <c r="T123" i="15"/>
  <c r="P26" i="17"/>
  <c r="T78" i="18"/>
  <c r="P103" i="15"/>
  <c r="O22" i="17"/>
  <c r="O92" i="15"/>
  <c r="T111" i="15"/>
  <c r="P78" i="17"/>
  <c r="T75" i="17"/>
  <c r="T72" i="15"/>
  <c r="U37" i="17"/>
  <c r="O87" i="15"/>
  <c r="U90" i="15"/>
  <c r="O13" i="17"/>
  <c r="V84" i="16"/>
  <c r="O101" i="15"/>
  <c r="V109" i="16"/>
  <c r="U103" i="16"/>
  <c r="U90" i="18"/>
  <c r="P35" i="18"/>
  <c r="U14" i="17"/>
  <c r="O80" i="18"/>
  <c r="N13" i="14"/>
  <c r="P42" i="18"/>
  <c r="T82" i="18"/>
  <c r="S20" i="14"/>
  <c r="O83" i="18"/>
  <c r="U94" i="15"/>
  <c r="P56" i="17"/>
  <c r="O53" i="17"/>
  <c r="U121" i="15"/>
  <c r="T76" i="18"/>
  <c r="U113" i="15"/>
  <c r="T105" i="15"/>
  <c r="M15" i="14"/>
  <c r="P46" i="18"/>
  <c r="O8" i="17"/>
  <c r="P97" i="18"/>
  <c r="O34" i="18"/>
  <c r="O8" i="15"/>
  <c r="P69" i="15"/>
  <c r="O105" i="18"/>
  <c r="U64" i="15"/>
  <c r="T79" i="17"/>
  <c r="U38" i="17"/>
  <c r="O65" i="15"/>
  <c r="P76" i="18"/>
  <c r="U82" i="17"/>
  <c r="P46" i="17"/>
  <c r="T15" i="18"/>
  <c r="O84" i="18"/>
  <c r="Y3" i="16" a="1"/>
  <c r="O104" i="15"/>
  <c r="V104" i="16"/>
  <c r="T46" i="17"/>
  <c r="U73" i="17"/>
  <c r="O109" i="18"/>
  <c r="O66" i="17"/>
  <c r="U89" i="16"/>
  <c r="U69" i="15"/>
  <c r="P93" i="15"/>
  <c r="T95" i="18"/>
  <c r="P106" i="16"/>
  <c r="O62" i="17"/>
  <c r="U114" i="15"/>
  <c r="T60" i="17"/>
  <c r="P9" i="17"/>
  <c r="P47" i="18"/>
  <c r="P32" i="17"/>
  <c r="O72" i="15"/>
  <c r="U31" i="17"/>
  <c r="O91" i="15"/>
  <c r="T8" i="17"/>
  <c r="P52" i="18"/>
  <c r="Q77" i="16"/>
  <c r="U45" i="17"/>
  <c r="T51" i="17"/>
  <c r="T32" i="18"/>
  <c r="O89" i="18"/>
  <c r="U77" i="18"/>
  <c r="P85" i="17"/>
  <c r="P66" i="17"/>
  <c r="T34" i="18"/>
  <c r="U59" i="15"/>
  <c r="P37" i="17"/>
  <c r="U106" i="18"/>
  <c r="T33" i="18"/>
  <c r="P102" i="15"/>
  <c r="P82" i="16"/>
  <c r="T18" i="17"/>
  <c r="T71" i="15"/>
  <c r="O103" i="15"/>
  <c r="U59" i="17"/>
  <c r="U102" i="16"/>
  <c r="T49" i="15"/>
  <c r="O48" i="17"/>
  <c r="P83" i="16"/>
  <c r="N21" i="14"/>
  <c r="P122" i="15"/>
  <c r="U40" i="18"/>
  <c r="Q90" i="16"/>
  <c r="T44" i="18"/>
  <c r="U86" i="15"/>
  <c r="Q89" i="16"/>
  <c r="T61" i="15"/>
  <c r="O47" i="15"/>
  <c r="T102" i="18"/>
  <c r="U49" i="18"/>
  <c r="P95" i="18"/>
  <c r="O79" i="15"/>
  <c r="O106" i="15"/>
  <c r="O93" i="18"/>
  <c r="T46" i="15"/>
  <c r="O115" i="18"/>
  <c r="P74" i="15"/>
  <c r="T117" i="15"/>
  <c r="S21" i="14"/>
  <c r="T75" i="15"/>
  <c r="O63" i="17"/>
  <c r="U87" i="17"/>
  <c r="P104" i="18"/>
  <c r="P65" i="15"/>
  <c r="U42" i="18"/>
  <c r="T18" i="18"/>
  <c r="U108" i="15"/>
  <c r="T88" i="18"/>
  <c r="O68" i="15"/>
  <c r="U123" i="15"/>
  <c r="U50" i="17"/>
  <c r="V103" i="16"/>
  <c r="P9" i="15"/>
  <c r="P23" i="17"/>
  <c r="S5" i="14"/>
  <c r="T94" i="15"/>
  <c r="M19" i="14"/>
  <c r="U114" i="18"/>
  <c r="P54" i="15"/>
  <c r="U105" i="15"/>
  <c r="O12" i="18"/>
  <c r="P123" i="15"/>
  <c r="V112" i="16"/>
  <c r="P109" i="18"/>
  <c r="P72" i="15"/>
  <c r="U44" i="15"/>
  <c r="P76" i="17"/>
  <c r="T23" i="17"/>
  <c r="V82" i="16"/>
  <c r="O52" i="15"/>
  <c r="P42" i="17"/>
  <c r="O44" i="18"/>
  <c r="U46" i="18"/>
  <c r="U27" i="17"/>
  <c r="O81" i="15"/>
  <c r="P36" i="17"/>
  <c r="P104" i="15"/>
  <c r="U25" i="17"/>
  <c r="T60" i="15"/>
  <c r="V83" i="16"/>
  <c r="P90" i="18"/>
  <c r="P62" i="15"/>
  <c r="P17" i="17"/>
  <c r="AG11" i="17"/>
  <c r="O5" i="15"/>
  <c r="O120" i="15"/>
  <c r="O38" i="17"/>
  <c r="T72" i="17"/>
  <c r="P30" i="17"/>
  <c r="M5" i="14"/>
  <c r="Q79" i="16"/>
  <c r="V99" i="16"/>
  <c r="U43" i="17"/>
  <c r="O116" i="15"/>
  <c r="N6" i="14"/>
  <c r="T14" i="17"/>
  <c r="O91" i="18"/>
  <c r="U85" i="17"/>
  <c r="P60" i="15"/>
  <c r="P7" i="17"/>
  <c r="P50" i="18"/>
  <c r="T11" i="18"/>
  <c r="P86" i="16"/>
  <c r="U98" i="15"/>
  <c r="P96" i="15"/>
  <c r="AG11" i="15"/>
  <c r="T58" i="17"/>
  <c r="T45" i="17"/>
  <c r="P103" i="18"/>
  <c r="P14" i="17"/>
  <c r="U10" i="18"/>
  <c r="P93" i="16"/>
  <c r="U79" i="15"/>
  <c r="P45" i="18"/>
  <c r="O40" i="17"/>
  <c r="U104" i="15"/>
  <c r="T66" i="17"/>
  <c r="P91" i="16"/>
  <c r="P52" i="17"/>
  <c r="R13" i="14"/>
  <c r="T80" i="15"/>
  <c r="O67" i="17"/>
  <c r="P83" i="18"/>
  <c r="T104" i="15"/>
  <c r="T10" i="18"/>
  <c r="U72" i="15"/>
  <c r="U33" i="18"/>
  <c r="AE11" i="14"/>
  <c r="AG11" i="14" s="1"/>
  <c r="V94" i="16"/>
  <c r="T68" i="15"/>
  <c r="O110" i="18"/>
  <c r="O89" i="17"/>
  <c r="M7" i="14"/>
  <c r="U47" i="18"/>
  <c r="T25" i="17"/>
  <c r="O60" i="17"/>
  <c r="U32" i="17"/>
  <c r="P64" i="15"/>
  <c r="U97" i="15"/>
  <c r="P113" i="18"/>
  <c r="U88" i="17"/>
  <c r="U15" i="18"/>
  <c r="U99" i="16"/>
  <c r="O50" i="17"/>
  <c r="V111" i="16"/>
  <c r="P7" i="18"/>
  <c r="P63" i="15"/>
  <c r="P105" i="18"/>
  <c r="T85" i="18"/>
  <c r="AE12" i="14"/>
  <c r="P47" i="15"/>
  <c r="T113" i="18"/>
  <c r="P53" i="17"/>
  <c r="U51" i="15"/>
  <c r="V114" i="16"/>
  <c r="T7" i="15"/>
  <c r="T78" i="17"/>
  <c r="U34" i="17"/>
  <c r="T89" i="18"/>
  <c r="P79" i="18"/>
  <c r="U96" i="15"/>
  <c r="P28" i="17"/>
  <c r="Q110" i="16"/>
  <c r="T105" i="18"/>
  <c r="U52" i="17"/>
  <c r="N8" i="14"/>
  <c r="U76" i="18"/>
  <c r="U52" i="15"/>
  <c r="M18" i="14"/>
  <c r="O85" i="15"/>
  <c r="O62" i="15"/>
  <c r="M14" i="14"/>
  <c r="U84" i="18"/>
  <c r="V76" i="16"/>
  <c r="U101" i="15"/>
  <c r="T106" i="15"/>
  <c r="V88" i="16"/>
  <c r="U71" i="17"/>
  <c r="T50" i="15"/>
  <c r="O100" i="15"/>
  <c r="U11" i="18"/>
  <c r="T54" i="15"/>
  <c r="P16" i="17"/>
  <c r="T86" i="18"/>
  <c r="U46" i="17"/>
  <c r="Q100" i="16"/>
  <c r="P80" i="17"/>
  <c r="T110" i="15"/>
  <c r="AJ12" i="16"/>
  <c r="P32" i="18"/>
  <c r="U62" i="17"/>
  <c r="P113" i="15"/>
  <c r="T49" i="18"/>
  <c r="T86" i="15"/>
  <c r="U98" i="18"/>
  <c r="T31" i="17"/>
  <c r="T85" i="17"/>
  <c r="P95" i="15"/>
  <c r="U99" i="15"/>
  <c r="Q114" i="16"/>
  <c r="T83" i="15"/>
  <c r="P110" i="18"/>
  <c r="O99" i="15"/>
  <c r="R18" i="14"/>
  <c r="T90" i="18"/>
  <c r="U18" i="18"/>
  <c r="M13" i="14"/>
  <c r="O75" i="17"/>
  <c r="P91" i="15"/>
  <c r="U80" i="18"/>
  <c r="U81" i="15"/>
  <c r="AH13" i="16"/>
  <c r="U48" i="18"/>
  <c r="U65" i="15"/>
  <c r="T109" i="18"/>
  <c r="O55" i="17"/>
  <c r="R16" i="14"/>
  <c r="V80" i="16"/>
  <c r="U112" i="16"/>
  <c r="P79" i="17"/>
  <c r="U80" i="15"/>
  <c r="U51" i="18"/>
  <c r="O78" i="18"/>
  <c r="R21" i="14"/>
  <c r="N19" i="14"/>
  <c r="P82" i="17"/>
  <c r="U91" i="15"/>
  <c r="T82" i="15"/>
  <c r="U104" i="18"/>
  <c r="O9" i="14"/>
  <c r="U85" i="16"/>
  <c r="O83" i="17"/>
  <c r="T54" i="17"/>
  <c r="P12" i="18"/>
  <c r="O110" i="15"/>
  <c r="U87" i="15"/>
  <c r="U47" i="15"/>
  <c r="U26" i="17"/>
  <c r="T114" i="15"/>
  <c r="T52" i="18"/>
  <c r="O97" i="15"/>
  <c r="P76" i="15"/>
  <c r="T93" i="15"/>
  <c r="T87" i="17"/>
  <c r="O7" i="18"/>
  <c r="R3" i="14"/>
  <c r="U108" i="18"/>
  <c r="V98" i="16"/>
  <c r="O88" i="17"/>
  <c r="N4" i="14"/>
  <c r="O104" i="18"/>
  <c r="V96" i="16"/>
  <c r="U75" i="15"/>
  <c r="N20" i="14"/>
  <c r="P85" i="16"/>
  <c r="U71" i="15"/>
  <c r="V113" i="16"/>
  <c r="T121" i="15"/>
  <c r="P41" i="17"/>
  <c r="S16" i="14"/>
  <c r="T62" i="17"/>
  <c r="T89" i="15"/>
  <c r="O61" i="17"/>
  <c r="U51" i="17"/>
  <c r="R15" i="14"/>
  <c r="O9" i="17"/>
  <c r="O88" i="18"/>
  <c r="P81" i="17"/>
  <c r="O102" i="18"/>
  <c r="P75" i="15"/>
  <c r="P96" i="18"/>
  <c r="U36" i="18"/>
  <c r="T24" i="17"/>
  <c r="U67" i="17"/>
  <c r="P103" i="16"/>
  <c r="W34" i="19"/>
  <c r="P105" i="15"/>
  <c r="T12" i="17"/>
  <c r="P106" i="15"/>
  <c r="AI11" i="17"/>
  <c r="AG12" i="17"/>
  <c r="AG12" i="14"/>
  <c r="AE13" i="14"/>
  <c r="AH14" i="16"/>
  <c r="AJ13" i="16"/>
  <c r="AI12" i="17"/>
  <c r="AG13" i="17"/>
  <c r="AG13" i="14"/>
  <c r="AE14" i="14"/>
  <c r="AJ14" i="16"/>
  <c r="AH15" i="16"/>
  <c r="AI13" i="17"/>
  <c r="AG14" i="17"/>
  <c r="AG14" i="14"/>
  <c r="AE15" i="14"/>
  <c r="AJ15" i="16"/>
  <c r="AH16" i="16"/>
  <c r="AG15" i="17"/>
  <c r="AI14" i="17"/>
  <c r="AE16" i="14"/>
  <c r="AG15" i="14"/>
  <c r="AJ16" i="16"/>
  <c r="AH17" i="16"/>
  <c r="AG16" i="17"/>
  <c r="AI15" i="17"/>
  <c r="AE17" i="14"/>
  <c r="AG16" i="14"/>
  <c r="AH18" i="16"/>
  <c r="AJ17" i="16"/>
  <c r="AG17" i="17"/>
  <c r="AI16" i="17"/>
  <c r="AG17" i="14"/>
  <c r="AE18" i="14"/>
  <c r="AJ18" i="16"/>
  <c r="AH19" i="16"/>
  <c r="AI17" i="17"/>
  <c r="AG18" i="17"/>
  <c r="AG18" i="14"/>
  <c r="AE19" i="14"/>
  <c r="AH20" i="16"/>
  <c r="AJ19" i="16"/>
  <c r="AI18" i="17"/>
  <c r="AG19" i="17"/>
  <c r="AG19" i="14"/>
  <c r="AE20" i="14"/>
  <c r="AH21" i="16"/>
  <c r="AJ20" i="16"/>
  <c r="AI19" i="17"/>
  <c r="AG20" i="17"/>
  <c r="AE21" i="14"/>
  <c r="AG20" i="14"/>
  <c r="AH22" i="16"/>
  <c r="AJ21" i="16"/>
  <c r="AI20" i="17"/>
  <c r="AG21" i="17"/>
  <c r="AG21" i="14"/>
  <c r="AE22" i="14"/>
  <c r="AG22" i="17"/>
  <c r="AI21" i="17"/>
  <c r="AK21" i="17" l="1"/>
  <c r="AM21" i="17"/>
  <c r="AK21" i="14"/>
  <c r="AI21" i="14"/>
  <c r="AM20" i="17"/>
  <c r="AK20" i="17"/>
  <c r="AI20" i="14"/>
  <c r="AK20" i="14"/>
  <c r="AK19" i="17"/>
  <c r="AM19" i="17"/>
  <c r="AI19" i="14"/>
  <c r="AK19" i="14"/>
  <c r="AM18" i="17"/>
  <c r="AK18" i="17"/>
  <c r="AI18" i="14"/>
  <c r="AK18" i="14"/>
  <c r="AK17" i="17"/>
  <c r="AM17" i="17"/>
  <c r="AI17" i="14"/>
  <c r="AK17" i="14"/>
  <c r="AM16" i="17"/>
  <c r="AK16" i="17"/>
  <c r="AI16" i="14"/>
  <c r="AK16" i="14"/>
  <c r="AK15" i="17"/>
  <c r="AM15" i="17"/>
  <c r="AN15" i="16"/>
  <c r="AL15" i="16"/>
  <c r="AI15" i="14"/>
  <c r="AK15" i="14"/>
  <c r="AM14" i="17"/>
  <c r="AK14" i="17"/>
  <c r="AN14" i="16"/>
  <c r="AL14" i="16"/>
  <c r="AK14" i="14"/>
  <c r="AI14" i="14"/>
  <c r="AK13" i="17"/>
  <c r="AM13" i="17"/>
  <c r="AN13" i="16"/>
  <c r="AL13" i="16"/>
  <c r="AI13" i="14"/>
  <c r="AK13" i="14"/>
  <c r="AK12" i="17"/>
  <c r="AM12" i="17"/>
  <c r="AN12" i="16"/>
  <c r="AL12" i="16"/>
  <c r="AI12" i="14"/>
  <c r="AK12" i="14"/>
  <c r="AM11" i="17"/>
  <c r="AK11" i="17"/>
  <c r="AL11" i="16"/>
  <c r="AN11" i="16"/>
  <c r="AI11" i="14"/>
  <c r="AK11" i="14"/>
  <c r="X34" i="19"/>
  <c r="B37" i="15"/>
  <c r="Y54" i="16"/>
  <c r="Y48" i="16"/>
  <c r="Y27" i="16"/>
  <c r="Y18" i="16"/>
  <c r="Y84" i="16"/>
  <c r="Y95" i="16"/>
  <c r="Y16" i="16"/>
  <c r="Y42" i="16"/>
  <c r="Y114" i="16"/>
  <c r="Y83" i="16"/>
  <c r="Y62" i="16"/>
  <c r="Y9" i="16"/>
  <c r="Y90" i="16"/>
  <c r="Y38" i="16"/>
  <c r="Y12" i="16"/>
  <c r="Y105" i="16"/>
  <c r="Y3" i="16"/>
  <c r="Y97" i="16"/>
  <c r="Y89" i="16"/>
  <c r="Y111" i="16"/>
  <c r="Y51" i="16"/>
  <c r="Y10" i="16"/>
  <c r="Y40" i="16"/>
  <c r="Y49" i="16"/>
  <c r="Y4" i="16"/>
  <c r="Y44" i="16"/>
  <c r="Y55" i="16"/>
  <c r="Y70" i="16"/>
  <c r="Y7" i="16"/>
  <c r="Y66" i="16"/>
  <c r="Y108" i="16"/>
  <c r="Y96" i="16"/>
  <c r="Y19" i="16"/>
  <c r="Y93" i="16"/>
  <c r="Y6" i="16"/>
  <c r="Y13" i="16"/>
  <c r="Y85" i="16"/>
  <c r="Y20" i="16"/>
  <c r="Y5" i="16"/>
  <c r="Y86" i="16"/>
  <c r="Y14" i="16"/>
  <c r="Y28" i="16"/>
  <c r="Y73" i="16"/>
  <c r="Y30" i="16"/>
  <c r="Y22" i="16"/>
  <c r="Y75" i="16"/>
  <c r="Y45" i="16"/>
  <c r="Y47" i="16"/>
  <c r="Y52" i="16"/>
  <c r="Y29" i="16"/>
  <c r="Y71" i="16"/>
  <c r="Y81" i="16"/>
  <c r="Y43" i="16"/>
  <c r="Y100" i="16"/>
  <c r="Y24" i="16"/>
  <c r="Y110" i="16"/>
  <c r="Y102" i="16"/>
  <c r="Y36" i="16"/>
  <c r="Y63" i="16"/>
  <c r="Y68" i="16"/>
  <c r="Y99" i="16"/>
  <c r="Y88" i="16"/>
  <c r="Y58" i="16"/>
  <c r="Y46" i="16"/>
  <c r="Y57" i="16"/>
  <c r="Y53" i="16"/>
  <c r="Y61" i="16"/>
  <c r="Y113" i="16"/>
  <c r="Y31" i="16"/>
  <c r="Y76" i="16"/>
  <c r="Y78" i="16"/>
  <c r="Y79" i="16"/>
  <c r="Y50" i="16"/>
  <c r="Y64" i="16"/>
  <c r="Y25" i="16"/>
  <c r="Y59" i="16"/>
  <c r="Y101" i="16"/>
  <c r="Y15" i="16"/>
  <c r="Y8" i="16"/>
  <c r="Y80" i="16"/>
  <c r="Y87" i="16"/>
  <c r="Y107" i="16"/>
  <c r="Y109" i="16"/>
  <c r="Y106" i="16"/>
  <c r="Y34" i="16"/>
  <c r="Y104" i="16"/>
  <c r="Y17" i="16"/>
  <c r="Y32" i="16"/>
  <c r="Y82" i="16"/>
  <c r="Y56" i="16"/>
  <c r="Y74" i="16"/>
  <c r="Y77" i="16"/>
  <c r="Y94" i="16"/>
  <c r="Y11" i="16"/>
  <c r="Y60" i="16"/>
  <c r="Y67" i="16"/>
  <c r="Y65" i="16"/>
  <c r="Y41" i="16"/>
  <c r="Y23" i="16"/>
  <c r="Y39" i="16"/>
  <c r="Y98" i="16"/>
  <c r="Y26" i="16"/>
  <c r="Y69" i="16"/>
  <c r="Y72" i="16"/>
  <c r="Y91" i="16"/>
  <c r="Y115" i="16"/>
  <c r="Y35" i="16"/>
  <c r="Y92" i="16"/>
  <c r="Y37" i="16"/>
  <c r="Y103" i="16"/>
  <c r="Y112" i="16"/>
  <c r="Y33" i="16"/>
  <c r="Y21" i="16"/>
  <c r="X24" i="17"/>
  <c r="X13" i="17"/>
  <c r="X18" i="17"/>
  <c r="X53" i="17"/>
  <c r="X62" i="17"/>
  <c r="X66" i="17"/>
  <c r="X61" i="17"/>
  <c r="X43" i="17"/>
  <c r="X5" i="17"/>
  <c r="X30" i="17"/>
  <c r="X58" i="17"/>
  <c r="X84" i="17"/>
  <c r="X29" i="17"/>
  <c r="X90" i="17"/>
  <c r="X64" i="17"/>
  <c r="X88" i="17"/>
  <c r="X74" i="17"/>
  <c r="X81" i="17"/>
  <c r="X75" i="17"/>
  <c r="X82" i="17"/>
  <c r="X42" i="17"/>
  <c r="X28" i="17"/>
  <c r="X16" i="17"/>
  <c r="X68" i="17"/>
  <c r="X35" i="17"/>
  <c r="X52" i="17"/>
  <c r="X23" i="17"/>
  <c r="X8" i="17"/>
  <c r="X47" i="17"/>
  <c r="X48" i="17"/>
  <c r="X65" i="17"/>
  <c r="X32" i="17"/>
  <c r="X79" i="17"/>
  <c r="X41" i="17"/>
  <c r="X69" i="17"/>
  <c r="X50" i="17"/>
  <c r="X85" i="17"/>
  <c r="X70" i="17"/>
  <c r="X89" i="17"/>
  <c r="X77" i="17"/>
  <c r="X51" i="17"/>
  <c r="X34" i="17"/>
  <c r="X38" i="17"/>
  <c r="X20" i="17"/>
  <c r="X71" i="17"/>
  <c r="X86" i="17"/>
  <c r="X4" i="17"/>
  <c r="X9" i="17"/>
  <c r="X25" i="17"/>
  <c r="X33" i="17"/>
  <c r="X27" i="17"/>
  <c r="X22" i="17"/>
  <c r="X3" i="17"/>
  <c r="X45" i="17"/>
  <c r="X80" i="17"/>
  <c r="X63" i="17"/>
  <c r="X49" i="17"/>
  <c r="X55" i="17"/>
  <c r="X14" i="17"/>
  <c r="X39" i="17"/>
  <c r="X10" i="17"/>
  <c r="X57" i="17"/>
  <c r="X78" i="17"/>
  <c r="X37" i="17"/>
  <c r="X7" i="17"/>
  <c r="X72" i="17"/>
  <c r="X87" i="17"/>
  <c r="X76" i="17"/>
  <c r="X21" i="17"/>
  <c r="X46" i="17"/>
  <c r="X91" i="17"/>
  <c r="X36" i="17"/>
  <c r="X26" i="17"/>
  <c r="X40" i="17"/>
  <c r="X31" i="17"/>
  <c r="X17" i="17"/>
  <c r="X44" i="17"/>
  <c r="X15" i="17"/>
  <c r="X6" i="17"/>
  <c r="X83" i="17"/>
  <c r="X67" i="17"/>
  <c r="X73" i="17"/>
  <c r="X11" i="17"/>
  <c r="X60" i="17"/>
  <c r="X54" i="17"/>
  <c r="X19" i="17"/>
  <c r="X12" i="17"/>
  <c r="X56" i="17"/>
  <c r="X59" i="17"/>
  <c r="X45" i="18"/>
  <c r="X66" i="18"/>
  <c r="X111" i="18"/>
  <c r="X49" i="18"/>
  <c r="X28" i="18"/>
  <c r="X64" i="18"/>
  <c r="X78" i="18"/>
  <c r="X9" i="18"/>
  <c r="X53" i="18"/>
  <c r="X77" i="18"/>
  <c r="X100" i="18"/>
  <c r="X11" i="18"/>
  <c r="X98" i="18"/>
  <c r="X106" i="18"/>
  <c r="X109" i="18"/>
  <c r="X3" i="18"/>
  <c r="X58" i="18"/>
  <c r="X70" i="18"/>
  <c r="X24" i="18"/>
  <c r="X7" i="18"/>
  <c r="X32" i="18"/>
  <c r="X101" i="18"/>
  <c r="X57" i="18"/>
  <c r="X23" i="18"/>
  <c r="X25" i="18"/>
  <c r="X69" i="18"/>
  <c r="X65" i="18"/>
  <c r="X37" i="18"/>
  <c r="X50" i="18"/>
  <c r="X88" i="18"/>
  <c r="X4" i="18"/>
  <c r="X36" i="18"/>
  <c r="X95" i="18"/>
  <c r="X18" i="18"/>
  <c r="X75" i="18"/>
  <c r="X29" i="18"/>
  <c r="X93" i="18"/>
  <c r="X91" i="18"/>
  <c r="X92" i="18"/>
  <c r="X43" i="18"/>
  <c r="X21" i="18"/>
  <c r="X73" i="18"/>
  <c r="X54" i="18"/>
  <c r="X71" i="18"/>
  <c r="X60" i="18"/>
  <c r="X30" i="18"/>
  <c r="X33" i="18"/>
  <c r="X102" i="18"/>
  <c r="X97" i="18"/>
  <c r="X83" i="18"/>
  <c r="X110" i="18"/>
  <c r="X42" i="18"/>
  <c r="X67" i="18"/>
  <c r="X38" i="18"/>
  <c r="X59" i="18"/>
  <c r="X105" i="18"/>
  <c r="X46" i="18"/>
  <c r="X51" i="18"/>
  <c r="X112" i="18"/>
  <c r="X41" i="18"/>
  <c r="X68" i="18"/>
  <c r="X17" i="18"/>
  <c r="X99" i="18"/>
  <c r="X31" i="18"/>
  <c r="X56" i="18"/>
  <c r="X81" i="18"/>
  <c r="X76" i="18"/>
  <c r="X12" i="18"/>
  <c r="X72" i="18"/>
  <c r="X26" i="18"/>
  <c r="X40" i="18"/>
  <c r="X27" i="18"/>
  <c r="X13" i="18"/>
  <c r="X96" i="18"/>
  <c r="X35" i="18"/>
  <c r="X85" i="18"/>
  <c r="X8" i="18"/>
  <c r="X47" i="18"/>
  <c r="X94" i="18"/>
  <c r="X114" i="18"/>
  <c r="X115" i="18"/>
  <c r="X87" i="18"/>
  <c r="X44" i="18"/>
  <c r="X20" i="18"/>
  <c r="X14" i="18"/>
  <c r="X19" i="18"/>
  <c r="X52" i="18"/>
  <c r="X15" i="18"/>
  <c r="X84" i="18"/>
  <c r="X80" i="18"/>
  <c r="X39" i="18"/>
  <c r="X63" i="18"/>
  <c r="X61" i="18"/>
  <c r="X79" i="18"/>
  <c r="X6" i="18"/>
  <c r="X62" i="18"/>
  <c r="X5" i="18"/>
  <c r="X22" i="18"/>
  <c r="X113" i="18"/>
  <c r="X86" i="18"/>
  <c r="X90" i="18"/>
  <c r="X34" i="18"/>
  <c r="X108" i="18"/>
  <c r="X16" i="18"/>
  <c r="X74" i="18"/>
  <c r="X48" i="18"/>
  <c r="X104" i="18"/>
  <c r="X103" i="18"/>
  <c r="X55" i="18"/>
  <c r="X89" i="18"/>
  <c r="X10" i="18"/>
  <c r="X107" i="18"/>
  <c r="X82" i="18"/>
  <c r="AN21" i="16"/>
  <c r="AL21" i="16"/>
  <c r="AN20" i="16"/>
  <c r="AL20" i="16"/>
  <c r="AN19" i="16"/>
  <c r="AL19" i="16"/>
  <c r="AN18" i="16"/>
  <c r="AL18" i="16"/>
  <c r="AN17" i="16"/>
  <c r="AL17" i="16"/>
  <c r="AL16" i="16"/>
  <c r="AN16" i="16"/>
  <c r="W35" i="19"/>
  <c r="AA12" i="16"/>
  <c r="AB112" i="16"/>
  <c r="AB98" i="18"/>
  <c r="Z16" i="17"/>
  <c r="AB15" i="18"/>
  <c r="AA31" i="16"/>
  <c r="Z39" i="17"/>
  <c r="Z39" i="18"/>
  <c r="Z105" i="16"/>
  <c r="AA61" i="17"/>
  <c r="AA88" i="18"/>
  <c r="AB4" i="16"/>
  <c r="Y88" i="17"/>
  <c r="Y92" i="18"/>
  <c r="AB93" i="16"/>
  <c r="AB51" i="17"/>
  <c r="AA107" i="18"/>
  <c r="Z74" i="16"/>
  <c r="AC73" i="17"/>
  <c r="AB74" i="18"/>
  <c r="AC77" i="16"/>
  <c r="AB31" i="17"/>
  <c r="AA22" i="18"/>
  <c r="AC37" i="18"/>
  <c r="Z11" i="16"/>
  <c r="Y21" i="18"/>
  <c r="AB77" i="16"/>
  <c r="AA83" i="18"/>
  <c r="AC41" i="18"/>
  <c r="Z37" i="16"/>
  <c r="Y80" i="17"/>
  <c r="AB21" i="16"/>
  <c r="Z8" i="16"/>
  <c r="AC46" i="17"/>
  <c r="AA8" i="18"/>
  <c r="Z3" i="18"/>
  <c r="AA7" i="16"/>
  <c r="AB82" i="17"/>
  <c r="Z75" i="18"/>
  <c r="AC7" i="18"/>
  <c r="AC80" i="16"/>
  <c r="AA6" i="17"/>
  <c r="Y34" i="18"/>
  <c r="Z82" i="16"/>
  <c r="AB56" i="17"/>
  <c r="AA10" i="18"/>
  <c r="AA115" i="16"/>
  <c r="Y43" i="18"/>
  <c r="AD63" i="16"/>
  <c r="Y55" i="17"/>
  <c r="AD59" i="16"/>
  <c r="Z29" i="17"/>
  <c r="AA91" i="17"/>
  <c r="O14" i="14"/>
  <c r="Z60" i="16"/>
  <c r="Z15" i="17"/>
  <c r="Y61" i="18"/>
  <c r="Z102" i="18"/>
  <c r="AD22" i="16"/>
  <c r="Y39" i="17"/>
  <c r="Y39" i="18"/>
  <c r="AD47" i="16"/>
  <c r="AC50" i="16"/>
  <c r="AA78" i="16"/>
  <c r="AA93" i="18"/>
  <c r="AA102" i="18"/>
  <c r="AB37" i="16"/>
  <c r="AA44" i="18"/>
  <c r="AD80" i="16"/>
  <c r="Y30" i="18"/>
  <c r="AB91" i="16"/>
  <c r="AA99" i="18"/>
  <c r="AD41" i="16"/>
  <c r="AC114" i="18"/>
  <c r="AA13" i="17"/>
  <c r="AC46" i="18"/>
  <c r="AA59" i="16"/>
  <c r="AC70" i="18"/>
  <c r="AC26" i="16"/>
  <c r="AC100" i="16"/>
  <c r="Z28" i="16"/>
  <c r="AB71" i="16"/>
  <c r="Z13" i="18"/>
  <c r="Y11" i="17"/>
  <c r="AC86" i="18"/>
  <c r="Z44" i="16"/>
  <c r="Y52" i="17"/>
  <c r="AA66" i="18"/>
  <c r="AB71" i="17"/>
  <c r="AC110" i="18"/>
  <c r="AB114" i="16"/>
  <c r="AB79" i="17"/>
  <c r="AB115" i="18"/>
  <c r="Y34" i="19"/>
  <c r="Z37" i="17"/>
  <c r="AC35" i="16"/>
  <c r="Z24" i="16"/>
  <c r="AC32" i="18"/>
  <c r="Y67" i="17"/>
  <c r="Z94" i="16"/>
  <c r="AB112" i="18"/>
  <c r="AB46" i="16"/>
  <c r="AC88" i="18"/>
  <c r="AD91" i="16"/>
  <c r="AA6" i="18"/>
  <c r="AD62" i="16"/>
  <c r="AD9" i="16"/>
  <c r="AA88" i="16"/>
  <c r="AB10" i="18"/>
  <c r="AA30" i="17"/>
  <c r="Z31" i="17"/>
  <c r="AB85" i="18"/>
  <c r="Z24" i="18"/>
  <c r="Z89" i="18"/>
  <c r="AC5" i="17"/>
  <c r="Y97" i="18"/>
  <c r="AC22" i="18"/>
  <c r="AB102" i="16"/>
  <c r="AA89" i="16"/>
  <c r="AB24" i="16"/>
  <c r="AB32" i="18"/>
  <c r="AA3" i="18"/>
  <c r="AA94" i="16"/>
  <c r="Z35" i="18"/>
  <c r="AD46" i="16"/>
  <c r="AA47" i="18"/>
  <c r="AC68" i="17"/>
  <c r="AC79" i="17"/>
  <c r="Y18" i="17"/>
  <c r="Z27" i="18"/>
  <c r="AA82" i="16"/>
  <c r="AB25" i="16"/>
  <c r="AA75" i="16"/>
  <c r="Y40" i="18"/>
  <c r="AB73" i="17"/>
  <c r="AA66" i="17"/>
  <c r="AC3" i="18"/>
  <c r="AA69" i="16"/>
  <c r="AA68" i="18"/>
  <c r="Y8" i="17"/>
  <c r="AA42" i="16"/>
  <c r="Y78" i="17"/>
  <c r="AA50" i="16"/>
  <c r="Z13" i="16"/>
  <c r="AA67" i="17"/>
  <c r="AD42" i="16"/>
  <c r="Y77" i="17"/>
  <c r="Z105" i="18"/>
  <c r="AD111" i="16"/>
  <c r="Z48" i="18"/>
  <c r="AC105" i="16"/>
  <c r="Z56" i="16"/>
  <c r="Y23" i="17"/>
  <c r="Z45" i="18"/>
  <c r="Z28" i="17"/>
  <c r="Y70" i="18"/>
  <c r="AC63" i="17"/>
  <c r="AB104" i="18"/>
  <c r="AA11" i="18"/>
  <c r="AC81" i="17"/>
  <c r="Y48" i="18"/>
  <c r="Y50" i="17"/>
  <c r="Z31" i="18"/>
  <c r="Y3" i="17"/>
  <c r="AB54" i="18"/>
  <c r="AC23" i="17"/>
  <c r="AA65" i="17"/>
  <c r="Y44" i="17"/>
  <c r="Z22" i="18"/>
  <c r="Z53" i="16"/>
  <c r="AC17" i="17"/>
  <c r="AB58" i="17"/>
  <c r="Z57" i="17"/>
  <c r="Z22" i="17"/>
  <c r="Z30" i="18"/>
  <c r="AC28" i="16"/>
  <c r="AA111" i="16"/>
  <c r="AB102" i="18"/>
  <c r="Z96" i="16"/>
  <c r="Z29" i="16"/>
  <c r="Y76" i="18"/>
  <c r="Y22" i="17"/>
  <c r="AB92" i="16"/>
  <c r="Z17" i="16"/>
  <c r="AC31" i="16"/>
  <c r="AD102" i="16"/>
  <c r="Z106" i="16"/>
  <c r="AB28" i="18"/>
  <c r="AC88" i="17"/>
  <c r="AA47" i="17"/>
  <c r="AD34" i="16"/>
  <c r="AA62" i="16"/>
  <c r="AB55" i="16"/>
  <c r="Z73" i="16"/>
  <c r="AA33" i="17"/>
  <c r="AC106" i="16"/>
  <c r="AC101" i="16"/>
  <c r="AC47" i="17"/>
  <c r="AA18" i="18"/>
  <c r="Y89" i="18"/>
  <c r="Y14" i="17"/>
  <c r="AA80" i="16"/>
  <c r="AA44" i="17"/>
  <c r="AD96" i="16"/>
  <c r="AB70" i="17"/>
  <c r="Z88" i="17"/>
  <c r="AB38" i="17"/>
  <c r="AA52" i="18"/>
  <c r="AC15" i="16"/>
  <c r="AB52" i="17"/>
  <c r="AC24" i="17"/>
  <c r="AA30" i="16"/>
  <c r="Z107" i="18"/>
  <c r="AC38" i="17"/>
  <c r="Z51" i="18"/>
  <c r="AC18" i="16"/>
  <c r="Y10" i="18"/>
  <c r="Y48" i="17"/>
  <c r="Z90" i="16"/>
  <c r="AB110" i="18"/>
  <c r="AB101" i="18"/>
  <c r="AA45" i="16"/>
  <c r="Z33" i="16"/>
  <c r="AB63" i="16"/>
  <c r="AB8" i="18"/>
  <c r="Z62" i="16"/>
  <c r="AC57" i="18"/>
  <c r="AA23" i="18"/>
  <c r="AC55" i="18"/>
  <c r="AC79" i="16"/>
  <c r="AA73" i="17"/>
  <c r="Z41" i="18"/>
  <c r="AB17" i="18"/>
  <c r="AA95" i="18"/>
  <c r="AB14" i="18"/>
  <c r="AB44" i="18"/>
  <c r="AC104" i="16"/>
  <c r="AC65" i="17"/>
  <c r="Z12" i="17"/>
  <c r="Y76" i="17"/>
  <c r="AA29" i="17"/>
  <c r="Z45" i="16"/>
  <c r="AC95" i="18"/>
  <c r="AC75" i="16"/>
  <c r="Z87" i="17"/>
  <c r="AA70" i="16"/>
  <c r="O13" i="14"/>
  <c r="AA40" i="16"/>
  <c r="AB90" i="17"/>
  <c r="Z50" i="18"/>
  <c r="AG23" i="17"/>
  <c r="AC25" i="18"/>
  <c r="AB34" i="16"/>
  <c r="Z76" i="17"/>
  <c r="AC113" i="18"/>
  <c r="AB96" i="16"/>
  <c r="Y65" i="17"/>
  <c r="AC91" i="18"/>
  <c r="AB19" i="16"/>
  <c r="Z32" i="17"/>
  <c r="AB59" i="18"/>
  <c r="AC29" i="16"/>
  <c r="Y25" i="17"/>
  <c r="AB27" i="16"/>
  <c r="Z35" i="16"/>
  <c r="Y53" i="18"/>
  <c r="Z82" i="18"/>
  <c r="AA39" i="16"/>
  <c r="Y66" i="18"/>
  <c r="AA76" i="18"/>
  <c r="Z42" i="18"/>
  <c r="AC62" i="17"/>
  <c r="Y56" i="18"/>
  <c r="AC39" i="16"/>
  <c r="AC96" i="18"/>
  <c r="AA86" i="18"/>
  <c r="AB42" i="16"/>
  <c r="AB64" i="18"/>
  <c r="AC9" i="17"/>
  <c r="AA17" i="16"/>
  <c r="Y15" i="17"/>
  <c r="Z61" i="18"/>
  <c r="AC36" i="18"/>
  <c r="AA22" i="16"/>
  <c r="AB50" i="17"/>
  <c r="Z112" i="18"/>
  <c r="Y71" i="18"/>
  <c r="AD67" i="16"/>
  <c r="AA64" i="18"/>
  <c r="AC54" i="16"/>
  <c r="Z65" i="16"/>
  <c r="Z109" i="18"/>
  <c r="AC83" i="16"/>
  <c r="Y5" i="17"/>
  <c r="Y31" i="18"/>
  <c r="Z61" i="16"/>
  <c r="Z40" i="17"/>
  <c r="AC18" i="17"/>
  <c r="AA37" i="18"/>
  <c r="AB30" i="18"/>
  <c r="AE23" i="14"/>
  <c r="AD69" i="16"/>
  <c r="Y28" i="18"/>
  <c r="Z55" i="18"/>
  <c r="AB27" i="18"/>
  <c r="Z99" i="16"/>
  <c r="Y17" i="17"/>
  <c r="Y104" i="18"/>
  <c r="AB32" i="16"/>
  <c r="AB68" i="17"/>
  <c r="AA60" i="16"/>
  <c r="AC68" i="18"/>
  <c r="Z15" i="18"/>
  <c r="Z82" i="17"/>
  <c r="AC104" i="18"/>
  <c r="AC72" i="16"/>
  <c r="Y26" i="18"/>
  <c r="AA88" i="17"/>
  <c r="Y52" i="18"/>
  <c r="AB24" i="17"/>
  <c r="AC107" i="18"/>
  <c r="AA81" i="17"/>
  <c r="Y13" i="18"/>
  <c r="AA77" i="16"/>
  <c r="AA73" i="18"/>
  <c r="Y47" i="17"/>
  <c r="AC11" i="16"/>
  <c r="AD64" i="16"/>
  <c r="AD61" i="16"/>
  <c r="AC82" i="18"/>
  <c r="AC73" i="18"/>
  <c r="AC66" i="16"/>
  <c r="AD56" i="16"/>
  <c r="Y40" i="17"/>
  <c r="Z69" i="18"/>
  <c r="AA86" i="17"/>
  <c r="Z76" i="16"/>
  <c r="AB50" i="16"/>
  <c r="AC9" i="18"/>
  <c r="AB111" i="16"/>
  <c r="Z3" i="17"/>
  <c r="AC92" i="18"/>
  <c r="AB72" i="17"/>
  <c r="AB78" i="16"/>
  <c r="Y93" i="18"/>
  <c r="Y102" i="18"/>
  <c r="Z53" i="17"/>
  <c r="AA39" i="18"/>
  <c r="AB80" i="16"/>
  <c r="AC38" i="18"/>
  <c r="Z68" i="17"/>
  <c r="Z10" i="18"/>
  <c r="Z6" i="16"/>
  <c r="AD68" i="16"/>
  <c r="Z47" i="17"/>
  <c r="AA28" i="16"/>
  <c r="AB55" i="17"/>
  <c r="AB73" i="18"/>
  <c r="Y46" i="17"/>
  <c r="AA113" i="18"/>
  <c r="AB52" i="16"/>
  <c r="Z25" i="17"/>
  <c r="AB5" i="18"/>
  <c r="Z104" i="16"/>
  <c r="AB9" i="17"/>
  <c r="AA74" i="16"/>
  <c r="AB8" i="16"/>
  <c r="AC93" i="18"/>
  <c r="AC102" i="18"/>
  <c r="AA53" i="17"/>
  <c r="AB39" i="18"/>
  <c r="AA32" i="16"/>
  <c r="AB34" i="18"/>
  <c r="AA77" i="17"/>
  <c r="Z59" i="17"/>
  <c r="AB14" i="17"/>
  <c r="Z8" i="17"/>
  <c r="AC83" i="17"/>
  <c r="Z52" i="17"/>
  <c r="AC29" i="17"/>
  <c r="AA97" i="16"/>
  <c r="AC56" i="18"/>
  <c r="AB19" i="17"/>
  <c r="AA76" i="17"/>
  <c r="Z90" i="17"/>
  <c r="Y14" i="18"/>
  <c r="Y77" i="18"/>
  <c r="AA111" i="18"/>
  <c r="AC49" i="16"/>
  <c r="AC12" i="17"/>
  <c r="AA21" i="16"/>
  <c r="AC16" i="16"/>
  <c r="Y25" i="18"/>
  <c r="AA110" i="16"/>
  <c r="AA56" i="17"/>
  <c r="AB62" i="16"/>
  <c r="AA68" i="16"/>
  <c r="Z88" i="16"/>
  <c r="AD78" i="16"/>
  <c r="Y61" i="17"/>
  <c r="AB26" i="17"/>
  <c r="AC66" i="18"/>
  <c r="AA74" i="18"/>
  <c r="AA30" i="18"/>
  <c r="Z26" i="16"/>
  <c r="AA48" i="16"/>
  <c r="AA3" i="16"/>
  <c r="Z15" i="16"/>
  <c r="AA18" i="16"/>
  <c r="Y21" i="17"/>
  <c r="Y44" i="18"/>
  <c r="AA63" i="16"/>
  <c r="Y54" i="18"/>
  <c r="AB29" i="18"/>
  <c r="AB87" i="18"/>
  <c r="AA54" i="16"/>
  <c r="Z65" i="18"/>
  <c r="Z63" i="18"/>
  <c r="AD74" i="16"/>
  <c r="AB110" i="16"/>
  <c r="AC50" i="18"/>
  <c r="AC111" i="18"/>
  <c r="AA41" i="16"/>
  <c r="AC84" i="16"/>
  <c r="Z51" i="17"/>
  <c r="AC83" i="18"/>
  <c r="AC84" i="17"/>
  <c r="AB67" i="17"/>
  <c r="AA103" i="16"/>
  <c r="AB11" i="17"/>
  <c r="AB103" i="18"/>
  <c r="Y59" i="18"/>
  <c r="AC59" i="18"/>
  <c r="Y33" i="18"/>
  <c r="Z77" i="16"/>
  <c r="Y91" i="18"/>
  <c r="AC87" i="18"/>
  <c r="AD100" i="16"/>
  <c r="AB52" i="18"/>
  <c r="Z16" i="16"/>
  <c r="Z42" i="17"/>
  <c r="Y57" i="18"/>
  <c r="Z103" i="18"/>
  <c r="Y63" i="18"/>
  <c r="Z14" i="16"/>
  <c r="AD99" i="16"/>
  <c r="Z95" i="16"/>
  <c r="AB10" i="16"/>
  <c r="AB97" i="16"/>
  <c r="AA15" i="18"/>
  <c r="Z20" i="18"/>
  <c r="AB108" i="16"/>
  <c r="AC58" i="17"/>
  <c r="AI11" i="15"/>
  <c r="AA5" i="16"/>
  <c r="AB48" i="17"/>
  <c r="Z93" i="18"/>
  <c r="AB78" i="18"/>
  <c r="AA77" i="18"/>
  <c r="AB94" i="16"/>
  <c r="AC60" i="17"/>
  <c r="AA76" i="16"/>
  <c r="AD86" i="16"/>
  <c r="AA89" i="17"/>
  <c r="Z38" i="18"/>
  <c r="AD52" i="16"/>
  <c r="AA9" i="17"/>
  <c r="Z99" i="18"/>
  <c r="AD36" i="16"/>
  <c r="AA7" i="17"/>
  <c r="AB89" i="16"/>
  <c r="AC13" i="17"/>
  <c r="AB58" i="18"/>
  <c r="AA9" i="16"/>
  <c r="AA18" i="17"/>
  <c r="AC69" i="18"/>
  <c r="Z10" i="16"/>
  <c r="Y12" i="18"/>
  <c r="Y71" i="17"/>
  <c r="Y115" i="18"/>
  <c r="Y75" i="17"/>
  <c r="Y22" i="18"/>
  <c r="AC54" i="18"/>
  <c r="AC96" i="16"/>
  <c r="Z101" i="18"/>
  <c r="AI22" i="17"/>
  <c r="AB69" i="16"/>
  <c r="AA28" i="18"/>
  <c r="AA55" i="18"/>
  <c r="Y27" i="18"/>
  <c r="AA99" i="16"/>
  <c r="Y20" i="17"/>
  <c r="AC35" i="18"/>
  <c r="AC42" i="16"/>
  <c r="AC33" i="16"/>
  <c r="Z106" i="18"/>
  <c r="AC114" i="16"/>
  <c r="AD21" i="16"/>
  <c r="Y4" i="18"/>
  <c r="AA44" i="16"/>
  <c r="AC74" i="17"/>
  <c r="AA114" i="18"/>
  <c r="AD109" i="16"/>
  <c r="Y73" i="17"/>
  <c r="Z38" i="17"/>
  <c r="Z12" i="18"/>
  <c r="AB26" i="18"/>
  <c r="Z12" i="16"/>
  <c r="AB66" i="17"/>
  <c r="Y32" i="18"/>
  <c r="AC16" i="17"/>
  <c r="AA16" i="18"/>
  <c r="AB31" i="16"/>
  <c r="Y60" i="17"/>
  <c r="AC76" i="16"/>
  <c r="AD33" i="16"/>
  <c r="O8" i="14"/>
  <c r="AA112" i="16"/>
  <c r="Z8" i="18"/>
  <c r="AC50" i="17"/>
  <c r="Z85" i="17"/>
  <c r="AC61" i="17"/>
  <c r="Z19" i="18"/>
  <c r="AB77" i="17"/>
  <c r="Y108" i="18"/>
  <c r="Z79" i="17"/>
  <c r="AC62" i="16"/>
  <c r="Z41" i="17"/>
  <c r="AC5" i="18"/>
  <c r="AC92" i="16"/>
  <c r="Y51" i="18"/>
  <c r="Z11" i="18"/>
  <c r="AA42" i="17"/>
  <c r="AA24" i="17"/>
  <c r="AD23" i="16"/>
  <c r="AC70" i="16"/>
  <c r="Y96" i="18"/>
  <c r="AA62" i="17"/>
  <c r="Z5" i="17"/>
  <c r="AB97" i="18"/>
  <c r="AB96" i="18"/>
  <c r="AC35" i="17"/>
  <c r="O6" i="14"/>
  <c r="AC21" i="16"/>
  <c r="AB62" i="18"/>
  <c r="AB81" i="16"/>
  <c r="AA54" i="18"/>
  <c r="AD48" i="16"/>
  <c r="AA97" i="18"/>
  <c r="AC60" i="16"/>
  <c r="Z68" i="18"/>
  <c r="AC16" i="18"/>
  <c r="AA82" i="17"/>
  <c r="AA104" i="18"/>
  <c r="Z72" i="16"/>
  <c r="AC34" i="18"/>
  <c r="Z77" i="17"/>
  <c r="AB44" i="16"/>
  <c r="Z109" i="16"/>
  <c r="AD39" i="16"/>
  <c r="AB42" i="18"/>
  <c r="AD115" i="16"/>
  <c r="AC45" i="18"/>
  <c r="Y80" i="18"/>
  <c r="Z94" i="18"/>
  <c r="AC10" i="17"/>
  <c r="Y68" i="17"/>
  <c r="Z43" i="18"/>
  <c r="AA13" i="16"/>
  <c r="AB11" i="18"/>
  <c r="AB57" i="18"/>
  <c r="AB33" i="17"/>
  <c r="AD60" i="16"/>
  <c r="Y68" i="18"/>
  <c r="AB16" i="18"/>
  <c r="AA8" i="17"/>
  <c r="AD76" i="16"/>
  <c r="AB72" i="16"/>
  <c r="AD114" i="16"/>
  <c r="AB37" i="17"/>
  <c r="AD27" i="16"/>
  <c r="Y35" i="18"/>
  <c r="AB45" i="18"/>
  <c r="AC63" i="18"/>
  <c r="AC53" i="16"/>
  <c r="Z32" i="18"/>
  <c r="AB55" i="18"/>
  <c r="Z47" i="16"/>
  <c r="AB85" i="16"/>
  <c r="AB47" i="17"/>
  <c r="AB113" i="16"/>
  <c r="Y31" i="17"/>
  <c r="AB15" i="17"/>
  <c r="AA80" i="17"/>
  <c r="AC51" i="17"/>
  <c r="AD25" i="16"/>
  <c r="Y19" i="17"/>
  <c r="Z49" i="17"/>
  <c r="AA110" i="18"/>
  <c r="O12" i="14"/>
  <c r="AB45" i="16"/>
  <c r="Y70" i="17"/>
  <c r="AB67" i="18"/>
  <c r="AG12" i="15"/>
  <c r="AG13" i="15" s="1"/>
  <c r="AG14" i="15" s="1"/>
  <c r="AA84" i="16"/>
  <c r="AC37" i="16"/>
  <c r="Y100" i="18"/>
  <c r="AC103" i="16"/>
  <c r="AD110" i="16"/>
  <c r="AC80" i="17"/>
  <c r="AC26" i="18"/>
  <c r="AA102" i="16"/>
  <c r="Z63" i="17"/>
  <c r="Z52" i="18"/>
  <c r="AB64" i="16"/>
  <c r="AC59" i="17"/>
  <c r="Z55" i="16"/>
  <c r="Y81" i="17"/>
  <c r="Y18" i="18"/>
  <c r="AB88" i="16"/>
  <c r="Z86" i="18"/>
  <c r="AA21" i="17"/>
  <c r="Z74" i="18"/>
  <c r="Z23" i="17"/>
  <c r="Z76" i="18"/>
  <c r="AC20" i="16"/>
  <c r="AC110" i="16"/>
  <c r="Y38" i="18"/>
  <c r="O10" i="14"/>
  <c r="AB58" i="16"/>
  <c r="Y45" i="17"/>
  <c r="AA72" i="18"/>
  <c r="AB35" i="17"/>
  <c r="AB51" i="16"/>
  <c r="Y53" i="17"/>
  <c r="AC24" i="18"/>
  <c r="AB10" i="17"/>
  <c r="AD79" i="16"/>
  <c r="AC78" i="17"/>
  <c r="Z47" i="18"/>
  <c r="AD50" i="16"/>
  <c r="AA36" i="17"/>
  <c r="AC108" i="18"/>
  <c r="AC56" i="16"/>
  <c r="AB9" i="18"/>
  <c r="AB73" i="16"/>
  <c r="AB41" i="17"/>
  <c r="AC97" i="18"/>
  <c r="AC13" i="16"/>
  <c r="AA23" i="17"/>
  <c r="AB83" i="18"/>
  <c r="AB104" i="16"/>
  <c r="Z54" i="18"/>
  <c r="AC29" i="18"/>
  <c r="Z9" i="16"/>
  <c r="AB27" i="17"/>
  <c r="AC88" i="16"/>
  <c r="AA100" i="16"/>
  <c r="Z79" i="16"/>
  <c r="Z34" i="18"/>
  <c r="O16" i="14"/>
  <c r="AA57" i="17"/>
  <c r="AC27" i="18"/>
  <c r="Z110" i="18"/>
  <c r="AC6" i="17"/>
  <c r="Z21" i="16"/>
  <c r="AB5" i="17"/>
  <c r="Z34" i="17"/>
  <c r="AC68" i="16"/>
  <c r="AA80" i="18"/>
  <c r="AB81" i="17"/>
  <c r="AD26" i="16"/>
  <c r="AB65" i="17"/>
  <c r="AC58" i="16"/>
  <c r="AC60" i="18"/>
  <c r="Y16" i="18"/>
  <c r="AD37" i="16"/>
  <c r="Y113" i="18"/>
  <c r="AB79" i="16"/>
  <c r="AA38" i="18"/>
  <c r="AA68" i="17"/>
  <c r="AC52" i="18"/>
  <c r="AB49" i="17"/>
  <c r="AA73" i="16"/>
  <c r="AC84" i="18"/>
  <c r="AA38" i="16"/>
  <c r="AC91" i="16"/>
  <c r="AA48" i="17"/>
  <c r="Z14" i="18"/>
  <c r="AD84" i="16"/>
  <c r="AB100" i="18"/>
  <c r="AC20" i="18"/>
  <c r="O7" i="14"/>
  <c r="AA98" i="18"/>
  <c r="Z43" i="16"/>
  <c r="AC54" i="17"/>
  <c r="Y64" i="18"/>
  <c r="Z83" i="17"/>
  <c r="AA64" i="16"/>
  <c r="AA61" i="16"/>
  <c r="AA82" i="18"/>
  <c r="AB87" i="17"/>
  <c r="AC12" i="18"/>
  <c r="AB83" i="16"/>
  <c r="AA40" i="17"/>
  <c r="AA48" i="18"/>
  <c r="AA4" i="18"/>
  <c r="AB9" i="16"/>
  <c r="AD20" i="16"/>
  <c r="AC4" i="17"/>
  <c r="AB6" i="16"/>
  <c r="AB69" i="18"/>
  <c r="AA5" i="17"/>
  <c r="AD108" i="16"/>
  <c r="AA79" i="18"/>
  <c r="AC20" i="17"/>
  <c r="AA49" i="16"/>
  <c r="AA4" i="16"/>
  <c r="AB33" i="18"/>
  <c r="AA45" i="18"/>
  <c r="AB95" i="16"/>
  <c r="AD6" i="16"/>
  <c r="AC3" i="17"/>
  <c r="Z20" i="17"/>
  <c r="AB40" i="18"/>
  <c r="AD106" i="16"/>
  <c r="Y49" i="18"/>
  <c r="AC115" i="18"/>
  <c r="AA19" i="17"/>
  <c r="Z85" i="16"/>
  <c r="AC85" i="17"/>
  <c r="Z91" i="18"/>
  <c r="AA109" i="18"/>
  <c r="AD70" i="16"/>
  <c r="AB78" i="17"/>
  <c r="Z56" i="18"/>
  <c r="AC32" i="17"/>
  <c r="AC5" i="16"/>
  <c r="Y79" i="18"/>
  <c r="AC28" i="18"/>
  <c r="AA85" i="16"/>
  <c r="Z10" i="17"/>
  <c r="AC17" i="18"/>
  <c r="AB95" i="18"/>
  <c r="AB111" i="18"/>
  <c r="Z108" i="18"/>
  <c r="AC21" i="18"/>
  <c r="AB63" i="18"/>
  <c r="AD103" i="16"/>
  <c r="Z97" i="18"/>
  <c r="AB23" i="17"/>
  <c r="Z46" i="18"/>
  <c r="Y74" i="18"/>
  <c r="AA69" i="18"/>
  <c r="AG23" i="15"/>
  <c r="AB91" i="17"/>
  <c r="Y73" i="18"/>
  <c r="AB48" i="16"/>
  <c r="Z54" i="17"/>
  <c r="Z81" i="17"/>
  <c r="AC81" i="16"/>
  <c r="Z23" i="16"/>
  <c r="AB36" i="18"/>
  <c r="Z91" i="17"/>
  <c r="AC63" i="16"/>
  <c r="AA37" i="16"/>
  <c r="AB63" i="17"/>
  <c r="AB17" i="16"/>
  <c r="AB13" i="18"/>
  <c r="Y94" i="18"/>
  <c r="AC49" i="17"/>
  <c r="AB60" i="16"/>
  <c r="AA72" i="17"/>
  <c r="Z67" i="17"/>
  <c r="Z37" i="18"/>
  <c r="AC15" i="17"/>
  <c r="Z104" i="18"/>
  <c r="AC8" i="17"/>
  <c r="Y24" i="17"/>
  <c r="AB81" i="18"/>
  <c r="AA22" i="17"/>
  <c r="Y99" i="18"/>
  <c r="AB41" i="18"/>
  <c r="AD73" i="16"/>
  <c r="Z70" i="17"/>
  <c r="AA33" i="16"/>
  <c r="Z66" i="16"/>
  <c r="Z24" i="17"/>
  <c r="AC3" i="16"/>
  <c r="AB101" i="16"/>
  <c r="AB40" i="16"/>
  <c r="Z46" i="16"/>
  <c r="Z45" i="17"/>
  <c r="AA58" i="17"/>
  <c r="Y87" i="18"/>
  <c r="Z87" i="18"/>
  <c r="AC72" i="17"/>
  <c r="Y33" i="17"/>
  <c r="AA31" i="17"/>
  <c r="AB11" i="16"/>
  <c r="Y63" i="17"/>
  <c r="Y65" i="18"/>
  <c r="AA95" i="16"/>
  <c r="Z51" i="16"/>
  <c r="AC101" i="18"/>
  <c r="AC19" i="18"/>
  <c r="AA63" i="17"/>
  <c r="AC103" i="18"/>
  <c r="AA46" i="17"/>
  <c r="AB6" i="17"/>
  <c r="AC43" i="17"/>
  <c r="AA86" i="16"/>
  <c r="AA33" i="18"/>
  <c r="AC33" i="17"/>
  <c r="Z23" i="18"/>
  <c r="AC31" i="18"/>
  <c r="AA55" i="17"/>
  <c r="Z75" i="17"/>
  <c r="AB82" i="18"/>
  <c r="AA27" i="16"/>
  <c r="AB79" i="18"/>
  <c r="AC52" i="16"/>
  <c r="AB15" i="16"/>
  <c r="AA9" i="18"/>
  <c r="AD45" i="16"/>
  <c r="AD32" i="16"/>
  <c r="Z98" i="18"/>
  <c r="Z27" i="17"/>
  <c r="AC44" i="17"/>
  <c r="AA85" i="18"/>
  <c r="AA108" i="18"/>
  <c r="AB53" i="18"/>
  <c r="AB21" i="17"/>
  <c r="AC56" i="17"/>
  <c r="Z44" i="18"/>
  <c r="Z100" i="16"/>
  <c r="Y58" i="18"/>
  <c r="Z36" i="17"/>
  <c r="AA29" i="16"/>
  <c r="AA51" i="16"/>
  <c r="AA107" i="16"/>
  <c r="AC48" i="16"/>
  <c r="AC40" i="17"/>
  <c r="AC48" i="18"/>
  <c r="AB12" i="18"/>
  <c r="Z57" i="18"/>
  <c r="Y5" i="18"/>
  <c r="AA75" i="18"/>
  <c r="Y27" i="17"/>
  <c r="Z16" i="18"/>
  <c r="AB115" i="16"/>
  <c r="AB76" i="17"/>
  <c r="Z49" i="18"/>
  <c r="AC27" i="16"/>
  <c r="AB53" i="17"/>
  <c r="Y101" i="18"/>
  <c r="Z59" i="18"/>
  <c r="Y107" i="18"/>
  <c r="Y74" i="17"/>
  <c r="AC59" i="16"/>
  <c r="AD16" i="16"/>
  <c r="Y54" i="17"/>
  <c r="Z86" i="16"/>
  <c r="Z97" i="16"/>
  <c r="AB18" i="16"/>
  <c r="AC91" i="17"/>
  <c r="AA84" i="17"/>
  <c r="AC86" i="17"/>
  <c r="Y89" i="17"/>
  <c r="Y45" i="18"/>
  <c r="AC10" i="16"/>
  <c r="AA71" i="17"/>
  <c r="AB6" i="18"/>
  <c r="AB22" i="17"/>
  <c r="AD7" i="16"/>
  <c r="Z70" i="18"/>
  <c r="AA90" i="16"/>
  <c r="Y42" i="18"/>
  <c r="AC82" i="16"/>
  <c r="AA26" i="17"/>
  <c r="AB68" i="18"/>
  <c r="AC64" i="17"/>
  <c r="AB23" i="16"/>
  <c r="AB22" i="16"/>
  <c r="Z41" i="16"/>
  <c r="AA50" i="18"/>
  <c r="AC76" i="18"/>
  <c r="Z67" i="16"/>
  <c r="Z48" i="16"/>
  <c r="AA40" i="18"/>
  <c r="Z38" i="16"/>
  <c r="AB53" i="16"/>
  <c r="AB75" i="16"/>
  <c r="AA20" i="17"/>
  <c r="AD97" i="16"/>
  <c r="AB66" i="18"/>
  <c r="AC98" i="18"/>
  <c r="Z57" i="16"/>
  <c r="AC58" i="18"/>
  <c r="AD8" i="16"/>
  <c r="AC57" i="17"/>
  <c r="AA87" i="16"/>
  <c r="Z58" i="18"/>
  <c r="AC52" i="17"/>
  <c r="AC11" i="18"/>
  <c r="AC75" i="17"/>
  <c r="AC43" i="16"/>
  <c r="Z13" i="17"/>
  <c r="AA37" i="17"/>
  <c r="AB31" i="18"/>
  <c r="AB24" i="18"/>
  <c r="AA31" i="18"/>
  <c r="AC14" i="18"/>
  <c r="Y4" i="17"/>
  <c r="AD19" i="16"/>
  <c r="AA29" i="18"/>
  <c r="Z18" i="16"/>
  <c r="AA41" i="18"/>
  <c r="Z6" i="18"/>
  <c r="Z102" i="16"/>
  <c r="AC67" i="18"/>
  <c r="Y98" i="18"/>
  <c r="AA57" i="18"/>
  <c r="AA42" i="18"/>
  <c r="Z90" i="18"/>
  <c r="AC80" i="18"/>
  <c r="Z92" i="18"/>
  <c r="Z46" i="17"/>
  <c r="AA78" i="17"/>
  <c r="AA15" i="17"/>
  <c r="AB7" i="16"/>
  <c r="AA35" i="18"/>
  <c r="AC64" i="18"/>
  <c r="Y83" i="17"/>
  <c r="Z74" i="17"/>
  <c r="AC55" i="17"/>
  <c r="Z59" i="16"/>
  <c r="AB29" i="17"/>
  <c r="AC53" i="18"/>
  <c r="AB3" i="17"/>
  <c r="AA114" i="16"/>
  <c r="Y66" i="17"/>
  <c r="AA67" i="18"/>
  <c r="AB25" i="18"/>
  <c r="Y84" i="17"/>
  <c r="AB76" i="16"/>
  <c r="AB61" i="17"/>
  <c r="AA26" i="18"/>
  <c r="AA32" i="17"/>
  <c r="AB108" i="18"/>
  <c r="AC7" i="17"/>
  <c r="AC74" i="16"/>
  <c r="AD18" i="16"/>
  <c r="AD11" i="16"/>
  <c r="AB32" i="17"/>
  <c r="Y86" i="17"/>
  <c r="AB43" i="17"/>
  <c r="AD51" i="16"/>
  <c r="AA65" i="18"/>
  <c r="AB49" i="16"/>
  <c r="AB16" i="16"/>
  <c r="AB90" i="18"/>
  <c r="AD31" i="16"/>
  <c r="AA20" i="18"/>
  <c r="Y88" i="18"/>
  <c r="Y109" i="18"/>
  <c r="AC25" i="17"/>
  <c r="AC109" i="16"/>
  <c r="AC9" i="16"/>
  <c r="AA11" i="17"/>
  <c r="AB86" i="18"/>
  <c r="AA79" i="17"/>
  <c r="AA58" i="18"/>
  <c r="AD10" i="16"/>
  <c r="AC6" i="18"/>
  <c r="AD113" i="16"/>
  <c r="AC77" i="18"/>
  <c r="AA106" i="18"/>
  <c r="AB74" i="16"/>
  <c r="AA87" i="18"/>
  <c r="Z26" i="17"/>
  <c r="AC66" i="17"/>
  <c r="Y78" i="18"/>
  <c r="AC39" i="17"/>
  <c r="AB86" i="16"/>
  <c r="AB14" i="16"/>
  <c r="Z36" i="16"/>
  <c r="Y46" i="18"/>
  <c r="AA15" i="16"/>
  <c r="AA109" i="16"/>
  <c r="AC42" i="18"/>
  <c r="Z49" i="16"/>
  <c r="AD83" i="16"/>
  <c r="AB18" i="17"/>
  <c r="AC76" i="17"/>
  <c r="Z111" i="16"/>
  <c r="AA14" i="18"/>
  <c r="AA43" i="16"/>
  <c r="Y7" i="18"/>
  <c r="AB38" i="18"/>
  <c r="AC40" i="18"/>
  <c r="AD104" i="16"/>
  <c r="AB91" i="18"/>
  <c r="Y82" i="18"/>
  <c r="Z56" i="17"/>
  <c r="AD58" i="16"/>
  <c r="AA16" i="16"/>
  <c r="AA32" i="18"/>
  <c r="AC99" i="16"/>
  <c r="AB71" i="18"/>
  <c r="AC47" i="18"/>
  <c r="AC112" i="16"/>
  <c r="AC112" i="18"/>
  <c r="Z93" i="16"/>
  <c r="AB84" i="18"/>
  <c r="AD66" i="16"/>
  <c r="AA19" i="18"/>
  <c r="AC111" i="16"/>
  <c r="AB70" i="18"/>
  <c r="AA92" i="16"/>
  <c r="AA69" i="17"/>
  <c r="Y110" i="18"/>
  <c r="Z33" i="18"/>
  <c r="AC14" i="16"/>
  <c r="AB76" i="18"/>
  <c r="Y9" i="18"/>
  <c r="AD30" i="16"/>
  <c r="Y84" i="18"/>
  <c r="AB65" i="16"/>
  <c r="Z33" i="17"/>
  <c r="AA61" i="18"/>
  <c r="AC15" i="18"/>
  <c r="AA13" i="18"/>
  <c r="AB113" i="18"/>
  <c r="AC4" i="16"/>
  <c r="AC8" i="16"/>
  <c r="Z60" i="18"/>
  <c r="AA89" i="18"/>
  <c r="Z64" i="16"/>
  <c r="AA11" i="16"/>
  <c r="Z92" i="16"/>
  <c r="AB28" i="17"/>
  <c r="Z4" i="17"/>
  <c r="Y13" i="17"/>
  <c r="AC55" i="16"/>
  <c r="Y37" i="18"/>
  <c r="AB46" i="18"/>
  <c r="AA94" i="18"/>
  <c r="AC51" i="16"/>
  <c r="Y38" i="17"/>
  <c r="AC102" i="16"/>
  <c r="AC105" i="18"/>
  <c r="AB89" i="17"/>
  <c r="Z5" i="16"/>
  <c r="Y112" i="18"/>
  <c r="AA24" i="16"/>
  <c r="AA39" i="17"/>
  <c r="Y59" i="17"/>
  <c r="Z80" i="18"/>
  <c r="Z30" i="16"/>
  <c r="Y11" i="18"/>
  <c r="AD101" i="16"/>
  <c r="AC71" i="17"/>
  <c r="AB86" i="17"/>
  <c r="AC89" i="17"/>
  <c r="AC87" i="16"/>
  <c r="AB12" i="17"/>
  <c r="AB64" i="17"/>
  <c r="Z66" i="18"/>
  <c r="AB5" i="16"/>
  <c r="AD49" i="16"/>
  <c r="AA53" i="16"/>
  <c r="Y69" i="17"/>
  <c r="AC69" i="16"/>
  <c r="AC98" i="16"/>
  <c r="AD3" i="16"/>
  <c r="AB74" i="17"/>
  <c r="AC21" i="17"/>
  <c r="AA104" i="16"/>
  <c r="Z84" i="16"/>
  <c r="Z112" i="16"/>
  <c r="AB13" i="16"/>
  <c r="Z67" i="18"/>
  <c r="AA98" i="16"/>
  <c r="AB42" i="17"/>
  <c r="AB99" i="16"/>
  <c r="Z71" i="18"/>
  <c r="AB22" i="18"/>
  <c r="AA71" i="18"/>
  <c r="AA74" i="17"/>
  <c r="AA70" i="17"/>
  <c r="AA17" i="17"/>
  <c r="AB23" i="18"/>
  <c r="AB49" i="18"/>
  <c r="Z89" i="16"/>
  <c r="AC53" i="17"/>
  <c r="Z85" i="18"/>
  <c r="Y57" i="17"/>
  <c r="Y37" i="17"/>
  <c r="AC33" i="18"/>
  <c r="Y12" i="17"/>
  <c r="Z66" i="17"/>
  <c r="AC86" i="16"/>
  <c r="Z115" i="16"/>
  <c r="AB60" i="18"/>
  <c r="AB33" i="16"/>
  <c r="AC26" i="17"/>
  <c r="Y41" i="18"/>
  <c r="AB92" i="18"/>
  <c r="Y29" i="18"/>
  <c r="Y72" i="18"/>
  <c r="AC78" i="16"/>
  <c r="Y42" i="17"/>
  <c r="AB47" i="16"/>
  <c r="Y62" i="18"/>
  <c r="AA96" i="16"/>
  <c r="AB85" i="17"/>
  <c r="AC67" i="17"/>
  <c r="AA100" i="18"/>
  <c r="AA105" i="18"/>
  <c r="AB75" i="17"/>
  <c r="Y85" i="18"/>
  <c r="Y111" i="18"/>
  <c r="Z39" i="16"/>
  <c r="AD81" i="16"/>
  <c r="Y6" i="17"/>
  <c r="AB25" i="17"/>
  <c r="AA17" i="18"/>
  <c r="AA49" i="17"/>
  <c r="AB60" i="17"/>
  <c r="AA34" i="17"/>
  <c r="Y62" i="17"/>
  <c r="AC44" i="18"/>
  <c r="Z79" i="18"/>
  <c r="Z18" i="18"/>
  <c r="Z20" i="16"/>
  <c r="AC43" i="18"/>
  <c r="AA70" i="18"/>
  <c r="Z87" i="16"/>
  <c r="AB105" i="16"/>
  <c r="AA14" i="17"/>
  <c r="AC108" i="16"/>
  <c r="AC70" i="17"/>
  <c r="AI14" i="15"/>
  <c r="Y3" i="18"/>
  <c r="AB61" i="16"/>
  <c r="AB100" i="16"/>
  <c r="AD5" i="16"/>
  <c r="AB88" i="18"/>
  <c r="AC41" i="16"/>
  <c r="AA14" i="16"/>
  <c r="Y67" i="18"/>
  <c r="Z4" i="16"/>
  <c r="Z80" i="17"/>
  <c r="AA6" i="16"/>
  <c r="AD88" i="16"/>
  <c r="AA23" i="16"/>
  <c r="AD28" i="16"/>
  <c r="Y8" i="18"/>
  <c r="Y106" i="18"/>
  <c r="AC51" i="18"/>
  <c r="AB34" i="17"/>
  <c r="Z86" i="17"/>
  <c r="Z91" i="16"/>
  <c r="AB30" i="17"/>
  <c r="Z113" i="18"/>
  <c r="Z34" i="16"/>
  <c r="AC41" i="17"/>
  <c r="Y114" i="18"/>
  <c r="Z75" i="16"/>
  <c r="Y15" i="18"/>
  <c r="Z17" i="18"/>
  <c r="AC61" i="18"/>
  <c r="AA51" i="17"/>
  <c r="Z3" i="16"/>
  <c r="Z7" i="16"/>
  <c r="AA87" i="17"/>
  <c r="AB12" i="16"/>
  <c r="Z55" i="17"/>
  <c r="AD98" i="16"/>
  <c r="AD15" i="16"/>
  <c r="Y75" i="18"/>
  <c r="Z28" i="18"/>
  <c r="Z22" i="16"/>
  <c r="Z7" i="18"/>
  <c r="AC106" i="18"/>
  <c r="AC109" i="18"/>
  <c r="AB43" i="18"/>
  <c r="Z72" i="17"/>
  <c r="Z58" i="17"/>
  <c r="AA3" i="17"/>
  <c r="AB70" i="16"/>
  <c r="AB44" i="17"/>
  <c r="Z52" i="16"/>
  <c r="AA90" i="17"/>
  <c r="AC72" i="18"/>
  <c r="AB77" i="18"/>
  <c r="AB39" i="17"/>
  <c r="AA85" i="17"/>
  <c r="Z65" i="17"/>
  <c r="Y47" i="18"/>
  <c r="Y9" i="17"/>
  <c r="AD93" i="16"/>
  <c r="AA59" i="17"/>
  <c r="AA35" i="16"/>
  <c r="AD13" i="16"/>
  <c r="Z71" i="17"/>
  <c r="AA108" i="16"/>
  <c r="AB45" i="17"/>
  <c r="AC78" i="18"/>
  <c r="AC85" i="16"/>
  <c r="AC75" i="18"/>
  <c r="AB4" i="17"/>
  <c r="Z108" i="16"/>
  <c r="Y16" i="17"/>
  <c r="AC94" i="16"/>
  <c r="AD105" i="16"/>
  <c r="Z54" i="16"/>
  <c r="AC4" i="18"/>
  <c r="Y7" i="17"/>
  <c r="AC23" i="16"/>
  <c r="Z70" i="16"/>
  <c r="Z96" i="18"/>
  <c r="AD95" i="16"/>
  <c r="Z7" i="17"/>
  <c r="Z21" i="18"/>
  <c r="AA26" i="16"/>
  <c r="AB7" i="17"/>
  <c r="AB39" i="16"/>
  <c r="AD85" i="16"/>
  <c r="AB47" i="18"/>
  <c r="Y30" i="17"/>
  <c r="AA20" i="16"/>
  <c r="AA62" i="18"/>
  <c r="AA28" i="17"/>
  <c r="AB107" i="16"/>
  <c r="AA60" i="17"/>
  <c r="AA64" i="17"/>
  <c r="AC57" i="16"/>
  <c r="AB41" i="16"/>
  <c r="Z5" i="18"/>
  <c r="AA49" i="18"/>
  <c r="AA56" i="18"/>
  <c r="AC95" i="16"/>
  <c r="Z32" i="16"/>
  <c r="AD53" i="16"/>
  <c r="AC14" i="17"/>
  <c r="Y6" i="18"/>
  <c r="AC12" i="16"/>
  <c r="AA90" i="18"/>
  <c r="Y20" i="18"/>
  <c r="AA83" i="16"/>
  <c r="AA12" i="18"/>
  <c r="AC19" i="16"/>
  <c r="Z113" i="16"/>
  <c r="Y79" i="17"/>
  <c r="Z101" i="16"/>
  <c r="AB103" i="16"/>
  <c r="AC65" i="16"/>
  <c r="Y56" i="17"/>
  <c r="AC22" i="16"/>
  <c r="AA53" i="18"/>
  <c r="AA25" i="16"/>
  <c r="Z40" i="16"/>
  <c r="AD4" i="16"/>
  <c r="AC34" i="16"/>
  <c r="AB3" i="16"/>
  <c r="AB30" i="16"/>
  <c r="AA66" i="16"/>
  <c r="Z69" i="17"/>
  <c r="Z63" i="16"/>
  <c r="AC100" i="18"/>
  <c r="AA25" i="17"/>
  <c r="AB62" i="17"/>
  <c r="AA93" i="16"/>
  <c r="AB20" i="17"/>
  <c r="AD44" i="16"/>
  <c r="AC79" i="18"/>
  <c r="Y91" i="17"/>
  <c r="AC77" i="17"/>
  <c r="AB87" i="16"/>
  <c r="AD92" i="16"/>
  <c r="Y103" i="18"/>
  <c r="AC74" i="18"/>
  <c r="AB17" i="17"/>
  <c r="Z68" i="16"/>
  <c r="Z60" i="17"/>
  <c r="Y28" i="17"/>
  <c r="AD14" i="16"/>
  <c r="AB68" i="16"/>
  <c r="AA106" i="16"/>
  <c r="AB48" i="18"/>
  <c r="Y95" i="18"/>
  <c r="AB90" i="16"/>
  <c r="AB59" i="17"/>
  <c r="AC30" i="16"/>
  <c r="Z71" i="16"/>
  <c r="AA78" i="18"/>
  <c r="AB57" i="16"/>
  <c r="Z73" i="18"/>
  <c r="AB94" i="18"/>
  <c r="Z72" i="18"/>
  <c r="Z36" i="18"/>
  <c r="AB20" i="16"/>
  <c r="AB57" i="17"/>
  <c r="AB84" i="17"/>
  <c r="AC99" i="18"/>
  <c r="AB59" i="16"/>
  <c r="AC13" i="18"/>
  <c r="AC97" i="16"/>
  <c r="AC64" i="16"/>
  <c r="AA71" i="16"/>
  <c r="Y85" i="17"/>
  <c r="AB106" i="16"/>
  <c r="AD107" i="16"/>
  <c r="Z48" i="17"/>
  <c r="AC17" i="16"/>
  <c r="AB19" i="18"/>
  <c r="AC32" i="16"/>
  <c r="AA60" i="18"/>
  <c r="AB93" i="18"/>
  <c r="AB67" i="16"/>
  <c r="AB26" i="16"/>
  <c r="AA67" i="16"/>
  <c r="AA84" i="18"/>
  <c r="AC67" i="16"/>
  <c r="AA34" i="16"/>
  <c r="AA59" i="18"/>
  <c r="AB80" i="18"/>
  <c r="AA25" i="18"/>
  <c r="AB65" i="18"/>
  <c r="AB28" i="16"/>
  <c r="Z26" i="18"/>
  <c r="AA47" i="16"/>
  <c r="AA65" i="16"/>
  <c r="AA54" i="17"/>
  <c r="AB43" i="16"/>
  <c r="AD38" i="16"/>
  <c r="Z89" i="17"/>
  <c r="AA24" i="18"/>
  <c r="AA45" i="17"/>
  <c r="AC6" i="16"/>
  <c r="Z98" i="16"/>
  <c r="Y17" i="18"/>
  <c r="Y43" i="17"/>
  <c r="Y36" i="17"/>
  <c r="Y26" i="17"/>
  <c r="Z83" i="18"/>
  <c r="Z21" i="17"/>
  <c r="AG15" i="15"/>
  <c r="AG16" i="15" s="1"/>
  <c r="AC34" i="17"/>
  <c r="AB20" i="18"/>
  <c r="AC62" i="18"/>
  <c r="Z53" i="18"/>
  <c r="AC8" i="18"/>
  <c r="AD43" i="16"/>
  <c r="AC71" i="18"/>
  <c r="AA34" i="18"/>
  <c r="Z4" i="18"/>
  <c r="AB105" i="18"/>
  <c r="AB21" i="18"/>
  <c r="AA38" i="17"/>
  <c r="Z44" i="17"/>
  <c r="Z81" i="16"/>
  <c r="Z62" i="17"/>
  <c r="AD82" i="16"/>
  <c r="AC48" i="17"/>
  <c r="AB16" i="17"/>
  <c r="AB84" i="16"/>
  <c r="Z17" i="17"/>
  <c r="AA10" i="17"/>
  <c r="AB29" i="16"/>
  <c r="Z9" i="18"/>
  <c r="Z30" i="17"/>
  <c r="AC87" i="17"/>
  <c r="Z107" i="16"/>
  <c r="Z9" i="17"/>
  <c r="AA52" i="16"/>
  <c r="AA57" i="16"/>
  <c r="AJ22" i="16"/>
  <c r="Y105" i="18"/>
  <c r="Y64" i="17"/>
  <c r="AA43" i="18"/>
  <c r="Y72" i="17"/>
  <c r="AA12" i="17"/>
  <c r="AB82" i="16"/>
  <c r="Y24" i="18"/>
  <c r="Y10" i="17"/>
  <c r="AC85" i="18"/>
  <c r="AA75" i="17"/>
  <c r="Z95" i="18"/>
  <c r="Y81" i="18"/>
  <c r="AA79" i="16"/>
  <c r="AA115" i="18"/>
  <c r="AB4" i="18"/>
  <c r="AB40" i="17"/>
  <c r="AG22" i="14"/>
  <c r="AB61" i="18"/>
  <c r="AC82" i="17"/>
  <c r="Z42" i="16"/>
  <c r="AC89" i="18"/>
  <c r="AC10" i="18"/>
  <c r="Z114" i="18"/>
  <c r="AB56" i="18"/>
  <c r="AA27" i="17"/>
  <c r="AC38" i="16"/>
  <c r="AC113" i="16"/>
  <c r="AC49" i="18"/>
  <c r="AD12" i="16"/>
  <c r="AA43" i="17"/>
  <c r="AA105" i="16"/>
  <c r="AB80" i="17"/>
  <c r="AA19" i="16"/>
  <c r="AC36" i="17"/>
  <c r="AA36" i="16"/>
  <c r="AB107" i="18"/>
  <c r="Y41" i="17"/>
  <c r="Y69" i="18"/>
  <c r="Z50" i="17"/>
  <c r="AD24" i="16"/>
  <c r="Y50" i="18"/>
  <c r="Z35" i="17"/>
  <c r="AB98" i="16"/>
  <c r="AB35" i="18"/>
  <c r="Z88" i="18"/>
  <c r="AC46" i="16"/>
  <c r="Z62" i="18"/>
  <c r="Z78" i="17"/>
  <c r="AB51" i="18"/>
  <c r="AC61" i="16"/>
  <c r="Z58" i="16"/>
  <c r="AB56" i="16"/>
  <c r="Z11" i="17"/>
  <c r="AC65" i="18"/>
  <c r="Y83" i="18"/>
  <c r="AB54" i="17"/>
  <c r="AB88" i="17"/>
  <c r="AD112" i="16"/>
  <c r="AI13" i="15"/>
  <c r="Z27" i="16"/>
  <c r="Y29" i="17"/>
  <c r="AB83" i="17"/>
  <c r="AC28" i="17"/>
  <c r="Y35" i="17"/>
  <c r="Z84" i="18"/>
  <c r="AA101" i="18"/>
  <c r="AC107" i="16"/>
  <c r="AD90" i="16"/>
  <c r="O15" i="14"/>
  <c r="AH23" i="16"/>
  <c r="AA4" i="17"/>
  <c r="AA101" i="16"/>
  <c r="AA8" i="16"/>
  <c r="Y90" i="18"/>
  <c r="AA50" i="17"/>
  <c r="Z80" i="16"/>
  <c r="Z114" i="16"/>
  <c r="Z83" i="16"/>
  <c r="AC71" i="16"/>
  <c r="Z115" i="18"/>
  <c r="Y87" i="17"/>
  <c r="AB66" i="16"/>
  <c r="AC11" i="17"/>
  <c r="Z29" i="18"/>
  <c r="AC40" i="16"/>
  <c r="AC45" i="17"/>
  <c r="Z78" i="18"/>
  <c r="Z31" i="16"/>
  <c r="Z100" i="18"/>
  <c r="AA92" i="18"/>
  <c r="Y34" i="17"/>
  <c r="AA81" i="18"/>
  <c r="AB54" i="16"/>
  <c r="AA58" i="16"/>
  <c r="Y60" i="18"/>
  <c r="AB3" i="18"/>
  <c r="Y19" i="18"/>
  <c r="AC44" i="16"/>
  <c r="Z18" i="17"/>
  <c r="AC19" i="17"/>
  <c r="AB35" i="16"/>
  <c r="AC25" i="16"/>
  <c r="AC93" i="16"/>
  <c r="Z78" i="16"/>
  <c r="AB18" i="18"/>
  <c r="AC47" i="16"/>
  <c r="Y82" i="17"/>
  <c r="AB69" i="17"/>
  <c r="AB109" i="18"/>
  <c r="AB7" i="18"/>
  <c r="AD35" i="16"/>
  <c r="Y90" i="17"/>
  <c r="AC36" i="16"/>
  <c r="AD72" i="16"/>
  <c r="AD17" i="16"/>
  <c r="AA51" i="18"/>
  <c r="AD89" i="16"/>
  <c r="AC69" i="17"/>
  <c r="Y23" i="18"/>
  <c r="Y36" i="18"/>
  <c r="AA113" i="16"/>
  <c r="AD77" i="16"/>
  <c r="AA56" i="16"/>
  <c r="Z69" i="16"/>
  <c r="AA36" i="18"/>
  <c r="AB75" i="18"/>
  <c r="AA72" i="16"/>
  <c r="AD65" i="16"/>
  <c r="AC115" i="16"/>
  <c r="AB109" i="16"/>
  <c r="AA81" i="16"/>
  <c r="AA96" i="18"/>
  <c r="AA103" i="18"/>
  <c r="AC18" i="18"/>
  <c r="Z61" i="17"/>
  <c r="AC24" i="16"/>
  <c r="AB50" i="18"/>
  <c r="AA35" i="17"/>
  <c r="AD94" i="16"/>
  <c r="AC39" i="18"/>
  <c r="Z110" i="16"/>
  <c r="AC30" i="18"/>
  <c r="Z50" i="16"/>
  <c r="Z40" i="18"/>
  <c r="Y51" i="17"/>
  <c r="AA55" i="16"/>
  <c r="AA46" i="18"/>
  <c r="AA10" i="16"/>
  <c r="AD57" i="16"/>
  <c r="AC90" i="17"/>
  <c r="AB72" i="18"/>
  <c r="Z77" i="18"/>
  <c r="AC22" i="17"/>
  <c r="AA7" i="18"/>
  <c r="O11" i="14"/>
  <c r="Z19" i="17"/>
  <c r="AC7" i="16"/>
  <c r="AA112" i="18"/>
  <c r="Z6" i="17"/>
  <c r="AC37" i="17"/>
  <c r="AB36" i="16"/>
  <c r="AD71" i="16"/>
  <c r="AA21" i="18"/>
  <c r="AC27" i="17"/>
  <c r="AB99" i="18"/>
  <c r="AB106" i="18"/>
  <c r="Y86" i="18"/>
  <c r="AC31" i="17"/>
  <c r="AD29" i="16"/>
  <c r="AD54" i="16"/>
  <c r="AD75" i="16"/>
  <c r="AC90" i="16"/>
  <c r="AA83" i="17"/>
  <c r="AA27" i="18"/>
  <c r="Z111" i="18"/>
  <c r="Z14" i="17"/>
  <c r="AB114" i="18"/>
  <c r="AC73" i="16"/>
  <c r="AA5" i="18"/>
  <c r="Z103" i="16"/>
  <c r="AA41" i="17"/>
  <c r="AB89" i="18"/>
  <c r="AC94" i="18"/>
  <c r="AA16" i="17"/>
  <c r="AA46" i="16"/>
  <c r="AA91" i="18"/>
  <c r="AD55" i="16"/>
  <c r="Z84" i="17"/>
  <c r="AA91" i="16"/>
  <c r="Z81" i="18"/>
  <c r="AC89" i="16"/>
  <c r="AA52" i="17"/>
  <c r="AB13" i="17"/>
  <c r="AC23" i="18"/>
  <c r="AC42" i="17"/>
  <c r="Y32" i="17"/>
  <c r="Z19" i="16"/>
  <c r="AB8" i="17"/>
  <c r="AC30" i="17"/>
  <c r="AB36" i="17"/>
  <c r="Z25" i="16"/>
  <c r="AC81" i="18"/>
  <c r="AD40" i="16"/>
  <c r="AD87" i="16"/>
  <c r="Y58" i="17"/>
  <c r="Y49" i="17"/>
  <c r="Y55" i="18"/>
  <c r="AA63" i="18"/>
  <c r="AC90" i="18"/>
  <c r="Z73" i="17"/>
  <c r="AB38" i="16"/>
  <c r="Z43" i="17"/>
  <c r="Z64" i="18"/>
  <c r="AI15" i="15"/>
  <c r="AB46" i="17"/>
  <c r="AB37" i="18"/>
  <c r="Z25" i="18"/>
  <c r="Z64" i="17"/>
  <c r="AC45" i="16"/>
  <c r="AI16" i="15"/>
  <c r="AG17" i="15"/>
  <c r="AG18" i="15"/>
  <c r="AI17" i="15"/>
  <c r="AI18" i="15"/>
  <c r="AG19" i="15"/>
  <c r="AG20" i="15"/>
  <c r="AI19" i="15"/>
  <c r="AG21" i="15"/>
  <c r="AI20" i="15"/>
  <c r="AG22" i="15"/>
  <c r="AI21" i="15"/>
  <c r="AA34" i="19"/>
  <c r="Z34" i="19"/>
  <c r="AM11" i="15" l="1"/>
  <c r="AK11" i="15"/>
  <c r="B38" i="15"/>
  <c r="X35" i="19"/>
  <c r="AM22" i="17"/>
  <c r="AK22" i="17"/>
  <c r="AI22" i="14"/>
  <c r="AK22" i="14"/>
  <c r="AK21" i="15"/>
  <c r="AM21" i="15"/>
  <c r="AM20" i="15"/>
  <c r="AK20" i="15"/>
  <c r="AK19" i="15"/>
  <c r="AM19" i="15"/>
  <c r="AM18" i="15"/>
  <c r="AK18" i="15"/>
  <c r="AK17" i="15"/>
  <c r="AM17" i="15"/>
  <c r="AM16" i="15"/>
  <c r="AK16" i="15"/>
  <c r="AK15" i="15"/>
  <c r="AM15" i="15"/>
  <c r="AM14" i="15"/>
  <c r="AK14" i="15"/>
  <c r="AK13" i="15"/>
  <c r="AM13" i="15"/>
  <c r="W103" i="18"/>
  <c r="W85" i="18"/>
  <c r="W29" i="18"/>
  <c r="W49" i="18"/>
  <c r="W21" i="17"/>
  <c r="W71" i="17"/>
  <c r="W42" i="17"/>
  <c r="W62" i="17"/>
  <c r="X11" i="16"/>
  <c r="X15" i="16"/>
  <c r="X100" i="16"/>
  <c r="X20" i="16"/>
  <c r="X66" i="16"/>
  <c r="X38" i="16"/>
  <c r="X95" i="16"/>
  <c r="W54" i="18"/>
  <c r="W86" i="18"/>
  <c r="W63" i="18"/>
  <c r="W12" i="18"/>
  <c r="W41" i="18"/>
  <c r="W42" i="18"/>
  <c r="W37" i="18"/>
  <c r="W11" i="18"/>
  <c r="W44" i="17"/>
  <c r="W3" i="17"/>
  <c r="W47" i="17"/>
  <c r="W29" i="17"/>
  <c r="X26" i="16"/>
  <c r="X104" i="16"/>
  <c r="X88" i="16"/>
  <c r="X75" i="16"/>
  <c r="X10" i="16"/>
  <c r="W76" i="18"/>
  <c r="H37" i="15"/>
  <c r="AB34" i="19"/>
  <c r="W48" i="18"/>
  <c r="W22" i="18"/>
  <c r="W80" i="18"/>
  <c r="W87" i="18"/>
  <c r="W96" i="18"/>
  <c r="W81" i="18"/>
  <c r="W51" i="18"/>
  <c r="W83" i="18"/>
  <c r="W73" i="18"/>
  <c r="W18" i="18"/>
  <c r="W69" i="18"/>
  <c r="W70" i="18"/>
  <c r="W66" i="18"/>
  <c r="W11" i="17"/>
  <c r="W31" i="17"/>
  <c r="W87" i="17"/>
  <c r="W14" i="17"/>
  <c r="W27" i="17"/>
  <c r="W38" i="17"/>
  <c r="W69" i="17"/>
  <c r="W23" i="17"/>
  <c r="W75" i="17"/>
  <c r="W58" i="17"/>
  <c r="W18" i="17"/>
  <c r="X92" i="16"/>
  <c r="X39" i="16"/>
  <c r="X77" i="16"/>
  <c r="X106" i="16"/>
  <c r="X59" i="16"/>
  <c r="X113" i="16"/>
  <c r="X68" i="16"/>
  <c r="X81" i="16"/>
  <c r="X30" i="16"/>
  <c r="X13" i="16"/>
  <c r="X70" i="16"/>
  <c r="X111" i="16"/>
  <c r="X9" i="16"/>
  <c r="X18" i="16"/>
  <c r="W82" i="18"/>
  <c r="W74" i="18"/>
  <c r="W5" i="18"/>
  <c r="W84" i="18"/>
  <c r="W115" i="18"/>
  <c r="W13" i="18"/>
  <c r="W56" i="18"/>
  <c r="W46" i="18"/>
  <c r="W97" i="18"/>
  <c r="W21" i="18"/>
  <c r="W95" i="18"/>
  <c r="W58" i="18"/>
  <c r="W53" i="18"/>
  <c r="W45" i="18"/>
  <c r="W73" i="17"/>
  <c r="W40" i="17"/>
  <c r="W72" i="17"/>
  <c r="W55" i="17"/>
  <c r="W33" i="17"/>
  <c r="W34" i="17"/>
  <c r="W41" i="17"/>
  <c r="W52" i="17"/>
  <c r="W81" i="17"/>
  <c r="W30" i="17"/>
  <c r="W13" i="17"/>
  <c r="X35" i="16"/>
  <c r="X23" i="16"/>
  <c r="X74" i="16"/>
  <c r="X109" i="16"/>
  <c r="X25" i="16"/>
  <c r="X61" i="16"/>
  <c r="X63" i="16"/>
  <c r="X71" i="16"/>
  <c r="X73" i="16"/>
  <c r="X6" i="16"/>
  <c r="X55" i="16"/>
  <c r="X89" i="16"/>
  <c r="X62" i="16"/>
  <c r="X27" i="16"/>
  <c r="AL22" i="16"/>
  <c r="AN22" i="16"/>
  <c r="W107" i="18"/>
  <c r="W62" i="18"/>
  <c r="W114" i="18"/>
  <c r="W31" i="18"/>
  <c r="W43" i="18"/>
  <c r="W23" i="18"/>
  <c r="W9" i="18"/>
  <c r="W59" i="17"/>
  <c r="W26" i="17"/>
  <c r="W7" i="17"/>
  <c r="W49" i="17"/>
  <c r="W25" i="17"/>
  <c r="W51" i="17"/>
  <c r="W79" i="17"/>
  <c r="W74" i="17"/>
  <c r="W5" i="17"/>
  <c r="W24" i="17"/>
  <c r="X115" i="16"/>
  <c r="X41" i="16"/>
  <c r="X56" i="16"/>
  <c r="X64" i="16"/>
  <c r="X53" i="16"/>
  <c r="X36" i="16"/>
  <c r="X29" i="16"/>
  <c r="X28" i="16"/>
  <c r="X93" i="16"/>
  <c r="X44" i="16"/>
  <c r="X97" i="16"/>
  <c r="X83" i="16"/>
  <c r="X48" i="16"/>
  <c r="W10" i="18"/>
  <c r="W108" i="18"/>
  <c r="W6" i="18"/>
  <c r="W52" i="18"/>
  <c r="W40" i="18"/>
  <c r="W99" i="18"/>
  <c r="W59" i="18"/>
  <c r="W33" i="18"/>
  <c r="W92" i="18"/>
  <c r="W4" i="18"/>
  <c r="W57" i="18"/>
  <c r="W109" i="18"/>
  <c r="W56" i="17"/>
  <c r="W83" i="17"/>
  <c r="W36" i="17"/>
  <c r="W37" i="17"/>
  <c r="W63" i="17"/>
  <c r="W9" i="17"/>
  <c r="W77" i="17"/>
  <c r="W32" i="17"/>
  <c r="W68" i="17"/>
  <c r="W88" i="17"/>
  <c r="X21" i="16"/>
  <c r="X91" i="16"/>
  <c r="X65" i="16"/>
  <c r="X82" i="16"/>
  <c r="X87" i="16"/>
  <c r="X50" i="16"/>
  <c r="X57" i="16"/>
  <c r="X102" i="16"/>
  <c r="X52" i="16"/>
  <c r="X14" i="16"/>
  <c r="X19" i="16"/>
  <c r="X4" i="16"/>
  <c r="X3" i="16"/>
  <c r="X114" i="16"/>
  <c r="X54" i="16"/>
  <c r="W89" i="18"/>
  <c r="W34" i="18"/>
  <c r="W19" i="18"/>
  <c r="W47" i="18"/>
  <c r="W26" i="18"/>
  <c r="W17" i="18"/>
  <c r="W38" i="18"/>
  <c r="W30" i="18"/>
  <c r="W91" i="18"/>
  <c r="W88" i="18"/>
  <c r="W101" i="18"/>
  <c r="W64" i="18"/>
  <c r="W12" i="17"/>
  <c r="W6" i="17"/>
  <c r="W91" i="17"/>
  <c r="W78" i="17"/>
  <c r="W80" i="17"/>
  <c r="W4" i="17"/>
  <c r="W89" i="17"/>
  <c r="W65" i="17"/>
  <c r="W64" i="17"/>
  <c r="W61" i="17"/>
  <c r="X33" i="16"/>
  <c r="X72" i="16"/>
  <c r="X67" i="16"/>
  <c r="X32" i="16"/>
  <c r="X80" i="16"/>
  <c r="X79" i="16"/>
  <c r="X46" i="16"/>
  <c r="X110" i="16"/>
  <c r="X47" i="16"/>
  <c r="X86" i="16"/>
  <c r="X96" i="16"/>
  <c r="X49" i="16"/>
  <c r="X105" i="16"/>
  <c r="X42" i="16"/>
  <c r="W20" i="18"/>
  <c r="W71" i="18"/>
  <c r="W7" i="18"/>
  <c r="W54" i="17"/>
  <c r="W10" i="17"/>
  <c r="W85" i="17"/>
  <c r="X103" i="16"/>
  <c r="X76" i="16"/>
  <c r="W113" i="18"/>
  <c r="W39" i="18"/>
  <c r="W44" i="18"/>
  <c r="W35" i="18"/>
  <c r="W112" i="18"/>
  <c r="W110" i="18"/>
  <c r="W75" i="18"/>
  <c r="W65" i="18"/>
  <c r="W24" i="18"/>
  <c r="W100" i="18"/>
  <c r="W111" i="18"/>
  <c r="W60" i="17"/>
  <c r="W17" i="17"/>
  <c r="W76" i="17"/>
  <c r="W39" i="17"/>
  <c r="W22" i="17"/>
  <c r="W20" i="17"/>
  <c r="W50" i="17"/>
  <c r="W8" i="17"/>
  <c r="W82" i="17"/>
  <c r="W84" i="17"/>
  <c r="W53" i="17"/>
  <c r="X37" i="16"/>
  <c r="X98" i="16"/>
  <c r="X94" i="16"/>
  <c r="X34" i="16"/>
  <c r="X101" i="16"/>
  <c r="X31" i="16"/>
  <c r="X99" i="16"/>
  <c r="X43" i="16"/>
  <c r="X22" i="16"/>
  <c r="X85" i="16"/>
  <c r="X7" i="16"/>
  <c r="X51" i="16"/>
  <c r="X90" i="16"/>
  <c r="X84" i="16"/>
  <c r="W77" i="18"/>
  <c r="W25" i="18"/>
  <c r="W16" i="18"/>
  <c r="W15" i="18"/>
  <c r="W27" i="18"/>
  <c r="W102" i="18"/>
  <c r="W36" i="18"/>
  <c r="W3" i="18"/>
  <c r="W67" i="17"/>
  <c r="W35" i="17"/>
  <c r="X107" i="16"/>
  <c r="W94" i="18"/>
  <c r="W78" i="18"/>
  <c r="W43" i="17"/>
  <c r="W79" i="18"/>
  <c r="W16" i="17"/>
  <c r="W55" i="18"/>
  <c r="W90" i="18"/>
  <c r="W61" i="18"/>
  <c r="W14" i="18"/>
  <c r="W8" i="18"/>
  <c r="W72" i="18"/>
  <c r="W68" i="18"/>
  <c r="W67" i="18"/>
  <c r="W60" i="18"/>
  <c r="W93" i="18"/>
  <c r="W50" i="18"/>
  <c r="W32" i="18"/>
  <c r="W98" i="18"/>
  <c r="W28" i="18"/>
  <c r="W19" i="17"/>
  <c r="W15" i="17"/>
  <c r="W46" i="17"/>
  <c r="W57" i="17"/>
  <c r="W45" i="17"/>
  <c r="W86" i="17"/>
  <c r="W70" i="17"/>
  <c r="W48" i="17"/>
  <c r="W28" i="17"/>
  <c r="W90" i="17"/>
  <c r="W66" i="17"/>
  <c r="X112" i="16"/>
  <c r="X69" i="16"/>
  <c r="X60" i="16"/>
  <c r="X17" i="16"/>
  <c r="X8" i="16"/>
  <c r="X78" i="16"/>
  <c r="X58" i="16"/>
  <c r="X24" i="16"/>
  <c r="X45" i="16"/>
  <c r="X5" i="16"/>
  <c r="X108" i="16"/>
  <c r="X40" i="16"/>
  <c r="X12" i="16"/>
  <c r="X16" i="16"/>
  <c r="AI23" i="15"/>
  <c r="AG23" i="14"/>
  <c r="AI23" i="17"/>
  <c r="I37" i="15"/>
  <c r="AI12" i="15"/>
  <c r="W36" i="19"/>
  <c r="Y35" i="19"/>
  <c r="V3" i="14" a="1"/>
  <c r="AI22" i="15"/>
  <c r="AJ23" i="16"/>
  <c r="AD34" i="19"/>
  <c r="AA35" i="19"/>
  <c r="Z35" i="19"/>
  <c r="H38" i="15" l="1"/>
  <c r="AB35" i="19"/>
  <c r="B39" i="15"/>
  <c r="X36" i="19"/>
  <c r="AM23" i="17"/>
  <c r="AK23" i="17"/>
  <c r="AI23" i="14"/>
  <c r="AK23" i="14"/>
  <c r="V60" i="14"/>
  <c r="V15" i="14"/>
  <c r="V37" i="14"/>
  <c r="V9" i="14"/>
  <c r="V23" i="14"/>
  <c r="V49" i="14"/>
  <c r="V87" i="14"/>
  <c r="V10" i="14"/>
  <c r="V63" i="14"/>
  <c r="V66" i="14"/>
  <c r="V79" i="14"/>
  <c r="V12" i="14"/>
  <c r="V88" i="14"/>
  <c r="V58" i="14"/>
  <c r="V83" i="14"/>
  <c r="V55" i="14"/>
  <c r="V17" i="14"/>
  <c r="V69" i="14"/>
  <c r="V67" i="14"/>
  <c r="V77" i="14"/>
  <c r="V89" i="14"/>
  <c r="V70" i="14"/>
  <c r="V28" i="14"/>
  <c r="V84" i="14"/>
  <c r="V32" i="14"/>
  <c r="V30" i="14"/>
  <c r="V22" i="14"/>
  <c r="V57" i="14"/>
  <c r="V7" i="14"/>
  <c r="V71" i="14"/>
  <c r="V34" i="14"/>
  <c r="V8" i="14"/>
  <c r="V11" i="14"/>
  <c r="V59" i="14"/>
  <c r="V35" i="14"/>
  <c r="V20" i="14"/>
  <c r="V91" i="14"/>
  <c r="V29" i="14"/>
  <c r="V50" i="14"/>
  <c r="V3" i="14"/>
  <c r="V25" i="14"/>
  <c r="V54" i="14"/>
  <c r="V73" i="14"/>
  <c r="V56" i="14"/>
  <c r="V85" i="14"/>
  <c r="V31" i="14"/>
  <c r="V5" i="14"/>
  <c r="V52" i="14"/>
  <c r="V26" i="14"/>
  <c r="V33" i="14"/>
  <c r="V21" i="14"/>
  <c r="V48" i="14"/>
  <c r="V74" i="14"/>
  <c r="V75" i="14"/>
  <c r="V42" i="14"/>
  <c r="V18" i="14"/>
  <c r="V82" i="14"/>
  <c r="V86" i="14"/>
  <c r="V40" i="14"/>
  <c r="V47" i="14"/>
  <c r="V27" i="14"/>
  <c r="V24" i="14"/>
  <c r="V44" i="14"/>
  <c r="V46" i="14"/>
  <c r="V6" i="14"/>
  <c r="V51" i="14"/>
  <c r="V61" i="14"/>
  <c r="V80" i="14"/>
  <c r="V38" i="14"/>
  <c r="V90" i="14"/>
  <c r="V43" i="14"/>
  <c r="V62" i="14"/>
  <c r="V13" i="14"/>
  <c r="V14" i="14"/>
  <c r="V76" i="14"/>
  <c r="V39" i="14"/>
  <c r="V53" i="14"/>
  <c r="V72" i="14"/>
  <c r="V36" i="14"/>
  <c r="V41" i="14"/>
  <c r="V78" i="14"/>
  <c r="V4" i="14"/>
  <c r="V45" i="14"/>
  <c r="V68" i="14"/>
  <c r="V16" i="14"/>
  <c r="V19" i="14"/>
  <c r="V81" i="14"/>
  <c r="V64" i="14"/>
  <c r="V65" i="14"/>
  <c r="AN23" i="16"/>
  <c r="AL23" i="16"/>
  <c r="AK23" i="15"/>
  <c r="AM23" i="15"/>
  <c r="AM22" i="15"/>
  <c r="AK22" i="15"/>
  <c r="AK12" i="15"/>
  <c r="AM12" i="15"/>
  <c r="B48" i="15"/>
  <c r="I38" i="15"/>
  <c r="AA12" i="14"/>
  <c r="Z77" i="14"/>
  <c r="AA20" i="14"/>
  <c r="Z48" i="14"/>
  <c r="X47" i="14"/>
  <c r="Z39" i="14"/>
  <c r="X68" i="14"/>
  <c r="AA88" i="14"/>
  <c r="W89" i="14"/>
  <c r="W91" i="14"/>
  <c r="W74" i="14"/>
  <c r="Y27" i="14"/>
  <c r="AA53" i="14"/>
  <c r="Y16" i="14"/>
  <c r="AA58" i="14"/>
  <c r="Z71" i="14"/>
  <c r="Z29" i="14"/>
  <c r="Z75" i="14"/>
  <c r="W24" i="14"/>
  <c r="X72" i="14"/>
  <c r="X83" i="14"/>
  <c r="AA28" i="14"/>
  <c r="X50" i="14"/>
  <c r="X42" i="14"/>
  <c r="X44" i="14"/>
  <c r="AA36" i="14"/>
  <c r="AA81" i="14"/>
  <c r="X55" i="14"/>
  <c r="Z8" i="14"/>
  <c r="Z3" i="14"/>
  <c r="Z18" i="14"/>
  <c r="W46" i="14"/>
  <c r="AA41" i="14"/>
  <c r="Y60" i="14"/>
  <c r="AA17" i="14"/>
  <c r="X11" i="14"/>
  <c r="Z25" i="14"/>
  <c r="W82" i="14"/>
  <c r="Y13" i="14"/>
  <c r="Y78" i="14"/>
  <c r="Z15" i="14"/>
  <c r="Y86" i="14"/>
  <c r="Y37" i="14"/>
  <c r="Y79" i="14"/>
  <c r="W22" i="14"/>
  <c r="Z73" i="14"/>
  <c r="Z21" i="14"/>
  <c r="Y61" i="14"/>
  <c r="W76" i="14"/>
  <c r="W66" i="14"/>
  <c r="W30" i="14"/>
  <c r="Y59" i="14"/>
  <c r="W33" i="14"/>
  <c r="Y51" i="14"/>
  <c r="X12" i="14"/>
  <c r="AA57" i="14"/>
  <c r="AA48" i="14"/>
  <c r="Z47" i="14"/>
  <c r="Y39" i="14"/>
  <c r="W88" i="14"/>
  <c r="Z7" i="14"/>
  <c r="Y91" i="14"/>
  <c r="Y74" i="14"/>
  <c r="Y53" i="14"/>
  <c r="Z49" i="14"/>
  <c r="Y71" i="14"/>
  <c r="AA29" i="14"/>
  <c r="X90" i="14"/>
  <c r="AA44" i="14"/>
  <c r="AA10" i="14"/>
  <c r="X8" i="14"/>
  <c r="X18" i="14"/>
  <c r="Z41" i="14"/>
  <c r="X60" i="14"/>
  <c r="W11" i="14"/>
  <c r="Y26" i="14"/>
  <c r="Z13" i="14"/>
  <c r="AA15" i="14"/>
  <c r="AA86" i="14"/>
  <c r="Y67" i="14"/>
  <c r="W73" i="14"/>
  <c r="X21" i="14"/>
  <c r="AA45" i="14"/>
  <c r="X66" i="14"/>
  <c r="Z30" i="14"/>
  <c r="X33" i="14"/>
  <c r="AA14" i="14"/>
  <c r="AA73" i="14"/>
  <c r="W45" i="14"/>
  <c r="Z66" i="14"/>
  <c r="AA33" i="14"/>
  <c r="X48" i="14"/>
  <c r="X49" i="14"/>
  <c r="Y31" i="14"/>
  <c r="X19" i="14"/>
  <c r="Z34" i="14"/>
  <c r="W36" i="14"/>
  <c r="Y8" i="14"/>
  <c r="X62" i="14"/>
  <c r="Z32" i="14"/>
  <c r="X6" i="14"/>
  <c r="Z4" i="14"/>
  <c r="AA67" i="14"/>
  <c r="W40" i="14"/>
  <c r="X63" i="14"/>
  <c r="X54" i="14"/>
  <c r="X14" i="14"/>
  <c r="W9" i="14"/>
  <c r="W57" i="14"/>
  <c r="Y48" i="14"/>
  <c r="Z68" i="14"/>
  <c r="X23" i="14"/>
  <c r="Y7" i="14"/>
  <c r="AA38" i="14"/>
  <c r="AA70" i="14"/>
  <c r="W31" i="14"/>
  <c r="Y19" i="14"/>
  <c r="X34" i="14"/>
  <c r="Y81" i="14"/>
  <c r="AA8" i="14"/>
  <c r="Y62" i="14"/>
  <c r="X32" i="14"/>
  <c r="Y6" i="14"/>
  <c r="W15" i="14"/>
  <c r="W67" i="14"/>
  <c r="AA40" i="14"/>
  <c r="Y63" i="14"/>
  <c r="W54" i="14"/>
  <c r="AA9" i="14"/>
  <c r="X77" i="14"/>
  <c r="W56" i="14"/>
  <c r="AA68" i="14"/>
  <c r="Z89" i="14"/>
  <c r="X27" i="14"/>
  <c r="X16" i="14"/>
  <c r="X31" i="14"/>
  <c r="Z90" i="14"/>
  <c r="AA34" i="14"/>
  <c r="Y43" i="14"/>
  <c r="X10" i="14"/>
  <c r="AA52" i="14"/>
  <c r="AA32" i="14"/>
  <c r="Z6" i="14"/>
  <c r="Z86" i="14"/>
  <c r="X67" i="14"/>
  <c r="Z76" i="14"/>
  <c r="X69" i="14"/>
  <c r="W51" i="14"/>
  <c r="Y56" i="14"/>
  <c r="X91" i="14"/>
  <c r="Z16" i="14"/>
  <c r="Z31" i="14"/>
  <c r="Z19" i="14"/>
  <c r="W28" i="14"/>
  <c r="X43" i="14"/>
  <c r="X3" i="14"/>
  <c r="Y41" i="14"/>
  <c r="Z17" i="14"/>
  <c r="Z78" i="14"/>
  <c r="AA4" i="14"/>
  <c r="W35" i="14"/>
  <c r="Z40" i="14"/>
  <c r="W59" i="14"/>
  <c r="AA51" i="14"/>
  <c r="AA56" i="14"/>
  <c r="X39" i="14"/>
  <c r="X88" i="14"/>
  <c r="AA85" i="14"/>
  <c r="Z58" i="14"/>
  <c r="W75" i="14"/>
  <c r="W19" i="14"/>
  <c r="Y44" i="14"/>
  <c r="Z81" i="14"/>
  <c r="W3" i="14"/>
  <c r="W41" i="14"/>
  <c r="Y25" i="14"/>
  <c r="X78" i="14"/>
  <c r="W79" i="14"/>
  <c r="AA61" i="14"/>
  <c r="W69" i="14"/>
  <c r="Z33" i="14"/>
  <c r="K38" i="15"/>
  <c r="X20" i="14"/>
  <c r="K37" i="15"/>
  <c r="Z27" i="14"/>
  <c r="Y58" i="14"/>
  <c r="Y75" i="14"/>
  <c r="Y72" i="14"/>
  <c r="AA83" i="14"/>
  <c r="Y34" i="14"/>
  <c r="AA50" i="14"/>
  <c r="Y42" i="14"/>
  <c r="Y36" i="14"/>
  <c r="Y55" i="14"/>
  <c r="Y3" i="14"/>
  <c r="AA62" i="14"/>
  <c r="X17" i="14"/>
  <c r="AA82" i="14"/>
  <c r="W78" i="14"/>
  <c r="Z37" i="14"/>
  <c r="Y22" i="14"/>
  <c r="W61" i="14"/>
  <c r="W63" i="14"/>
  <c r="X59" i="14"/>
  <c r="Z61" i="14"/>
  <c r="AA30" i="14"/>
  <c r="W14" i="14"/>
  <c r="AA39" i="14"/>
  <c r="Z85" i="14"/>
  <c r="Z38" i="14"/>
  <c r="Z70" i="14"/>
  <c r="AA75" i="14"/>
  <c r="X87" i="14"/>
  <c r="W5" i="14"/>
  <c r="W84" i="14"/>
  <c r="W18" i="14"/>
  <c r="W60" i="14"/>
  <c r="X26" i="14"/>
  <c r="AA65" i="14"/>
  <c r="Z35" i="14"/>
  <c r="X61" i="14"/>
  <c r="Y30" i="14"/>
  <c r="Y77" i="14"/>
  <c r="X56" i="14"/>
  <c r="Z80" i="14"/>
  <c r="AA89" i="14"/>
  <c r="W85" i="14"/>
  <c r="W16" i="14"/>
  <c r="Y49" i="14"/>
  <c r="W71" i="14"/>
  <c r="AA90" i="14"/>
  <c r="X28" i="14"/>
  <c r="AA43" i="14"/>
  <c r="AA84" i="14"/>
  <c r="Y46" i="14"/>
  <c r="Z60" i="14"/>
  <c r="AA26" i="14"/>
  <c r="W65" i="14"/>
  <c r="X79" i="14"/>
  <c r="Y73" i="14"/>
  <c r="X45" i="14"/>
  <c r="X30" i="14"/>
  <c r="Y14" i="14"/>
  <c r="X7" i="14"/>
  <c r="X70" i="14"/>
  <c r="AA19" i="14"/>
  <c r="X5" i="14"/>
  <c r="X81" i="14"/>
  <c r="AA3" i="14"/>
  <c r="Z64" i="14"/>
  <c r="AA25" i="14"/>
  <c r="AA78" i="14"/>
  <c r="W4" i="14"/>
  <c r="AA35" i="14"/>
  <c r="Y45" i="14"/>
  <c r="Z59" i="14"/>
  <c r="AA77" i="14"/>
  <c r="Y80" i="14"/>
  <c r="Y85" i="14"/>
  <c r="X38" i="14"/>
  <c r="W29" i="14"/>
  <c r="W72" i="14"/>
  <c r="AA87" i="14"/>
  <c r="Z44" i="14"/>
  <c r="Z84" i="14"/>
  <c r="Z52" i="14"/>
  <c r="W64" i="14"/>
  <c r="Y82" i="14"/>
  <c r="Z65" i="14"/>
  <c r="Z79" i="14"/>
  <c r="Y21" i="14"/>
  <c r="AA66" i="14"/>
  <c r="Y54" i="14"/>
  <c r="Y89" i="14"/>
  <c r="X53" i="14"/>
  <c r="Y29" i="14"/>
  <c r="AA72" i="14"/>
  <c r="Y5" i="14"/>
  <c r="AA55" i="14"/>
  <c r="Z46" i="14"/>
  <c r="Z11" i="14"/>
  <c r="W86" i="14"/>
  <c r="X35" i="14"/>
  <c r="W37" i="19"/>
  <c r="Z9" i="14"/>
  <c r="W12" i="14"/>
  <c r="Z57" i="14"/>
  <c r="Y20" i="14"/>
  <c r="W48" i="14"/>
  <c r="X80" i="14"/>
  <c r="W39" i="14"/>
  <c r="Y23" i="14"/>
  <c r="Z88" i="14"/>
  <c r="W7" i="14"/>
  <c r="AA91" i="14"/>
  <c r="Z74" i="14"/>
  <c r="Y38" i="14"/>
  <c r="W53" i="14"/>
  <c r="AA49" i="14"/>
  <c r="W58" i="14"/>
  <c r="AA71" i="14"/>
  <c r="AA31" i="14"/>
  <c r="X75" i="14"/>
  <c r="Y90" i="14"/>
  <c r="Z72" i="14"/>
  <c r="Y87" i="14"/>
  <c r="W83" i="14"/>
  <c r="W34" i="14"/>
  <c r="Y50" i="14"/>
  <c r="W42" i="14"/>
  <c r="W43" i="14"/>
  <c r="Z36" i="14"/>
  <c r="Z10" i="14"/>
  <c r="Z55" i="14"/>
  <c r="W8" i="14"/>
  <c r="Y52" i="14"/>
  <c r="AA18" i="14"/>
  <c r="Z62" i="14"/>
  <c r="X41" i="14"/>
  <c r="AA60" i="14"/>
  <c r="Y32" i="14"/>
  <c r="AA11" i="14"/>
  <c r="W26" i="14"/>
  <c r="Z82" i="14"/>
  <c r="W13" i="14"/>
  <c r="Y65" i="14"/>
  <c r="Y15" i="14"/>
  <c r="X4" i="14"/>
  <c r="AA37" i="14"/>
  <c r="Z67" i="14"/>
  <c r="X22" i="14"/>
  <c r="Y40" i="14"/>
  <c r="Z63" i="14"/>
  <c r="AA54" i="14"/>
  <c r="X9" i="14"/>
  <c r="Y12" i="14"/>
  <c r="X57" i="14"/>
  <c r="Z56" i="14"/>
  <c r="AA80" i="14"/>
  <c r="Z23" i="14"/>
  <c r="Y88" i="14"/>
  <c r="AA7" i="14"/>
  <c r="X74" i="14"/>
  <c r="Z53" i="14"/>
  <c r="X71" i="14"/>
  <c r="W90" i="14"/>
  <c r="Z83" i="14"/>
  <c r="AA42" i="14"/>
  <c r="Y10" i="14"/>
  <c r="X52" i="14"/>
  <c r="X64" i="14"/>
  <c r="Y11" i="14"/>
  <c r="AA13" i="14"/>
  <c r="X15" i="14"/>
  <c r="W37" i="14"/>
  <c r="X73" i="14"/>
  <c r="Z45" i="14"/>
  <c r="Z69" i="14"/>
  <c r="Y33" i="14"/>
  <c r="Y36" i="19"/>
  <c r="AA74" i="14"/>
  <c r="Y24" i="14"/>
  <c r="Z87" i="14"/>
  <c r="Z42" i="14"/>
  <c r="W10" i="14"/>
  <c r="W52" i="14"/>
  <c r="AA64" i="14"/>
  <c r="X25" i="14"/>
  <c r="X13" i="14"/>
  <c r="Y4" i="14"/>
  <c r="Y35" i="14"/>
  <c r="X76" i="14"/>
  <c r="AA69" i="14"/>
  <c r="X51" i="14"/>
  <c r="Y57" i="14"/>
  <c r="W80" i="14"/>
  <c r="AA23" i="14"/>
  <c r="X85" i="14"/>
  <c r="W38" i="14"/>
  <c r="W49" i="14"/>
  <c r="X24" i="14"/>
  <c r="Z28" i="14"/>
  <c r="W44" i="14"/>
  <c r="Y84" i="14"/>
  <c r="W62" i="14"/>
  <c r="Z26" i="14"/>
  <c r="X65" i="14"/>
  <c r="W21" i="14"/>
  <c r="AA63" i="14"/>
  <c r="Z54" i="14"/>
  <c r="W68" i="14"/>
  <c r="W27" i="14"/>
  <c r="AA24" i="14"/>
  <c r="W50" i="14"/>
  <c r="W55" i="14"/>
  <c r="X46" i="14"/>
  <c r="W25" i="14"/>
  <c r="X86" i="14"/>
  <c r="AA22" i="14"/>
  <c r="D29" i="1"/>
  <c r="W47" i="14"/>
  <c r="Y68" i="14"/>
  <c r="Z91" i="14"/>
  <c r="AA16" i="14"/>
  <c r="Z24" i="14"/>
  <c r="Y28" i="14"/>
  <c r="X36" i="14"/>
  <c r="Y64" i="14"/>
  <c r="X82" i="14"/>
  <c r="X37" i="14"/>
  <c r="AA21" i="14"/>
  <c r="Y66" i="14"/>
  <c r="Z51" i="14"/>
  <c r="Z43" i="14"/>
  <c r="X29" i="14"/>
  <c r="W17" i="14"/>
  <c r="X40" i="14"/>
  <c r="Y9" i="14"/>
  <c r="Z20" i="14"/>
  <c r="W23" i="14"/>
  <c r="W70" i="14"/>
  <c r="W81" i="14"/>
  <c r="W6" i="14"/>
  <c r="Y69" i="14"/>
  <c r="W20" i="14"/>
  <c r="Y70" i="14"/>
  <c r="Z50" i="14"/>
  <c r="Y17" i="14"/>
  <c r="Z22" i="14"/>
  <c r="AA5" i="14"/>
  <c r="AA47" i="14"/>
  <c r="W87" i="14"/>
  <c r="AA46" i="14"/>
  <c r="AA79" i="14"/>
  <c r="Z14" i="14"/>
  <c r="Y47" i="14"/>
  <c r="X89" i="14"/>
  <c r="X58" i="14"/>
  <c r="Z5" i="14"/>
  <c r="W32" i="14"/>
  <c r="AA76" i="14"/>
  <c r="W77" i="14"/>
  <c r="AA27" i="14"/>
  <c r="Y83" i="14"/>
  <c r="Y18" i="14"/>
  <c r="AA59" i="14"/>
  <c r="Z12" i="14"/>
  <c r="X84" i="14"/>
  <c r="AA6" i="14"/>
  <c r="Y76" i="14"/>
  <c r="W38" i="19"/>
  <c r="C38" i="1"/>
  <c r="AE2" i="16" a="1"/>
  <c r="C37" i="1"/>
  <c r="D39" i="1"/>
  <c r="D30" i="1"/>
  <c r="W39" i="19"/>
  <c r="W40" i="19"/>
  <c r="AD35" i="19"/>
  <c r="AA36" i="19"/>
  <c r="Z36" i="19"/>
  <c r="X39" i="19" l="1"/>
  <c r="B42" i="15"/>
  <c r="X38" i="19"/>
  <c r="B41" i="15"/>
  <c r="H39" i="15"/>
  <c r="AB36" i="19"/>
  <c r="B40" i="15"/>
  <c r="X37" i="19"/>
  <c r="AE36" i="16"/>
  <c r="AE108" i="16"/>
  <c r="AE20" i="16"/>
  <c r="AE68" i="16"/>
  <c r="AE24" i="16"/>
  <c r="AE4" i="16"/>
  <c r="AE49" i="16"/>
  <c r="AE104" i="16"/>
  <c r="AE23" i="16"/>
  <c r="AE25" i="16"/>
  <c r="AE31" i="16"/>
  <c r="AE101" i="16"/>
  <c r="AE48" i="16"/>
  <c r="AE62" i="16"/>
  <c r="AE61" i="16"/>
  <c r="AE51" i="16"/>
  <c r="AE21" i="16"/>
  <c r="AE9" i="16"/>
  <c r="AE115" i="16"/>
  <c r="AE32" i="16"/>
  <c r="AE102" i="16"/>
  <c r="AE33" i="16"/>
  <c r="AE64" i="16"/>
  <c r="AE38" i="16"/>
  <c r="AE67" i="16"/>
  <c r="AE95" i="16"/>
  <c r="AE56" i="16"/>
  <c r="AE41" i="16"/>
  <c r="AE54" i="16"/>
  <c r="AE75" i="16"/>
  <c r="AE88" i="16"/>
  <c r="AE26" i="16"/>
  <c r="AE81" i="16"/>
  <c r="AE55" i="16"/>
  <c r="AE53" i="16"/>
  <c r="AE107" i="16"/>
  <c r="AE5" i="16"/>
  <c r="AE12" i="16"/>
  <c r="AE77" i="16"/>
  <c r="AE13" i="16"/>
  <c r="AE70" i="16"/>
  <c r="AE2" i="16"/>
  <c r="AE29" i="16"/>
  <c r="AE84" i="16"/>
  <c r="AE76" i="16"/>
  <c r="AE11" i="16"/>
  <c r="AE90" i="16"/>
  <c r="AE92" i="16"/>
  <c r="AE72" i="16"/>
  <c r="AE45" i="16"/>
  <c r="AE35" i="16"/>
  <c r="AE86" i="16"/>
  <c r="AE114" i="16"/>
  <c r="AE89" i="16"/>
  <c r="AE57" i="16"/>
  <c r="AE112" i="16"/>
  <c r="AE6" i="16"/>
  <c r="AE39" i="16"/>
  <c r="AE105" i="16"/>
  <c r="AE91" i="16"/>
  <c r="AE8" i="16"/>
  <c r="AE87" i="16"/>
  <c r="AE37" i="16"/>
  <c r="AE52" i="16"/>
  <c r="AE99" i="16"/>
  <c r="AE46" i="16"/>
  <c r="AE110" i="16"/>
  <c r="AE74" i="16"/>
  <c r="AE58" i="16"/>
  <c r="AE27" i="16"/>
  <c r="AE71" i="16"/>
  <c r="AE73" i="16"/>
  <c r="AE60" i="16"/>
  <c r="AE10" i="16"/>
  <c r="AE22" i="16"/>
  <c r="AE97" i="16"/>
  <c r="AE79" i="16"/>
  <c r="AE16" i="16"/>
  <c r="AE100" i="16"/>
  <c r="AE40" i="16"/>
  <c r="AE94" i="16"/>
  <c r="AE14" i="16"/>
  <c r="AE50" i="16"/>
  <c r="AE80" i="16"/>
  <c r="AE96" i="16"/>
  <c r="AE15" i="16"/>
  <c r="AE47" i="16"/>
  <c r="AE66" i="16"/>
  <c r="AE7" i="16"/>
  <c r="AE19" i="16"/>
  <c r="AE98" i="16"/>
  <c r="AE106" i="16"/>
  <c r="AE43" i="16"/>
  <c r="AE103" i="16"/>
  <c r="AE18" i="16"/>
  <c r="AE113" i="16"/>
  <c r="AE30" i="16"/>
  <c r="AE78" i="16"/>
  <c r="AE93" i="16"/>
  <c r="AE109" i="16"/>
  <c r="AE28" i="16"/>
  <c r="AE69" i="16"/>
  <c r="AE42" i="16"/>
  <c r="AE82" i="16"/>
  <c r="AE85" i="16"/>
  <c r="AE34" i="16"/>
  <c r="AE111" i="16"/>
  <c r="AE65" i="16"/>
  <c r="AE59" i="16"/>
  <c r="AE17" i="16"/>
  <c r="AE3" i="16"/>
  <c r="AE83" i="16"/>
  <c r="AE44" i="16"/>
  <c r="AE63" i="16"/>
  <c r="U14" i="14"/>
  <c r="U51" i="14"/>
  <c r="U33" i="14"/>
  <c r="U54" i="14"/>
  <c r="U59" i="14"/>
  <c r="U30" i="14"/>
  <c r="U69" i="14"/>
  <c r="U66" i="14"/>
  <c r="U63" i="14"/>
  <c r="U45" i="14"/>
  <c r="U76" i="14"/>
  <c r="U61" i="14"/>
  <c r="U40" i="14"/>
  <c r="U21" i="14"/>
  <c r="U73" i="14"/>
  <c r="U35" i="14"/>
  <c r="U22" i="14"/>
  <c r="U67" i="14"/>
  <c r="U79" i="14"/>
  <c r="U37" i="14"/>
  <c r="U4" i="14"/>
  <c r="U86" i="14"/>
  <c r="U15" i="14"/>
  <c r="U65" i="14"/>
  <c r="U78" i="14"/>
  <c r="U13" i="14"/>
  <c r="U6" i="14"/>
  <c r="U82" i="14"/>
  <c r="U26" i="14"/>
  <c r="U25" i="14"/>
  <c r="U11" i="14"/>
  <c r="U32" i="14"/>
  <c r="U17" i="14"/>
  <c r="U60" i="14"/>
  <c r="U64" i="14"/>
  <c r="U41" i="14"/>
  <c r="U62" i="14"/>
  <c r="U46" i="14"/>
  <c r="U18" i="14"/>
  <c r="U52" i="14"/>
  <c r="U3" i="14"/>
  <c r="U8" i="14"/>
  <c r="U84" i="14"/>
  <c r="U55" i="14"/>
  <c r="U10" i="14"/>
  <c r="U81" i="14"/>
  <c r="U36" i="14"/>
  <c r="U43" i="14"/>
  <c r="U44" i="14"/>
  <c r="U42" i="14"/>
  <c r="U5" i="14"/>
  <c r="U50" i="14"/>
  <c r="U34" i="14"/>
  <c r="U28" i="14"/>
  <c r="U83" i="14"/>
  <c r="U87" i="14"/>
  <c r="U19" i="14"/>
  <c r="U72" i="14"/>
  <c r="U90" i="14"/>
  <c r="U24" i="14"/>
  <c r="U75" i="14"/>
  <c r="U31" i="14"/>
  <c r="U29" i="14"/>
  <c r="U71" i="14"/>
  <c r="U70" i="14"/>
  <c r="U58" i="14"/>
  <c r="U49" i="14"/>
  <c r="U16" i="14"/>
  <c r="U53" i="14"/>
  <c r="U38" i="14"/>
  <c r="U27" i="14"/>
  <c r="U74" i="14"/>
  <c r="U85" i="14"/>
  <c r="U91" i="14"/>
  <c r="U7" i="14"/>
  <c r="U89" i="14"/>
  <c r="U88" i="14"/>
  <c r="U23" i="14"/>
  <c r="N33" i="15"/>
  <c r="U68" i="14"/>
  <c r="U39" i="14"/>
  <c r="U80" i="14"/>
  <c r="U47" i="14"/>
  <c r="U48" i="14"/>
  <c r="U56" i="14"/>
  <c r="U20" i="14"/>
  <c r="U57" i="14"/>
  <c r="U77" i="14"/>
  <c r="U12" i="14"/>
  <c r="U9" i="14"/>
  <c r="N34" i="15"/>
  <c r="X40" i="19"/>
  <c r="B43" i="15"/>
  <c r="B49" i="15"/>
  <c r="Y39" i="19"/>
  <c r="Y38" i="19"/>
  <c r="O34" i="15"/>
  <c r="D38" i="1"/>
  <c r="I39" i="15"/>
  <c r="U33" i="15"/>
  <c r="P34" i="15"/>
  <c r="O33" i="15"/>
  <c r="T34" i="15"/>
  <c r="Y40" i="19"/>
  <c r="T33" i="15"/>
  <c r="Y37" i="19"/>
  <c r="P33" i="15"/>
  <c r="W41" i="19"/>
  <c r="U34" i="15"/>
  <c r="D37" i="1"/>
  <c r="Z39" i="19"/>
  <c r="Z37" i="19"/>
  <c r="AA40" i="19"/>
  <c r="AA39" i="19"/>
  <c r="AA38" i="19"/>
  <c r="Z38" i="19"/>
  <c r="AD36" i="19"/>
  <c r="AA37" i="19"/>
  <c r="Z40" i="19"/>
  <c r="H40" i="15" l="1"/>
  <c r="AB37" i="19"/>
  <c r="H41" i="15"/>
  <c r="AB38" i="19"/>
  <c r="H42" i="15"/>
  <c r="AB39" i="19"/>
  <c r="H43" i="15"/>
  <c r="AB40" i="19"/>
  <c r="X41" i="19"/>
  <c r="B44" i="15"/>
  <c r="B50" i="15"/>
  <c r="I40" i="15"/>
  <c r="K40" i="15" s="1"/>
  <c r="K39" i="15"/>
  <c r="I41" i="15"/>
  <c r="K41" i="15" s="1"/>
  <c r="I43" i="15"/>
  <c r="W42" i="19"/>
  <c r="Y41" i="19"/>
  <c r="I42" i="15"/>
  <c r="K42" i="15"/>
  <c r="AD38" i="19"/>
  <c r="Z41" i="19"/>
  <c r="AD37" i="19"/>
  <c r="AD39" i="19"/>
  <c r="AD40" i="19"/>
  <c r="AA41" i="19"/>
  <c r="N37" i="15" l="1"/>
  <c r="N35" i="15"/>
  <c r="N36" i="15"/>
  <c r="N38" i="15"/>
  <c r="H44" i="15"/>
  <c r="AB41" i="19"/>
  <c r="X42" i="19"/>
  <c r="B45" i="15"/>
  <c r="B51" i="15"/>
  <c r="W43" i="19"/>
  <c r="U37" i="15"/>
  <c r="O37" i="15"/>
  <c r="T37" i="15"/>
  <c r="P37" i="15"/>
  <c r="Y42" i="19"/>
  <c r="P35" i="15"/>
  <c r="U35" i="15"/>
  <c r="T35" i="15"/>
  <c r="O35" i="15"/>
  <c r="K43" i="15"/>
  <c r="W44" i="19"/>
  <c r="U36" i="15"/>
  <c r="T36" i="15"/>
  <c r="O36" i="15"/>
  <c r="P36" i="15"/>
  <c r="I44" i="15"/>
  <c r="O38" i="15"/>
  <c r="T38" i="15"/>
  <c r="U38" i="15"/>
  <c r="P38" i="15"/>
  <c r="AA42" i="19"/>
  <c r="Z42" i="19"/>
  <c r="AD41" i="19"/>
  <c r="N39" i="15" l="1"/>
  <c r="B47" i="15"/>
  <c r="X44" i="19"/>
  <c r="H45" i="15"/>
  <c r="AB42" i="19"/>
  <c r="X43" i="19"/>
  <c r="B46" i="15"/>
  <c r="B52" i="15"/>
  <c r="W45" i="19"/>
  <c r="I45" i="15"/>
  <c r="Y43" i="19"/>
  <c r="K44" i="15"/>
  <c r="U39" i="15"/>
  <c r="T39" i="15"/>
  <c r="O39" i="15"/>
  <c r="P39" i="15"/>
  <c r="Y44" i="19"/>
  <c r="Z44" i="19"/>
  <c r="AD42" i="19"/>
  <c r="AA44" i="19"/>
  <c r="AA43" i="19"/>
  <c r="Z43" i="19"/>
  <c r="N40" i="15" l="1"/>
  <c r="H46" i="15"/>
  <c r="AB43" i="19"/>
  <c r="H47" i="15"/>
  <c r="AB44" i="19"/>
  <c r="B53" i="15"/>
  <c r="P40" i="15"/>
  <c r="O40" i="15"/>
  <c r="U40" i="15"/>
  <c r="I47" i="15"/>
  <c r="I46" i="15"/>
  <c r="K45" i="15"/>
  <c r="T40" i="15"/>
  <c r="AB2" i="19"/>
  <c r="AD44" i="19"/>
  <c r="AD43" i="19"/>
  <c r="N41" i="15" l="1"/>
  <c r="B54" i="15"/>
  <c r="O41" i="15"/>
  <c r="K46" i="15"/>
  <c r="K47" i="15"/>
  <c r="P41" i="15"/>
  <c r="U41" i="15"/>
  <c r="T41" i="15"/>
  <c r="N43" i="15" l="1"/>
  <c r="N42" i="15"/>
  <c r="B55" i="15"/>
  <c r="O42" i="15"/>
  <c r="P42" i="15"/>
  <c r="X3" i="15" a="1"/>
  <c r="T42" i="15"/>
  <c r="O43" i="15"/>
  <c r="U42" i="15"/>
  <c r="T43" i="15"/>
  <c r="U43" i="15"/>
  <c r="P43" i="15"/>
  <c r="X102" i="15" l="1"/>
  <c r="X96" i="15"/>
  <c r="X72" i="15"/>
  <c r="X113" i="15"/>
  <c r="X43" i="15"/>
  <c r="X71" i="15"/>
  <c r="X48" i="15"/>
  <c r="X4" i="15"/>
  <c r="X37" i="15"/>
  <c r="X101" i="15"/>
  <c r="X26" i="15"/>
  <c r="X36" i="15"/>
  <c r="X18" i="15"/>
  <c r="X79" i="15"/>
  <c r="X105" i="15"/>
  <c r="X106" i="15"/>
  <c r="X53" i="15"/>
  <c r="X38" i="15"/>
  <c r="X114" i="15"/>
  <c r="X67" i="15"/>
  <c r="X85" i="15"/>
  <c r="X73" i="15"/>
  <c r="X90" i="15"/>
  <c r="X63" i="15"/>
  <c r="X60" i="15"/>
  <c r="X30" i="15"/>
  <c r="X88" i="15"/>
  <c r="X68" i="15"/>
  <c r="X76" i="15"/>
  <c r="X125" i="15"/>
  <c r="X124" i="15"/>
  <c r="X20" i="15"/>
  <c r="X78" i="15"/>
  <c r="X21" i="15"/>
  <c r="X15" i="15"/>
  <c r="X110" i="15"/>
  <c r="X49" i="15"/>
  <c r="X46" i="15"/>
  <c r="X103" i="15"/>
  <c r="X51" i="15"/>
  <c r="X33" i="15"/>
  <c r="X12" i="15"/>
  <c r="X84" i="15"/>
  <c r="X58" i="15"/>
  <c r="X120" i="15"/>
  <c r="X3" i="15"/>
  <c r="X74" i="15"/>
  <c r="X70" i="15"/>
  <c r="X81" i="15"/>
  <c r="X122" i="15"/>
  <c r="X44" i="15"/>
  <c r="X41" i="15"/>
  <c r="X89" i="15"/>
  <c r="X16" i="15"/>
  <c r="X9" i="15"/>
  <c r="X6" i="15"/>
  <c r="X19" i="15"/>
  <c r="X77" i="15"/>
  <c r="X82" i="15"/>
  <c r="X54" i="15"/>
  <c r="X109" i="15"/>
  <c r="X69" i="15"/>
  <c r="X5" i="15"/>
  <c r="X8" i="15"/>
  <c r="X94" i="15"/>
  <c r="X14" i="15"/>
  <c r="X22" i="15"/>
  <c r="X117" i="15"/>
  <c r="X45" i="15"/>
  <c r="X91" i="15"/>
  <c r="X100" i="15"/>
  <c r="X50" i="15"/>
  <c r="X27" i="15"/>
  <c r="X108" i="15"/>
  <c r="X115" i="15"/>
  <c r="X87" i="15"/>
  <c r="X62" i="15"/>
  <c r="X75" i="15"/>
  <c r="X107" i="15"/>
  <c r="X11" i="15"/>
  <c r="X25" i="15"/>
  <c r="X35" i="15"/>
  <c r="X34" i="15"/>
  <c r="X116" i="15"/>
  <c r="X98" i="15"/>
  <c r="X95" i="15"/>
  <c r="X121" i="15"/>
  <c r="X99" i="15"/>
  <c r="X13" i="15"/>
  <c r="X118" i="15"/>
  <c r="X119" i="15"/>
  <c r="X10" i="15"/>
  <c r="X112" i="15"/>
  <c r="X80" i="15"/>
  <c r="X39" i="15"/>
  <c r="X111" i="15"/>
  <c r="X57" i="15"/>
  <c r="X42" i="15"/>
  <c r="X55" i="15"/>
  <c r="X86" i="15"/>
  <c r="X52" i="15"/>
  <c r="X56" i="15"/>
  <c r="X47" i="15"/>
  <c r="X97" i="15"/>
  <c r="X59" i="15"/>
  <c r="X32" i="15"/>
  <c r="X64" i="15"/>
  <c r="X66" i="15"/>
  <c r="X17" i="15"/>
  <c r="X61" i="15"/>
  <c r="X83" i="15"/>
  <c r="X40" i="15"/>
  <c r="X123" i="15"/>
  <c r="X7" i="15"/>
  <c r="X65" i="15"/>
  <c r="X29" i="15"/>
  <c r="X92" i="15"/>
  <c r="X23" i="15"/>
  <c r="X31" i="15"/>
  <c r="X24" i="15"/>
  <c r="X28" i="15"/>
  <c r="X104" i="15"/>
  <c r="X93" i="15"/>
  <c r="B56" i="15"/>
  <c r="Z102" i="15"/>
  <c r="AC53" i="15"/>
  <c r="Z60" i="15"/>
  <c r="AC33" i="15"/>
  <c r="AA19" i="15"/>
  <c r="AC94" i="15"/>
  <c r="Z25" i="15"/>
  <c r="Z13" i="15"/>
  <c r="Z59" i="15"/>
  <c r="AC28" i="15"/>
  <c r="Z96" i="15"/>
  <c r="AA38" i="15"/>
  <c r="Y30" i="15"/>
  <c r="Z12" i="15"/>
  <c r="AC77" i="15"/>
  <c r="AA14" i="15"/>
  <c r="Z35" i="15"/>
  <c r="AC118" i="15"/>
  <c r="Z32" i="15"/>
  <c r="Y104" i="15"/>
  <c r="Y72" i="15"/>
  <c r="AC114" i="15"/>
  <c r="AB88" i="15"/>
  <c r="Z84" i="15"/>
  <c r="Y82" i="15"/>
  <c r="Z22" i="15"/>
  <c r="Z34" i="15"/>
  <c r="AB119" i="15"/>
  <c r="AA64" i="15"/>
  <c r="AC93" i="15"/>
  <c r="AC113" i="15"/>
  <c r="AA67" i="15"/>
  <c r="AC68" i="15"/>
  <c r="Y58" i="15"/>
  <c r="Y54" i="15"/>
  <c r="AC117" i="15"/>
  <c r="Z116" i="15"/>
  <c r="AC10" i="15"/>
  <c r="AA66" i="15"/>
  <c r="Z43" i="15"/>
  <c r="AA18" i="15"/>
  <c r="AA76" i="15"/>
  <c r="AB49" i="15"/>
  <c r="Y89" i="15"/>
  <c r="Z45" i="15"/>
  <c r="Z62" i="15"/>
  <c r="Y112" i="15"/>
  <c r="Z52" i="15"/>
  <c r="AC92" i="15"/>
  <c r="AA79" i="15"/>
  <c r="AC73" i="15"/>
  <c r="Z46" i="15"/>
  <c r="AC3" i="15"/>
  <c r="Z69" i="15"/>
  <c r="Z75" i="15"/>
  <c r="AA95" i="15"/>
  <c r="Y56" i="15"/>
  <c r="AA61" i="15"/>
  <c r="AB48" i="15"/>
  <c r="AB90" i="15"/>
  <c r="AC124" i="15"/>
  <c r="AB74" i="15"/>
  <c r="Y9" i="15"/>
  <c r="Z100" i="15"/>
  <c r="Z121" i="15"/>
  <c r="Y39" i="15"/>
  <c r="Y83" i="15"/>
  <c r="AA31" i="15"/>
  <c r="AC106" i="15"/>
  <c r="Z20" i="15"/>
  <c r="Y51" i="15"/>
  <c r="AA6" i="15"/>
  <c r="AA8" i="15"/>
  <c r="AA11" i="15"/>
  <c r="AB111" i="15"/>
  <c r="Y97" i="15"/>
  <c r="AC24" i="15"/>
  <c r="AA35" i="15"/>
  <c r="Y22" i="15"/>
  <c r="Y55" i="15"/>
  <c r="Z93" i="15"/>
  <c r="Z67" i="15"/>
  <c r="Z58" i="15"/>
  <c r="Z54" i="15"/>
  <c r="Y116" i="15"/>
  <c r="AB86" i="15"/>
  <c r="AA43" i="15"/>
  <c r="Y18" i="15"/>
  <c r="AB120" i="15"/>
  <c r="AB45" i="15"/>
  <c r="AC62" i="15"/>
  <c r="AA17" i="15"/>
  <c r="Y92" i="15"/>
  <c r="AA73" i="15"/>
  <c r="Y46" i="15"/>
  <c r="Y69" i="15"/>
  <c r="AA75" i="15"/>
  <c r="Z56" i="15"/>
  <c r="Y48" i="15"/>
  <c r="Z90" i="15"/>
  <c r="Z74" i="15"/>
  <c r="Z5" i="15"/>
  <c r="Y121" i="15"/>
  <c r="Z83" i="15"/>
  <c r="AB4" i="15"/>
  <c r="Y20" i="15"/>
  <c r="AB51" i="15"/>
  <c r="AA50" i="15"/>
  <c r="AB11" i="15"/>
  <c r="AA97" i="15"/>
  <c r="AB24" i="15"/>
  <c r="Z53" i="15"/>
  <c r="AB27" i="15"/>
  <c r="AA57" i="15"/>
  <c r="Z28" i="15"/>
  <c r="AB38" i="15"/>
  <c r="Y12" i="15"/>
  <c r="Z108" i="15"/>
  <c r="Y32" i="15"/>
  <c r="AC26" i="15"/>
  <c r="AB84" i="15"/>
  <c r="Z115" i="15"/>
  <c r="Z55" i="15"/>
  <c r="Y93" i="15"/>
  <c r="Y67" i="15"/>
  <c r="AA58" i="15"/>
  <c r="Z87" i="15"/>
  <c r="Y86" i="15"/>
  <c r="Y43" i="15"/>
  <c r="Z76" i="15"/>
  <c r="Y45" i="15"/>
  <c r="AB112" i="15"/>
  <c r="AA92" i="15"/>
  <c r="AB125" i="15"/>
  <c r="AC16" i="15"/>
  <c r="Z80" i="15"/>
  <c r="AB23" i="15"/>
  <c r="AB103" i="15"/>
  <c r="AA5" i="15"/>
  <c r="Y47" i="15"/>
  <c r="AB106" i="15"/>
  <c r="Y6" i="15"/>
  <c r="Y111" i="15"/>
  <c r="AB53" i="15"/>
  <c r="Y19" i="15"/>
  <c r="Y57" i="15"/>
  <c r="AB101" i="15"/>
  <c r="AC122" i="15"/>
  <c r="Y35" i="15"/>
  <c r="Z104" i="15"/>
  <c r="AB15" i="15"/>
  <c r="Y115" i="15"/>
  <c r="Y65" i="15"/>
  <c r="AC67" i="15"/>
  <c r="AC54" i="15"/>
  <c r="AA86" i="15"/>
  <c r="AA85" i="15"/>
  <c r="Y109" i="15"/>
  <c r="Z17" i="15"/>
  <c r="Z125" i="15"/>
  <c r="AC80" i="15"/>
  <c r="AB105" i="15"/>
  <c r="Y74" i="15"/>
  <c r="AC107" i="15"/>
  <c r="AC83" i="15"/>
  <c r="AB20" i="15"/>
  <c r="Y50" i="15"/>
  <c r="AC78" i="15"/>
  <c r="Z27" i="15"/>
  <c r="Y123" i="15"/>
  <c r="Z30" i="15"/>
  <c r="AA77" i="15"/>
  <c r="AA42" i="15"/>
  <c r="AA26" i="15"/>
  <c r="Y44" i="15"/>
  <c r="Z119" i="15"/>
  <c r="AB93" i="15"/>
  <c r="Y110" i="15"/>
  <c r="AA87" i="15"/>
  <c r="Y29" i="15"/>
  <c r="AA49" i="15"/>
  <c r="AC45" i="15"/>
  <c r="AB17" i="15"/>
  <c r="Y125" i="15"/>
  <c r="AB91" i="15"/>
  <c r="Z61" i="15"/>
  <c r="AA90" i="15"/>
  <c r="AB5" i="15"/>
  <c r="AA47" i="15"/>
  <c r="AB63" i="15"/>
  <c r="AB8" i="15"/>
  <c r="AA111" i="15"/>
  <c r="AB60" i="15"/>
  <c r="AA94" i="15"/>
  <c r="AC57" i="15"/>
  <c r="Y101" i="15"/>
  <c r="Z122" i="15"/>
  <c r="AA118" i="15"/>
  <c r="AB72" i="15"/>
  <c r="AC44" i="15"/>
  <c r="AB55" i="15"/>
  <c r="Z36" i="15"/>
  <c r="AB41" i="15"/>
  <c r="Y10" i="15"/>
  <c r="AB18" i="15"/>
  <c r="Z120" i="15"/>
  <c r="AA52" i="15"/>
  <c r="AB73" i="15"/>
  <c r="Y16" i="15"/>
  <c r="Y80" i="15"/>
  <c r="Y105" i="15"/>
  <c r="Y5" i="15"/>
  <c r="AC47" i="15"/>
  <c r="Z63" i="15"/>
  <c r="Z50" i="15"/>
  <c r="Z97" i="15"/>
  <c r="Y94" i="15"/>
  <c r="AC30" i="15"/>
  <c r="AB118" i="15"/>
  <c r="AB26" i="15"/>
  <c r="AA84" i="15"/>
  <c r="Y119" i="15"/>
  <c r="Z113" i="15"/>
  <c r="AA68" i="15"/>
  <c r="AA117" i="15"/>
  <c r="AB10" i="15"/>
  <c r="Y49" i="15"/>
  <c r="Y62" i="15"/>
  <c r="AB92" i="15"/>
  <c r="Z73" i="15"/>
  <c r="Z95" i="15"/>
  <c r="AA48" i="15"/>
  <c r="AA103" i="15"/>
  <c r="AA107" i="15"/>
  <c r="Z47" i="15"/>
  <c r="AC63" i="15"/>
  <c r="Z99" i="15"/>
  <c r="Y60" i="15"/>
  <c r="Y33" i="15"/>
  <c r="AC25" i="15"/>
  <c r="AB96" i="15"/>
  <c r="AA122" i="15"/>
  <c r="Y118" i="15"/>
  <c r="AC72" i="15"/>
  <c r="AC84" i="15"/>
  <c r="AB34" i="15"/>
  <c r="AB65" i="15"/>
  <c r="Z41" i="15"/>
  <c r="AB66" i="15"/>
  <c r="AC76" i="15"/>
  <c r="AC109" i="15"/>
  <c r="Y52" i="15"/>
  <c r="Y73" i="15"/>
  <c r="Z3" i="15"/>
  <c r="AC56" i="15"/>
  <c r="AA124" i="15"/>
  <c r="AA100" i="15"/>
  <c r="AC31" i="15"/>
  <c r="AC51" i="15"/>
  <c r="AC11" i="15"/>
  <c r="AB97" i="15"/>
  <c r="AA102" i="15"/>
  <c r="AA53" i="15"/>
  <c r="Z78" i="15"/>
  <c r="AA33" i="15"/>
  <c r="AB19" i="15"/>
  <c r="AB94" i="15"/>
  <c r="Y25" i="15"/>
  <c r="AB57" i="15"/>
  <c r="AC59" i="15"/>
  <c r="AB28" i="15"/>
  <c r="AC96" i="15"/>
  <c r="AC38" i="15"/>
  <c r="Z21" i="15"/>
  <c r="AA12" i="15"/>
  <c r="Z77" i="15"/>
  <c r="AC14" i="15"/>
  <c r="AB42" i="15"/>
  <c r="AA32" i="15"/>
  <c r="AC104" i="15"/>
  <c r="AA72" i="15"/>
  <c r="Y114" i="15"/>
  <c r="Z15" i="15"/>
  <c r="Y84" i="15"/>
  <c r="AA82" i="15"/>
  <c r="Y34" i="15"/>
  <c r="AB64" i="15"/>
  <c r="AA113" i="15"/>
  <c r="Z110" i="15"/>
  <c r="Z117" i="15"/>
  <c r="Z66" i="15"/>
  <c r="AB76" i="15"/>
  <c r="AB89" i="15"/>
  <c r="AA112" i="15"/>
  <c r="Z79" i="15"/>
  <c r="AA16" i="15"/>
  <c r="Y95" i="15"/>
  <c r="AC23" i="15"/>
  <c r="Z124" i="15"/>
  <c r="AB100" i="15"/>
  <c r="AB39" i="15"/>
  <c r="AA106" i="15"/>
  <c r="AC6" i="15"/>
  <c r="Z111" i="15"/>
  <c r="AC37" i="15"/>
  <c r="AB78" i="15"/>
  <c r="AB33" i="15"/>
  <c r="AC19" i="15"/>
  <c r="AB25" i="15"/>
  <c r="AA59" i="15"/>
  <c r="AA101" i="15"/>
  <c r="AC21" i="15"/>
  <c r="Y77" i="15"/>
  <c r="AC35" i="15"/>
  <c r="AA104" i="15"/>
  <c r="AB114" i="15"/>
  <c r="AC15" i="15"/>
  <c r="Z82" i="15"/>
  <c r="AC34" i="15"/>
  <c r="Y64" i="15"/>
  <c r="AC36" i="15"/>
  <c r="AC110" i="15"/>
  <c r="AA54" i="15"/>
  <c r="AB116" i="15"/>
  <c r="AC66" i="15"/>
  <c r="Y85" i="15"/>
  <c r="AC89" i="15"/>
  <c r="AB98" i="15"/>
  <c r="AC17" i="15"/>
  <c r="Y79" i="15"/>
  <c r="AC46" i="15"/>
  <c r="AB75" i="15"/>
  <c r="AB56" i="15"/>
  <c r="Y90" i="15"/>
  <c r="AA74" i="15"/>
  <c r="AB121" i="15"/>
  <c r="AB83" i="15"/>
  <c r="AA20" i="15"/>
  <c r="AB50" i="15"/>
  <c r="AB40" i="15"/>
  <c r="AB37" i="15"/>
  <c r="AC81" i="15"/>
  <c r="AA25" i="15"/>
  <c r="AA28" i="15"/>
  <c r="Y38" i="15"/>
  <c r="AB77" i="15"/>
  <c r="Z42" i="15"/>
  <c r="Y26" i="15"/>
  <c r="Z44" i="15"/>
  <c r="AA34" i="15"/>
  <c r="AA36" i="15"/>
  <c r="Y41" i="15"/>
  <c r="AA116" i="15"/>
  <c r="AC43" i="15"/>
  <c r="Y120" i="15"/>
  <c r="Y98" i="15"/>
  <c r="Y71" i="15"/>
  <c r="AA46" i="15"/>
  <c r="AC75" i="15"/>
  <c r="Z23" i="15"/>
  <c r="Z103" i="15"/>
  <c r="AC121" i="15"/>
  <c r="Y4" i="15"/>
  <c r="AC70" i="15"/>
  <c r="Y99" i="15"/>
  <c r="Z40" i="15"/>
  <c r="AC60" i="15"/>
  <c r="Z19" i="15"/>
  <c r="Z57" i="15"/>
  <c r="Z101" i="15"/>
  <c r="AB122" i="15"/>
  <c r="Z118" i="15"/>
  <c r="AB104" i="15"/>
  <c r="AA15" i="15"/>
  <c r="AC115" i="15"/>
  <c r="AC65" i="15"/>
  <c r="Y68" i="15"/>
  <c r="AB54" i="15"/>
  <c r="Z86" i="15"/>
  <c r="AC85" i="15"/>
  <c r="Z109" i="15"/>
  <c r="AB52" i="15"/>
  <c r="AB79" i="15"/>
  <c r="Z16" i="15"/>
  <c r="AA80" i="15"/>
  <c r="AA23" i="15"/>
  <c r="AC103" i="15"/>
  <c r="Z107" i="15"/>
  <c r="AB31" i="15"/>
  <c r="AC20" i="15"/>
  <c r="AA99" i="15"/>
  <c r="AC40" i="15"/>
  <c r="Y37" i="15"/>
  <c r="AA81" i="15"/>
  <c r="Y27" i="15"/>
  <c r="AA123" i="15"/>
  <c r="AA21" i="15"/>
  <c r="AB108" i="15"/>
  <c r="AB7" i="15"/>
  <c r="Z26" i="15"/>
  <c r="AC22" i="15"/>
  <c r="AA119" i="15"/>
  <c r="Y113" i="15"/>
  <c r="AA110" i="15"/>
  <c r="AC87" i="15"/>
  <c r="AB29" i="15"/>
  <c r="Z49" i="15"/>
  <c r="AA98" i="15"/>
  <c r="Z71" i="15"/>
  <c r="AA3" i="15"/>
  <c r="AC95" i="15"/>
  <c r="Y23" i="15"/>
  <c r="Y103" i="15"/>
  <c r="AB107" i="15"/>
  <c r="Z31" i="15"/>
  <c r="Z51" i="15"/>
  <c r="AB99" i="15"/>
  <c r="Y13" i="15"/>
  <c r="AC12" i="15"/>
  <c r="Y108" i="15"/>
  <c r="AB32" i="15"/>
  <c r="Y88" i="15"/>
  <c r="AB115" i="15"/>
  <c r="AB36" i="15"/>
  <c r="AC58" i="15"/>
  <c r="AB87" i="15"/>
  <c r="AC29" i="15"/>
  <c r="Z89" i="15"/>
  <c r="Z98" i="15"/>
  <c r="AB71" i="15"/>
  <c r="AA91" i="15"/>
  <c r="AB80" i="15"/>
  <c r="AC105" i="15"/>
  <c r="AB9" i="15"/>
  <c r="AC39" i="15"/>
  <c r="Y106" i="15"/>
  <c r="Z8" i="15"/>
  <c r="AC97" i="15"/>
  <c r="AB102" i="15"/>
  <c r="Z94" i="15"/>
  <c r="Y59" i="15"/>
  <c r="Z38" i="15"/>
  <c r="AB12" i="15"/>
  <c r="AB35" i="15"/>
  <c r="Z7" i="15"/>
  <c r="Z88" i="15"/>
  <c r="AA22" i="15"/>
  <c r="Z64" i="15"/>
  <c r="AB117" i="15"/>
  <c r="Z10" i="15"/>
  <c r="AC18" i="15"/>
  <c r="AA89" i="15"/>
  <c r="Z112" i="15"/>
  <c r="Z92" i="15"/>
  <c r="AB46" i="15"/>
  <c r="AB95" i="15"/>
  <c r="Z105" i="15"/>
  <c r="Z9" i="15"/>
  <c r="AA83" i="15"/>
  <c r="AA63" i="15"/>
  <c r="Z6" i="15"/>
  <c r="AC99" i="15"/>
  <c r="AC42" i="15"/>
  <c r="AA120" i="15"/>
  <c r="AA69" i="15"/>
  <c r="Z48" i="15"/>
  <c r="AC100" i="15"/>
  <c r="AA4" i="15"/>
  <c r="Z70" i="15"/>
  <c r="Z11" i="15"/>
  <c r="AA24" i="15"/>
  <c r="AA78" i="15"/>
  <c r="AC27" i="15"/>
  <c r="Z123" i="15"/>
  <c r="AB21" i="15"/>
  <c r="AA108" i="15"/>
  <c r="Y7" i="15"/>
  <c r="Z114" i="15"/>
  <c r="AC82" i="15"/>
  <c r="AA55" i="15"/>
  <c r="AA93" i="15"/>
  <c r="AB110" i="15"/>
  <c r="Y87" i="15"/>
  <c r="AA29" i="15"/>
  <c r="Y76" i="15"/>
  <c r="AA45" i="15"/>
  <c r="AC112" i="15"/>
  <c r="AC79" i="15"/>
  <c r="AB16" i="15"/>
  <c r="AA56" i="15"/>
  <c r="AC90" i="15"/>
  <c r="AC5" i="15"/>
  <c r="AB47" i="15"/>
  <c r="Y63" i="15"/>
  <c r="AB6" i="15"/>
  <c r="AC111" i="15"/>
  <c r="Z24" i="15"/>
  <c r="AA37" i="15"/>
  <c r="AB81" i="15"/>
  <c r="AB13" i="15"/>
  <c r="Y28" i="15"/>
  <c r="Y21" i="15"/>
  <c r="AC108" i="15"/>
  <c r="AC7" i="15"/>
  <c r="AA88" i="15"/>
  <c r="AB82" i="15"/>
  <c r="AC55" i="15"/>
  <c r="Y36" i="15"/>
  <c r="AC41" i="15"/>
  <c r="AA10" i="15"/>
  <c r="AB43" i="15"/>
  <c r="AC120" i="15"/>
  <c r="AC98" i="15"/>
  <c r="AC71" i="15"/>
  <c r="Y3" i="15"/>
  <c r="Y75" i="15"/>
  <c r="AA105" i="15"/>
  <c r="AC9" i="15"/>
  <c r="AA121" i="15"/>
  <c r="Z4" i="15"/>
  <c r="Y70" i="15"/>
  <c r="AC50" i="15"/>
  <c r="AC102" i="15"/>
  <c r="Y78" i="15"/>
  <c r="AC13" i="15"/>
  <c r="AA96" i="15"/>
  <c r="AA30" i="15"/>
  <c r="Y14" i="15"/>
  <c r="Y42" i="15"/>
  <c r="AC88" i="15"/>
  <c r="Y15" i="15"/>
  <c r="AA115" i="15"/>
  <c r="AA65" i="15"/>
  <c r="AB68" i="15"/>
  <c r="Y117" i="15"/>
  <c r="AC86" i="15"/>
  <c r="AB85" i="15"/>
  <c r="AA62" i="15"/>
  <c r="Y17" i="15"/>
  <c r="AA125" i="15"/>
  <c r="Y91" i="15"/>
  <c r="AC61" i="15"/>
  <c r="AA9" i="15"/>
  <c r="AA39" i="15"/>
  <c r="AC4" i="15"/>
  <c r="AC8" i="15"/>
  <c r="AA40" i="15"/>
  <c r="AA27" i="15"/>
  <c r="AC101" i="15"/>
  <c r="AA7" i="15"/>
  <c r="AA44" i="15"/>
  <c r="AC64" i="15"/>
  <c r="AA41" i="15"/>
  <c r="Z85" i="15"/>
  <c r="AA109" i="15"/>
  <c r="AC52" i="15"/>
  <c r="AB69" i="15"/>
  <c r="Y61" i="15"/>
  <c r="AB124" i="15"/>
  <c r="Y100" i="15"/>
  <c r="Y31" i="15"/>
  <c r="Y11" i="15"/>
  <c r="Y40" i="15"/>
  <c r="Y53" i="15"/>
  <c r="Y81" i="15"/>
  <c r="AA13" i="15"/>
  <c r="AC123" i="15"/>
  <c r="AB30" i="15"/>
  <c r="Z14" i="15"/>
  <c r="AC32" i="15"/>
  <c r="AA114" i="15"/>
  <c r="AB44" i="15"/>
  <c r="AC119" i="15"/>
  <c r="Z68" i="15"/>
  <c r="AC116" i="15"/>
  <c r="Z29" i="15"/>
  <c r="AC49" i="15"/>
  <c r="AB62" i="15"/>
  <c r="AA71" i="15"/>
  <c r="AC69" i="15"/>
  <c r="AC48" i="15"/>
  <c r="AC74" i="15"/>
  <c r="Z39" i="15"/>
  <c r="Z106" i="15"/>
  <c r="Y8" i="15"/>
  <c r="Y24" i="15"/>
  <c r="Z91" i="15"/>
  <c r="AB109" i="15"/>
  <c r="Y124" i="15"/>
  <c r="AB70" i="15"/>
  <c r="Z37" i="15"/>
  <c r="AA60" i="15"/>
  <c r="Z33" i="15"/>
  <c r="Z81" i="15"/>
  <c r="AB59" i="15"/>
  <c r="Y96" i="15"/>
  <c r="AB14" i="15"/>
  <c r="AB22" i="15"/>
  <c r="Y66" i="15"/>
  <c r="AC125" i="15"/>
  <c r="AA70" i="15"/>
  <c r="AB67" i="15"/>
  <c r="AB61" i="15"/>
  <c r="Y102" i="15"/>
  <c r="AB123" i="15"/>
  <c r="Y122" i="15"/>
  <c r="Z72" i="15"/>
  <c r="Z65" i="15"/>
  <c r="Z18" i="15"/>
  <c r="AB3" i="15"/>
  <c r="AA51" i="15"/>
  <c r="AB113" i="15"/>
  <c r="AC91" i="15"/>
  <c r="AB58" i="15"/>
  <c r="Y107" i="15"/>
  <c r="W24" i="15" l="1"/>
  <c r="W40" i="15"/>
  <c r="W97" i="15"/>
  <c r="W111" i="15"/>
  <c r="W99" i="15"/>
  <c r="W11" i="15"/>
  <c r="W50" i="15"/>
  <c r="W8" i="15"/>
  <c r="W6" i="15"/>
  <c r="W70" i="15"/>
  <c r="W51" i="15"/>
  <c r="W20" i="15"/>
  <c r="W63" i="15"/>
  <c r="W106" i="15"/>
  <c r="W4" i="15"/>
  <c r="W31" i="15"/>
  <c r="W83" i="15"/>
  <c r="W47" i="15"/>
  <c r="W39" i="15"/>
  <c r="W121" i="15"/>
  <c r="W107" i="15"/>
  <c r="W100" i="15"/>
  <c r="W5" i="15"/>
  <c r="W9" i="15"/>
  <c r="W74" i="15"/>
  <c r="W103" i="15"/>
  <c r="W124" i="15"/>
  <c r="W90" i="15"/>
  <c r="W105" i="15"/>
  <c r="W48" i="15"/>
  <c r="W23" i="15"/>
  <c r="W61" i="15"/>
  <c r="W56" i="15"/>
  <c r="W80" i="15"/>
  <c r="W95" i="15"/>
  <c r="W75" i="15"/>
  <c r="W91" i="15"/>
  <c r="W69" i="15"/>
  <c r="W16" i="15"/>
  <c r="W3" i="15"/>
  <c r="W46" i="15"/>
  <c r="W125" i="15"/>
  <c r="W73" i="15"/>
  <c r="W79" i="15"/>
  <c r="W71" i="15"/>
  <c r="W92" i="15"/>
  <c r="W17" i="15"/>
  <c r="W52" i="15"/>
  <c r="W112" i="15"/>
  <c r="W98" i="15"/>
  <c r="W62" i="15"/>
  <c r="W45" i="15"/>
  <c r="W109" i="15"/>
  <c r="W89" i="15"/>
  <c r="W120" i="15"/>
  <c r="W49" i="15"/>
  <c r="W76" i="15"/>
  <c r="W85" i="15"/>
  <c r="W18" i="15"/>
  <c r="W43" i="15"/>
  <c r="W29" i="15"/>
  <c r="W66" i="15"/>
  <c r="W86" i="15"/>
  <c r="W10" i="15"/>
  <c r="W116" i="15"/>
  <c r="W87" i="15"/>
  <c r="W117" i="15"/>
  <c r="W54" i="15"/>
  <c r="W41" i="15"/>
  <c r="W58" i="15"/>
  <c r="W110" i="15"/>
  <c r="W68" i="15"/>
  <c r="W67" i="15"/>
  <c r="W36" i="15"/>
  <c r="W113" i="15"/>
  <c r="W93" i="15"/>
  <c r="W65" i="15"/>
  <c r="W64" i="15"/>
  <c r="W55" i="15"/>
  <c r="W119" i="15"/>
  <c r="W34" i="15"/>
  <c r="W115" i="15"/>
  <c r="W22" i="15"/>
  <c r="W82" i="15"/>
  <c r="W44" i="15"/>
  <c r="W84" i="15"/>
  <c r="W15" i="15"/>
  <c r="W88" i="15"/>
  <c r="W114" i="15"/>
  <c r="W26" i="15"/>
  <c r="W72" i="15"/>
  <c r="W104" i="15"/>
  <c r="W7" i="15"/>
  <c r="W32" i="15"/>
  <c r="W42" i="15"/>
  <c r="W118" i="15"/>
  <c r="W35" i="15"/>
  <c r="W108" i="15"/>
  <c r="W14" i="15"/>
  <c r="W77" i="15"/>
  <c r="W122" i="15"/>
  <c r="W12" i="15"/>
  <c r="W21" i="15"/>
  <c r="W30" i="15"/>
  <c r="W38" i="15"/>
  <c r="W101" i="15"/>
  <c r="W96" i="15"/>
  <c r="W28" i="15"/>
  <c r="W123" i="15"/>
  <c r="W59" i="15"/>
  <c r="W57" i="15"/>
  <c r="W13" i="15"/>
  <c r="W25" i="15"/>
  <c r="W27" i="15"/>
  <c r="W94" i="15"/>
  <c r="W19" i="15"/>
  <c r="W81" i="15"/>
  <c r="W33" i="15"/>
  <c r="W78" i="15"/>
  <c r="W60" i="15"/>
  <c r="W53" i="15"/>
  <c r="W37" i="15"/>
  <c r="W102" i="15"/>
  <c r="B57" i="15"/>
  <c r="B58" i="15" l="1"/>
  <c r="D44" i="1"/>
  <c r="C53" i="1"/>
  <c r="D14" i="1"/>
  <c r="C23" i="1" s="1"/>
  <c r="AD2" i="18" a="1"/>
  <c r="AB2" i="14" a="1"/>
  <c r="D54" i="1"/>
  <c r="C52" i="1"/>
  <c r="D15" i="1"/>
  <c r="C22" i="1"/>
  <c r="D45" i="1"/>
  <c r="D24" i="1"/>
  <c r="I29" i="1"/>
  <c r="I30" i="1"/>
  <c r="L25" i="20"/>
  <c r="L22" i="20"/>
  <c r="L19" i="20"/>
  <c r="H38" i="1"/>
  <c r="I39" i="1"/>
  <c r="AD2" i="17" a="1"/>
  <c r="H37" i="1"/>
  <c r="AB23" i="14" l="1"/>
  <c r="AB88" i="14"/>
  <c r="AB15" i="14"/>
  <c r="AB89" i="14"/>
  <c r="AB73" i="14"/>
  <c r="AB52" i="14"/>
  <c r="AB2" i="14"/>
  <c r="AB10" i="14"/>
  <c r="AB60" i="14"/>
  <c r="AB12" i="14"/>
  <c r="AB84" i="14"/>
  <c r="AB53" i="14"/>
  <c r="AB37" i="14"/>
  <c r="AB11" i="14"/>
  <c r="AB21" i="14"/>
  <c r="AB40" i="14"/>
  <c r="AB80" i="14"/>
  <c r="AB5" i="14"/>
  <c r="AB77" i="14"/>
  <c r="AB56" i="14"/>
  <c r="AB55" i="14"/>
  <c r="AB41" i="14"/>
  <c r="AB67" i="14"/>
  <c r="AB25" i="14"/>
  <c r="AB18" i="14"/>
  <c r="AB8" i="14"/>
  <c r="AB46" i="14"/>
  <c r="AB35" i="14"/>
  <c r="AB57" i="14"/>
  <c r="AB33" i="14"/>
  <c r="AB83" i="14"/>
  <c r="AB34" i="14"/>
  <c r="AB82" i="14"/>
  <c r="AB22" i="14"/>
  <c r="AB4" i="14"/>
  <c r="AB74" i="14"/>
  <c r="AB65" i="14"/>
  <c r="AB51" i="14"/>
  <c r="AB47" i="14"/>
  <c r="AB72" i="14"/>
  <c r="AB54" i="14"/>
  <c r="AB66" i="14"/>
  <c r="AB59" i="14"/>
  <c r="AB78" i="14"/>
  <c r="AB39" i="14"/>
  <c r="AB30" i="14"/>
  <c r="AB87" i="14"/>
  <c r="AB43" i="14"/>
  <c r="AB29" i="14"/>
  <c r="AB48" i="14"/>
  <c r="AB49" i="14"/>
  <c r="AB17" i="14"/>
  <c r="AB50" i="14"/>
  <c r="AB24" i="14"/>
  <c r="AB26" i="14"/>
  <c r="AB7" i="14"/>
  <c r="AB71" i="14"/>
  <c r="AB68" i="14"/>
  <c r="AB86" i="14"/>
  <c r="AB79" i="14"/>
  <c r="AB36" i="14"/>
  <c r="AB32" i="14"/>
  <c r="AB27" i="14"/>
  <c r="AB19" i="14"/>
  <c r="AB61" i="14"/>
  <c r="AB90" i="14"/>
  <c r="AB3" i="14"/>
  <c r="AB63" i="14"/>
  <c r="AB44" i="14"/>
  <c r="AB91" i="14"/>
  <c r="AB28" i="14"/>
  <c r="AB14" i="14"/>
  <c r="AB62" i="14"/>
  <c r="AB42" i="14"/>
  <c r="AB31" i="14"/>
  <c r="AB75" i="14"/>
  <c r="AB45" i="14"/>
  <c r="AB16" i="14"/>
  <c r="AB58" i="14"/>
  <c r="AB85" i="14"/>
  <c r="AB20" i="14"/>
  <c r="AB13" i="14"/>
  <c r="AB64" i="14"/>
  <c r="AB69" i="14"/>
  <c r="AB6" i="14"/>
  <c r="AB76" i="14"/>
  <c r="AB9" i="14"/>
  <c r="AB70" i="14"/>
  <c r="AB81" i="14"/>
  <c r="AB38" i="14"/>
  <c r="AD87" i="18"/>
  <c r="AD16" i="18"/>
  <c r="AD5" i="18"/>
  <c r="AD99" i="18"/>
  <c r="AD73" i="18"/>
  <c r="AD36" i="18"/>
  <c r="AD79" i="18"/>
  <c r="AD102" i="18"/>
  <c r="AD83" i="18"/>
  <c r="AD2" i="18"/>
  <c r="AD11" i="18"/>
  <c r="AD96" i="18"/>
  <c r="AD38" i="18"/>
  <c r="AD48" i="18"/>
  <c r="AD90" i="18"/>
  <c r="AD76" i="18"/>
  <c r="AD40" i="18"/>
  <c r="AD43" i="18"/>
  <c r="AD61" i="18"/>
  <c r="AD71" i="18"/>
  <c r="AD65" i="18"/>
  <c r="AD78" i="18"/>
  <c r="AD31" i="18"/>
  <c r="AD28" i="18"/>
  <c r="AD21" i="18"/>
  <c r="AD105" i="18"/>
  <c r="AD52" i="18"/>
  <c r="AD6" i="18"/>
  <c r="AD92" i="18"/>
  <c r="AD14" i="18"/>
  <c r="AD19" i="18"/>
  <c r="AD12" i="18"/>
  <c r="AD49" i="18"/>
  <c r="AD41" i="18"/>
  <c r="AD55" i="18"/>
  <c r="AD101" i="18"/>
  <c r="AD45" i="18"/>
  <c r="AD75" i="18"/>
  <c r="AD91" i="18"/>
  <c r="AD8" i="18"/>
  <c r="AD88" i="18"/>
  <c r="AD54" i="18"/>
  <c r="AD85" i="18"/>
  <c r="AD15" i="18"/>
  <c r="AD115" i="18"/>
  <c r="AD10" i="18"/>
  <c r="AD93" i="18"/>
  <c r="AD113" i="18"/>
  <c r="AD114" i="18"/>
  <c r="AD103" i="18"/>
  <c r="AD94" i="18"/>
  <c r="AD72" i="18"/>
  <c r="AD9" i="18"/>
  <c r="AD32" i="18"/>
  <c r="AD104" i="18"/>
  <c r="AD100" i="18"/>
  <c r="AD27" i="18"/>
  <c r="AD13" i="18"/>
  <c r="AD22" i="18"/>
  <c r="AD29" i="18"/>
  <c r="AD97" i="18"/>
  <c r="AD53" i="18"/>
  <c r="AD57" i="18"/>
  <c r="AD26" i="18"/>
  <c r="AD89" i="18"/>
  <c r="AD66" i="18"/>
  <c r="AD63" i="18"/>
  <c r="AD68" i="18"/>
  <c r="AD24" i="18"/>
  <c r="AD77" i="18"/>
  <c r="AD86" i="18"/>
  <c r="AD25" i="18"/>
  <c r="AD4" i="18"/>
  <c r="AD37" i="18"/>
  <c r="AD7" i="18"/>
  <c r="AD51" i="18"/>
  <c r="AD84" i="18"/>
  <c r="AD46" i="18"/>
  <c r="AD81" i="18"/>
  <c r="AD109" i="18"/>
  <c r="AD107" i="18"/>
  <c r="AD34" i="18"/>
  <c r="AD62" i="18"/>
  <c r="AD18" i="18"/>
  <c r="AD20" i="18"/>
  <c r="AD74" i="18"/>
  <c r="AD110" i="18"/>
  <c r="AD50" i="18"/>
  <c r="AD112" i="18"/>
  <c r="AD98" i="18"/>
  <c r="AD56" i="18"/>
  <c r="AD47" i="18"/>
  <c r="AD44" i="18"/>
  <c r="AD59" i="18"/>
  <c r="AD42" i="18"/>
  <c r="AD39" i="18"/>
  <c r="AD30" i="18"/>
  <c r="AD82" i="18"/>
  <c r="AD70" i="18"/>
  <c r="AD23" i="18"/>
  <c r="AD111" i="18"/>
  <c r="AD69" i="18"/>
  <c r="AD67" i="18"/>
  <c r="AD3" i="18"/>
  <c r="AD17" i="18"/>
  <c r="AD95" i="18"/>
  <c r="AD60" i="18"/>
  <c r="AD35" i="18"/>
  <c r="AD80" i="18"/>
  <c r="AD33" i="18"/>
  <c r="AD108" i="18"/>
  <c r="AD58" i="18"/>
  <c r="AD64" i="18"/>
  <c r="AD106" i="18"/>
  <c r="AD44" i="17"/>
  <c r="AD57" i="17"/>
  <c r="AD33" i="17"/>
  <c r="AD60" i="17"/>
  <c r="AD75" i="17"/>
  <c r="AD78" i="17"/>
  <c r="AD55" i="17"/>
  <c r="AD16" i="17"/>
  <c r="AD74" i="17"/>
  <c r="AD25" i="17"/>
  <c r="AD76" i="17"/>
  <c r="AD80" i="17"/>
  <c r="AD81" i="17"/>
  <c r="AD89" i="17"/>
  <c r="AD45" i="17"/>
  <c r="AD19" i="17"/>
  <c r="AD15" i="17"/>
  <c r="AD68" i="17"/>
  <c r="AD87" i="17"/>
  <c r="AD20" i="17"/>
  <c r="AD12" i="17"/>
  <c r="AD10" i="17"/>
  <c r="AD23" i="17"/>
  <c r="AD3" i="17"/>
  <c r="AD29" i="17"/>
  <c r="AD71" i="17"/>
  <c r="AD48" i="17"/>
  <c r="AD82" i="17"/>
  <c r="AD37" i="17"/>
  <c r="AD72" i="17"/>
  <c r="AD85" i="17"/>
  <c r="AD63" i="17"/>
  <c r="AD51" i="17"/>
  <c r="AD66" i="17"/>
  <c r="AD58" i="17"/>
  <c r="AD88" i="17"/>
  <c r="AD91" i="17"/>
  <c r="AD11" i="17"/>
  <c r="AD56" i="17"/>
  <c r="AD32" i="17"/>
  <c r="AD26" i="17"/>
  <c r="AD17" i="17"/>
  <c r="AD35" i="17"/>
  <c r="AD24" i="17"/>
  <c r="AD4" i="17"/>
  <c r="AD65" i="17"/>
  <c r="AD90" i="17"/>
  <c r="AD73" i="17"/>
  <c r="AD61" i="17"/>
  <c r="AD8" i="17"/>
  <c r="AD54" i="17"/>
  <c r="AD13" i="17"/>
  <c r="AD52" i="17"/>
  <c r="AD5" i="17"/>
  <c r="AD64" i="17"/>
  <c r="AD41" i="17"/>
  <c r="AD6" i="17"/>
  <c r="AD30" i="17"/>
  <c r="AD67" i="17"/>
  <c r="AD70" i="17"/>
  <c r="AD28" i="17"/>
  <c r="AD49" i="17"/>
  <c r="AD46" i="17"/>
  <c r="AD7" i="17"/>
  <c r="AD14" i="17"/>
  <c r="AD21" i="17"/>
  <c r="AD62" i="17"/>
  <c r="AD47" i="17"/>
  <c r="AD40" i="17"/>
  <c r="AD50" i="17"/>
  <c r="AD38" i="17"/>
  <c r="AD86" i="17"/>
  <c r="AD84" i="17"/>
  <c r="AD59" i="17"/>
  <c r="AD77" i="17"/>
  <c r="AD69" i="17"/>
  <c r="AD22" i="17"/>
  <c r="AD43" i="17"/>
  <c r="AD34" i="17"/>
  <c r="AD53" i="17"/>
  <c r="AD36" i="17"/>
  <c r="AD31" i="17"/>
  <c r="AD9" i="17"/>
  <c r="AD27" i="17"/>
  <c r="AD2" i="17"/>
  <c r="AD18" i="17"/>
  <c r="AD83" i="17"/>
  <c r="AD39" i="17"/>
  <c r="AD79" i="17"/>
  <c r="AD42" i="17"/>
  <c r="I37" i="1"/>
  <c r="D22" i="1"/>
  <c r="D52" i="1"/>
  <c r="D53" i="1"/>
  <c r="I38" i="1"/>
  <c r="D23" i="1"/>
  <c r="I14" i="1"/>
  <c r="H23" i="1"/>
  <c r="I24" i="1"/>
  <c r="H22" i="1"/>
  <c r="I22" i="1" s="1"/>
  <c r="I15" i="1"/>
  <c r="AZ7" i="1"/>
  <c r="AZ230" i="1"/>
  <c r="AZ198" i="1"/>
  <c r="AZ166" i="1"/>
  <c r="AZ134" i="1"/>
  <c r="AZ102" i="1"/>
  <c r="AZ70" i="1"/>
  <c r="AZ53" i="1"/>
  <c r="AZ229" i="1"/>
  <c r="AZ197" i="1"/>
  <c r="AZ165" i="1"/>
  <c r="AZ133" i="1"/>
  <c r="AZ101" i="1"/>
  <c r="AZ69" i="1"/>
  <c r="AZ29" i="1"/>
  <c r="AZ228" i="1"/>
  <c r="AZ196" i="1"/>
  <c r="AZ164" i="1"/>
  <c r="AZ132" i="1"/>
  <c r="AZ100" i="1"/>
  <c r="AZ68" i="1"/>
  <c r="AZ46" i="1"/>
  <c r="AZ223" i="1"/>
  <c r="AZ191" i="1"/>
  <c r="AZ22" i="1"/>
  <c r="AZ214" i="1"/>
  <c r="AZ182" i="1"/>
  <c r="AZ150" i="1"/>
  <c r="AZ118" i="1"/>
  <c r="AZ86" i="1"/>
  <c r="AZ30" i="1"/>
  <c r="AZ245" i="1"/>
  <c r="AZ213" i="1"/>
  <c r="AZ181" i="1"/>
  <c r="AZ149" i="1"/>
  <c r="AZ117" i="1"/>
  <c r="AZ85" i="1"/>
  <c r="AZ47" i="1"/>
  <c r="AZ244" i="1"/>
  <c r="AZ212" i="1"/>
  <c r="AZ180" i="1"/>
  <c r="AZ148" i="1"/>
  <c r="AZ116" i="1"/>
  <c r="AZ84" i="1"/>
  <c r="AZ23" i="1"/>
  <c r="AZ239" i="1"/>
  <c r="AZ207" i="1"/>
  <c r="AZ175" i="1"/>
  <c r="AZ159" i="1"/>
  <c r="AZ143" i="1"/>
  <c r="AZ127" i="1"/>
  <c r="AZ111" i="1"/>
  <c r="AZ95" i="1"/>
  <c r="AZ79" i="1"/>
  <c r="AZ63" i="1"/>
  <c r="AZ45" i="1"/>
  <c r="AZ238" i="1"/>
  <c r="AZ222" i="1"/>
  <c r="AZ206" i="1"/>
  <c r="AZ190" i="1"/>
  <c r="AZ174" i="1"/>
  <c r="AZ158" i="1"/>
  <c r="AZ142" i="1"/>
  <c r="AZ126" i="1"/>
  <c r="AZ110" i="1"/>
  <c r="AZ94" i="1"/>
  <c r="AZ78" i="1"/>
  <c r="AZ62" i="1"/>
  <c r="AZ39" i="1"/>
  <c r="AZ21" i="1"/>
  <c r="AZ237" i="1"/>
  <c r="AZ221" i="1"/>
  <c r="AZ205" i="1"/>
  <c r="AZ189" i="1"/>
  <c r="AZ173" i="1"/>
  <c r="AZ157" i="1"/>
  <c r="AZ141" i="1"/>
  <c r="AZ125" i="1"/>
  <c r="AZ109" i="1"/>
  <c r="AZ93" i="1"/>
  <c r="AZ77" i="1"/>
  <c r="AZ61" i="1"/>
  <c r="AZ38" i="1"/>
  <c r="AZ15" i="1"/>
  <c r="AZ236" i="1"/>
  <c r="AZ220" i="1"/>
  <c r="AZ204" i="1"/>
  <c r="AZ188" i="1"/>
  <c r="AZ172" i="1"/>
  <c r="AZ156" i="1"/>
  <c r="AZ140" i="1"/>
  <c r="AZ124" i="1"/>
  <c r="AZ108" i="1"/>
  <c r="AZ92" i="1"/>
  <c r="AZ76" i="1"/>
  <c r="AZ55" i="1"/>
  <c r="AZ37" i="1"/>
  <c r="AZ14" i="1"/>
  <c r="AZ231" i="1"/>
  <c r="AZ215" i="1"/>
  <c r="AZ199" i="1"/>
  <c r="AZ183" i="1"/>
  <c r="AZ167" i="1"/>
  <c r="AZ151" i="1"/>
  <c r="AZ135" i="1"/>
  <c r="AZ119" i="1"/>
  <c r="AZ103" i="1"/>
  <c r="AZ87" i="1"/>
  <c r="AZ71" i="1"/>
  <c r="AZ54" i="1"/>
  <c r="AZ31" i="1"/>
  <c r="AZ13" i="1"/>
  <c r="AZ60" i="1"/>
  <c r="AZ52" i="1"/>
  <c r="AZ44" i="1"/>
  <c r="AZ36" i="1"/>
  <c r="AZ28" i="1"/>
  <c r="AZ20" i="1"/>
  <c r="AZ12" i="1"/>
  <c r="AZ243" i="1"/>
  <c r="AZ235" i="1"/>
  <c r="AZ227" i="1"/>
  <c r="AZ219" i="1"/>
  <c r="AZ211" i="1"/>
  <c r="AZ203" i="1"/>
  <c r="AZ195" i="1"/>
  <c r="AZ187" i="1"/>
  <c r="AZ179" i="1"/>
  <c r="AZ171" i="1"/>
  <c r="AZ163" i="1"/>
  <c r="AZ155" i="1"/>
  <c r="AZ147" i="1"/>
  <c r="AZ139" i="1"/>
  <c r="AZ131" i="1"/>
  <c r="AZ123" i="1"/>
  <c r="AZ115" i="1"/>
  <c r="AZ107" i="1"/>
  <c r="AZ99" i="1"/>
  <c r="AZ91" i="1"/>
  <c r="AZ83" i="1"/>
  <c r="AZ75" i="1"/>
  <c r="AZ67" i="1"/>
  <c r="AZ59" i="1"/>
  <c r="AZ51" i="1"/>
  <c r="AZ43" i="1"/>
  <c r="AZ35" i="1"/>
  <c r="AZ27" i="1"/>
  <c r="AZ19" i="1"/>
  <c r="AZ11" i="1"/>
  <c r="AZ242" i="1"/>
  <c r="AZ234" i="1"/>
  <c r="AZ226" i="1"/>
  <c r="AZ218" i="1"/>
  <c r="AZ210" i="1"/>
  <c r="AZ202" i="1"/>
  <c r="AZ194" i="1"/>
  <c r="AZ186" i="1"/>
  <c r="AZ178" i="1"/>
  <c r="AZ170" i="1"/>
  <c r="AZ162" i="1"/>
  <c r="AZ154" i="1"/>
  <c r="AZ146" i="1"/>
  <c r="AZ138" i="1"/>
  <c r="AZ130" i="1"/>
  <c r="AZ122" i="1"/>
  <c r="AZ114" i="1"/>
  <c r="AZ106" i="1"/>
  <c r="AZ98" i="1"/>
  <c r="AZ90" i="1"/>
  <c r="AZ82" i="1"/>
  <c r="AZ74" i="1"/>
  <c r="AZ66" i="1"/>
  <c r="AZ58" i="1"/>
  <c r="AZ50" i="1"/>
  <c r="AZ42" i="1"/>
  <c r="AZ34" i="1"/>
  <c r="AZ26" i="1"/>
  <c r="AZ18" i="1"/>
  <c r="AZ10" i="1"/>
  <c r="AZ241" i="1"/>
  <c r="AZ233" i="1"/>
  <c r="AZ225" i="1"/>
  <c r="AZ217" i="1"/>
  <c r="AZ209" i="1"/>
  <c r="AZ201" i="1"/>
  <c r="AZ193" i="1"/>
  <c r="AZ185" i="1"/>
  <c r="AZ177" i="1"/>
  <c r="AZ169" i="1"/>
  <c r="AZ161" i="1"/>
  <c r="AZ153" i="1"/>
  <c r="AZ145" i="1"/>
  <c r="AZ137" i="1"/>
  <c r="AZ129" i="1"/>
  <c r="AZ121" i="1"/>
  <c r="AZ113" i="1"/>
  <c r="AZ105" i="1"/>
  <c r="AZ97" i="1"/>
  <c r="AZ89" i="1"/>
  <c r="AZ81" i="1"/>
  <c r="AZ73" i="1"/>
  <c r="AZ65" i="1"/>
  <c r="AZ57" i="1"/>
  <c r="AZ49" i="1"/>
  <c r="AZ41" i="1"/>
  <c r="AZ33" i="1"/>
  <c r="AZ25" i="1"/>
  <c r="AZ17" i="1"/>
  <c r="AZ9" i="1"/>
  <c r="AZ240" i="1"/>
  <c r="AZ232" i="1"/>
  <c r="AZ224" i="1"/>
  <c r="AZ216" i="1"/>
  <c r="AZ208" i="1"/>
  <c r="AZ200" i="1"/>
  <c r="AZ192" i="1"/>
  <c r="AZ184" i="1"/>
  <c r="AZ176" i="1"/>
  <c r="AZ168" i="1"/>
  <c r="AZ160" i="1"/>
  <c r="AZ152" i="1"/>
  <c r="AZ144" i="1"/>
  <c r="AZ136" i="1"/>
  <c r="AZ128" i="1"/>
  <c r="AZ120" i="1"/>
  <c r="AZ112" i="1"/>
  <c r="AZ104" i="1"/>
  <c r="AZ96" i="1"/>
  <c r="AZ88" i="1"/>
  <c r="AZ80" i="1"/>
  <c r="AZ72" i="1"/>
  <c r="AZ64" i="1"/>
  <c r="AZ56" i="1"/>
  <c r="AZ48" i="1"/>
  <c r="AZ40" i="1"/>
  <c r="AZ32" i="1"/>
  <c r="AZ24" i="1"/>
  <c r="AZ16" i="1"/>
  <c r="AZ8" i="1"/>
  <c r="AD2" i="15" a="1"/>
  <c r="BA8" i="1" l="1"/>
  <c r="BA16" i="1"/>
  <c r="BA24" i="1"/>
  <c r="BA32" i="1"/>
  <c r="BA40" i="1"/>
  <c r="BA48" i="1"/>
  <c r="BA56" i="1"/>
  <c r="BA64" i="1"/>
  <c r="BA72" i="1"/>
  <c r="BA80" i="1"/>
  <c r="BA88" i="1"/>
  <c r="BA96" i="1"/>
  <c r="BA104" i="1"/>
  <c r="BA112" i="1"/>
  <c r="BA120" i="1"/>
  <c r="BA128" i="1"/>
  <c r="BA136" i="1"/>
  <c r="BA144" i="1"/>
  <c r="BA152" i="1"/>
  <c r="BA160" i="1"/>
  <c r="BA168" i="1"/>
  <c r="BA176" i="1"/>
  <c r="BA184" i="1"/>
  <c r="BA192" i="1"/>
  <c r="BA200" i="1"/>
  <c r="BA208" i="1"/>
  <c r="BA216" i="1"/>
  <c r="BA224" i="1"/>
  <c r="BA232" i="1"/>
  <c r="BA240" i="1"/>
  <c r="BA9" i="1"/>
  <c r="BA17" i="1"/>
  <c r="BA25" i="1"/>
  <c r="BA33" i="1"/>
  <c r="BA41" i="1"/>
  <c r="BA49" i="1"/>
  <c r="BA57" i="1"/>
  <c r="BA65" i="1"/>
  <c r="BA73" i="1"/>
  <c r="BA81" i="1"/>
  <c r="BA89" i="1"/>
  <c r="BA97" i="1"/>
  <c r="BA105" i="1"/>
  <c r="BA113" i="1"/>
  <c r="BA121" i="1"/>
  <c r="BA129" i="1"/>
  <c r="BA137" i="1"/>
  <c r="BA145" i="1"/>
  <c r="BA153" i="1"/>
  <c r="BA161" i="1"/>
  <c r="BA169" i="1"/>
  <c r="BA177" i="1"/>
  <c r="BA185" i="1"/>
  <c r="BA193" i="1"/>
  <c r="BA201" i="1"/>
  <c r="BA209" i="1"/>
  <c r="BA217" i="1"/>
  <c r="BA225" i="1"/>
  <c r="BA233" i="1"/>
  <c r="BA241" i="1"/>
  <c r="BA10" i="1"/>
  <c r="BA18" i="1"/>
  <c r="BA26" i="1"/>
  <c r="BA34" i="1"/>
  <c r="BA42" i="1"/>
  <c r="BA50" i="1"/>
  <c r="BA58" i="1"/>
  <c r="BA66" i="1"/>
  <c r="BA74" i="1"/>
  <c r="BA82" i="1"/>
  <c r="BA90" i="1"/>
  <c r="BA98" i="1"/>
  <c r="BA106" i="1"/>
  <c r="BA114" i="1"/>
  <c r="BA122" i="1"/>
  <c r="BA130" i="1"/>
  <c r="BA138" i="1"/>
  <c r="BA146" i="1"/>
  <c r="BA154" i="1"/>
  <c r="BA162" i="1"/>
  <c r="BA170" i="1"/>
  <c r="BA178" i="1"/>
  <c r="BA186" i="1"/>
  <c r="BA194" i="1"/>
  <c r="BA202" i="1"/>
  <c r="BA210" i="1"/>
  <c r="BA218" i="1"/>
  <c r="BA226" i="1"/>
  <c r="BA234" i="1"/>
  <c r="BA242" i="1"/>
  <c r="BA11" i="1"/>
  <c r="BA19" i="1"/>
  <c r="BA27" i="1"/>
  <c r="BA35" i="1"/>
  <c r="BA43" i="1"/>
  <c r="BA51" i="1"/>
  <c r="BA59" i="1"/>
  <c r="BA67" i="1"/>
  <c r="BA75" i="1"/>
  <c r="BA83" i="1"/>
  <c r="BA91" i="1"/>
  <c r="BA99" i="1"/>
  <c r="BA107" i="1"/>
  <c r="BA115" i="1"/>
  <c r="BA123" i="1"/>
  <c r="BA131" i="1"/>
  <c r="BA139" i="1"/>
  <c r="BA147" i="1"/>
  <c r="BA155" i="1"/>
  <c r="BA163" i="1"/>
  <c r="BA171" i="1"/>
  <c r="BA179" i="1"/>
  <c r="BA187" i="1"/>
  <c r="BA195" i="1"/>
  <c r="BA203" i="1"/>
  <c r="BA211" i="1"/>
  <c r="BA219" i="1"/>
  <c r="BA227" i="1"/>
  <c r="BA235" i="1"/>
  <c r="BA243" i="1"/>
  <c r="BA12" i="1"/>
  <c r="BA20" i="1"/>
  <c r="BA28" i="1"/>
  <c r="BA36" i="1"/>
  <c r="BA44" i="1"/>
  <c r="BA52" i="1"/>
  <c r="BA60" i="1"/>
  <c r="BA13" i="1"/>
  <c r="BA31" i="1"/>
  <c r="BA54" i="1"/>
  <c r="BA71" i="1"/>
  <c r="BA87" i="1"/>
  <c r="BA103" i="1"/>
  <c r="BA119" i="1"/>
  <c r="BA135" i="1"/>
  <c r="BA151" i="1"/>
  <c r="BA167" i="1"/>
  <c r="BA183" i="1"/>
  <c r="BA199" i="1"/>
  <c r="BA215" i="1"/>
  <c r="BA231" i="1"/>
  <c r="BA14" i="1"/>
  <c r="BA37" i="1"/>
  <c r="BA55" i="1"/>
  <c r="BA76" i="1"/>
  <c r="BA92" i="1"/>
  <c r="BA108" i="1"/>
  <c r="BA124" i="1"/>
  <c r="BA140" i="1"/>
  <c r="BA156" i="1"/>
  <c r="BA172" i="1"/>
  <c r="BA188" i="1"/>
  <c r="BA204" i="1"/>
  <c r="BA220" i="1"/>
  <c r="BA236" i="1"/>
  <c r="BA15" i="1"/>
  <c r="BA38" i="1"/>
  <c r="BA61" i="1"/>
  <c r="BA77" i="1"/>
  <c r="BA93" i="1"/>
  <c r="BA109" i="1"/>
  <c r="BA125" i="1"/>
  <c r="BA141" i="1"/>
  <c r="BA157" i="1"/>
  <c r="BA173" i="1"/>
  <c r="BA189" i="1"/>
  <c r="BA205" i="1"/>
  <c r="BA221" i="1"/>
  <c r="BA237" i="1"/>
  <c r="BA21" i="1"/>
  <c r="BA39" i="1"/>
  <c r="BA62" i="1"/>
  <c r="BA78" i="1"/>
  <c r="BA94" i="1"/>
  <c r="BA110" i="1"/>
  <c r="BA126" i="1"/>
  <c r="BA142" i="1"/>
  <c r="BA158" i="1"/>
  <c r="BA174" i="1"/>
  <c r="BA190" i="1"/>
  <c r="BA206" i="1"/>
  <c r="BA222" i="1"/>
  <c r="BA238" i="1"/>
  <c r="BA45" i="1"/>
  <c r="BA63" i="1"/>
  <c r="BA79" i="1"/>
  <c r="BA95" i="1"/>
  <c r="BA111" i="1"/>
  <c r="BA127" i="1"/>
  <c r="BA143" i="1"/>
  <c r="BA159" i="1"/>
  <c r="BA175" i="1"/>
  <c r="BA207" i="1"/>
  <c r="BA239" i="1"/>
  <c r="BA23" i="1"/>
  <c r="BA84" i="1"/>
  <c r="BA116" i="1"/>
  <c r="BA148" i="1"/>
  <c r="BA180" i="1"/>
  <c r="BA212" i="1"/>
  <c r="BA244" i="1"/>
  <c r="BA47" i="1"/>
  <c r="BA85" i="1"/>
  <c r="BA117" i="1"/>
  <c r="BA149" i="1"/>
  <c r="BA181" i="1"/>
  <c r="BA213" i="1"/>
  <c r="BA245" i="1"/>
  <c r="BA30" i="1"/>
  <c r="BA86" i="1"/>
  <c r="BA118" i="1"/>
  <c r="BA150" i="1"/>
  <c r="BA182" i="1"/>
  <c r="BA214" i="1"/>
  <c r="BA22" i="1"/>
  <c r="BA191" i="1"/>
  <c r="BA223" i="1"/>
  <c r="BA46" i="1"/>
  <c r="BA68" i="1"/>
  <c r="BA100" i="1"/>
  <c r="BA132" i="1"/>
  <c r="BA164" i="1"/>
  <c r="BA196" i="1"/>
  <c r="BA228" i="1"/>
  <c r="BA29" i="1"/>
  <c r="BA69" i="1"/>
  <c r="BA101" i="1"/>
  <c r="BA133" i="1"/>
  <c r="BA165" i="1"/>
  <c r="BA197" i="1"/>
  <c r="BA229" i="1"/>
  <c r="BA53" i="1"/>
  <c r="BA70" i="1"/>
  <c r="BA102" i="1"/>
  <c r="BA134" i="1"/>
  <c r="BA166" i="1"/>
  <c r="BA198" i="1"/>
  <c r="BA230" i="1"/>
  <c r="BA7" i="1"/>
  <c r="AD41" i="15"/>
  <c r="AD97" i="15"/>
  <c r="AD108" i="15"/>
  <c r="AD91" i="15"/>
  <c r="AD66" i="15"/>
  <c r="AD117" i="15"/>
  <c r="AD27" i="15"/>
  <c r="AD70" i="15"/>
  <c r="AD42" i="15"/>
  <c r="AD44" i="15"/>
  <c r="AD103" i="15"/>
  <c r="AD69" i="15"/>
  <c r="AD28" i="15"/>
  <c r="AD110" i="15"/>
  <c r="AD59" i="15"/>
  <c r="AD25" i="15"/>
  <c r="AD71" i="15"/>
  <c r="AD24" i="15"/>
  <c r="AD118" i="15"/>
  <c r="AD120" i="15"/>
  <c r="AD105" i="15"/>
  <c r="AD92" i="15"/>
  <c r="AD51" i="15"/>
  <c r="AD19" i="15"/>
  <c r="AD47" i="15"/>
  <c r="AD20" i="15"/>
  <c r="AD124" i="15"/>
  <c r="AD3" i="15"/>
  <c r="AD98" i="15"/>
  <c r="AD29" i="15"/>
  <c r="AD87" i="15"/>
  <c r="AD84" i="15"/>
  <c r="AD30" i="15"/>
  <c r="AD86" i="15"/>
  <c r="AD111" i="15"/>
  <c r="AD56" i="15"/>
  <c r="AD40" i="15"/>
  <c r="AD17" i="15"/>
  <c r="AD100" i="15"/>
  <c r="AD16" i="15"/>
  <c r="AD15" i="15"/>
  <c r="AD89" i="15"/>
  <c r="AD46" i="15"/>
  <c r="AD38" i="15"/>
  <c r="AD50" i="15"/>
  <c r="AD63" i="15"/>
  <c r="AD60" i="15"/>
  <c r="AD45" i="15"/>
  <c r="AD18" i="15"/>
  <c r="AD67" i="15"/>
  <c r="AD90" i="15"/>
  <c r="AD101" i="15"/>
  <c r="AD8" i="15"/>
  <c r="AD122" i="15"/>
  <c r="AD119" i="15"/>
  <c r="AD112" i="15"/>
  <c r="AD116" i="15"/>
  <c r="AD114" i="15"/>
  <c r="AD23" i="15"/>
  <c r="AD6" i="15"/>
  <c r="AD57" i="15"/>
  <c r="AD78" i="15"/>
  <c r="AD64" i="15"/>
  <c r="AD123" i="15"/>
  <c r="AD4" i="15"/>
  <c r="AD95" i="15"/>
  <c r="AD9" i="15"/>
  <c r="AD43" i="15"/>
  <c r="AD115" i="15"/>
  <c r="AD54" i="15"/>
  <c r="AD82" i="15"/>
  <c r="AD104" i="15"/>
  <c r="AD125" i="15"/>
  <c r="AD88" i="15"/>
  <c r="AD83" i="15"/>
  <c r="AD76" i="15"/>
  <c r="AD26" i="15"/>
  <c r="AD39" i="15"/>
  <c r="AD7" i="15"/>
  <c r="AD33" i="15"/>
  <c r="AD11" i="15"/>
  <c r="AD121" i="15"/>
  <c r="AD61" i="15"/>
  <c r="AD73" i="15"/>
  <c r="AD107" i="15"/>
  <c r="AD72" i="15"/>
  <c r="AD106" i="15"/>
  <c r="AD65" i="15"/>
  <c r="AD93" i="15"/>
  <c r="AD79" i="15"/>
  <c r="AD49" i="15"/>
  <c r="AD35" i="15"/>
  <c r="AD58" i="15"/>
  <c r="AD53" i="15"/>
  <c r="AD21" i="15"/>
  <c r="AD22" i="15"/>
  <c r="AD31" i="15"/>
  <c r="AD102" i="15"/>
  <c r="AD55" i="15"/>
  <c r="AD37" i="15"/>
  <c r="AD96" i="15"/>
  <c r="AD99" i="15"/>
  <c r="AD14" i="15"/>
  <c r="AD62" i="15"/>
  <c r="AD13" i="15"/>
  <c r="AD109" i="15"/>
  <c r="AD75" i="15"/>
  <c r="AD2" i="15"/>
  <c r="AD34" i="15"/>
  <c r="AD5" i="15"/>
  <c r="AD80" i="15"/>
  <c r="AD10" i="15"/>
  <c r="AD94" i="15"/>
  <c r="AD81" i="15"/>
  <c r="AD113" i="15"/>
  <c r="AD36" i="15"/>
  <c r="AD32" i="15"/>
  <c r="AD68" i="15"/>
  <c r="AD48" i="15"/>
  <c r="AD77" i="15"/>
  <c r="AD74" i="15"/>
  <c r="AD85" i="15"/>
  <c r="AD52" i="15"/>
  <c r="AD12" i="15"/>
  <c r="I23" i="1"/>
  <c r="BA248" i="1" l="1"/>
</calcChain>
</file>

<file path=xl/comments1.xml><?xml version="1.0" encoding="utf-8"?>
<comments xmlns="http://schemas.openxmlformats.org/spreadsheetml/2006/main">
  <authors>
    <author>Ferdinando Ametrano</author>
    <author>FONDI STEFANO</author>
  </authors>
  <commentList>
    <comment ref="D4" authorId="0">
      <text>
        <r>
          <rPr>
            <sz val="8"/>
            <color indexed="81"/>
            <rFont val="Tahoma"/>
            <family val="2"/>
          </rPr>
          <t>TRUE if the object must be permanent (i.e. resistant to garbage collection). Default is FALSE.</t>
        </r>
      </text>
    </comment>
    <comment ref="D1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1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1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1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19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19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20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20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22" authorId="1">
      <text>
        <r>
          <rPr>
            <b/>
            <sz val="9"/>
            <color indexed="81"/>
            <rFont val="Tahoma"/>
            <family val="2"/>
          </rPr>
          <t>FONDI STEFANO: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3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3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3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34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34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35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35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4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4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49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50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</commentList>
</comments>
</file>

<file path=xl/comments2.xml><?xml version="1.0" encoding="utf-8"?>
<comments xmlns="http://schemas.openxmlformats.org/spreadsheetml/2006/main">
  <authors>
    <author>Ferdinando Ametrano</author>
  </authors>
  <commentList>
    <comment ref="AI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AI4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AI5" authorId="0">
      <text>
        <r>
          <rPr>
            <sz val="8"/>
            <color indexed="81"/>
            <rFont val="Tahoma"/>
            <family val="2"/>
          </rPr>
          <t>discard the front Futures the given number of days before its expiry (e.g zero implies the use of the front Futures during its expiry day)</t>
        </r>
      </text>
    </comment>
    <comment ref="AI6" authorId="0">
      <text>
        <r>
          <rPr>
            <sz val="8"/>
            <color indexed="81"/>
            <rFont val="Tahoma"/>
            <family val="2"/>
          </rPr>
          <t>Depo inclusion criteria. If missing, default=AllDepos is used</t>
        </r>
      </text>
    </comment>
  </commentList>
</comments>
</file>

<file path=xl/comments3.xml><?xml version="1.0" encoding="utf-8"?>
<comments xmlns="http://schemas.openxmlformats.org/spreadsheetml/2006/main">
  <authors>
    <author>Ferdinando Ametrano</author>
  </authors>
  <commentList>
    <comment ref="AK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AK4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AK5" authorId="0">
      <text>
        <r>
          <rPr>
            <sz val="8"/>
            <color indexed="81"/>
            <rFont val="Tahoma"/>
            <family val="2"/>
          </rPr>
          <t>discard the front Futures the given number of days before its expiry (e.g zero implies the use of the front Futures during its expiry day)</t>
        </r>
      </text>
    </comment>
    <comment ref="AK6" authorId="0">
      <text>
        <r>
          <rPr>
            <sz val="8"/>
            <color indexed="81"/>
            <rFont val="Tahoma"/>
            <family val="2"/>
          </rPr>
          <t>Depo inclusion criteria. If missing, default=AllDepos is used</t>
        </r>
      </text>
    </comment>
  </commentList>
</comments>
</file>

<file path=xl/comments4.xml><?xml version="1.0" encoding="utf-8"?>
<comments xmlns="http://schemas.openxmlformats.org/spreadsheetml/2006/main">
  <authors>
    <author>Ferdinando Ametrano</author>
  </authors>
  <commentList>
    <comment ref="AL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AL4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AL5" authorId="0">
      <text>
        <r>
          <rPr>
            <sz val="8"/>
            <color indexed="81"/>
            <rFont val="Tahoma"/>
            <family val="2"/>
          </rPr>
          <t>discard the front Futures the given number of days before its expiry (e.g zero implies the use of the front Futures during its expiry day)</t>
        </r>
      </text>
    </comment>
    <comment ref="AL6" authorId="0">
      <text>
        <r>
          <rPr>
            <sz val="8"/>
            <color indexed="81"/>
            <rFont val="Tahoma"/>
            <family val="2"/>
          </rPr>
          <t>Depo inclusion criteria. If missing, default=AllDepos is used</t>
        </r>
      </text>
    </comment>
  </commentList>
</comments>
</file>

<file path=xl/comments5.xml><?xml version="1.0" encoding="utf-8"?>
<comments xmlns="http://schemas.openxmlformats.org/spreadsheetml/2006/main">
  <authors>
    <author>Ferdinando Ametrano</author>
  </authors>
  <commentList>
    <comment ref="AK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AK4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AK5" authorId="0">
      <text>
        <r>
          <rPr>
            <sz val="8"/>
            <color indexed="81"/>
            <rFont val="Tahoma"/>
            <family val="2"/>
          </rPr>
          <t>discard the front Futures the given number of days before its expiry (e.g zero implies the use of the front Futures during its expiry day)</t>
        </r>
      </text>
    </comment>
    <comment ref="AK6" authorId="0">
      <text>
        <r>
          <rPr>
            <sz val="8"/>
            <color indexed="81"/>
            <rFont val="Tahoma"/>
            <family val="2"/>
          </rPr>
          <t>Depo inclusion criteria. If missing, default=AllDepos is used</t>
        </r>
      </text>
    </comment>
  </commentList>
</comments>
</file>

<file path=xl/comments6.xml><?xml version="1.0" encoding="utf-8"?>
<comments xmlns="http://schemas.openxmlformats.org/spreadsheetml/2006/main">
  <authors>
    <author>Ferdinando Ametrano</author>
  </authors>
  <commentList>
    <comment ref="AH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AH4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AH5" authorId="0">
      <text>
        <r>
          <rPr>
            <sz val="8"/>
            <color indexed="81"/>
            <rFont val="Tahoma"/>
            <family val="2"/>
          </rPr>
          <t>discard the front Futures the given number of days before its expiry (e.g zero implies the use of the front Futures during its expiry day)</t>
        </r>
      </text>
    </comment>
    <comment ref="AH6" authorId="0">
      <text>
        <r>
          <rPr>
            <sz val="8"/>
            <color indexed="81"/>
            <rFont val="Tahoma"/>
            <family val="2"/>
          </rPr>
          <t>Depo inclusion criteria. If missing, default=AllDepos is used</t>
        </r>
      </text>
    </comment>
  </commentList>
</comments>
</file>

<file path=xl/comments7.xml><?xml version="1.0" encoding="utf-8"?>
<comments xmlns="http://schemas.openxmlformats.org/spreadsheetml/2006/main">
  <authors>
    <author>FONDI STEFANO</author>
  </authors>
  <commentList>
    <comment ref="D7" authorId="0">
      <text>
        <r>
          <rPr>
            <b/>
            <sz val="9"/>
            <color indexed="81"/>
            <rFont val="Tahoma"/>
            <family val="2"/>
          </rPr>
          <t>FONDI STEFANO: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<sst xmlns="http://schemas.openxmlformats.org/spreadsheetml/2006/main" count="13518" uniqueCount="359">
  <si>
    <t>3M</t>
  </si>
  <si>
    <t>Quote Object ID</t>
  </si>
  <si>
    <t>1M</t>
  </si>
  <si>
    <t>6M</t>
  </si>
  <si>
    <t>Index</t>
  </si>
  <si>
    <t>Freq</t>
  </si>
  <si>
    <t>0D</t>
  </si>
  <si>
    <t>Modified Following</t>
  </si>
  <si>
    <t>Annual</t>
  </si>
  <si>
    <t>Type</t>
  </si>
  <si>
    <t>PiecewiseYieldCurve</t>
  </si>
  <si>
    <t>Error</t>
  </si>
  <si>
    <t>ObjectID</t>
  </si>
  <si>
    <t>NDays</t>
  </si>
  <si>
    <t>Calendar</t>
  </si>
  <si>
    <t>Accuracy</t>
  </si>
  <si>
    <t>TraitsID</t>
  </si>
  <si>
    <t>InterpolatorID</t>
  </si>
  <si>
    <t>Trigger</t>
  </si>
  <si>
    <t>Permanent</t>
  </si>
  <si>
    <t>ObjectOverwrite</t>
  </si>
  <si>
    <t>Discounting</t>
  </si>
  <si>
    <t>Currency</t>
  </si>
  <si>
    <t>Earliest Date</t>
  </si>
  <si>
    <t>Rate</t>
  </si>
  <si>
    <t>Rate Helpers</t>
  </si>
  <si>
    <t>Actual/360</t>
  </si>
  <si>
    <t>1Y</t>
  </si>
  <si>
    <t>Tenor</t>
  </si>
  <si>
    <t>Evaluation Date</t>
  </si>
  <si>
    <t>SettlementDate</t>
  </si>
  <si>
    <t>Code</t>
  </si>
  <si>
    <t>Business Day Conv</t>
  </si>
  <si>
    <t>Family Name</t>
  </si>
  <si>
    <t xml:space="preserve"> </t>
  </si>
  <si>
    <t>ON</t>
  </si>
  <si>
    <t>1W</t>
  </si>
  <si>
    <t>2W</t>
  </si>
  <si>
    <t>3W</t>
  </si>
  <si>
    <t>2M</t>
  </si>
  <si>
    <t>4M</t>
  </si>
  <si>
    <t>5M</t>
  </si>
  <si>
    <t>7M</t>
  </si>
  <si>
    <t>8M</t>
  </si>
  <si>
    <t>9M</t>
  </si>
  <si>
    <t>10M</t>
  </si>
  <si>
    <t>11M</t>
  </si>
  <si>
    <t>15M</t>
  </si>
  <si>
    <t>18M</t>
  </si>
  <si>
    <t>21M</t>
  </si>
  <si>
    <t>2Y</t>
  </si>
  <si>
    <t>3Y</t>
  </si>
  <si>
    <t>4Y</t>
  </si>
  <si>
    <t>5Y</t>
  </si>
  <si>
    <t>6Y</t>
  </si>
  <si>
    <t>7Y</t>
  </si>
  <si>
    <t>8Y</t>
  </si>
  <si>
    <t>9Y</t>
  </si>
  <si>
    <t>10Y</t>
  </si>
  <si>
    <t>12Y</t>
  </si>
  <si>
    <t>15Y</t>
  </si>
  <si>
    <t>20Y</t>
  </si>
  <si>
    <t>25Y</t>
  </si>
  <si>
    <t>27Y</t>
  </si>
  <si>
    <t>30Y</t>
  </si>
  <si>
    <t>35Y</t>
  </si>
  <si>
    <t>40Y</t>
  </si>
  <si>
    <t>50Y</t>
  </si>
  <si>
    <t>OIS</t>
  </si>
  <si>
    <t>QuoteSuffix</t>
  </si>
  <si>
    <t>_Quote</t>
  </si>
  <si>
    <t>TN</t>
  </si>
  <si>
    <t>SN</t>
  </si>
  <si>
    <t>1D</t>
  </si>
  <si>
    <t>2D</t>
  </si>
  <si>
    <t>fwd Start</t>
  </si>
  <si>
    <t>Pillar Date</t>
  </si>
  <si>
    <t>MaturityDate</t>
  </si>
  <si>
    <t>fix days</t>
  </si>
  <si>
    <t>Instruments</t>
  </si>
  <si>
    <t>Include Flag</t>
  </si>
  <si>
    <t>Priority</t>
  </si>
  <si>
    <t>Quote Value</t>
  </si>
  <si>
    <t>Min Dist</t>
  </si>
  <si>
    <t>Conv/ Spread</t>
  </si>
  <si>
    <t>Rate Helpers Selection</t>
  </si>
  <si>
    <t>nIMMFutures</t>
  </si>
  <si>
    <t>nSerialFutures</t>
  </si>
  <si>
    <t>FrontFuturesRollingDays</t>
  </si>
  <si>
    <t>DepoFuturesPriority</t>
  </si>
  <si>
    <t>AllDepos</t>
  </si>
  <si>
    <t>SW</t>
  </si>
  <si>
    <t>Tenor Used</t>
  </si>
  <si>
    <t>Start</t>
  </si>
  <si>
    <t>End</t>
  </si>
  <si>
    <t>FRA</t>
  </si>
  <si>
    <t>FUT</t>
  </si>
  <si>
    <t>IMM</t>
  </si>
  <si>
    <t>Conv adj</t>
  </si>
  <si>
    <t>11Y</t>
  </si>
  <si>
    <t>13Y</t>
  </si>
  <si>
    <t>14Y</t>
  </si>
  <si>
    <t>16Y</t>
  </si>
  <si>
    <t>17Y</t>
  </si>
  <si>
    <t>18Y</t>
  </si>
  <si>
    <t>19Y</t>
  </si>
  <si>
    <t>21Y</t>
  </si>
  <si>
    <t>22Y</t>
  </si>
  <si>
    <t>23Y</t>
  </si>
  <si>
    <t>24Y</t>
  </si>
  <si>
    <t>26Y</t>
  </si>
  <si>
    <t>28Y</t>
  </si>
  <si>
    <t>29Y</t>
  </si>
  <si>
    <t>60Y</t>
  </si>
  <si>
    <t>Spread</t>
  </si>
  <si>
    <t>Day Count</t>
  </si>
  <si>
    <t>12M</t>
  </si>
  <si>
    <t>Extrapolation</t>
  </si>
  <si>
    <t>EUR</t>
  </si>
  <si>
    <t>ibor</t>
  </si>
  <si>
    <t>TARGET</t>
  </si>
  <si>
    <t>#</t>
  </si>
  <si>
    <t>Dates</t>
  </si>
  <si>
    <t>quote</t>
  </si>
  <si>
    <t>value</t>
  </si>
  <si>
    <t>overwrite</t>
  </si>
  <si>
    <t>used</t>
  </si>
  <si>
    <t>Jump</t>
  </si>
  <si>
    <t>_SYNTHON</t>
  </si>
  <si>
    <t>JumpSuffix</t>
  </si>
  <si>
    <t>EOM</t>
  </si>
  <si>
    <t>Following</t>
  </si>
  <si>
    <t>30/360 (Bond Basis)</t>
  </si>
  <si>
    <t>ZeroYield</t>
  </si>
  <si>
    <t>Zero rate</t>
  </si>
  <si>
    <t>Fwd</t>
  </si>
  <si>
    <t>tau</t>
  </si>
  <si>
    <t>Size</t>
  </si>
  <si>
    <t>RIC</t>
  </si>
  <si>
    <t>Quote ID</t>
  </si>
  <si>
    <t>Set Value</t>
  </si>
  <si>
    <t>DEPOSIT</t>
  </si>
  <si>
    <t>DP</t>
  </si>
  <si>
    <r>
      <t>FRA</t>
    </r>
    <r>
      <rPr>
        <sz val="8"/>
        <color theme="1"/>
        <rFont val="Calibri"/>
        <family val="2"/>
      </rPr>
      <t>●</t>
    </r>
    <r>
      <rPr>
        <sz val="8"/>
        <color theme="1"/>
        <rFont val="Courier New"/>
        <family val="3"/>
      </rPr>
      <t>FUTURE</t>
    </r>
  </si>
  <si>
    <t>Convexity</t>
  </si>
  <si>
    <t>Pasted Value</t>
  </si>
  <si>
    <t>SWAP</t>
  </si>
  <si>
    <t>13M</t>
  </si>
  <si>
    <t>14M</t>
  </si>
  <si>
    <t>16M</t>
  </si>
  <si>
    <t>17M</t>
  </si>
  <si>
    <t>19M</t>
  </si>
  <si>
    <t>20M</t>
  </si>
  <si>
    <t>22M</t>
  </si>
  <si>
    <t>23M</t>
  </si>
  <si>
    <t>2Y3M</t>
  </si>
  <si>
    <t>2Y6M</t>
  </si>
  <si>
    <t>2Y9M</t>
  </si>
  <si>
    <t>31Y</t>
  </si>
  <si>
    <t>32Y</t>
  </si>
  <si>
    <t>33Y</t>
  </si>
  <si>
    <t>34Y</t>
  </si>
  <si>
    <t>36Y</t>
  </si>
  <si>
    <t>37Y</t>
  </si>
  <si>
    <t>38Y</t>
  </si>
  <si>
    <t>39Y</t>
  </si>
  <si>
    <t>RateTickValue</t>
  </si>
  <si>
    <t>PriceTickValue</t>
  </si>
  <si>
    <t>Bid</t>
  </si>
  <si>
    <t>Ask</t>
  </si>
  <si>
    <t>Mid</t>
  </si>
  <si>
    <t>Composite Quote</t>
  </si>
  <si>
    <t>Overwrite</t>
  </si>
  <si>
    <t>1w</t>
  </si>
  <si>
    <t>Relinkable Handle</t>
  </si>
  <si>
    <t>LastFixing_Quote</t>
  </si>
  <si>
    <t>VALUE_DT1</t>
  </si>
  <si>
    <t>LAST</t>
  </si>
  <si>
    <t>Fixing Check</t>
  </si>
  <si>
    <t>Add Fixing</t>
  </si>
  <si>
    <t>Forecasted Before Fixing</t>
  </si>
  <si>
    <t>Condition</t>
  </si>
  <si>
    <t>Order by:</t>
  </si>
  <si>
    <t>DESC</t>
  </si>
  <si>
    <t>Fields:</t>
  </si>
  <si>
    <t>NDA_RAW.Nda_date</t>
  </si>
  <si>
    <t>NDA_RAW.Nda_last</t>
  </si>
  <si>
    <t>BumpValue</t>
  </si>
  <si>
    <t>ParallelDelta</t>
  </si>
  <si>
    <t>Force Bump</t>
  </si>
  <si>
    <t>KrugerCubic</t>
  </si>
  <si>
    <t>Kruger</t>
  </si>
  <si>
    <t>Harmonic</t>
  </si>
  <si>
    <t>Curve XL</t>
  </si>
  <si>
    <t>Diff Bps</t>
  </si>
  <si>
    <t xml:space="preserve">MAX DIFF </t>
  </si>
  <si>
    <t>MAX DIFF</t>
  </si>
  <si>
    <t>NDA_RAW</t>
  </si>
  <si>
    <t>XL Daily Forwards</t>
  </si>
  <si>
    <t>Murex Daily Forwards</t>
  </si>
  <si>
    <t>Murex 3M Forwards</t>
  </si>
  <si>
    <t>HarmonicCubic</t>
  </si>
  <si>
    <t>MAX VALUE</t>
  </si>
  <si>
    <t>SimpleQuotes</t>
  </si>
  <si>
    <t>Sensitivity</t>
  </si>
  <si>
    <t>EUR6MDPSN=</t>
  </si>
  <si>
    <t>EUR6MDPSW=</t>
  </si>
  <si>
    <t>EUR6MDP1M=</t>
  </si>
  <si>
    <t>EUR6MDP2M=</t>
  </si>
  <si>
    <t>EUR6MDP2W=</t>
  </si>
  <si>
    <t>EUR6MDP3M=</t>
  </si>
  <si>
    <t>EUR6MDP3W=</t>
  </si>
  <si>
    <t>EUR6MDP4M=</t>
  </si>
  <si>
    <t>EUR6MDP5M=</t>
  </si>
  <si>
    <t>EUR6MDP6M=</t>
  </si>
  <si>
    <t>EUR6MFRA1X7F=</t>
  </si>
  <si>
    <t>EUR6MFRA2X8F=</t>
  </si>
  <si>
    <t>EUR6MFRA3X9F=</t>
  </si>
  <si>
    <t>EUR6MFRA4X10F=</t>
  </si>
  <si>
    <t>EUR6MFRA5X11F=</t>
  </si>
  <si>
    <t>EUR6MFRA6X12F=</t>
  </si>
  <si>
    <t>EUR6MFRA7X13F=</t>
  </si>
  <si>
    <t>EUR6MFRA8X14F=</t>
  </si>
  <si>
    <t>EUR6MFRA9X15F=</t>
  </si>
  <si>
    <t>EUR6MFRA10X16F=</t>
  </si>
  <si>
    <t>EUR6MFRA11X17F=</t>
  </si>
  <si>
    <t>EUR6MFRA12X18F=</t>
  </si>
  <si>
    <t>EUR6MFRA13X19F=</t>
  </si>
  <si>
    <t>EUR6MFRA14X20F=</t>
  </si>
  <si>
    <t>EUR6MFRA15X21F=</t>
  </si>
  <si>
    <t>EUR6MFRA16X22F=</t>
  </si>
  <si>
    <t>EUR6MFRA17X23F=</t>
  </si>
  <si>
    <t>EUR6MFRA18X24F=</t>
  </si>
  <si>
    <t>EUR6MFRA24X30F=</t>
  </si>
  <si>
    <t>EUR6MSW3Y=</t>
  </si>
  <si>
    <t>EUR6MSW4Y=</t>
  </si>
  <si>
    <t>EUR6MSW5Y=</t>
  </si>
  <si>
    <t>EUR6MSW6Y=</t>
  </si>
  <si>
    <t>EUR6MSW7Y=</t>
  </si>
  <si>
    <t>EUR6MSW8Y=</t>
  </si>
  <si>
    <t>EUR6MSW9Y=</t>
  </si>
  <si>
    <t>EUR6MSW10Y=</t>
  </si>
  <si>
    <t>EUR6MSW11Y=</t>
  </si>
  <si>
    <t>EUR6MSW12Y=</t>
  </si>
  <si>
    <t>EUR6MSW13Y=</t>
  </si>
  <si>
    <t>EUR6MSW14Y=</t>
  </si>
  <si>
    <t>EUR6MSW15Y=</t>
  </si>
  <si>
    <t>EUR6MSW16Y=</t>
  </si>
  <si>
    <t>EUR6MSW17Y=</t>
  </si>
  <si>
    <t>EUR6MSW18Y=</t>
  </si>
  <si>
    <t>EUR6MSW19Y=</t>
  </si>
  <si>
    <t>EUR6MSW20Y=</t>
  </si>
  <si>
    <t>EUR6MSW21Y=</t>
  </si>
  <si>
    <t>EUR6MSW22Y=</t>
  </si>
  <si>
    <t>EUR6MSW23Y=</t>
  </si>
  <si>
    <t>EUR6MSW24Y=</t>
  </si>
  <si>
    <t>EUR6MSW25Y=</t>
  </si>
  <si>
    <t>EUR6MSW26Y=</t>
  </si>
  <si>
    <t>EUR6MSW27Y=</t>
  </si>
  <si>
    <t>EUR6MSW28Y=</t>
  </si>
  <si>
    <t>EUR6MSW29Y=</t>
  </si>
  <si>
    <t>EUR6MSW30Y=</t>
  </si>
  <si>
    <t>EUR6MSW31Y=</t>
  </si>
  <si>
    <t>EUR6MSW32Y=</t>
  </si>
  <si>
    <t>EUR6MSW33Y=</t>
  </si>
  <si>
    <t>EUR6MSW34Y=</t>
  </si>
  <si>
    <t>EUR6MSW35Y=</t>
  </si>
  <si>
    <t>EUR6MSW36Y=</t>
  </si>
  <si>
    <t>EUR6MSW37Y=</t>
  </si>
  <si>
    <t>EUR6MSW38Y=</t>
  </si>
  <si>
    <t>EUR6MSW39Y=</t>
  </si>
  <si>
    <t>EUR6MSW40Y=</t>
  </si>
  <si>
    <t>EUR6MSW50Y=</t>
  </si>
  <si>
    <t>EUR6MSW60Y=</t>
  </si>
  <si>
    <t>EURONDPON=</t>
  </si>
  <si>
    <t>EURONDPTN=</t>
  </si>
  <si>
    <t>EURONDPSN=</t>
  </si>
  <si>
    <t>EURONOISSW=</t>
  </si>
  <si>
    <t>EURONOIS2W=</t>
  </si>
  <si>
    <t>EURONOIS3W=</t>
  </si>
  <si>
    <t>EURONOIS1M=</t>
  </si>
  <si>
    <t>EURONOIS2M=</t>
  </si>
  <si>
    <t>EURONOIS3M=</t>
  </si>
  <si>
    <t>EURONOIS4M=</t>
  </si>
  <si>
    <t>EURONOIS5M=</t>
  </si>
  <si>
    <t>EURONOIS6M=</t>
  </si>
  <si>
    <t>EURONOIS7M=</t>
  </si>
  <si>
    <t>EURONOIS8M=</t>
  </si>
  <si>
    <t>EURONOIS9M=</t>
  </si>
  <si>
    <t>EURONOIS10M=</t>
  </si>
  <si>
    <t>EURONOIS11M=</t>
  </si>
  <si>
    <t>EURONOIS1Y=</t>
  </si>
  <si>
    <t>EURONOIS13M=</t>
  </si>
  <si>
    <t>EURONOIS14M=</t>
  </si>
  <si>
    <t>EURONOIS15M=</t>
  </si>
  <si>
    <t>EURONOIS16M=</t>
  </si>
  <si>
    <t>EURONOIS17M=</t>
  </si>
  <si>
    <t>EURONOIS18M=</t>
  </si>
  <si>
    <t>EURONOIS19M=</t>
  </si>
  <si>
    <t>EURONOIS20M=</t>
  </si>
  <si>
    <t>EURONOIS21M=</t>
  </si>
  <si>
    <t>EURONOIS22M=</t>
  </si>
  <si>
    <t>EURONOIS23M=</t>
  </si>
  <si>
    <t>EURONOIS2Y=</t>
  </si>
  <si>
    <t>EURONOIS3Y=</t>
  </si>
  <si>
    <t>EURONOIS4Y=</t>
  </si>
  <si>
    <t>EURONOIS5Y=</t>
  </si>
  <si>
    <t>EURONOIS6Y=</t>
  </si>
  <si>
    <t>EURONOIS7Y=</t>
  </si>
  <si>
    <t>EURONOIS8Y=</t>
  </si>
  <si>
    <t>EURONOIS9Y=</t>
  </si>
  <si>
    <t>EURONOIS10Y=</t>
  </si>
  <si>
    <t>EURONOIS11Y=</t>
  </si>
  <si>
    <t>EURONOIS12Y=</t>
  </si>
  <si>
    <t>EURONOIS13Y=</t>
  </si>
  <si>
    <t>EURONOIS14Y=</t>
  </si>
  <si>
    <t>EURONOIS15Y=</t>
  </si>
  <si>
    <t>EURONOIS16Y=</t>
  </si>
  <si>
    <t>EURONOIS17Y=</t>
  </si>
  <si>
    <t>EURONOIS18Y=</t>
  </si>
  <si>
    <t>EURONOIS19Y=</t>
  </si>
  <si>
    <t>EURONOIS20Y=</t>
  </si>
  <si>
    <t>EURONOIS21Y=</t>
  </si>
  <si>
    <t>EURONOIS22Y=</t>
  </si>
  <si>
    <t>EURONOIS23Y=</t>
  </si>
  <si>
    <t>EURONOIS24Y=</t>
  </si>
  <si>
    <t>EURONOIS25Y=</t>
  </si>
  <si>
    <t>EURONOIS26Y=</t>
  </si>
  <si>
    <t>EURONOIS27Y=</t>
  </si>
  <si>
    <t>EURONOIS28Y=</t>
  </si>
  <si>
    <t>EURONOIS29Y=</t>
  </si>
  <si>
    <t>EURONOIS30Y=</t>
  </si>
  <si>
    <t>EURONOIS35Y=</t>
  </si>
  <si>
    <t>EURONOIS40Y=</t>
  </si>
  <si>
    <t>EURONOIS50Y=</t>
  </si>
  <si>
    <t>EURONOIS60Y=</t>
  </si>
  <si>
    <t>Kruger Sens Analysis</t>
  </si>
  <si>
    <t>Harmonic Sens Analysis</t>
  </si>
  <si>
    <t>First Leg</t>
  </si>
  <si>
    <t>Second Leg</t>
  </si>
  <si>
    <t>Maturity</t>
  </si>
  <si>
    <t>ForwardStart</t>
  </si>
  <si>
    <t>EffectiveDate</t>
  </si>
  <si>
    <t>TerminationDate</t>
  </si>
  <si>
    <t>DayCounter</t>
  </si>
  <si>
    <t>PaymentBDC</t>
  </si>
  <si>
    <t>Nominals</t>
  </si>
  <si>
    <t>Payer</t>
  </si>
  <si>
    <t xml:space="preserve">Swap </t>
  </si>
  <si>
    <t>Kruger Par. Delta</t>
  </si>
  <si>
    <t>Kruger Seq. Delta</t>
  </si>
  <si>
    <t>Harmonic Par. Delta</t>
  </si>
  <si>
    <t>Harmonic Seq. Delta</t>
  </si>
  <si>
    <t>Hyman Sens Analysis</t>
  </si>
  <si>
    <t>Hyman Par. Delta</t>
  </si>
  <si>
    <t>Hyman Seq. Delta</t>
  </si>
  <si>
    <t>Linear Par. Delta</t>
  </si>
  <si>
    <t>Linear Seq. Delta</t>
  </si>
  <si>
    <t>Linear Sens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</si>
</sst>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164" formatCode="&quot;£&quot;#,##0;[Red]\-&quot;£&quot;#,##0"/>
    <numFmt numFmtId="165" formatCode="mm/dd/yy;@"/>
    <numFmt numFmtId="166" formatCode="0.0000%"/>
    <numFmt numFmtId="167" formatCode="0.00000%"/>
    <numFmt numFmtId="168" formatCode="ddd\,\ dd\-mmm\-yyyy"/>
    <numFmt numFmtId="169" formatCode="ddd\,\ dd\-mmm\-yyyy\,\ hh:mm:ss"/>
    <numFmt numFmtId="170" formatCode="ddd\,\ d\-mmm\-yy"/>
    <numFmt numFmtId="171" formatCode="ddd\,\ d\-mmm\-yyyy"/>
    <numFmt numFmtId="172" formatCode="0.000000000"/>
    <numFmt numFmtId="173" formatCode="ddd\,\ d\-mmm\-yyyy\,\ hh:mm:ss"/>
    <numFmt numFmtId="174" formatCode="0.000000"/>
    <numFmt numFmtId="175" formatCode="_([$€-2]* #,##0.00_);_([$€-2]* \(#,##0.00\);_([$€-2]* &quot;-&quot;??_)"/>
    <numFmt numFmtId="176" formatCode="General_)"/>
    <numFmt numFmtId="177" formatCode="#,##0.0;#,##0.0"/>
    <numFmt numFmtId="178" formatCode="0.0000"/>
    <numFmt numFmtId="179" formatCode="0.00000"/>
    <numFmt numFmtId="180" formatCode="ddd\,\ dd\-mmm\-yy"/>
    <numFmt numFmtId="181" formatCode="_-* #,##0_-;\-* #,##0_-;_-* &quot;-&quot;??_-;_-@_-"/>
    <numFmt numFmtId="183" formatCode="_-* #,##0.000_-;\-* #,##0.000_-;_-* &quot;-&quot;??_-;_-@_-"/>
  </numFmts>
  <fonts count="2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name val="Courier New"/>
      <family val="3"/>
    </font>
    <font>
      <sz val="8"/>
      <color indexed="81"/>
      <name val="Tahoma"/>
      <family val="2"/>
    </font>
    <font>
      <sz val="8"/>
      <color theme="1"/>
      <name val="Courier New"/>
      <family val="3"/>
    </font>
    <font>
      <sz val="10"/>
      <name val="Helv"/>
    </font>
    <font>
      <sz val="12"/>
      <name val="Helv"/>
    </font>
    <font>
      <b/>
      <sz val="12"/>
      <color indexed="16"/>
      <name val="MS Sans Serif"/>
      <family val="2"/>
    </font>
    <font>
      <b/>
      <sz val="8"/>
      <name val="Courier New"/>
      <family val="3"/>
    </font>
    <font>
      <b/>
      <sz val="10"/>
      <color theme="1"/>
      <name val="Courier New"/>
      <family val="3"/>
    </font>
    <font>
      <b/>
      <sz val="10"/>
      <name val="Courier New"/>
      <family val="3"/>
    </font>
    <font>
      <sz val="8"/>
      <color theme="1"/>
      <name val="Calibri"/>
      <family val="2"/>
    </font>
    <font>
      <i/>
      <sz val="8"/>
      <name val="Courier New"/>
      <family val="3"/>
    </font>
    <font>
      <b/>
      <sz val="8"/>
      <color theme="1"/>
      <name val="Courier New"/>
      <family val="3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rgb="FFFF0000"/>
      <name val="Courier New"/>
      <family val="3"/>
    </font>
    <font>
      <b/>
      <sz val="9"/>
      <name val="Courier New"/>
      <family val="3"/>
    </font>
    <font>
      <sz val="9"/>
      <name val="Courier New"/>
      <family val="3"/>
    </font>
    <font>
      <sz val="10"/>
      <color theme="1"/>
      <name val="Courier New"/>
      <family val="3"/>
    </font>
    <font>
      <sz val="10"/>
      <name val="Courier New"/>
      <family val="3"/>
    </font>
    <font>
      <sz val="10"/>
      <color rgb="FFFF0000"/>
      <name val="Courier New"/>
      <family val="3"/>
    </font>
  </fonts>
  <fills count="1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22"/>
        <bgColor indexed="9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>
        <bgColor theme="8" tint="0.59996337778862885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66"/>
        <bgColor indexed="64"/>
      </patternFill>
    </fill>
    <fill>
      <patternFill patternType="lightUp">
        <bgColor theme="8" tint="0.59999389629810485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22"/>
      </patternFill>
    </fill>
    <fill>
      <patternFill patternType="solid">
        <fgColor theme="8" tint="0.39997558519241921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ashed">
        <color indexed="64"/>
      </right>
      <top/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/>
      <diagonal/>
    </border>
    <border>
      <left style="thin">
        <color indexed="64"/>
      </left>
      <right/>
      <top/>
      <bottom style="dashed">
        <color indexed="64"/>
      </bottom>
      <diagonal/>
    </border>
  </borders>
  <cellStyleXfs count="28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175" fontId="1" fillId="0" borderId="0" applyFont="0" applyFill="0" applyBorder="0" applyAlignment="0" applyProtection="0"/>
    <xf numFmtId="38" fontId="6" fillId="0" borderId="0" applyFont="0" applyFill="0" applyBorder="0" applyAlignment="0" applyProtection="0"/>
    <xf numFmtId="40" fontId="6" fillId="0" borderId="0" applyFont="0" applyFill="0" applyBorder="0" applyAlignment="0" applyProtection="0"/>
    <xf numFmtId="176" fontId="7" fillId="0" borderId="0"/>
    <xf numFmtId="177" fontId="8" fillId="5" borderId="0">
      <alignment horizontal="center" vertical="center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75">
    <xf numFmtId="0" fontId="0" fillId="0" borderId="0" xfId="0"/>
    <xf numFmtId="165" fontId="3" fillId="2" borderId="1" xfId="1" applyNumberFormat="1" applyFont="1" applyFill="1" applyBorder="1" applyAlignment="1"/>
    <xf numFmtId="167" fontId="3" fillId="3" borderId="1" xfId="1" applyNumberFormat="1" applyFont="1" applyFill="1" applyBorder="1" applyAlignment="1">
      <alignment horizontal="right"/>
    </xf>
    <xf numFmtId="0" fontId="3" fillId="2" borderId="1" xfId="1" applyNumberFormat="1" applyFont="1" applyFill="1" applyBorder="1" applyAlignment="1">
      <alignment horizontal="left"/>
    </xf>
    <xf numFmtId="0" fontId="5" fillId="0" borderId="6" xfId="0" applyFont="1" applyBorder="1"/>
    <xf numFmtId="168" fontId="5" fillId="0" borderId="6" xfId="0" applyNumberFormat="1" applyFont="1" applyBorder="1"/>
    <xf numFmtId="0" fontId="5" fillId="0" borderId="1" xfId="0" applyFont="1" applyBorder="1"/>
    <xf numFmtId="0" fontId="3" fillId="2" borderId="1" xfId="1" applyNumberFormat="1" applyFont="1" applyFill="1" applyBorder="1" applyAlignment="1">
      <alignment horizontal="center" vertical="center"/>
    </xf>
    <xf numFmtId="165" fontId="3" fillId="2" borderId="1" xfId="1" applyNumberFormat="1" applyFont="1" applyFill="1" applyBorder="1" applyAlignment="1">
      <alignment horizontal="right" vertical="center"/>
    </xf>
    <xf numFmtId="165" fontId="3" fillId="2" borderId="1" xfId="1" applyNumberFormat="1" applyFont="1" applyFill="1" applyBorder="1" applyAlignment="1">
      <alignment horizontal="center" vertical="center"/>
    </xf>
    <xf numFmtId="165" fontId="5" fillId="0" borderId="6" xfId="0" applyNumberFormat="1" applyFont="1" applyBorder="1"/>
    <xf numFmtId="165" fontId="5" fillId="0" borderId="1" xfId="0" applyNumberFormat="1" applyFont="1" applyBorder="1"/>
    <xf numFmtId="168" fontId="5" fillId="0" borderId="1" xfId="0" applyNumberFormat="1" applyFont="1" applyBorder="1"/>
    <xf numFmtId="0" fontId="3" fillId="7" borderId="8" xfId="1" applyFont="1" applyFill="1" applyBorder="1"/>
    <xf numFmtId="168" fontId="3" fillId="2" borderId="9" xfId="1" applyNumberFormat="1" applyFont="1" applyFill="1" applyBorder="1" applyAlignment="1">
      <alignment horizontal="center"/>
    </xf>
    <xf numFmtId="0" fontId="3" fillId="7" borderId="6" xfId="1" applyFont="1" applyFill="1" applyBorder="1"/>
    <xf numFmtId="168" fontId="3" fillId="2" borderId="10" xfId="1" applyNumberFormat="1" applyFont="1" applyFill="1" applyBorder="1" applyAlignment="1">
      <alignment horizontal="center"/>
    </xf>
    <xf numFmtId="0" fontId="3" fillId="2" borderId="10" xfId="1" applyFont="1" applyFill="1" applyBorder="1" applyAlignment="1">
      <alignment horizontal="center"/>
    </xf>
    <xf numFmtId="173" fontId="3" fillId="2" borderId="10" xfId="1" applyNumberFormat="1" applyFont="1" applyFill="1" applyBorder="1" applyAlignment="1">
      <alignment horizontal="center"/>
    </xf>
    <xf numFmtId="0" fontId="3" fillId="7" borderId="1" xfId="1" applyFont="1" applyFill="1" applyBorder="1"/>
    <xf numFmtId="0" fontId="3" fillId="7" borderId="2" xfId="1" applyFont="1" applyFill="1" applyBorder="1"/>
    <xf numFmtId="173" fontId="3" fillId="6" borderId="15" xfId="1" applyNumberFormat="1" applyFont="1" applyFill="1" applyBorder="1" applyAlignment="1">
      <alignment horizontal="center"/>
    </xf>
    <xf numFmtId="0" fontId="9" fillId="7" borderId="8" xfId="1" applyFont="1" applyFill="1" applyBorder="1" applyAlignment="1">
      <alignment horizontal="right"/>
    </xf>
    <xf numFmtId="0" fontId="3" fillId="2" borderId="7" xfId="3" applyFont="1" applyFill="1" applyBorder="1"/>
    <xf numFmtId="0" fontId="9" fillId="7" borderId="1" xfId="1" applyFont="1" applyFill="1" applyBorder="1" applyAlignment="1">
      <alignment horizontal="right"/>
    </xf>
    <xf numFmtId="170" fontId="3" fillId="4" borderId="9" xfId="1" applyNumberFormat="1" applyFont="1" applyFill="1" applyBorder="1" applyAlignment="1">
      <alignment horizontal="center"/>
    </xf>
    <xf numFmtId="0" fontId="9" fillId="7" borderId="6" xfId="1" applyFont="1" applyFill="1" applyBorder="1" applyAlignment="1">
      <alignment horizontal="right"/>
    </xf>
    <xf numFmtId="3" fontId="3" fillId="4" borderId="10" xfId="1" applyNumberFormat="1" applyFont="1" applyFill="1" applyBorder="1" applyAlignment="1">
      <alignment horizontal="center"/>
    </xf>
    <xf numFmtId="11" fontId="3" fillId="4" borderId="10" xfId="1" applyNumberFormat="1" applyFont="1" applyFill="1" applyBorder="1" applyAlignment="1">
      <alignment horizontal="center"/>
    </xf>
    <xf numFmtId="0" fontId="3" fillId="4" borderId="10" xfId="1" applyFont="1" applyFill="1" applyBorder="1" applyAlignment="1">
      <alignment horizontal="center"/>
    </xf>
    <xf numFmtId="0" fontId="3" fillId="4" borderId="3" xfId="1" applyFont="1" applyFill="1" applyBorder="1" applyAlignment="1">
      <alignment horizontal="center"/>
    </xf>
    <xf numFmtId="169" fontId="3" fillId="2" borderId="0" xfId="3" applyNumberFormat="1" applyFont="1" applyFill="1" applyBorder="1" applyAlignment="1">
      <alignment horizontal="center"/>
    </xf>
    <xf numFmtId="171" fontId="3" fillId="2" borderId="8" xfId="1" applyNumberFormat="1" applyFont="1" applyFill="1" applyBorder="1" applyAlignment="1">
      <alignment horizontal="right"/>
    </xf>
    <xf numFmtId="172" fontId="3" fillId="2" borderId="8" xfId="1" applyNumberFormat="1" applyFont="1" applyFill="1" applyBorder="1" applyAlignment="1">
      <alignment horizontal="center"/>
    </xf>
    <xf numFmtId="171" fontId="3" fillId="2" borderId="6" xfId="1" applyNumberFormat="1" applyFont="1" applyFill="1" applyBorder="1" applyAlignment="1">
      <alignment horizontal="right"/>
    </xf>
    <xf numFmtId="172" fontId="3" fillId="2" borderId="6" xfId="1" applyNumberFormat="1" applyFont="1" applyFill="1" applyBorder="1" applyAlignment="1">
      <alignment horizontal="center"/>
    </xf>
    <xf numFmtId="0" fontId="3" fillId="2" borderId="1" xfId="3" applyFont="1" applyFill="1" applyBorder="1" applyAlignment="1">
      <alignment horizontal="right"/>
    </xf>
    <xf numFmtId="0" fontId="3" fillId="2" borderId="3" xfId="3" applyFont="1" applyFill="1" applyBorder="1"/>
    <xf numFmtId="0" fontId="5" fillId="0" borderId="11" xfId="0" applyFont="1" applyBorder="1"/>
    <xf numFmtId="0" fontId="5" fillId="0" borderId="12" xfId="0" applyFont="1" applyBorder="1"/>
    <xf numFmtId="0" fontId="5" fillId="0" borderId="9" xfId="0" applyFont="1" applyBorder="1"/>
    <xf numFmtId="0" fontId="5" fillId="0" borderId="7" xfId="0" applyFont="1" applyBorder="1"/>
    <xf numFmtId="0" fontId="5" fillId="0" borderId="9" xfId="0" applyFont="1" applyBorder="1" applyAlignment="1">
      <alignment horizontal="center" vertical="center"/>
    </xf>
    <xf numFmtId="0" fontId="5" fillId="0" borderId="10" xfId="0" applyFont="1" applyBorder="1"/>
    <xf numFmtId="0" fontId="5" fillId="0" borderId="10" xfId="0" applyFont="1" applyBorder="1" applyAlignment="1">
      <alignment horizontal="center" vertical="center"/>
    </xf>
    <xf numFmtId="0" fontId="5" fillId="0" borderId="5" xfId="0" applyFont="1" applyBorder="1"/>
    <xf numFmtId="0" fontId="5" fillId="0" borderId="4" xfId="0" applyFont="1" applyBorder="1"/>
    <xf numFmtId="0" fontId="5" fillId="0" borderId="3" xfId="0" applyFont="1" applyBorder="1"/>
    <xf numFmtId="0" fontId="5" fillId="0" borderId="13" xfId="0" applyFont="1" applyBorder="1"/>
    <xf numFmtId="0" fontId="5" fillId="8" borderId="0" xfId="0" applyFont="1" applyFill="1"/>
    <xf numFmtId="169" fontId="3" fillId="8" borderId="0" xfId="3" applyNumberFormat="1" applyFont="1" applyFill="1" applyBorder="1" applyAlignment="1">
      <alignment horizontal="center"/>
    </xf>
    <xf numFmtId="0" fontId="5" fillId="8" borderId="0" xfId="0" applyFont="1" applyFill="1" applyBorder="1"/>
    <xf numFmtId="0" fontId="3" fillId="8" borderId="0" xfId="1" applyFont="1" applyFill="1" applyBorder="1"/>
    <xf numFmtId="0" fontId="5" fillId="8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right" vertical="center"/>
    </xf>
    <xf numFmtId="0" fontId="5" fillId="8" borderId="0" xfId="0" applyFont="1" applyFill="1" applyAlignment="1">
      <alignment horizontal="right"/>
    </xf>
    <xf numFmtId="165" fontId="3" fillId="2" borderId="8" xfId="1" applyNumberFormat="1" applyFont="1" applyFill="1" applyBorder="1" applyAlignment="1"/>
    <xf numFmtId="165" fontId="3" fillId="2" borderId="8" xfId="1" applyNumberFormat="1" applyFont="1" applyFill="1" applyBorder="1" applyAlignment="1">
      <alignment horizontal="right" vertical="center"/>
    </xf>
    <xf numFmtId="0" fontId="3" fillId="2" borderId="8" xfId="1" applyNumberFormat="1" applyFont="1" applyFill="1" applyBorder="1" applyAlignment="1">
      <alignment horizontal="center" vertical="center"/>
    </xf>
    <xf numFmtId="165" fontId="3" fillId="2" borderId="8" xfId="1" applyNumberFormat="1" applyFont="1" applyFill="1" applyBorder="1" applyAlignment="1">
      <alignment horizontal="center" vertical="center"/>
    </xf>
    <xf numFmtId="167" fontId="3" fillId="3" borderId="8" xfId="1" applyNumberFormat="1" applyFont="1" applyFill="1" applyBorder="1" applyAlignment="1">
      <alignment horizontal="right"/>
    </xf>
    <xf numFmtId="0" fontId="3" fillId="2" borderId="8" xfId="1" applyNumberFormat="1" applyFont="1" applyFill="1" applyBorder="1" applyAlignment="1">
      <alignment horizontal="left"/>
    </xf>
    <xf numFmtId="165" fontId="3" fillId="2" borderId="6" xfId="1" applyNumberFormat="1" applyFont="1" applyFill="1" applyBorder="1" applyAlignment="1"/>
    <xf numFmtId="165" fontId="3" fillId="2" borderId="6" xfId="1" applyNumberFormat="1" applyFont="1" applyFill="1" applyBorder="1" applyAlignment="1">
      <alignment horizontal="right" vertical="center"/>
    </xf>
    <xf numFmtId="0" fontId="3" fillId="2" borderId="6" xfId="1" applyNumberFormat="1" applyFont="1" applyFill="1" applyBorder="1" applyAlignment="1">
      <alignment horizontal="center" vertical="center"/>
    </xf>
    <xf numFmtId="165" fontId="3" fillId="2" borderId="6" xfId="1" applyNumberFormat="1" applyFont="1" applyFill="1" applyBorder="1" applyAlignment="1">
      <alignment horizontal="center" vertical="center"/>
    </xf>
    <xf numFmtId="167" fontId="3" fillId="3" borderId="6" xfId="1" applyNumberFormat="1" applyFont="1" applyFill="1" applyBorder="1" applyAlignment="1">
      <alignment horizontal="right"/>
    </xf>
    <xf numFmtId="0" fontId="3" fillId="2" borderId="6" xfId="1" applyNumberFormat="1" applyFont="1" applyFill="1" applyBorder="1" applyAlignment="1">
      <alignment horizontal="left"/>
    </xf>
    <xf numFmtId="0" fontId="9" fillId="7" borderId="2" xfId="1" applyFont="1" applyFill="1" applyBorder="1" applyAlignment="1">
      <alignment horizontal="center" vertical="center" wrapText="1"/>
    </xf>
    <xf numFmtId="0" fontId="3" fillId="7" borderId="12" xfId="0" applyFont="1" applyFill="1" applyBorder="1" applyAlignment="1">
      <alignment horizontal="centerContinuous" vertical="center"/>
    </xf>
    <xf numFmtId="0" fontId="3" fillId="7" borderId="14" xfId="0" applyFont="1" applyFill="1" applyBorder="1" applyAlignment="1">
      <alignment horizontal="centerContinuous" vertical="center"/>
    </xf>
    <xf numFmtId="165" fontId="5" fillId="0" borderId="8" xfId="0" applyNumberFormat="1" applyFont="1" applyBorder="1"/>
    <xf numFmtId="174" fontId="3" fillId="7" borderId="12" xfId="0" applyNumberFormat="1" applyFont="1" applyFill="1" applyBorder="1" applyAlignment="1">
      <alignment horizontal="centerContinuous" vertical="center"/>
    </xf>
    <xf numFmtId="166" fontId="5" fillId="0" borderId="6" xfId="0" applyNumberFormat="1" applyFont="1" applyBorder="1"/>
    <xf numFmtId="165" fontId="5" fillId="3" borderId="6" xfId="0" applyNumberFormat="1" applyFont="1" applyFill="1" applyBorder="1"/>
    <xf numFmtId="165" fontId="5" fillId="3" borderId="1" xfId="0" applyNumberFormat="1" applyFont="1" applyFill="1" applyBorder="1"/>
    <xf numFmtId="0" fontId="3" fillId="7" borderId="2" xfId="0" applyFont="1" applyFill="1" applyBorder="1" applyAlignment="1">
      <alignment horizontal="centerContinuous" vertical="center"/>
    </xf>
    <xf numFmtId="0" fontId="3" fillId="7" borderId="2" xfId="0" applyFont="1" applyFill="1" applyBorder="1" applyAlignment="1">
      <alignment horizontal="center" vertical="center" wrapText="1"/>
    </xf>
    <xf numFmtId="0" fontId="3" fillId="7" borderId="11" xfId="0" applyFont="1" applyFill="1" applyBorder="1" applyAlignment="1">
      <alignment horizontal="centerContinuous" vertical="center"/>
    </xf>
    <xf numFmtId="174" fontId="3" fillId="7" borderId="2" xfId="0" applyNumberFormat="1" applyFont="1" applyFill="1" applyBorder="1" applyAlignment="1">
      <alignment horizontal="center" vertical="center" wrapText="1"/>
    </xf>
    <xf numFmtId="166" fontId="5" fillId="0" borderId="1" xfId="0" applyNumberFormat="1" applyFont="1" applyBorder="1"/>
    <xf numFmtId="172" fontId="5" fillId="8" borderId="0" xfId="0" applyNumberFormat="1" applyFont="1" applyFill="1"/>
    <xf numFmtId="0" fontId="3" fillId="2" borderId="9" xfId="1" applyFont="1" applyFill="1" applyBorder="1" applyAlignment="1">
      <alignment horizontal="center"/>
    </xf>
    <xf numFmtId="0" fontId="5" fillId="3" borderId="11" xfId="0" applyFont="1" applyFill="1" applyBorder="1"/>
    <xf numFmtId="0" fontId="5" fillId="3" borderId="12" xfId="0" applyFont="1" applyFill="1" applyBorder="1"/>
    <xf numFmtId="0" fontId="5" fillId="3" borderId="9" xfId="0" applyFont="1" applyFill="1" applyBorder="1"/>
    <xf numFmtId="0" fontId="5" fillId="3" borderId="10" xfId="0" applyFont="1" applyFill="1" applyBorder="1"/>
    <xf numFmtId="0" fontId="5" fillId="3" borderId="3" xfId="0" applyFont="1" applyFill="1" applyBorder="1"/>
    <xf numFmtId="0" fontId="5" fillId="3" borderId="7" xfId="0" applyFont="1" applyFill="1" applyBorder="1"/>
    <xf numFmtId="0" fontId="3" fillId="3" borderId="6" xfId="3" applyFont="1" applyFill="1" applyBorder="1"/>
    <xf numFmtId="0" fontId="3" fillId="3" borderId="7" xfId="3" applyFont="1" applyFill="1" applyBorder="1"/>
    <xf numFmtId="0" fontId="3" fillId="3" borderId="5" xfId="3" applyFont="1" applyFill="1" applyBorder="1"/>
    <xf numFmtId="0" fontId="3" fillId="3" borderId="4" xfId="1" applyFont="1" applyFill="1" applyBorder="1"/>
    <xf numFmtId="173" fontId="3" fillId="3" borderId="4" xfId="1" applyNumberFormat="1" applyFont="1" applyFill="1" applyBorder="1" applyAlignment="1">
      <alignment horizontal="center"/>
    </xf>
    <xf numFmtId="0" fontId="3" fillId="8" borderId="0" xfId="0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7" borderId="15" xfId="0" applyFont="1" applyFill="1" applyBorder="1" applyAlignment="1">
      <alignment horizontal="centerContinuous" vertical="center"/>
    </xf>
    <xf numFmtId="0" fontId="5" fillId="0" borderId="6" xfId="0" applyFont="1" applyBorder="1" applyAlignment="1">
      <alignment horizontal="center"/>
    </xf>
    <xf numFmtId="166" fontId="5" fillId="0" borderId="6" xfId="0" applyNumberFormat="1" applyFont="1" applyBorder="1" applyAlignment="1">
      <alignment horizontal="center"/>
    </xf>
    <xf numFmtId="15" fontId="5" fillId="0" borderId="6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66" fontId="5" fillId="0" borderId="1" xfId="0" applyNumberFormat="1" applyFont="1" applyBorder="1" applyAlignment="1">
      <alignment horizontal="center"/>
    </xf>
    <xf numFmtId="15" fontId="5" fillId="0" borderId="1" xfId="0" applyNumberFormat="1" applyFont="1" applyBorder="1" applyAlignment="1">
      <alignment horizontal="center"/>
    </xf>
    <xf numFmtId="0" fontId="5" fillId="8" borderId="0" xfId="0" applyFont="1" applyFill="1" applyAlignment="1">
      <alignment horizontal="center"/>
    </xf>
    <xf numFmtId="166" fontId="5" fillId="0" borderId="6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/>
    </xf>
    <xf numFmtId="0" fontId="3" fillId="7" borderId="13" xfId="0" applyFont="1" applyFill="1" applyBorder="1" applyAlignment="1">
      <alignment horizontal="centerContinuous" vertical="center"/>
    </xf>
    <xf numFmtId="0" fontId="9" fillId="9" borderId="2" xfId="1" applyFont="1" applyFill="1" applyBorder="1" applyAlignment="1">
      <alignment horizontal="right"/>
    </xf>
    <xf numFmtId="3" fontId="3" fillId="4" borderId="2" xfId="1" applyNumberFormat="1" applyFont="1" applyFill="1" applyBorder="1" applyAlignment="1">
      <alignment horizontal="center"/>
    </xf>
    <xf numFmtId="0" fontId="3" fillId="4" borderId="2" xfId="1" applyFont="1" applyFill="1" applyBorder="1" applyAlignment="1">
      <alignment horizontal="center"/>
    </xf>
    <xf numFmtId="165" fontId="3" fillId="2" borderId="2" xfId="1" applyNumberFormat="1" applyFont="1" applyFill="1" applyBorder="1" applyAlignment="1"/>
    <xf numFmtId="165" fontId="3" fillId="2" borderId="2" xfId="1" applyNumberFormat="1" applyFont="1" applyFill="1" applyBorder="1" applyAlignment="1">
      <alignment horizontal="right" vertical="center"/>
    </xf>
    <xf numFmtId="165" fontId="3" fillId="2" borderId="2" xfId="1" applyNumberFormat="1" applyFont="1" applyFill="1" applyBorder="1" applyAlignment="1">
      <alignment horizontal="center" vertical="center"/>
    </xf>
    <xf numFmtId="0" fontId="3" fillId="2" borderId="2" xfId="1" applyNumberFormat="1" applyFont="1" applyFill="1" applyBorder="1" applyAlignment="1">
      <alignment horizontal="center" vertical="center"/>
    </xf>
    <xf numFmtId="0" fontId="3" fillId="2" borderId="8" xfId="1" applyNumberFormat="1" applyFont="1" applyFill="1" applyBorder="1" applyAlignment="1">
      <alignment horizontal="right" vertical="center"/>
    </xf>
    <xf numFmtId="0" fontId="3" fillId="2" borderId="6" xfId="1" applyNumberFormat="1" applyFont="1" applyFill="1" applyBorder="1" applyAlignment="1">
      <alignment horizontal="right" vertical="center"/>
    </xf>
    <xf numFmtId="0" fontId="3" fillId="2" borderId="1" xfId="1" applyNumberFormat="1" applyFont="1" applyFill="1" applyBorder="1" applyAlignment="1">
      <alignment horizontal="right" vertical="center"/>
    </xf>
    <xf numFmtId="167" fontId="3" fillId="3" borderId="8" xfId="1" applyNumberFormat="1" applyFont="1" applyFill="1" applyBorder="1" applyAlignment="1"/>
    <xf numFmtId="167" fontId="3" fillId="3" borderId="6" xfId="1" applyNumberFormat="1" applyFont="1" applyFill="1" applyBorder="1" applyAlignment="1"/>
    <xf numFmtId="167" fontId="3" fillId="3" borderId="1" xfId="1" applyNumberFormat="1" applyFont="1" applyFill="1" applyBorder="1" applyAlignment="1"/>
    <xf numFmtId="167" fontId="3" fillId="3" borderId="2" xfId="1" applyNumberFormat="1" applyFont="1" applyFill="1" applyBorder="1" applyAlignment="1">
      <alignment horizontal="left"/>
    </xf>
    <xf numFmtId="167" fontId="3" fillId="3" borderId="6" xfId="1" applyNumberFormat="1" applyFont="1" applyFill="1" applyBorder="1" applyAlignment="1">
      <alignment horizontal="left"/>
    </xf>
    <xf numFmtId="167" fontId="3" fillId="3" borderId="1" xfId="1" applyNumberFormat="1" applyFont="1" applyFill="1" applyBorder="1" applyAlignment="1">
      <alignment horizontal="left"/>
    </xf>
    <xf numFmtId="165" fontId="3" fillId="10" borderId="2" xfId="1" applyNumberFormat="1" applyFont="1" applyFill="1" applyBorder="1" applyAlignment="1">
      <alignment horizontal="center" vertical="center"/>
    </xf>
    <xf numFmtId="165" fontId="3" fillId="10" borderId="6" xfId="1" applyNumberFormat="1" applyFont="1" applyFill="1" applyBorder="1" applyAlignment="1">
      <alignment horizontal="center" vertical="center"/>
    </xf>
    <xf numFmtId="165" fontId="3" fillId="10" borderId="1" xfId="1" applyNumberFormat="1" applyFont="1" applyFill="1" applyBorder="1" applyAlignment="1">
      <alignment horizontal="center" vertical="center"/>
    </xf>
    <xf numFmtId="167" fontId="3" fillId="3" borderId="8" xfId="1" applyNumberFormat="1" applyFont="1" applyFill="1" applyBorder="1" applyAlignment="1">
      <alignment horizontal="center" vertical="center"/>
    </xf>
    <xf numFmtId="167" fontId="3" fillId="3" borderId="6" xfId="1" applyNumberFormat="1" applyFont="1" applyFill="1" applyBorder="1" applyAlignment="1">
      <alignment horizontal="center" vertical="center"/>
    </xf>
    <xf numFmtId="165" fontId="3" fillId="10" borderId="8" xfId="1" applyNumberFormat="1" applyFont="1" applyFill="1" applyBorder="1" applyAlignment="1">
      <alignment horizontal="center" vertical="center"/>
    </xf>
    <xf numFmtId="167" fontId="3" fillId="3" borderId="1" xfId="1" applyNumberFormat="1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166" fontId="5" fillId="0" borderId="8" xfId="0" applyNumberFormat="1" applyFont="1" applyBorder="1" applyAlignment="1">
      <alignment horizontal="center"/>
    </xf>
    <xf numFmtId="15" fontId="5" fillId="0" borderId="8" xfId="0" applyNumberFormat="1" applyFont="1" applyBorder="1" applyAlignment="1">
      <alignment horizontal="center"/>
    </xf>
    <xf numFmtId="165" fontId="5" fillId="3" borderId="8" xfId="0" applyNumberFormat="1" applyFont="1" applyFill="1" applyBorder="1"/>
    <xf numFmtId="0" fontId="5" fillId="3" borderId="8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/>
    </xf>
    <xf numFmtId="166" fontId="5" fillId="3" borderId="8" xfId="0" applyNumberFormat="1" applyFont="1" applyFill="1" applyBorder="1" applyAlignment="1">
      <alignment horizontal="center"/>
    </xf>
    <xf numFmtId="15" fontId="5" fillId="3" borderId="8" xfId="0" applyNumberFormat="1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166" fontId="5" fillId="3" borderId="6" xfId="0" applyNumberFormat="1" applyFont="1" applyFill="1" applyBorder="1" applyAlignment="1">
      <alignment horizontal="center"/>
    </xf>
    <xf numFmtId="15" fontId="5" fillId="3" borderId="6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0" borderId="8" xfId="0" applyFont="1" applyBorder="1" applyAlignment="1"/>
    <xf numFmtId="0" fontId="5" fillId="0" borderId="6" xfId="0" applyFont="1" applyBorder="1" applyAlignment="1"/>
    <xf numFmtId="0" fontId="5" fillId="0" borderId="1" xfId="0" applyFont="1" applyBorder="1" applyAlignment="1"/>
    <xf numFmtId="0" fontId="5" fillId="3" borderId="8" xfId="0" applyFont="1" applyFill="1" applyBorder="1" applyAlignment="1"/>
    <xf numFmtId="0" fontId="5" fillId="3" borderId="6" xfId="0" applyFont="1" applyFill="1" applyBorder="1" applyAlignment="1"/>
    <xf numFmtId="178" fontId="5" fillId="0" borderId="8" xfId="0" applyNumberFormat="1" applyFont="1" applyBorder="1" applyAlignment="1">
      <alignment horizontal="center"/>
    </xf>
    <xf numFmtId="178" fontId="5" fillId="0" borderId="6" xfId="0" applyNumberFormat="1" applyFont="1" applyBorder="1" applyAlignment="1">
      <alignment horizontal="center"/>
    </xf>
    <xf numFmtId="178" fontId="5" fillId="0" borderId="1" xfId="0" applyNumberFormat="1" applyFont="1" applyBorder="1" applyAlignment="1">
      <alignment horizontal="center"/>
    </xf>
    <xf numFmtId="15" fontId="5" fillId="3" borderId="1" xfId="0" applyNumberFormat="1" applyFont="1" applyFill="1" applyBorder="1" applyAlignment="1">
      <alignment horizontal="center"/>
    </xf>
    <xf numFmtId="0" fontId="5" fillId="3" borderId="1" xfId="0" applyFont="1" applyFill="1" applyBorder="1" applyAlignment="1"/>
    <xf numFmtId="166" fontId="5" fillId="3" borderId="1" xfId="0" applyNumberFormat="1" applyFont="1" applyFill="1" applyBorder="1" applyAlignment="1">
      <alignment horizontal="center"/>
    </xf>
    <xf numFmtId="167" fontId="3" fillId="3" borderId="8" xfId="1" applyNumberFormat="1" applyFont="1" applyFill="1" applyBorder="1" applyAlignment="1">
      <alignment horizontal="left"/>
    </xf>
    <xf numFmtId="0" fontId="5" fillId="0" borderId="6" xfId="0" applyNumberFormat="1" applyFont="1" applyBorder="1" applyAlignment="1">
      <alignment horizontal="center"/>
    </xf>
    <xf numFmtId="0" fontId="5" fillId="0" borderId="1" xfId="0" applyNumberFormat="1" applyFont="1" applyBorder="1" applyAlignment="1">
      <alignment horizontal="center"/>
    </xf>
    <xf numFmtId="0" fontId="5" fillId="3" borderId="8" xfId="0" applyFont="1" applyFill="1" applyBorder="1"/>
    <xf numFmtId="168" fontId="5" fillId="3" borderId="8" xfId="0" applyNumberFormat="1" applyFont="1" applyFill="1" applyBorder="1"/>
    <xf numFmtId="167" fontId="5" fillId="3" borderId="8" xfId="0" applyNumberFormat="1" applyFont="1" applyFill="1" applyBorder="1"/>
    <xf numFmtId="0" fontId="5" fillId="3" borderId="6" xfId="0" applyFont="1" applyFill="1" applyBorder="1"/>
    <xf numFmtId="168" fontId="5" fillId="3" borderId="6" xfId="0" applyNumberFormat="1" applyFont="1" applyFill="1" applyBorder="1"/>
    <xf numFmtId="167" fontId="5" fillId="3" borderId="6" xfId="0" applyNumberFormat="1" applyFont="1" applyFill="1" applyBorder="1"/>
    <xf numFmtId="0" fontId="5" fillId="3" borderId="1" xfId="0" applyFont="1" applyFill="1" applyBorder="1"/>
    <xf numFmtId="168" fontId="5" fillId="3" borderId="1" xfId="0" applyNumberFormat="1" applyFont="1" applyFill="1" applyBorder="1"/>
    <xf numFmtId="167" fontId="5" fillId="3" borderId="1" xfId="0" applyNumberFormat="1" applyFont="1" applyFill="1" applyBorder="1"/>
    <xf numFmtId="173" fontId="3" fillId="2" borderId="8" xfId="1" applyNumberFormat="1" applyFont="1" applyFill="1" applyBorder="1" applyAlignment="1">
      <alignment horizontal="center"/>
    </xf>
    <xf numFmtId="173" fontId="3" fillId="2" borderId="6" xfId="1" applyNumberFormat="1" applyFont="1" applyFill="1" applyBorder="1" applyAlignment="1">
      <alignment horizontal="center"/>
    </xf>
    <xf numFmtId="168" fontId="3" fillId="2" borderId="1" xfId="1" applyNumberFormat="1" applyFont="1" applyFill="1" applyBorder="1" applyAlignment="1">
      <alignment horizontal="center"/>
    </xf>
    <xf numFmtId="0" fontId="5" fillId="3" borderId="13" xfId="0" applyFont="1" applyFill="1" applyBorder="1"/>
    <xf numFmtId="165" fontId="3" fillId="2" borderId="16" xfId="1" applyNumberFormat="1" applyFont="1" applyFill="1" applyBorder="1" applyAlignment="1"/>
    <xf numFmtId="165" fontId="3" fillId="2" borderId="16" xfId="1" applyNumberFormat="1" applyFont="1" applyFill="1" applyBorder="1" applyAlignment="1">
      <alignment horizontal="right" vertical="center"/>
    </xf>
    <xf numFmtId="165" fontId="3" fillId="2" borderId="16" xfId="1" applyNumberFormat="1" applyFont="1" applyFill="1" applyBorder="1" applyAlignment="1">
      <alignment horizontal="center" vertical="center"/>
    </xf>
    <xf numFmtId="165" fontId="3" fillId="10" borderId="16" xfId="1" applyNumberFormat="1" applyFont="1" applyFill="1" applyBorder="1" applyAlignment="1">
      <alignment horizontal="center" vertical="center"/>
    </xf>
    <xf numFmtId="0" fontId="3" fillId="2" borderId="16" xfId="1" applyNumberFormat="1" applyFont="1" applyFill="1" applyBorder="1" applyAlignment="1">
      <alignment horizontal="center" vertical="center"/>
    </xf>
    <xf numFmtId="167" fontId="3" fillId="3" borderId="16" xfId="1" applyNumberFormat="1" applyFont="1" applyFill="1" applyBorder="1" applyAlignment="1">
      <alignment horizontal="left"/>
    </xf>
    <xf numFmtId="0" fontId="3" fillId="2" borderId="16" xfId="1" applyNumberFormat="1" applyFont="1" applyFill="1" applyBorder="1" applyAlignment="1">
      <alignment horizontal="left"/>
    </xf>
    <xf numFmtId="165" fontId="5" fillId="8" borderId="0" xfId="0" applyNumberFormat="1" applyFont="1" applyFill="1"/>
    <xf numFmtId="11" fontId="5" fillId="8" borderId="0" xfId="0" applyNumberFormat="1" applyFont="1" applyFill="1"/>
    <xf numFmtId="0" fontId="5" fillId="3" borderId="1" xfId="0" applyFont="1" applyFill="1" applyBorder="1" applyAlignment="1">
      <alignment horizontal="center" vertical="center"/>
    </xf>
    <xf numFmtId="166" fontId="5" fillId="3" borderId="1" xfId="0" applyNumberFormat="1" applyFont="1" applyFill="1" applyBorder="1"/>
    <xf numFmtId="166" fontId="5" fillId="3" borderId="1" xfId="0" applyNumberFormat="1" applyFont="1" applyFill="1" applyBorder="1" applyAlignment="1">
      <alignment horizontal="center" vertical="center"/>
    </xf>
    <xf numFmtId="166" fontId="5" fillId="3" borderId="6" xfId="0" applyNumberFormat="1" applyFont="1" applyFill="1" applyBorder="1"/>
    <xf numFmtId="166" fontId="5" fillId="3" borderId="6" xfId="0" applyNumberFormat="1" applyFont="1" applyFill="1" applyBorder="1" applyAlignment="1">
      <alignment horizontal="center" vertical="center"/>
    </xf>
    <xf numFmtId="0" fontId="5" fillId="8" borderId="2" xfId="0" applyFont="1" applyFill="1" applyBorder="1"/>
    <xf numFmtId="166" fontId="5" fillId="3" borderId="8" xfId="0" applyNumberFormat="1" applyFont="1" applyFill="1" applyBorder="1"/>
    <xf numFmtId="166" fontId="5" fillId="3" borderId="8" xfId="0" applyNumberFormat="1" applyFont="1" applyFill="1" applyBorder="1" applyAlignment="1">
      <alignment horizontal="center" vertical="center"/>
    </xf>
    <xf numFmtId="178" fontId="5" fillId="3" borderId="8" xfId="0" applyNumberFormat="1" applyFont="1" applyFill="1" applyBorder="1"/>
    <xf numFmtId="178" fontId="5" fillId="3" borderId="6" xfId="0" applyNumberFormat="1" applyFont="1" applyFill="1" applyBorder="1"/>
    <xf numFmtId="178" fontId="5" fillId="3" borderId="1" xfId="0" applyNumberFormat="1" applyFont="1" applyFill="1" applyBorder="1"/>
    <xf numFmtId="10" fontId="5" fillId="3" borderId="8" xfId="0" applyNumberFormat="1" applyFont="1" applyFill="1" applyBorder="1"/>
    <xf numFmtId="10" fontId="5" fillId="3" borderId="6" xfId="0" applyNumberFormat="1" applyFont="1" applyFill="1" applyBorder="1"/>
    <xf numFmtId="10" fontId="5" fillId="3" borderId="1" xfId="0" applyNumberFormat="1" applyFont="1" applyFill="1" applyBorder="1"/>
    <xf numFmtId="10" fontId="5" fillId="6" borderId="8" xfId="0" applyNumberFormat="1" applyFont="1" applyFill="1" applyBorder="1"/>
    <xf numFmtId="10" fontId="5" fillId="6" borderId="6" xfId="0" applyNumberFormat="1" applyFont="1" applyFill="1" applyBorder="1"/>
    <xf numFmtId="10" fontId="5" fillId="6" borderId="1" xfId="0" applyNumberFormat="1" applyFont="1" applyFill="1" applyBorder="1"/>
    <xf numFmtId="10" fontId="5" fillId="8" borderId="0" xfId="0" applyNumberFormat="1" applyFont="1" applyFill="1"/>
    <xf numFmtId="0" fontId="9" fillId="7" borderId="14" xfId="1" applyFont="1" applyFill="1" applyBorder="1" applyAlignment="1">
      <alignment horizontal="centerContinuous" vertical="center" wrapText="1"/>
    </xf>
    <xf numFmtId="0" fontId="9" fillId="7" borderId="13" xfId="1" applyFont="1" applyFill="1" applyBorder="1" applyAlignment="1">
      <alignment horizontal="centerContinuous" vertical="center" wrapText="1"/>
    </xf>
    <xf numFmtId="0" fontId="9" fillId="7" borderId="15" xfId="1" applyFont="1" applyFill="1" applyBorder="1" applyAlignment="1">
      <alignment horizontal="centerContinuous" vertical="center" wrapText="1"/>
    </xf>
    <xf numFmtId="0" fontId="9" fillId="9" borderId="1" xfId="1" applyFont="1" applyFill="1" applyBorder="1" applyAlignment="1">
      <alignment horizontal="right"/>
    </xf>
    <xf numFmtId="3" fontId="3" fillId="4" borderId="1" xfId="1" applyNumberFormat="1" applyFont="1" applyFill="1" applyBorder="1" applyAlignment="1">
      <alignment horizontal="center"/>
    </xf>
    <xf numFmtId="0" fontId="9" fillId="11" borderId="14" xfId="1" applyFont="1" applyFill="1" applyBorder="1" applyAlignment="1">
      <alignment horizontal="centerContinuous" vertical="center" wrapText="1"/>
    </xf>
    <xf numFmtId="0" fontId="9" fillId="11" borderId="13" xfId="1" applyFont="1" applyFill="1" applyBorder="1" applyAlignment="1">
      <alignment horizontal="centerContinuous" vertical="center" wrapText="1"/>
    </xf>
    <xf numFmtId="0" fontId="5" fillId="11" borderId="15" xfId="0" applyFont="1" applyFill="1" applyBorder="1" applyAlignment="1">
      <alignment horizontal="centerContinuous" vertical="center"/>
    </xf>
    <xf numFmtId="166" fontId="5" fillId="0" borderId="8" xfId="0" applyNumberFormat="1" applyFont="1" applyBorder="1"/>
    <xf numFmtId="173" fontId="3" fillId="9" borderId="2" xfId="1" applyNumberFormat="1" applyFont="1" applyFill="1" applyBorder="1" applyAlignment="1">
      <alignment horizontal="center"/>
    </xf>
    <xf numFmtId="165" fontId="3" fillId="2" borderId="17" xfId="1" applyNumberFormat="1" applyFont="1" applyFill="1" applyBorder="1" applyAlignment="1"/>
    <xf numFmtId="165" fontId="3" fillId="2" borderId="17" xfId="1" applyNumberFormat="1" applyFont="1" applyFill="1" applyBorder="1" applyAlignment="1">
      <alignment horizontal="right" vertical="center"/>
    </xf>
    <xf numFmtId="165" fontId="3" fillId="2" borderId="17" xfId="1" applyNumberFormat="1" applyFont="1" applyFill="1" applyBorder="1" applyAlignment="1">
      <alignment horizontal="center" vertical="center"/>
    </xf>
    <xf numFmtId="165" fontId="3" fillId="10" borderId="17" xfId="1" applyNumberFormat="1" applyFont="1" applyFill="1" applyBorder="1" applyAlignment="1">
      <alignment horizontal="center" vertical="center"/>
    </xf>
    <xf numFmtId="0" fontId="3" fillId="2" borderId="17" xfId="1" applyNumberFormat="1" applyFont="1" applyFill="1" applyBorder="1" applyAlignment="1">
      <alignment horizontal="center" vertical="center"/>
    </xf>
    <xf numFmtId="167" fontId="3" fillId="3" borderId="17" xfId="1" applyNumberFormat="1" applyFont="1" applyFill="1" applyBorder="1" applyAlignment="1">
      <alignment horizontal="right"/>
    </xf>
    <xf numFmtId="0" fontId="3" fillId="2" borderId="17" xfId="1" applyNumberFormat="1" applyFont="1" applyFill="1" applyBorder="1" applyAlignment="1">
      <alignment horizontal="left"/>
    </xf>
    <xf numFmtId="165" fontId="3" fillId="2" borderId="18" xfId="1" applyNumberFormat="1" applyFont="1" applyFill="1" applyBorder="1" applyAlignment="1"/>
    <xf numFmtId="0" fontId="3" fillId="2" borderId="18" xfId="1" applyNumberFormat="1" applyFont="1" applyFill="1" applyBorder="1" applyAlignment="1">
      <alignment horizontal="right" vertical="center"/>
    </xf>
    <xf numFmtId="0" fontId="3" fillId="2" borderId="18" xfId="1" applyNumberFormat="1" applyFont="1" applyFill="1" applyBorder="1" applyAlignment="1">
      <alignment horizontal="center" vertical="center"/>
    </xf>
    <xf numFmtId="167" fontId="3" fillId="3" borderId="18" xfId="1" applyNumberFormat="1" applyFont="1" applyFill="1" applyBorder="1" applyAlignment="1">
      <alignment horizontal="center" vertical="center"/>
    </xf>
    <xf numFmtId="0" fontId="3" fillId="2" borderId="18" xfId="1" applyNumberFormat="1" applyFont="1" applyFill="1" applyBorder="1" applyAlignment="1">
      <alignment horizontal="left"/>
    </xf>
    <xf numFmtId="165" fontId="3" fillId="2" borderId="19" xfId="1" applyNumberFormat="1" applyFont="1" applyFill="1" applyBorder="1" applyAlignment="1"/>
    <xf numFmtId="0" fontId="3" fillId="2" borderId="19" xfId="1" applyNumberFormat="1" applyFont="1" applyFill="1" applyBorder="1" applyAlignment="1">
      <alignment horizontal="right" vertical="center"/>
    </xf>
    <xf numFmtId="0" fontId="3" fillId="2" borderId="19" xfId="1" applyNumberFormat="1" applyFont="1" applyFill="1" applyBorder="1" applyAlignment="1">
      <alignment horizontal="center" vertical="center"/>
    </xf>
    <xf numFmtId="167" fontId="3" fillId="3" borderId="19" xfId="1" applyNumberFormat="1" applyFont="1" applyFill="1" applyBorder="1" applyAlignment="1">
      <alignment horizontal="center" vertical="center"/>
    </xf>
    <xf numFmtId="0" fontId="3" fillId="2" borderId="19" xfId="1" applyNumberFormat="1" applyFont="1" applyFill="1" applyBorder="1" applyAlignment="1">
      <alignment horizontal="left"/>
    </xf>
    <xf numFmtId="0" fontId="5" fillId="12" borderId="0" xfId="0" applyFont="1" applyFill="1"/>
    <xf numFmtId="0" fontId="3" fillId="12" borderId="0" xfId="0" applyFont="1" applyFill="1"/>
    <xf numFmtId="0" fontId="3" fillId="12" borderId="0" xfId="0" applyFont="1" applyFill="1" applyAlignment="1">
      <alignment horizontal="center"/>
    </xf>
    <xf numFmtId="0" fontId="5" fillId="12" borderId="0" xfId="0" applyFont="1" applyFill="1" applyAlignment="1">
      <alignment horizontal="center"/>
    </xf>
    <xf numFmtId="0" fontId="10" fillId="12" borderId="0" xfId="0" applyFont="1" applyFill="1"/>
    <xf numFmtId="0" fontId="11" fillId="7" borderId="2" xfId="0" applyFont="1" applyFill="1" applyBorder="1" applyAlignment="1">
      <alignment horizontal="centerContinuous" vertical="center"/>
    </xf>
    <xf numFmtId="0" fontId="11" fillId="7" borderId="13" xfId="0" applyFont="1" applyFill="1" applyBorder="1" applyAlignment="1">
      <alignment horizontal="centerContinuous" vertical="center"/>
    </xf>
    <xf numFmtId="0" fontId="11" fillId="7" borderId="15" xfId="0" applyFont="1" applyFill="1" applyBorder="1" applyAlignment="1">
      <alignment horizontal="centerContinuous" vertical="center"/>
    </xf>
    <xf numFmtId="0" fontId="11" fillId="12" borderId="0" xfId="0" applyFont="1" applyFill="1"/>
    <xf numFmtId="0" fontId="9" fillId="7" borderId="2" xfId="0" applyFont="1" applyFill="1" applyBorder="1"/>
    <xf numFmtId="0" fontId="11" fillId="12" borderId="0" xfId="0" applyFont="1" applyFill="1" applyAlignment="1">
      <alignment horizontal="center"/>
    </xf>
    <xf numFmtId="0" fontId="11" fillId="7" borderId="8" xfId="0" applyFont="1" applyFill="1" applyBorder="1" applyAlignment="1">
      <alignment horizontal="center"/>
    </xf>
    <xf numFmtId="0" fontId="11" fillId="7" borderId="9" xfId="0" applyFont="1" applyFill="1" applyBorder="1" applyAlignment="1">
      <alignment horizontal="center"/>
    </xf>
    <xf numFmtId="0" fontId="11" fillId="7" borderId="9" xfId="0" applyFont="1" applyFill="1" applyBorder="1" applyAlignment="1">
      <alignment horizontal="center" vertical="center"/>
    </xf>
    <xf numFmtId="0" fontId="11" fillId="12" borderId="0" xfId="0" applyFont="1" applyFill="1" applyBorder="1"/>
    <xf numFmtId="0" fontId="3" fillId="3" borderId="8" xfId="0" applyNumberFormat="1" applyFont="1" applyFill="1" applyBorder="1" applyAlignment="1">
      <alignment horizontal="right"/>
    </xf>
    <xf numFmtId="166" fontId="3" fillId="3" borderId="8" xfId="0" applyNumberFormat="1" applyFont="1" applyFill="1" applyBorder="1" applyAlignment="1">
      <alignment horizontal="right"/>
    </xf>
    <xf numFmtId="0" fontId="3" fillId="12" borderId="0" xfId="0" applyNumberFormat="1" applyFont="1" applyFill="1" applyAlignment="1">
      <alignment horizontal="right"/>
    </xf>
    <xf numFmtId="0" fontId="5" fillId="7" borderId="2" xfId="0" applyFont="1" applyFill="1" applyBorder="1"/>
    <xf numFmtId="0" fontId="3" fillId="3" borderId="6" xfId="0" applyNumberFormat="1" applyFont="1" applyFill="1" applyBorder="1" applyAlignment="1">
      <alignment horizontal="right"/>
    </xf>
    <xf numFmtId="166" fontId="3" fillId="3" borderId="6" xfId="0" applyNumberFormat="1" applyFont="1" applyFill="1" applyBorder="1" applyAlignment="1">
      <alignment horizontal="right"/>
    </xf>
    <xf numFmtId="0" fontId="3" fillId="12" borderId="0" xfId="0" applyNumberFormat="1" applyFont="1" applyFill="1"/>
    <xf numFmtId="0" fontId="5" fillId="12" borderId="0" xfId="0" applyNumberFormat="1" applyFont="1" applyFill="1"/>
    <xf numFmtId="0" fontId="5" fillId="13" borderId="6" xfId="0" applyFont="1" applyFill="1" applyBorder="1" applyAlignment="1">
      <alignment horizontal="center" textRotation="255"/>
    </xf>
    <xf numFmtId="178" fontId="3" fillId="3" borderId="8" xfId="0" applyNumberFormat="1" applyFont="1" applyFill="1" applyBorder="1" applyAlignment="1">
      <alignment horizontal="right"/>
    </xf>
    <xf numFmtId="178" fontId="3" fillId="3" borderId="6" xfId="0" applyNumberFormat="1" applyFont="1" applyFill="1" applyBorder="1" applyAlignment="1">
      <alignment horizontal="right"/>
    </xf>
    <xf numFmtId="179" fontId="5" fillId="3" borderId="8" xfId="0" applyNumberFormat="1" applyFont="1" applyFill="1" applyBorder="1"/>
    <xf numFmtId="179" fontId="5" fillId="3" borderId="6" xfId="0" applyNumberFormat="1" applyFont="1" applyFill="1" applyBorder="1"/>
    <xf numFmtId="179" fontId="5" fillId="3" borderId="1" xfId="0" applyNumberFormat="1" applyFont="1" applyFill="1" applyBorder="1"/>
    <xf numFmtId="0" fontId="3" fillId="3" borderId="1" xfId="0" applyNumberFormat="1" applyFont="1" applyFill="1" applyBorder="1" applyAlignment="1">
      <alignment horizontal="right"/>
    </xf>
    <xf numFmtId="166" fontId="3" fillId="3" borderId="1" xfId="0" applyNumberFormat="1" applyFont="1" applyFill="1" applyBorder="1" applyAlignment="1">
      <alignment horizontal="right"/>
    </xf>
    <xf numFmtId="0" fontId="3" fillId="12" borderId="0" xfId="0" applyFont="1" applyFill="1" applyBorder="1" applyAlignment="1"/>
    <xf numFmtId="0" fontId="3" fillId="12" borderId="0" xfId="0" applyFont="1" applyFill="1" applyBorder="1"/>
    <xf numFmtId="0" fontId="3" fillId="12" borderId="0" xfId="0" applyFont="1" applyFill="1" applyBorder="1" applyAlignment="1">
      <alignment horizontal="center"/>
    </xf>
    <xf numFmtId="0" fontId="3" fillId="12" borderId="0" xfId="0" applyFont="1" applyFill="1" applyAlignment="1">
      <alignment horizontal="right"/>
    </xf>
    <xf numFmtId="0" fontId="3" fillId="3" borderId="0" xfId="1" applyFont="1" applyFill="1" applyBorder="1"/>
    <xf numFmtId="173" fontId="3" fillId="3" borderId="0" xfId="1" applyNumberFormat="1" applyFont="1" applyFill="1" applyBorder="1" applyAlignment="1">
      <alignment horizontal="center"/>
    </xf>
    <xf numFmtId="0" fontId="3" fillId="3" borderId="13" xfId="1" applyFont="1" applyFill="1" applyBorder="1"/>
    <xf numFmtId="173" fontId="3" fillId="3" borderId="13" xfId="1" applyNumberFormat="1" applyFont="1" applyFill="1" applyBorder="1" applyAlignment="1">
      <alignment horizontal="center"/>
    </xf>
    <xf numFmtId="0" fontId="3" fillId="8" borderId="7" xfId="1" applyFont="1" applyFill="1" applyBorder="1" applyAlignment="1"/>
    <xf numFmtId="166" fontId="3" fillId="2" borderId="6" xfId="1" applyNumberFormat="1" applyFont="1" applyFill="1" applyBorder="1" applyAlignment="1">
      <alignment horizontal="center"/>
    </xf>
    <xf numFmtId="0" fontId="3" fillId="8" borderId="5" xfId="1" applyFont="1" applyFill="1" applyBorder="1" applyAlignment="1"/>
    <xf numFmtId="166" fontId="11" fillId="7" borderId="9" xfId="0" applyNumberFormat="1" applyFont="1" applyFill="1" applyBorder="1" applyAlignment="1">
      <alignment horizontal="center"/>
    </xf>
    <xf numFmtId="0" fontId="3" fillId="3" borderId="19" xfId="0" applyNumberFormat="1" applyFont="1" applyFill="1" applyBorder="1" applyAlignment="1">
      <alignment horizontal="right"/>
    </xf>
    <xf numFmtId="166" fontId="3" fillId="3" borderId="19" xfId="0" applyNumberFormat="1" applyFont="1" applyFill="1" applyBorder="1" applyAlignment="1">
      <alignment horizontal="right"/>
    </xf>
    <xf numFmtId="0" fontId="3" fillId="3" borderId="20" xfId="0" applyNumberFormat="1" applyFont="1" applyFill="1" applyBorder="1" applyAlignment="1">
      <alignment horizontal="right"/>
    </xf>
    <xf numFmtId="165" fontId="3" fillId="10" borderId="20" xfId="1" applyNumberFormat="1" applyFont="1" applyFill="1" applyBorder="1" applyAlignment="1">
      <alignment horizontal="center" vertical="center"/>
    </xf>
    <xf numFmtId="0" fontId="3" fillId="3" borderId="21" xfId="0" applyNumberFormat="1" applyFont="1" applyFill="1" applyBorder="1" applyAlignment="1">
      <alignment horizontal="right"/>
    </xf>
    <xf numFmtId="0" fontId="3" fillId="3" borderId="18" xfId="0" applyNumberFormat="1" applyFont="1" applyFill="1" applyBorder="1" applyAlignment="1">
      <alignment horizontal="right"/>
    </xf>
    <xf numFmtId="165" fontId="3" fillId="10" borderId="18" xfId="1" applyNumberFormat="1" applyFont="1" applyFill="1" applyBorder="1" applyAlignment="1">
      <alignment horizontal="center" vertical="center"/>
    </xf>
    <xf numFmtId="0" fontId="3" fillId="3" borderId="23" xfId="0" applyNumberFormat="1" applyFont="1" applyFill="1" applyBorder="1" applyAlignment="1">
      <alignment horizontal="right"/>
    </xf>
    <xf numFmtId="0" fontId="3" fillId="3" borderId="25" xfId="0" applyNumberFormat="1" applyFont="1" applyFill="1" applyBorder="1" applyAlignment="1">
      <alignment horizontal="right"/>
    </xf>
    <xf numFmtId="165" fontId="3" fillId="10" borderId="19" xfId="1" applyNumberFormat="1" applyFont="1" applyFill="1" applyBorder="1" applyAlignment="1">
      <alignment horizontal="center" vertical="center"/>
    </xf>
    <xf numFmtId="0" fontId="3" fillId="8" borderId="2" xfId="1" applyFont="1" applyFill="1" applyBorder="1" applyAlignment="1"/>
    <xf numFmtId="165" fontId="3" fillId="2" borderId="19" xfId="1" applyNumberFormat="1" applyFont="1" applyFill="1" applyBorder="1" applyAlignment="1">
      <alignment horizontal="right" vertical="center"/>
    </xf>
    <xf numFmtId="165" fontId="3" fillId="2" borderId="19" xfId="1" applyNumberFormat="1" applyFont="1" applyFill="1" applyBorder="1" applyAlignment="1">
      <alignment horizontal="center" vertical="center"/>
    </xf>
    <xf numFmtId="167" fontId="3" fillId="3" borderId="19" xfId="1" applyNumberFormat="1" applyFont="1" applyFill="1" applyBorder="1" applyAlignment="1">
      <alignment horizontal="right"/>
    </xf>
    <xf numFmtId="167" fontId="3" fillId="3" borderId="16" xfId="1" applyNumberFormat="1" applyFont="1" applyFill="1" applyBorder="1" applyAlignment="1">
      <alignment horizontal="right"/>
    </xf>
    <xf numFmtId="165" fontId="3" fillId="2" borderId="18" xfId="1" applyNumberFormat="1" applyFont="1" applyFill="1" applyBorder="1" applyAlignment="1">
      <alignment horizontal="right" vertical="center"/>
    </xf>
    <xf numFmtId="165" fontId="5" fillId="0" borderId="18" xfId="0" applyNumberFormat="1" applyFont="1" applyBorder="1"/>
    <xf numFmtId="0" fontId="5" fillId="0" borderId="18" xfId="0" applyFont="1" applyBorder="1" applyAlignment="1">
      <alignment horizontal="center" vertical="center"/>
    </xf>
    <xf numFmtId="0" fontId="5" fillId="0" borderId="18" xfId="0" applyFont="1" applyBorder="1" applyAlignment="1"/>
    <xf numFmtId="166" fontId="5" fillId="0" borderId="18" xfId="0" applyNumberFormat="1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15" fontId="5" fillId="0" borderId="18" xfId="0" applyNumberFormat="1" applyFont="1" applyBorder="1" applyAlignment="1">
      <alignment horizontal="center"/>
    </xf>
    <xf numFmtId="166" fontId="3" fillId="9" borderId="2" xfId="1" applyNumberFormat="1" applyFont="1" applyFill="1" applyBorder="1" applyAlignment="1">
      <alignment horizontal="center"/>
    </xf>
    <xf numFmtId="166" fontId="3" fillId="3" borderId="8" xfId="0" applyNumberFormat="1" applyFont="1" applyFill="1" applyBorder="1" applyAlignment="1">
      <alignment horizontal="center"/>
    </xf>
    <xf numFmtId="166" fontId="3" fillId="3" borderId="6" xfId="0" applyNumberFormat="1" applyFont="1" applyFill="1" applyBorder="1" applyAlignment="1">
      <alignment horizontal="center"/>
    </xf>
    <xf numFmtId="166" fontId="3" fillId="3" borderId="19" xfId="0" applyNumberFormat="1" applyFont="1" applyFill="1" applyBorder="1" applyAlignment="1">
      <alignment horizontal="center"/>
    </xf>
    <xf numFmtId="166" fontId="3" fillId="10" borderId="6" xfId="1" applyNumberFormat="1" applyFont="1" applyFill="1" applyBorder="1" applyAlignment="1">
      <alignment horizontal="center" vertical="center"/>
    </xf>
    <xf numFmtId="166" fontId="3" fillId="10" borderId="8" xfId="1" applyNumberFormat="1" applyFont="1" applyFill="1" applyBorder="1" applyAlignment="1">
      <alignment horizontal="center" vertical="center"/>
    </xf>
    <xf numFmtId="166" fontId="3" fillId="10" borderId="1" xfId="1" applyNumberFormat="1" applyFont="1" applyFill="1" applyBorder="1" applyAlignment="1">
      <alignment horizontal="center" vertical="center"/>
    </xf>
    <xf numFmtId="166" fontId="3" fillId="10" borderId="20" xfId="1" applyNumberFormat="1" applyFont="1" applyFill="1" applyBorder="1" applyAlignment="1">
      <alignment horizontal="center" vertical="center"/>
    </xf>
    <xf numFmtId="166" fontId="3" fillId="10" borderId="22" xfId="1" applyNumberFormat="1" applyFont="1" applyFill="1" applyBorder="1" applyAlignment="1">
      <alignment horizontal="center" vertical="center"/>
    </xf>
    <xf numFmtId="166" fontId="3" fillId="10" borderId="24" xfId="1" applyNumberFormat="1" applyFont="1" applyFill="1" applyBorder="1" applyAlignment="1">
      <alignment horizontal="center" vertical="center"/>
    </xf>
    <xf numFmtId="166" fontId="3" fillId="10" borderId="26" xfId="1" applyNumberFormat="1" applyFont="1" applyFill="1" applyBorder="1" applyAlignment="1">
      <alignment horizontal="center" vertical="center"/>
    </xf>
    <xf numFmtId="166" fontId="3" fillId="3" borderId="1" xfId="0" applyNumberFormat="1" applyFont="1" applyFill="1" applyBorder="1" applyAlignment="1">
      <alignment horizontal="center"/>
    </xf>
    <xf numFmtId="0" fontId="11" fillId="7" borderId="2" xfId="0" applyFont="1" applyFill="1" applyBorder="1" applyAlignment="1">
      <alignment horizontal="center"/>
    </xf>
    <xf numFmtId="0" fontId="11" fillId="7" borderId="15" xfId="0" applyFont="1" applyFill="1" applyBorder="1" applyAlignment="1">
      <alignment horizontal="center"/>
    </xf>
    <xf numFmtId="0" fontId="11" fillId="7" borderId="15" xfId="0" applyFont="1" applyFill="1" applyBorder="1" applyAlignment="1">
      <alignment horizontal="center" vertical="center"/>
    </xf>
    <xf numFmtId="166" fontId="3" fillId="10" borderId="19" xfId="1" applyNumberFormat="1" applyFont="1" applyFill="1" applyBorder="1" applyAlignment="1">
      <alignment horizontal="center" vertical="center"/>
    </xf>
    <xf numFmtId="166" fontId="3" fillId="10" borderId="18" xfId="1" applyNumberFormat="1" applyFont="1" applyFill="1" applyBorder="1" applyAlignment="1">
      <alignment horizontal="center" vertical="center"/>
    </xf>
    <xf numFmtId="166" fontId="11" fillId="7" borderId="2" xfId="0" applyNumberFormat="1" applyFont="1" applyFill="1" applyBorder="1" applyAlignment="1">
      <alignment horizontal="center"/>
    </xf>
    <xf numFmtId="166" fontId="11" fillId="7" borderId="15" xfId="0" applyNumberFormat="1" applyFont="1" applyFill="1" applyBorder="1" applyAlignment="1">
      <alignment horizontal="center"/>
    </xf>
    <xf numFmtId="166" fontId="3" fillId="3" borderId="18" xfId="0" applyNumberFormat="1" applyFont="1" applyFill="1" applyBorder="1" applyAlignment="1">
      <alignment horizontal="right"/>
    </xf>
    <xf numFmtId="178" fontId="3" fillId="3" borderId="19" xfId="0" applyNumberFormat="1" applyFont="1" applyFill="1" applyBorder="1" applyAlignment="1">
      <alignment horizontal="right"/>
    </xf>
    <xf numFmtId="166" fontId="3" fillId="3" borderId="18" xfId="0" applyNumberFormat="1" applyFont="1" applyFill="1" applyBorder="1" applyAlignment="1">
      <alignment horizontal="center"/>
    </xf>
    <xf numFmtId="166" fontId="11" fillId="7" borderId="8" xfId="0" applyNumberFormat="1" applyFont="1" applyFill="1" applyBorder="1" applyAlignment="1">
      <alignment horizontal="center"/>
    </xf>
    <xf numFmtId="166" fontId="3" fillId="9" borderId="8" xfId="0" applyNumberFormat="1" applyFont="1" applyFill="1" applyBorder="1" applyAlignment="1">
      <alignment horizontal="right"/>
    </xf>
    <xf numFmtId="166" fontId="3" fillId="9" borderId="6" xfId="0" applyNumberFormat="1" applyFont="1" applyFill="1" applyBorder="1" applyAlignment="1">
      <alignment horizontal="right"/>
    </xf>
    <xf numFmtId="166" fontId="3" fillId="9" borderId="19" xfId="0" applyNumberFormat="1" applyFont="1" applyFill="1" applyBorder="1" applyAlignment="1">
      <alignment horizontal="right"/>
    </xf>
    <xf numFmtId="166" fontId="3" fillId="9" borderId="1" xfId="0" applyNumberFormat="1" applyFont="1" applyFill="1" applyBorder="1" applyAlignment="1">
      <alignment horizontal="right"/>
    </xf>
    <xf numFmtId="166" fontId="3" fillId="9" borderId="18" xfId="0" applyNumberFormat="1" applyFont="1" applyFill="1" applyBorder="1" applyAlignment="1">
      <alignment horizontal="right"/>
    </xf>
    <xf numFmtId="0" fontId="3" fillId="9" borderId="6" xfId="0" applyNumberFormat="1" applyFont="1" applyFill="1" applyBorder="1" applyAlignment="1">
      <alignment horizontal="right"/>
    </xf>
    <xf numFmtId="0" fontId="3" fillId="9" borderId="19" xfId="0" applyNumberFormat="1" applyFont="1" applyFill="1" applyBorder="1" applyAlignment="1">
      <alignment horizontal="right"/>
    </xf>
    <xf numFmtId="165" fontId="3" fillId="14" borderId="6" xfId="1" applyNumberFormat="1" applyFont="1" applyFill="1" applyBorder="1" applyAlignment="1">
      <alignment horizontal="center" vertical="center"/>
    </xf>
    <xf numFmtId="165" fontId="3" fillId="14" borderId="8" xfId="1" applyNumberFormat="1" applyFont="1" applyFill="1" applyBorder="1" applyAlignment="1">
      <alignment horizontal="center" vertical="center"/>
    </xf>
    <xf numFmtId="165" fontId="3" fillId="14" borderId="1" xfId="1" applyNumberFormat="1" applyFont="1" applyFill="1" applyBorder="1" applyAlignment="1">
      <alignment horizontal="center" vertical="center"/>
    </xf>
    <xf numFmtId="165" fontId="3" fillId="14" borderId="20" xfId="1" applyNumberFormat="1" applyFont="1" applyFill="1" applyBorder="1" applyAlignment="1">
      <alignment horizontal="center" vertical="center"/>
    </xf>
    <xf numFmtId="165" fontId="3" fillId="14" borderId="27" xfId="1" applyNumberFormat="1" applyFont="1" applyFill="1" applyBorder="1" applyAlignment="1">
      <alignment horizontal="center" vertical="center"/>
    </xf>
    <xf numFmtId="165" fontId="3" fillId="14" borderId="7" xfId="1" applyNumberFormat="1" applyFont="1" applyFill="1" applyBorder="1" applyAlignment="1">
      <alignment horizontal="center" vertical="center"/>
    </xf>
    <xf numFmtId="165" fontId="3" fillId="14" borderId="28" xfId="1" applyNumberFormat="1" applyFont="1" applyFill="1" applyBorder="1" applyAlignment="1">
      <alignment horizontal="center" vertical="center"/>
    </xf>
    <xf numFmtId="165" fontId="3" fillId="14" borderId="19" xfId="1" applyNumberFormat="1" applyFont="1" applyFill="1" applyBorder="1" applyAlignment="1">
      <alignment horizontal="center" vertical="center"/>
    </xf>
    <xf numFmtId="165" fontId="3" fillId="14" borderId="18" xfId="1" applyNumberFormat="1" applyFont="1" applyFill="1" applyBorder="1" applyAlignment="1">
      <alignment horizontal="center" vertical="center"/>
    </xf>
    <xf numFmtId="0" fontId="5" fillId="3" borderId="4" xfId="0" applyFont="1" applyFill="1" applyBorder="1"/>
    <xf numFmtId="0" fontId="3" fillId="3" borderId="4" xfId="1" applyFont="1" applyFill="1" applyBorder="1" applyAlignment="1"/>
    <xf numFmtId="0" fontId="3" fillId="2" borderId="2" xfId="1" applyFont="1" applyFill="1" applyBorder="1" applyAlignment="1">
      <alignment horizontal="center"/>
    </xf>
    <xf numFmtId="165" fontId="3" fillId="2" borderId="18" xfId="1" applyNumberFormat="1" applyFont="1" applyFill="1" applyBorder="1" applyAlignment="1">
      <alignment horizontal="center" vertical="center"/>
    </xf>
    <xf numFmtId="167" fontId="3" fillId="3" borderId="18" xfId="1" applyNumberFormat="1" applyFont="1" applyFill="1" applyBorder="1" applyAlignment="1">
      <alignment horizontal="left"/>
    </xf>
    <xf numFmtId="167" fontId="3" fillId="3" borderId="18" xfId="1" applyNumberFormat="1" applyFont="1" applyFill="1" applyBorder="1" applyAlignment="1">
      <alignment horizontal="right"/>
    </xf>
    <xf numFmtId="167" fontId="3" fillId="3" borderId="19" xfId="1" applyNumberFormat="1" applyFont="1" applyFill="1" applyBorder="1" applyAlignment="1">
      <alignment horizontal="left"/>
    </xf>
    <xf numFmtId="167" fontId="3" fillId="3" borderId="18" xfId="1" applyNumberFormat="1" applyFont="1" applyFill="1" applyBorder="1" applyAlignment="1"/>
    <xf numFmtId="167" fontId="3" fillId="3" borderId="19" xfId="1" applyNumberFormat="1" applyFont="1" applyFill="1" applyBorder="1" applyAlignment="1"/>
    <xf numFmtId="0" fontId="3" fillId="15" borderId="0" xfId="3" applyFont="1" applyFill="1"/>
    <xf numFmtId="0" fontId="3" fillId="15" borderId="0" xfId="1" applyFont="1" applyFill="1"/>
    <xf numFmtId="0" fontId="3" fillId="2" borderId="11" xfId="1" applyFont="1" applyFill="1" applyBorder="1"/>
    <xf numFmtId="0" fontId="3" fillId="2" borderId="12" xfId="1" applyFont="1" applyFill="1" applyBorder="1"/>
    <xf numFmtId="0" fontId="13" fillId="2" borderId="12" xfId="1" applyFont="1" applyFill="1" applyBorder="1"/>
    <xf numFmtId="0" fontId="3" fillId="2" borderId="12" xfId="3" applyFont="1" applyFill="1" applyBorder="1"/>
    <xf numFmtId="0" fontId="14" fillId="2" borderId="12" xfId="3" applyFont="1" applyFill="1" applyBorder="1" applyAlignment="1">
      <alignment horizontal="center"/>
    </xf>
    <xf numFmtId="0" fontId="3" fillId="2" borderId="9" xfId="3" applyFont="1" applyFill="1" applyBorder="1"/>
    <xf numFmtId="0" fontId="3" fillId="2" borderId="7" xfId="1" applyFont="1" applyFill="1" applyBorder="1"/>
    <xf numFmtId="0" fontId="13" fillId="7" borderId="2" xfId="1" applyNumberFormat="1" applyFont="1" applyFill="1" applyBorder="1" applyAlignment="1">
      <alignment horizontal="center" vertical="center" wrapText="1"/>
    </xf>
    <xf numFmtId="0" fontId="3" fillId="2" borderId="0" xfId="3" applyFont="1" applyFill="1" applyBorder="1" applyAlignment="1">
      <alignment horizontal="center" vertical="center" wrapText="1"/>
    </xf>
    <xf numFmtId="166" fontId="9" fillId="6" borderId="8" xfId="15" applyNumberFormat="1" applyFont="1" applyFill="1" applyBorder="1" applyAlignment="1">
      <alignment horizontal="center" vertical="center" wrapText="1"/>
    </xf>
    <xf numFmtId="166" fontId="9" fillId="7" borderId="8" xfId="15" applyNumberFormat="1" applyFont="1" applyFill="1" applyBorder="1" applyAlignment="1">
      <alignment horizontal="center" vertical="center" wrapText="1"/>
    </xf>
    <xf numFmtId="0" fontId="3" fillId="2" borderId="10" xfId="3" applyFont="1" applyFill="1" applyBorder="1"/>
    <xf numFmtId="0" fontId="3" fillId="3" borderId="6" xfId="1" applyNumberFormat="1" applyFont="1" applyFill="1" applyBorder="1" applyAlignment="1"/>
    <xf numFmtId="0" fontId="3" fillId="16" borderId="10" xfId="1" applyNumberFormat="1" applyFont="1" applyFill="1" applyBorder="1" applyAlignment="1" applyProtection="1"/>
    <xf numFmtId="0" fontId="3" fillId="16" borderId="6" xfId="1" applyNumberFormat="1" applyFont="1" applyFill="1" applyBorder="1" applyAlignment="1" applyProtection="1"/>
    <xf numFmtId="0" fontId="3" fillId="2" borderId="0" xfId="3" applyFont="1" applyFill="1" applyBorder="1"/>
    <xf numFmtId="0" fontId="3" fillId="3" borderId="2" xfId="3" applyFont="1" applyFill="1" applyBorder="1"/>
    <xf numFmtId="166" fontId="3" fillId="0" borderId="6" xfId="15" applyNumberFormat="1" applyFont="1" applyFill="1" applyBorder="1" applyAlignment="1"/>
    <xf numFmtId="180" fontId="3" fillId="0" borderId="6" xfId="15" applyNumberFormat="1" applyFont="1" applyFill="1" applyBorder="1" applyAlignment="1"/>
    <xf numFmtId="178" fontId="3" fillId="0" borderId="6" xfId="15" applyNumberFormat="1" applyFont="1" applyFill="1" applyBorder="1" applyAlignment="1"/>
    <xf numFmtId="0" fontId="3" fillId="0" borderId="6" xfId="4" applyFont="1" applyBorder="1" applyAlignment="1"/>
    <xf numFmtId="166" fontId="3" fillId="0" borderId="8" xfId="15" applyNumberFormat="1" applyFont="1" applyFill="1" applyBorder="1" applyAlignment="1"/>
    <xf numFmtId="166" fontId="3" fillId="0" borderId="1" xfId="15" applyNumberFormat="1" applyFont="1" applyFill="1" applyBorder="1" applyAlignment="1"/>
    <xf numFmtId="180" fontId="3" fillId="0" borderId="1" xfId="15" applyNumberFormat="1" applyFont="1" applyFill="1" applyBorder="1" applyAlignment="1"/>
    <xf numFmtId="178" fontId="3" fillId="0" borderId="1" xfId="15" applyNumberFormat="1" applyFont="1" applyFill="1" applyBorder="1" applyAlignment="1"/>
    <xf numFmtId="0" fontId="3" fillId="0" borderId="1" xfId="4" applyFont="1" applyBorder="1" applyAlignment="1"/>
    <xf numFmtId="0" fontId="3" fillId="3" borderId="1" xfId="1" applyNumberFormat="1" applyFont="1" applyFill="1" applyBorder="1" applyAlignment="1"/>
    <xf numFmtId="0" fontId="3" fillId="16" borderId="3" xfId="1" applyNumberFormat="1" applyFont="1" applyFill="1" applyBorder="1" applyAlignment="1" applyProtection="1"/>
    <xf numFmtId="0" fontId="3" fillId="16" borderId="1" xfId="1" applyNumberFormat="1" applyFont="1" applyFill="1" applyBorder="1" applyAlignment="1" applyProtection="1"/>
    <xf numFmtId="0" fontId="3" fillId="2" borderId="5" xfId="1" applyFont="1" applyFill="1" applyBorder="1"/>
    <xf numFmtId="0" fontId="3" fillId="2" borderId="4" xfId="1" applyFont="1" applyFill="1" applyBorder="1"/>
    <xf numFmtId="0" fontId="3" fillId="2" borderId="3" xfId="1" applyFont="1" applyFill="1" applyBorder="1"/>
    <xf numFmtId="0" fontId="3" fillId="7" borderId="2" xfId="1" applyNumberFormat="1" applyFont="1" applyFill="1" applyBorder="1" applyAlignment="1"/>
    <xf numFmtId="0" fontId="3" fillId="16" borderId="2" xfId="1" applyNumberFormat="1" applyFont="1" applyFill="1" applyBorder="1" applyAlignment="1" applyProtection="1"/>
    <xf numFmtId="180" fontId="3" fillId="6" borderId="2" xfId="15" applyNumberFormat="1" applyFont="1" applyFill="1" applyBorder="1" applyAlignment="1"/>
    <xf numFmtId="180" fontId="3" fillId="7" borderId="2" xfId="15" applyNumberFormat="1" applyFont="1" applyFill="1" applyBorder="1" applyAlignment="1">
      <alignment horizontal="center" vertical="center" wrapText="1"/>
    </xf>
    <xf numFmtId="178" fontId="3" fillId="7" borderId="2" xfId="15" applyNumberFormat="1" applyFont="1" applyFill="1" applyBorder="1" applyAlignment="1">
      <alignment horizontal="center" vertical="center" wrapText="1"/>
    </xf>
    <xf numFmtId="0" fontId="3" fillId="3" borderId="2" xfId="1" applyFont="1" applyFill="1" applyBorder="1" applyAlignment="1"/>
    <xf numFmtId="15" fontId="3" fillId="3" borderId="2" xfId="15" applyNumberFormat="1" applyFont="1" applyFill="1" applyBorder="1" applyAlignment="1">
      <alignment horizontal="center" vertical="center"/>
    </xf>
    <xf numFmtId="178" fontId="3" fillId="3" borderId="2" xfId="15" applyNumberFormat="1" applyFont="1" applyFill="1" applyBorder="1" applyAlignment="1">
      <alignment vertical="center"/>
    </xf>
    <xf numFmtId="0" fontId="3" fillId="3" borderId="2" xfId="1" applyFont="1" applyFill="1" applyBorder="1"/>
    <xf numFmtId="178" fontId="3" fillId="9" borderId="8" xfId="0" applyNumberFormat="1" applyFont="1" applyFill="1" applyBorder="1" applyAlignment="1">
      <alignment horizontal="right"/>
    </xf>
    <xf numFmtId="178" fontId="3" fillId="2" borderId="1" xfId="1" applyNumberFormat="1" applyFont="1" applyFill="1" applyBorder="1" applyAlignment="1">
      <alignment horizontal="center"/>
    </xf>
    <xf numFmtId="0" fontId="3" fillId="3" borderId="2" xfId="1" applyFont="1" applyFill="1" applyBorder="1" applyAlignment="1">
      <alignment horizontal="center"/>
    </xf>
    <xf numFmtId="10" fontId="5" fillId="12" borderId="0" xfId="0" applyNumberFormat="1" applyFont="1" applyFill="1"/>
    <xf numFmtId="165" fontId="3" fillId="2" borderId="8" xfId="1" applyNumberFormat="1" applyFont="1" applyFill="1" applyBorder="1" applyAlignment="1">
      <alignment horizontal="left" vertical="center"/>
    </xf>
    <xf numFmtId="165" fontId="3" fillId="2" borderId="6" xfId="1" applyNumberFormat="1" applyFont="1" applyFill="1" applyBorder="1" applyAlignment="1">
      <alignment horizontal="left" vertical="center"/>
    </xf>
    <xf numFmtId="165" fontId="3" fillId="2" borderId="1" xfId="1" applyNumberFormat="1" applyFont="1" applyFill="1" applyBorder="1" applyAlignment="1">
      <alignment horizontal="left" vertical="center"/>
    </xf>
    <xf numFmtId="165" fontId="3" fillId="14" borderId="2" xfId="1" applyNumberFormat="1" applyFont="1" applyFill="1" applyBorder="1" applyAlignment="1">
      <alignment horizontal="center" vertical="center"/>
    </xf>
    <xf numFmtId="166" fontId="3" fillId="10" borderId="2" xfId="1" applyNumberFormat="1" applyFont="1" applyFill="1" applyBorder="1" applyAlignment="1">
      <alignment horizontal="center" vertical="center"/>
    </xf>
    <xf numFmtId="0" fontId="3" fillId="10" borderId="8" xfId="1" applyNumberFormat="1" applyFont="1" applyFill="1" applyBorder="1" applyAlignment="1">
      <alignment horizontal="center" vertical="center"/>
    </xf>
    <xf numFmtId="0" fontId="3" fillId="10" borderId="6" xfId="1" applyNumberFormat="1" applyFont="1" applyFill="1" applyBorder="1" applyAlignment="1">
      <alignment horizontal="center" vertical="center"/>
    </xf>
    <xf numFmtId="14" fontId="5" fillId="8" borderId="0" xfId="0" applyNumberFormat="1" applyFont="1" applyFill="1"/>
    <xf numFmtId="10" fontId="3" fillId="10" borderId="6" xfId="1" applyNumberFormat="1" applyFont="1" applyFill="1" applyBorder="1" applyAlignment="1">
      <alignment horizontal="center" vertical="center"/>
    </xf>
    <xf numFmtId="167" fontId="3" fillId="3" borderId="20" xfId="1" applyNumberFormat="1" applyFont="1" applyFill="1" applyBorder="1" applyAlignment="1">
      <alignment horizontal="left"/>
    </xf>
    <xf numFmtId="15" fontId="5" fillId="8" borderId="0" xfId="0" applyNumberFormat="1" applyFont="1" applyFill="1"/>
    <xf numFmtId="166" fontId="5" fillId="8" borderId="0" xfId="0" applyNumberFormat="1" applyFont="1" applyFill="1"/>
    <xf numFmtId="0" fontId="17" fillId="8" borderId="0" xfId="0" applyFont="1" applyFill="1"/>
    <xf numFmtId="166" fontId="17" fillId="8" borderId="0" xfId="0" applyNumberFormat="1" applyFont="1" applyFill="1"/>
    <xf numFmtId="0" fontId="5" fillId="7" borderId="7" xfId="0" applyFont="1" applyFill="1" applyBorder="1" applyAlignment="1">
      <alignment horizontal="right"/>
    </xf>
    <xf numFmtId="15" fontId="5" fillId="7" borderId="0" xfId="0" applyNumberFormat="1" applyFont="1" applyFill="1" applyBorder="1"/>
    <xf numFmtId="0" fontId="5" fillId="7" borderId="0" xfId="0" applyFont="1" applyFill="1" applyBorder="1" applyAlignment="1">
      <alignment horizontal="center"/>
    </xf>
    <xf numFmtId="0" fontId="5" fillId="7" borderId="0" xfId="0" applyFont="1" applyFill="1" applyBorder="1"/>
    <xf numFmtId="0" fontId="3" fillId="7" borderId="10" xfId="0" applyFont="1" applyFill="1" applyBorder="1"/>
    <xf numFmtId="0" fontId="5" fillId="7" borderId="5" xfId="0" applyFont="1" applyFill="1" applyBorder="1" applyAlignment="1">
      <alignment horizontal="right"/>
    </xf>
    <xf numFmtId="166" fontId="5" fillId="0" borderId="0" xfId="0" applyNumberFormat="1" applyFont="1" applyFill="1" applyBorder="1"/>
    <xf numFmtId="2" fontId="17" fillId="0" borderId="10" xfId="0" applyNumberFormat="1" applyFont="1" applyFill="1" applyBorder="1"/>
    <xf numFmtId="166" fontId="5" fillId="0" borderId="4" xfId="0" applyNumberFormat="1" applyFont="1" applyFill="1" applyBorder="1"/>
    <xf numFmtId="2" fontId="17" fillId="0" borderId="3" xfId="0" applyNumberFormat="1" applyFont="1" applyFill="1" applyBorder="1"/>
    <xf numFmtId="15" fontId="5" fillId="0" borderId="11" xfId="0" applyNumberFormat="1" applyFont="1" applyFill="1" applyBorder="1"/>
    <xf numFmtId="166" fontId="5" fillId="0" borderId="12" xfId="0" applyNumberFormat="1" applyFont="1" applyFill="1" applyBorder="1"/>
    <xf numFmtId="2" fontId="17" fillId="0" borderId="9" xfId="0" applyNumberFormat="1" applyFont="1" applyFill="1" applyBorder="1"/>
    <xf numFmtId="15" fontId="5" fillId="0" borderId="7" xfId="0" applyNumberFormat="1" applyFont="1" applyFill="1" applyBorder="1"/>
    <xf numFmtId="15" fontId="5" fillId="0" borderId="5" xfId="0" applyNumberFormat="1" applyFont="1" applyFill="1" applyBorder="1"/>
    <xf numFmtId="166" fontId="5" fillId="17" borderId="2" xfId="0" applyNumberFormat="1" applyFont="1" applyFill="1" applyBorder="1"/>
    <xf numFmtId="2" fontId="17" fillId="0" borderId="2" xfId="0" applyNumberFormat="1" applyFont="1" applyFill="1" applyBorder="1"/>
    <xf numFmtId="15" fontId="5" fillId="7" borderId="12" xfId="0" applyNumberFormat="1" applyFont="1" applyFill="1" applyBorder="1"/>
    <xf numFmtId="0" fontId="5" fillId="7" borderId="12" xfId="0" applyFont="1" applyFill="1" applyBorder="1" applyAlignment="1">
      <alignment horizontal="center"/>
    </xf>
    <xf numFmtId="0" fontId="5" fillId="7" borderId="12" xfId="0" applyFont="1" applyFill="1" applyBorder="1"/>
    <xf numFmtId="0" fontId="3" fillId="7" borderId="9" xfId="0" applyFont="1" applyFill="1" applyBorder="1"/>
    <xf numFmtId="0" fontId="5" fillId="17" borderId="2" xfId="0" applyFont="1" applyFill="1" applyBorder="1" applyAlignment="1">
      <alignment horizontal="right"/>
    </xf>
    <xf numFmtId="0" fontId="5" fillId="7" borderId="11" xfId="0" applyFont="1" applyFill="1" applyBorder="1" applyAlignment="1">
      <alignment horizontal="right"/>
    </xf>
    <xf numFmtId="0" fontId="18" fillId="7" borderId="2" xfId="0" applyFont="1" applyFill="1" applyBorder="1" applyAlignment="1">
      <alignment horizontal="center"/>
    </xf>
    <xf numFmtId="0" fontId="19" fillId="0" borderId="2" xfId="0" applyFont="1" applyFill="1" applyBorder="1"/>
    <xf numFmtId="181" fontId="19" fillId="0" borderId="2" xfId="0" applyNumberFormat="1" applyFont="1" applyFill="1" applyBorder="1"/>
    <xf numFmtId="0" fontId="19" fillId="3" borderId="8" xfId="0" applyFont="1" applyFill="1" applyBorder="1"/>
    <xf numFmtId="181" fontId="19" fillId="3" borderId="8" xfId="0" applyNumberFormat="1" applyFont="1" applyFill="1" applyBorder="1"/>
    <xf numFmtId="0" fontId="19" fillId="3" borderId="6" xfId="0" applyFont="1" applyFill="1" applyBorder="1"/>
    <xf numFmtId="181" fontId="19" fillId="3" borderId="6" xfId="0" applyNumberFormat="1" applyFont="1" applyFill="1" applyBorder="1"/>
    <xf numFmtId="0" fontId="19" fillId="3" borderId="1" xfId="0" applyFont="1" applyFill="1" applyBorder="1"/>
    <xf numFmtId="181" fontId="19" fillId="3" borderId="1" xfId="0" applyNumberFormat="1" applyFont="1" applyFill="1" applyBorder="1"/>
    <xf numFmtId="0" fontId="20" fillId="7" borderId="7" xfId="0" applyFont="1" applyFill="1" applyBorder="1" applyAlignment="1">
      <alignment horizontal="center"/>
    </xf>
    <xf numFmtId="0" fontId="20" fillId="7" borderId="0" xfId="0" applyFont="1" applyFill="1" applyBorder="1" applyAlignment="1">
      <alignment horizontal="center"/>
    </xf>
    <xf numFmtId="0" fontId="20" fillId="7" borderId="10" xfId="0" applyFont="1" applyFill="1" applyBorder="1" applyAlignment="1">
      <alignment horizontal="center"/>
    </xf>
    <xf numFmtId="0" fontId="20" fillId="7" borderId="7" xfId="0" applyFont="1" applyFill="1" applyBorder="1" applyAlignment="1">
      <alignment horizontal="right"/>
    </xf>
    <xf numFmtId="0" fontId="20" fillId="0" borderId="11" xfId="0" applyFont="1" applyFill="1" applyBorder="1" applyAlignment="1">
      <alignment horizontal="center"/>
    </xf>
    <xf numFmtId="0" fontId="20" fillId="0" borderId="9" xfId="0" applyFont="1" applyFill="1" applyBorder="1" applyAlignment="1">
      <alignment horizontal="center"/>
    </xf>
    <xf numFmtId="0" fontId="20" fillId="0" borderId="7" xfId="0" applyFont="1" applyFill="1" applyBorder="1" applyAlignment="1">
      <alignment horizontal="center"/>
    </xf>
    <xf numFmtId="0" fontId="20" fillId="0" borderId="10" xfId="0" applyFont="1" applyFill="1" applyBorder="1" applyAlignment="1">
      <alignment horizontal="center"/>
    </xf>
    <xf numFmtId="15" fontId="20" fillId="0" borderId="7" xfId="0" applyNumberFormat="1" applyFont="1" applyFill="1" applyBorder="1" applyAlignment="1">
      <alignment horizontal="center"/>
    </xf>
    <xf numFmtId="15" fontId="20" fillId="0" borderId="10" xfId="0" applyNumberFormat="1" applyFont="1" applyFill="1" applyBorder="1" applyAlignment="1">
      <alignment horizontal="center"/>
    </xf>
    <xf numFmtId="0" fontId="20" fillId="7" borderId="5" xfId="0" applyFont="1" applyFill="1" applyBorder="1" applyAlignment="1">
      <alignment horizontal="right"/>
    </xf>
    <xf numFmtId="0" fontId="20" fillId="0" borderId="5" xfId="0" applyFont="1" applyFill="1" applyBorder="1" applyAlignment="1">
      <alignment horizontal="center"/>
    </xf>
    <xf numFmtId="0" fontId="20" fillId="0" borderId="3" xfId="0" applyFont="1" applyFill="1" applyBorder="1" applyAlignment="1">
      <alignment horizontal="center"/>
    </xf>
    <xf numFmtId="0" fontId="20" fillId="8" borderId="0" xfId="0" applyFont="1" applyFill="1" applyAlignment="1">
      <alignment horizontal="right"/>
    </xf>
    <xf numFmtId="0" fontId="20" fillId="8" borderId="0" xfId="0" applyFont="1" applyFill="1"/>
    <xf numFmtId="0" fontId="20" fillId="7" borderId="11" xfId="0" applyFont="1" applyFill="1" applyBorder="1" applyAlignment="1">
      <alignment horizontal="left"/>
    </xf>
    <xf numFmtId="0" fontId="20" fillId="7" borderId="7" xfId="0" applyFont="1" applyFill="1" applyBorder="1" applyAlignment="1">
      <alignment horizontal="left"/>
    </xf>
    <xf numFmtId="0" fontId="20" fillId="7" borderId="5" xfId="0" applyFont="1" applyFill="1" applyBorder="1" applyAlignment="1">
      <alignment horizontal="left"/>
    </xf>
    <xf numFmtId="1" fontId="21" fillId="0" borderId="7" xfId="0" applyNumberFormat="1" applyFont="1" applyFill="1" applyBorder="1" applyAlignment="1">
      <alignment horizontal="center" vertical="center"/>
    </xf>
    <xf numFmtId="1" fontId="21" fillId="0" borderId="10" xfId="0" applyNumberFormat="1" applyFont="1" applyFill="1" applyBorder="1" applyAlignment="1">
      <alignment horizontal="center" vertical="center"/>
    </xf>
    <xf numFmtId="183" fontId="20" fillId="0" borderId="7" xfId="0" applyNumberFormat="1" applyFont="1" applyFill="1" applyBorder="1" applyAlignment="1">
      <alignment horizontal="center"/>
    </xf>
    <xf numFmtId="183" fontId="20" fillId="0" borderId="10" xfId="0" applyNumberFormat="1" applyFont="1" applyFill="1" applyBorder="1" applyAlignment="1">
      <alignment horizontal="center"/>
    </xf>
    <xf numFmtId="0" fontId="5" fillId="17" borderId="14" xfId="0" applyFont="1" applyFill="1" applyBorder="1" applyAlignment="1">
      <alignment horizontal="center"/>
    </xf>
    <xf numFmtId="0" fontId="5" fillId="17" borderId="15" xfId="0" applyFont="1" applyFill="1" applyBorder="1" applyAlignment="1">
      <alignment horizontal="center"/>
    </xf>
    <xf numFmtId="183" fontId="20" fillId="0" borderId="11" xfId="0" applyNumberFormat="1" applyFont="1" applyFill="1" applyBorder="1" applyAlignment="1">
      <alignment horizontal="center"/>
    </xf>
    <xf numFmtId="183" fontId="20" fillId="0" borderId="9" xfId="0" applyNumberFormat="1" applyFont="1" applyFill="1" applyBorder="1" applyAlignment="1">
      <alignment horizontal="center"/>
    </xf>
    <xf numFmtId="183" fontId="22" fillId="0" borderId="5" xfId="0" applyNumberFormat="1" applyFont="1" applyFill="1" applyBorder="1" applyAlignment="1">
      <alignment horizontal="center"/>
    </xf>
    <xf numFmtId="183" fontId="22" fillId="0" borderId="3" xfId="0" applyNumberFormat="1" applyFont="1" applyFill="1" applyBorder="1" applyAlignment="1">
      <alignment horizontal="center"/>
    </xf>
    <xf numFmtId="0" fontId="20" fillId="17" borderId="14" xfId="0" applyFont="1" applyFill="1" applyBorder="1" applyAlignment="1">
      <alignment horizontal="center"/>
    </xf>
    <xf numFmtId="0" fontId="20" fillId="17" borderId="13" xfId="0" applyFont="1" applyFill="1" applyBorder="1" applyAlignment="1">
      <alignment horizontal="center"/>
    </xf>
    <xf numFmtId="0" fontId="20" fillId="17" borderId="15" xfId="0" applyFont="1" applyFill="1" applyBorder="1" applyAlignment="1">
      <alignment horizontal="center"/>
    </xf>
    <xf numFmtId="0" fontId="5" fillId="17" borderId="13" xfId="0" applyFont="1" applyFill="1" applyBorder="1" applyAlignment="1">
      <alignment horizontal="center"/>
    </xf>
    <xf numFmtId="0" fontId="9" fillId="7" borderId="11" xfId="1" applyFont="1" applyFill="1" applyBorder="1" applyAlignment="1">
      <alignment horizontal="center" vertical="center" wrapText="1"/>
    </xf>
    <xf numFmtId="0" fontId="9" fillId="7" borderId="9" xfId="1" applyFont="1" applyFill="1" applyBorder="1" applyAlignment="1">
      <alignment horizontal="center" vertical="center" wrapText="1"/>
    </xf>
    <xf numFmtId="0" fontId="5" fillId="13" borderId="8" xfId="0" applyFont="1" applyFill="1" applyBorder="1" applyAlignment="1">
      <alignment horizontal="center" textRotation="255"/>
    </xf>
    <xf numFmtId="0" fontId="5" fillId="13" borderId="6" xfId="0" applyFont="1" applyFill="1" applyBorder="1" applyAlignment="1">
      <alignment horizontal="center" textRotation="255"/>
    </xf>
    <xf numFmtId="15" fontId="5" fillId="13" borderId="8" xfId="0" applyNumberFormat="1" applyFont="1" applyFill="1" applyBorder="1" applyAlignment="1">
      <alignment horizontal="center" vertical="center" textRotation="255"/>
    </xf>
    <xf numFmtId="15" fontId="5" fillId="13" borderId="6" xfId="0" applyNumberFormat="1" applyFont="1" applyFill="1" applyBorder="1" applyAlignment="1">
      <alignment horizontal="center" vertical="center" textRotation="255"/>
    </xf>
    <xf numFmtId="15" fontId="5" fillId="13" borderId="1" xfId="0" applyNumberFormat="1" applyFont="1" applyFill="1" applyBorder="1" applyAlignment="1">
      <alignment horizontal="center" vertical="center" textRotation="255"/>
    </xf>
    <xf numFmtId="0" fontId="5" fillId="13" borderId="8" xfId="0" applyFont="1" applyFill="1" applyBorder="1" applyAlignment="1">
      <alignment horizontal="center" vertical="center" textRotation="255"/>
    </xf>
    <xf numFmtId="0" fontId="5" fillId="13" borderId="6" xfId="0" applyFont="1" applyFill="1" applyBorder="1" applyAlignment="1">
      <alignment horizontal="center" vertical="center" textRotation="255"/>
    </xf>
    <xf numFmtId="0" fontId="5" fillId="13" borderId="7" xfId="0" applyFont="1" applyFill="1" applyBorder="1" applyAlignment="1">
      <alignment horizontal="center" vertical="center" textRotation="255"/>
    </xf>
    <xf numFmtId="0" fontId="5" fillId="13" borderId="1" xfId="0" applyFont="1" applyFill="1" applyBorder="1" applyAlignment="1">
      <alignment horizontal="center" vertical="center" textRotation="255"/>
    </xf>
  </cellXfs>
  <cellStyles count="28">
    <cellStyle name="Euro" xfId="6"/>
    <cellStyle name="Euro 2" xfId="16"/>
    <cellStyle name="Euro 3" xfId="17"/>
    <cellStyle name="Migliaia (0)_AZIONI" xfId="7"/>
    <cellStyle name="Migliaia_AZIONI" xfId="8"/>
    <cellStyle name="Normal" xfId="0" builtinId="0"/>
    <cellStyle name="Normal 2" xfId="1"/>
    <cellStyle name="Normal 2 2" xfId="13"/>
    <cellStyle name="Normal 3" xfId="4"/>
    <cellStyle name="Normal 3 2" xfId="18"/>
    <cellStyle name="Normal 3 3" xfId="19"/>
    <cellStyle name="Normal 3 4" xfId="20"/>
    <cellStyle name="Normal_SwaptionATMVols" xfId="3"/>
    <cellStyle name="Normale_AZIONI" xfId="9"/>
    <cellStyle name="Percent 2" xfId="2"/>
    <cellStyle name="Percent 2 2" xfId="14"/>
    <cellStyle name="Percent 2 3" xfId="21"/>
    <cellStyle name="Percent 3" xfId="5"/>
    <cellStyle name="Percent 3 2" xfId="22"/>
    <cellStyle name="Percent 3 2 2" xfId="23"/>
    <cellStyle name="Percent 3 2 3" xfId="24"/>
    <cellStyle name="Percent 3 3" xfId="25"/>
    <cellStyle name="Percent 4" xfId="15"/>
    <cellStyle name="Percent 4 2" xfId="26"/>
    <cellStyle name="Percent 4 3" xfId="27"/>
    <cellStyle name="result" xfId="10"/>
    <cellStyle name="Valuta (0)_AZIONI" xfId="11"/>
    <cellStyle name="Valuta_AZIONI" xfId="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Paused at 17:04:48</v>
        <stp/>
        <stp>{6A9D22FD-754E-4497-8104-9E38ECDCE50B}_x0000_</stp>
        <tr r="H21" s="20"/>
      </tp>
      <tp t="s">
        <v>Paused at 17:04:48</v>
        <stp/>
        <stp>{92EA3B71-1B94-40F8-B572-83737F062B65}_x0000_</stp>
        <tr r="H24" s="20"/>
      </tp>
    </main>
    <main first="pldatasource.rhistoryrtdserver">
      <tp t="s">
        <v>Paused at 17:04:48</v>
        <stp/>
        <stp>{85E4DBD3-DAC1-48A3-9F86-0869898D15A2}_x0000_</stp>
        <tr r="H15" s="20"/>
      </tp>
    </main>
    <main first="pldatasource.rtgetrtdserver">
      <tp t="s">
        <v>#N/A Paused at 17:04:48</v>
        <stp/>
        <stp xml:space="preserve">
EUR6MSW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82" s="19"/>
      </tp>
      <tp t="s">
        <v>#N/A Paused at 17:04:48</v>
        <stp/>
        <stp xml:space="preserve">
EUR6MSW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83" s="19"/>
      </tp>
      <tp t="s">
        <v>#N/A Paused at 17:04:48</v>
        <stp/>
        <stp xml:space="preserve">
EUR6MSW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83" s="19"/>
      </tp>
      <tp t="s">
        <v>#N/A Paused at 17:04:48</v>
        <stp/>
        <stp>_x000D_EUR3MFRA6X9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27" s="19"/>
      </tp>
      <tp t="s">
        <v>#N/A Paused at 17:04:48</v>
        <stp/>
        <stp>_x000D_EUR3MFRA4X7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25" s="19"/>
      </tp>
      <tp t="s">
        <v>#N/A Paused at 17:04:48</v>
        <stp/>
        <stp>_x000D_EUR3MFRA5X8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26" s="19"/>
      </tp>
      <tp t="s">
        <v>#N/A Paused at 17:04:48</v>
        <stp/>
        <stp>_x000D_EUR3MFRA2X5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23" s="19"/>
      </tp>
      <tp t="s">
        <v>#N/A Paused at 17:04:48</v>
        <stp/>
        <stp>_x000D_EUR3MFRA3X6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24" s="19"/>
      </tp>
      <tp t="s">
        <v>#N/A Paused at 17:04:48</v>
        <stp/>
        <stp>_x000D_EUR3MFRA1X4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22" s="19"/>
      </tp>
      <tp t="s">
        <v>#N/A Paused at 17:04:48</v>
        <stp/>
        <stp xml:space="preserve">
EUR6MSW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82" s="19"/>
      </tp>
      <tp t="s">
        <v>#N/A Paused at 17:04:48</v>
        <stp/>
        <stp xml:space="preserve">
EUR3MSW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83" s="19"/>
      </tp>
      <tp t="s">
        <v>#N/A Paused at 17:04:48</v>
        <stp/>
        <stp xml:space="preserve">
EUR1MSW8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56" s="19"/>
      </tp>
      <tp t="s">
        <v>#N/A Paused at 17:04:48</v>
        <stp/>
        <stp xml:space="preserve">
EUR1YSW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82" s="19"/>
      </tp>
      <tp t="s">
        <v>#N/A Paused at 17:04:48</v>
        <stp/>
        <stp xml:space="preserve">
EUR1MSW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82" s="19"/>
      </tp>
      <tp t="s">
        <v>#N/A Paused at 17:04:48</v>
        <stp/>
        <stp xml:space="preserve">
EUR1YDP8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7" s="19"/>
      </tp>
      <tp t="s">
        <v>#N/A Paused at 17:04:48</v>
        <stp/>
        <stp xml:space="preserve">
EUR3MSW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82" s="19"/>
      </tp>
      <tp t="s">
        <v>#N/A Paused at 17:04:48</v>
        <stp/>
        <stp xml:space="preserve">
EUR1MSW9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57" s="19"/>
      </tp>
      <tp t="s">
        <v>#N/A Paused at 17:04:48</v>
        <stp/>
        <stp xml:space="preserve">
EUR1YSW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83" s="19"/>
      </tp>
      <tp t="s">
        <v>#N/A Paused at 17:04:48</v>
        <stp/>
        <stp xml:space="preserve">
EUR1MSW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83" s="19"/>
      </tp>
      <tp t="s">
        <v>#N/A Paused at 17:04:48</v>
        <stp/>
        <stp xml:space="preserve">
EUR1YDP9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8" s="19"/>
      </tp>
      <tp t="s">
        <v>#N/A Paused at 17:04:48</v>
        <stp/>
        <stp xml:space="preserve">
EUR1MSW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83" s="19"/>
      </tp>
      <tp t="s">
        <v>#N/A Paused at 17:04:48</v>
        <stp/>
        <stp xml:space="preserve">
EUR1YDP9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8" s="19"/>
      </tp>
      <tp t="s">
        <v>#N/A Paused at 17:04:48</v>
        <stp/>
        <stp xml:space="preserve">
EUR1MSW9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57" s="19"/>
      </tp>
      <tp t="s">
        <v>#N/A Paused at 17:04:48</v>
        <stp/>
        <stp xml:space="preserve">
EUR1YSW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83" s="19"/>
      </tp>
      <tp t="s">
        <v>#N/A Paused at 17:04:48</v>
        <stp/>
        <stp xml:space="preserve">
EUR3MSW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2" s="19"/>
      </tp>
      <tp t="s">
        <v>#N/A Paused at 17:04:48</v>
        <stp/>
        <stp xml:space="preserve">
EUR1MSW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82" s="19"/>
      </tp>
      <tp t="s">
        <v>#N/A Paused at 17:04:48</v>
        <stp/>
        <stp xml:space="preserve">
EUR1YDP8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7" s="19"/>
      </tp>
      <tp t="s">
        <v>#N/A Paused at 17:04:48</v>
        <stp/>
        <stp xml:space="preserve">
EUR1MSW8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56" s="19"/>
      </tp>
      <tp t="s">
        <v>#N/A Paused at 17:04:48</v>
        <stp/>
        <stp xml:space="preserve">
EUR1YSW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82" s="19"/>
      </tp>
      <tp t="s">
        <v>#N/A Paused at 17:04:48</v>
        <stp/>
        <stp xml:space="preserve">
EUR3MSW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3" s="19"/>
      </tp>
      <tp t="s">
        <v>#N/A Paused at 17:04:48</v>
        <stp/>
        <stp>_x000D_EUR6MFRA2X8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23" s="19"/>
      </tp>
      <tp t="s">
        <v>#N/A Paused at 17:04:48</v>
        <stp/>
        <stp>_x000D_EUR6MFRA3X9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24" s="19"/>
      </tp>
      <tp t="s">
        <v>#N/A Paused at 17:04:48</v>
        <stp/>
        <stp>_x000D_EUR6MFRA1X7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22" s="19"/>
      </tp>
      <tp t="s">
        <v>#N/A Paused at 17:04:48</v>
        <stp/>
        <stp xml:space="preserve">
EUR1MSW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81" s="19"/>
      </tp>
      <tp t="s">
        <v>#N/A Paused at 17:04:48</v>
        <stp/>
        <stp xml:space="preserve">
EUR3MSW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79" s="19"/>
      </tp>
      <tp t="s">
        <v>#N/A Paused at 17:04:48</v>
        <stp/>
        <stp xml:space="preserve">
EUR1YDP7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6" s="19"/>
      </tp>
      <tp t="s">
        <v>#N/A Paused at 17:04:48</v>
        <stp/>
        <stp xml:space="preserve">
EUR1MSW4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52" s="19"/>
      </tp>
      <tp t="s">
        <v>#N/A Paused at 17:04:48</v>
        <stp/>
        <stp xml:space="preserve">
EUR1YSW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78" s="19"/>
      </tp>
      <tp t="s">
        <v>#N/A Paused at 17:04:48</v>
        <stp/>
        <stp xml:space="preserve">
EUR6MDP3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2" s="19"/>
      </tp>
      <tp t="s">
        <v>#N/A Paused at 17:04:48</v>
        <stp/>
        <stp xml:space="preserve">
EUR1MSW7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55" s="19"/>
      </tp>
      <tp t="s">
        <v>#N/A Paused at 17:04:48</v>
        <stp/>
        <stp xml:space="preserve">
EUR1YSW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81" s="19"/>
      </tp>
      <tp t="s">
        <v>#N/A Paused at 17:04:48</v>
        <stp/>
        <stp xml:space="preserve">
EUR6MDP3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9" s="19"/>
      </tp>
      <tp t="s">
        <v>#N/A Paused at 17:04:48</v>
        <stp/>
        <stp xml:space="preserve">
EUR1MSW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78" s="19"/>
      </tp>
      <tp t="s">
        <v>#N/A Paused at 17:04:48</v>
        <stp/>
        <stp xml:space="preserve">
EUR3MSW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0" s="19"/>
      </tp>
      <tp t="s">
        <v>#N/A Paused at 17:04:48</v>
        <stp/>
        <stp xml:space="preserve">
EUR6MSW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77" s="19"/>
      </tp>
      <tp t="s">
        <v>#N/A Paused at 17:04:48</v>
        <stp/>
        <stp xml:space="preserve">
EUR1YDP4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3" s="19"/>
      </tp>
      <tp t="s">
        <v>#N/A Paused at 17:04:48</v>
        <stp/>
        <stp xml:space="preserve">
EUR1MSW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80" s="19"/>
      </tp>
      <tp t="s">
        <v>#N/A Paused at 17:04:48</v>
        <stp/>
        <stp xml:space="preserve">
EUR3MSW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78" s="19"/>
      </tp>
      <tp t="s">
        <v>#N/A Paused at 17:04:48</v>
        <stp/>
        <stp xml:space="preserve">
EUR1YDP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5" s="19"/>
      </tp>
      <tp t="s">
        <v>#N/A Paused at 17:04:48</v>
        <stp/>
        <stp xml:space="preserve">
EUR1MSW5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53" s="19"/>
      </tp>
      <tp t="s">
        <v>#N/A Paused at 17:04:48</v>
        <stp/>
        <stp xml:space="preserve">
EUR1YSW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79" s="19"/>
      </tp>
      <tp t="s">
        <v>#N/A Paused at 17:04:48</v>
        <stp/>
        <stp xml:space="preserve">
EUR6MDP2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1" s="19"/>
      </tp>
      <tp t="s">
        <v>#N/A Paused at 17:04:48</v>
        <stp/>
        <stp xml:space="preserve">
EUR1MSW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54" s="19"/>
      </tp>
      <tp t="s">
        <v>#N/A Paused at 17:04:48</v>
        <stp/>
        <stp xml:space="preserve">
EUR1YSW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80" s="19"/>
      </tp>
      <tp t="s">
        <v>#N/A Paused at 17:04:48</v>
        <stp/>
        <stp xml:space="preserve">
EUR6MDP2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8" s="19"/>
      </tp>
      <tp t="s">
        <v>#N/A Paused at 17:04:48</v>
        <stp/>
        <stp xml:space="preserve">
EUR6MDP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0" s="19"/>
      </tp>
      <tp t="s">
        <v>#N/A Paused at 17:04:48</v>
        <stp/>
        <stp xml:space="preserve">
EUR1MSW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79" s="19"/>
      </tp>
      <tp t="s">
        <v>#N/A Paused at 17:04:48</v>
        <stp/>
        <stp xml:space="preserve">
EUR3MSW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1" s="19"/>
      </tp>
      <tp t="s">
        <v>#N/A Paused at 17:04:48</v>
        <stp/>
        <stp xml:space="preserve">
EUR1YDP5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4" s="19"/>
      </tp>
      <tp t="s">
        <v>#N/A Paused at 17:04:48</v>
        <stp/>
        <stp xml:space="preserve">
EUR1MSW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79" s="19"/>
      </tp>
      <tp t="s">
        <v>#N/A Paused at 17:04:48</v>
        <stp/>
        <stp xml:space="preserve">
EUR3MSW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81" s="19"/>
      </tp>
      <tp t="s">
        <v>#N/A Paused at 17:04:48</v>
        <stp/>
        <stp xml:space="preserve">
EUR1YDP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4" s="19"/>
      </tp>
      <tp t="s">
        <v>#N/A Paused at 17:04:48</v>
        <stp/>
        <stp xml:space="preserve">
EUR1MSW6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54" s="19"/>
      </tp>
      <tp t="s">
        <v>#N/A Paused at 17:04:48</v>
        <stp/>
        <stp xml:space="preserve">
EUR1YSW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80" s="19"/>
      </tp>
      <tp t="s">
        <v>#N/A Paused at 17:04:48</v>
        <stp/>
        <stp xml:space="preserve">
EUR6MDP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0" s="19"/>
      </tp>
      <tp t="s">
        <v>#N/A Paused at 17:04:48</v>
        <stp/>
        <stp xml:space="preserve">
EUR6MDP2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8" s="19"/>
      </tp>
      <tp t="s">
        <v>#N/A Paused at 17:04:48</v>
        <stp/>
        <stp xml:space="preserve">
EUR1MSW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53" s="19"/>
      </tp>
      <tp t="s">
        <v>#N/A Paused at 17:04:48</v>
        <stp/>
        <stp xml:space="preserve">
EUR1YSW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79" s="19"/>
      </tp>
      <tp t="s">
        <v>#N/A Paused at 17:04:48</v>
        <stp/>
        <stp xml:space="preserve">
EUR6MDP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1" s="19"/>
      </tp>
      <tp t="s">
        <v>#N/A Paused at 17:04:48</v>
        <stp/>
        <stp xml:space="preserve">
EUR1MSW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80" s="19"/>
      </tp>
      <tp t="s">
        <v>#N/A Paused at 17:04:48</v>
        <stp/>
        <stp xml:space="preserve">
EUR3MSW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78" s="19"/>
      </tp>
      <tp t="s">
        <v>#N/A Paused at 17:04:48</v>
        <stp/>
        <stp xml:space="preserve">
EUR1YDP6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5" s="19"/>
      </tp>
      <tp t="s">
        <v>#N/A Paused at 17:04:48</v>
        <stp/>
        <stp xml:space="preserve">
EUR1MSW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78" s="19"/>
      </tp>
      <tp t="s">
        <v>#N/A Paused at 17:04:48</v>
        <stp/>
        <stp xml:space="preserve">
EUR3MSW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80" s="19"/>
      </tp>
      <tp t="s">
        <v>#N/A Paused at 17:04:48</v>
        <stp/>
        <stp xml:space="preserve">
EUR6MSW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77" s="19"/>
      </tp>
      <tp t="s">
        <v>#N/A Paused at 17:04:48</v>
        <stp/>
        <stp xml:space="preserve">
EUR1YDP4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3" s="19"/>
      </tp>
      <tp t="s">
        <v>#N/A Paused at 17:04:48</v>
        <stp/>
        <stp xml:space="preserve">
EUR1MSW7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55" s="19"/>
      </tp>
      <tp t="s">
        <v>#N/A Paused at 17:04:48</v>
        <stp/>
        <stp xml:space="preserve">
EUR1YSW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81" s="19"/>
      </tp>
      <tp t="s">
        <v>#N/A Paused at 17:04:48</v>
        <stp/>
        <stp xml:space="preserve">
EUR6MDP3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9" s="19"/>
      </tp>
      <tp t="s">
        <v>#N/A Paused at 17:04:48</v>
        <stp/>
        <stp xml:space="preserve">
EUR1MSW4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52" s="19"/>
      </tp>
      <tp t="s">
        <v>#N/A Paused at 17:04:48</v>
        <stp/>
        <stp xml:space="preserve">
EUR1YSW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78" s="19"/>
      </tp>
      <tp t="s">
        <v>#N/A Paused at 17:04:48</v>
        <stp/>
        <stp xml:space="preserve">
EUR6MDP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2" s="19"/>
      </tp>
      <tp t="s">
        <v>#N/A Paused at 17:04:48</v>
        <stp/>
        <stp xml:space="preserve">
EUR1MSW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81" s="19"/>
      </tp>
      <tp t="s">
        <v>#N/A Paused at 17:04:48</v>
        <stp/>
        <stp xml:space="preserve">
EUR3MSW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79" s="19"/>
      </tp>
      <tp t="s">
        <v>#N/A Paused at 17:04:48</v>
        <stp/>
        <stp xml:space="preserve">
EUR1YDP7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6" s="19"/>
      </tp>
      <tp t="s">
        <v>#N/A Paused at 17:04:48</v>
        <stp/>
        <stp xml:space="preserve">
EUR1MSW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77" s="19"/>
      </tp>
      <tp t="s">
        <v>#N/A Paused at 17:04:48</v>
        <stp/>
        <stp xml:space="preserve">
EUR6MSW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78" s="19"/>
      </tp>
      <tp t="s">
        <v>#N/A Paused at 17:04:48</v>
        <stp/>
        <stp xml:space="preserve">
EUR1YDP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2" s="19"/>
      </tp>
      <tp t="s">
        <v>#N/A Paused at 17:04:48</v>
        <stp/>
        <stp xml:space="preserve">
EUR3MDP2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" s="19"/>
      </tp>
      <tp t="s">
        <v>#N/A Paused at 17:04:48</v>
        <stp/>
        <stp xml:space="preserve">
EUR1MDP3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9" s="19"/>
      </tp>
      <tp t="s">
        <v>#N/A Paused at 17:04:48</v>
        <stp/>
        <stp xml:space="preserve">
EUR1MSW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51" s="19"/>
      </tp>
      <tp t="s">
        <v>#N/A Paused at 17:04:48</v>
        <stp/>
        <stp xml:space="preserve">
EUR1YSW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77" s="19"/>
      </tp>
      <tp t="s">
        <v>#N/A Paused at 17:04:48</v>
        <stp/>
        <stp xml:space="preserve">
EUR3MDP2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" s="19"/>
      </tp>
      <tp t="s">
        <v>#N/A Paused at 17:04:48</v>
        <stp/>
        <stp xml:space="preserve">
EUR3MDP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10" s="19"/>
      </tp>
      <tp t="s">
        <v>#N/A Paused at 17:04:48</v>
        <stp/>
        <stp xml:space="preserve">
EUR6MDP4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3" s="19"/>
      </tp>
      <tp t="s">
        <v>#N/A Paused at 17:04:48</v>
        <stp/>
        <stp xml:space="preserve">
EUR6MSW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81" s="19"/>
      </tp>
      <tp t="s">
        <v>#N/A Paused at 17:04:48</v>
        <stp/>
        <stp xml:space="preserve">
EUR1YDP3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9" s="19"/>
      </tp>
      <tp t="s">
        <v>#N/A Paused at 17:04:48</v>
        <stp/>
        <stp xml:space="preserve">
EUR1MSW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73" s="19"/>
      </tp>
      <tp t="s">
        <v>#N/A Paused at 17:04:48</v>
        <stp/>
        <stp xml:space="preserve">
EUR6MSW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79" s="19"/>
      </tp>
      <tp t="s">
        <v>#N/A Paused at 17:04:48</v>
        <stp/>
        <stp xml:space="preserve">
EUR1YDP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1" s="19"/>
      </tp>
      <tp t="s">
        <v>#N/A Paused at 17:04:48</v>
        <stp/>
        <stp xml:space="preserve">
EUR1MSW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49" s="19"/>
      </tp>
      <tp t="s">
        <v>#N/A Paused at 17:04:48</v>
        <stp/>
        <stp xml:space="preserve">
EUR1MDP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10" s="19"/>
      </tp>
      <tp t="s">
        <v>#N/A Paused at 17:04:48</v>
        <stp/>
        <stp xml:space="preserve">
EUR3MDP3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2" s="19"/>
      </tp>
      <tp t="s">
        <v>#N/A Paused at 17:04:48</v>
        <stp/>
        <stp xml:space="preserve">
EUR6MDP6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5" s="19"/>
      </tp>
      <tp t="s">
        <v>#N/A Paused at 17:04:48</v>
        <stp/>
        <stp xml:space="preserve">
EURONDPON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4" s="19"/>
      </tp>
      <tp t="s">
        <v>#N/A Paused at 17:04:48</v>
        <stp/>
        <stp xml:space="preserve">
EUR1MDP2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8" s="19"/>
      </tp>
      <tp t="s">
        <v>#N/A Paused at 17:04:48</v>
        <stp/>
        <stp xml:space="preserve">
EUR1MSW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50" s="19"/>
      </tp>
      <tp t="s">
        <v>#N/A Paused at 17:04:48</v>
        <stp/>
        <stp xml:space="preserve">
EUR3MDP3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" s="19"/>
      </tp>
      <tp t="s">
        <v>#N/A Paused at 17:04:48</v>
        <stp/>
        <stp xml:space="preserve">
EUR6MDP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4" s="19"/>
      </tp>
      <tp t="s">
        <v>#N/A Paused at 17:04:48</v>
        <stp/>
        <stp xml:space="preserve">
EUR3MSW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77" s="19"/>
      </tp>
      <tp t="s">
        <v>#N/A Paused at 17:04:48</v>
        <stp/>
        <stp xml:space="preserve">
EUR6MSW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80" s="19"/>
      </tp>
      <tp t="s">
        <v>#N/A Paused at 17:04:48</v>
        <stp/>
        <stp xml:space="preserve">
EUR1YDP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0" s="19"/>
      </tp>
      <tp t="s">
        <v>#N/A Paused at 17:04:48</v>
        <stp/>
        <stp xml:space="preserve">
EUR1YDP2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8" s="19"/>
      </tp>
      <tp t="s">
        <v>#N/A Paused at 17:04:48</v>
        <stp/>
        <stp xml:space="preserve">
EUR3MSW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77" s="19"/>
      </tp>
      <tp t="s">
        <v>#N/A Paused at 17:04:48</v>
        <stp/>
        <stp xml:space="preserve">
EUR6MSW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80" s="19"/>
      </tp>
      <tp t="s">
        <v>#N/A Paused at 17:04:48</v>
        <stp/>
        <stp xml:space="preserve">
EUR1YDP2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8" s="19"/>
      </tp>
      <tp t="s">
        <v>#N/A Paused at 17:04:48</v>
        <stp/>
        <stp xml:space="preserve">
EUR1YDP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0" s="19"/>
      </tp>
      <tp t="s">
        <v>#N/A Paused at 17:04:48</v>
        <stp/>
        <stp xml:space="preserve">
EUR1MSW2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50" s="19"/>
      </tp>
      <tp t="s">
        <v>#N/A Paused at 17:04:48</v>
        <stp/>
        <stp xml:space="preserve">
EUR6MDP5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4" s="19"/>
      </tp>
      <tp t="s">
        <v>#N/A Paused at 17:04:48</v>
        <stp/>
        <stp xml:space="preserve">
EUR3MDP3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9" s="19"/>
      </tp>
      <tp t="s">
        <v>#N/A Paused at 17:04:48</v>
        <stp/>
        <stp xml:space="preserve">
EUR1MSW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49" s="19"/>
      </tp>
      <tp t="s">
        <v>#N/A Paused at 17:04:48</v>
        <stp/>
        <stp xml:space="preserve">
EUR1MDP2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8" s="19"/>
      </tp>
      <tp t="s">
        <v>#N/A Paused at 17:04:48</v>
        <stp/>
        <stp xml:space="preserve">
EUR1MDP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10" s="19"/>
      </tp>
      <tp t="s">
        <v>#N/A Paused at 17:04:48</v>
        <stp/>
        <stp xml:space="preserve">
EUR3MDP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12" s="19"/>
      </tp>
      <tp t="s">
        <v>#N/A Paused at 17:04:48</v>
        <stp/>
        <stp xml:space="preserve">
EUR6MDP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5" s="19"/>
      </tp>
      <tp t="s">
        <v>#N/A Paused at 17:04:48</v>
        <stp/>
        <stp xml:space="preserve">
EURONDPO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4" s="19"/>
      </tp>
      <tp t="s">
        <v>#N/A Paused at 17:04:48</v>
        <stp/>
        <stp xml:space="preserve">
EUR1MSW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73" s="19"/>
      </tp>
      <tp t="s">
        <v>#N/A Paused at 17:04:48</v>
        <stp/>
        <stp xml:space="preserve">
EUR6MSW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79" s="19"/>
      </tp>
      <tp t="s">
        <v>#N/A Paused at 17:04:48</v>
        <stp/>
        <stp xml:space="preserve">
EUR1YDP2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1" s="19"/>
      </tp>
      <tp t="s">
        <v>#N/A Paused at 17:04:48</v>
        <stp/>
        <stp xml:space="preserve">
EUR6MSW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81" s="19"/>
      </tp>
      <tp t="s">
        <v>#N/A Paused at 17:04:48</v>
        <stp/>
        <stp xml:space="preserve">
EUR1YDP3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9" s="19"/>
      </tp>
      <tp t="s">
        <v>#N/A Paused at 17:04:48</v>
        <stp/>
        <stp xml:space="preserve">
EUR1MSW3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51" s="19"/>
      </tp>
      <tp t="s">
        <v>#N/A Paused at 17:04:48</v>
        <stp/>
        <stp xml:space="preserve">
EUR1YSW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77" s="19"/>
      </tp>
      <tp t="s">
        <v>#N/A Paused at 17:04:48</v>
        <stp/>
        <stp xml:space="preserve">
EUR3MDP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" s="19"/>
      </tp>
      <tp t="s">
        <v>#N/A Paused at 17:04:48</v>
        <stp/>
        <stp xml:space="preserve">
EUR6MDP4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3" s="19"/>
      </tp>
      <tp t="s">
        <v>#N/A Paused at 17:04:48</v>
        <stp/>
        <stp xml:space="preserve">
EUR3MDP2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8" s="19"/>
      </tp>
      <tp t="s">
        <v>#N/A Paused at 17:04:48</v>
        <stp/>
        <stp xml:space="preserve">
EUR1MDP3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9" s="19"/>
      </tp>
      <tp t="s">
        <v>#N/A Paused at 17:04:48</v>
        <stp/>
        <stp xml:space="preserve">
EUR3MDP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11" s="19"/>
      </tp>
      <tp t="s">
        <v>#N/A Paused at 17:04:48</v>
        <stp/>
        <stp xml:space="preserve">
EUR1MSW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77" s="19"/>
      </tp>
      <tp t="s">
        <v>#N/A Paused at 17:04:48</v>
        <stp/>
        <stp xml:space="preserve">
EUR6MSW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78" s="19"/>
      </tp>
      <tp t="s">
        <v>#N/A Paused at 17:04:48</v>
        <stp/>
        <stp xml:space="preserve">
EUR1YDP3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2" s="19"/>
      </tp>
    </main>
    <main first="pldatasource.rtgetrtdserver">
      <tp t="s">
        <v>#N/A Paused at 17:04:48</v>
        <stp/>
        <stp xml:space="preserve">
EURONDPSN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6" s="19"/>
      </tp>
      <tp t="s">
        <v>#N/A Paused at 17:04:48</v>
        <stp/>
        <stp xml:space="preserve">
EURONDPS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" s="19"/>
      </tp>
      <tp t="s">
        <v>#N/A Paused at 17:04:48</v>
        <stp/>
        <stp xml:space="preserve">
EURONDPT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" s="19"/>
      </tp>
      <tp t="s">
        <v>#N/A Paused at 17:04:48</v>
        <stp/>
        <stp xml:space="preserve">
EURONDPTN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5" s="19"/>
      </tp>
      <tp t="s">
        <v>#N/A Paused at 17:04:48</v>
        <stp/>
        <stp>_x000D_EUR3MFRA1X4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2" s="19"/>
      </tp>
      <tp t="s">
        <v>#N/A Paused at 17:04:48</v>
        <stp/>
        <stp>_x000D_EUR3MFRA3X6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4" s="19"/>
      </tp>
      <tp t="s">
        <v>#N/A Paused at 17:04:48</v>
        <stp/>
        <stp>_x000D_EUR3MFRA2X5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3" s="19"/>
      </tp>
      <tp t="s">
        <v>#N/A Paused at 17:04:48</v>
        <stp/>
        <stp>_x000D_EUR3MFRA5X8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6" s="19"/>
      </tp>
      <tp t="s">
        <v>#N/A Paused at 17:04:48</v>
        <stp/>
        <stp>_x000D_EUR3MFRA4X7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5" s="19"/>
      </tp>
      <tp t="s">
        <v>#N/A Paused at 17:04:48</v>
        <stp/>
        <stp>_x000D_EUR3MFRA6X9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7" s="19"/>
      </tp>
    </main>
    <main first="pldatasource.rdatartdserver">
      <tp t="s">
        <v>Paused at 17:04:48</v>
        <stp/>
        <stp>{6D4F8E11-5817-4895-83C6-7AB2855A72FC}</stp>
        <tr r="H3" s="20"/>
      </tp>
    </main>
    <main first="pldatasource.rtgetrtdserver">
      <tp t="s">
        <v>#N/A Paused at 17:04:48</v>
        <stp/>
        <stp>_x000D_EUR6MFRA1X7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22" s="19"/>
      </tp>
      <tp t="s">
        <v>#N/A Paused at 17:04:48</v>
        <stp/>
        <stp>_x000D_EUR6MFRA3X9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24" s="19"/>
      </tp>
      <tp t="s">
        <v>#N/A Paused at 17:04:48</v>
        <stp/>
        <stp>_x000D_EUR6MFRA2X8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23" s="19"/>
      </tp>
      <tp t="s">
        <v>#N/A Paused at 17:04:48</v>
        <stp/>
        <stp>_x000C_EURONOIS40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14" s="19"/>
      </tp>
      <tp t="s">
        <v>#N/A Paused at 17:04:48</v>
        <stp/>
        <stp>_x000C_EURONOIS50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15" s="19"/>
      </tp>
      <tp t="s">
        <v>#N/A Paused at 17:04:48</v>
        <stp/>
        <stp>_x000C_EURONOIS60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16" s="19"/>
      </tp>
      <tp t="s">
        <v>#N/A Paused at 17:04:48</v>
        <stp/>
        <stp>_x000C_EURONOIS10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4" s="19"/>
      </tp>
      <tp t="s">
        <v>#N/A Paused at 17:04:48</v>
        <stp/>
        <stp>_x000C_EURONOIS10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8" s="19"/>
      </tp>
      <tp t="s">
        <v>#N/A Paused at 17:04:48</v>
        <stp/>
        <stp>_x000C_EURONOIS11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5" s="19"/>
      </tp>
      <tp t="s">
        <v>#N/A Paused at 17:04:48</v>
        <stp/>
        <stp>_x000C_EURONOIS11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9" s="19"/>
      </tp>
      <tp t="s">
        <v>#N/A Paused at 17:04:48</v>
        <stp/>
        <stp>_x000C_EURONOIS12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6" s="19"/>
      </tp>
      <tp t="s">
        <v>#N/A Paused at 17:04:48</v>
        <stp/>
        <stp>_x000C_EURONOIS13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7" s="19"/>
      </tp>
      <tp t="s">
        <v>#N/A Paused at 17:04:48</v>
        <stp/>
        <stp>_x000C_EURONOIS13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2" s="19"/>
      </tp>
      <tp t="s">
        <v>#N/A Paused at 17:04:48</v>
        <stp/>
        <stp>_x000C_EURONOIS14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8" s="19"/>
      </tp>
      <tp t="s">
        <v>#N/A Paused at 17:04:48</v>
        <stp/>
        <stp>_x000C_EURONOIS14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3" s="19"/>
      </tp>
      <tp t="s">
        <v>#N/A Paused at 17:04:48</v>
        <stp/>
        <stp>_x000C_EURONOIS15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9" s="19"/>
      </tp>
      <tp t="s">
        <v>#N/A Paused at 17:04:48</v>
        <stp/>
        <stp>_x000C_EURONOIS15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4" s="19"/>
      </tp>
      <tp t="s">
        <v>#N/A Paused at 17:04:48</v>
        <stp/>
        <stp>_x000C_EURONOIS16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0" s="19"/>
      </tp>
      <tp t="s">
        <v>#N/A Paused at 17:04:48</v>
        <stp/>
        <stp>_x000C_EURONOIS16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5" s="19"/>
      </tp>
      <tp t="s">
        <v>#N/A Paused at 17:04:48</v>
        <stp/>
        <stp>_x000C_EURONOIS17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1" s="19"/>
      </tp>
      <tp t="s">
        <v>#N/A Paused at 17:04:48</v>
        <stp/>
        <stp>_x000C_EURONOIS17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6" s="19"/>
      </tp>
      <tp t="s">
        <v>#N/A Paused at 17:04:48</v>
        <stp/>
        <stp>_x000C_EURONOIS18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2" s="19"/>
      </tp>
      <tp t="s">
        <v>#N/A Paused at 17:04:48</v>
        <stp/>
        <stp>_x000C_EURONOIS18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7" s="19"/>
      </tp>
      <tp t="s">
        <v>#N/A Paused at 17:04:48</v>
        <stp/>
        <stp>_x000C_EURONOIS19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3" s="19"/>
      </tp>
      <tp t="s">
        <v>#N/A Paused at 17:04:48</v>
        <stp/>
        <stp>_x000C_EURONOIS19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8" s="19"/>
      </tp>
      <tp t="s">
        <v>#N/A Paused at 17:04:48</v>
        <stp/>
        <stp>_x000C_EURONOIS20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4" s="19"/>
      </tp>
      <tp t="s">
        <v>#N/A Paused at 17:04:48</v>
        <stp/>
        <stp>_x000C_EURONOIS20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9" s="19"/>
      </tp>
      <tp t="s">
        <v>#N/A Paused at 17:04:48</v>
        <stp/>
        <stp>_x000C_EURONOIS21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5" s="19"/>
      </tp>
      <tp t="s">
        <v>#N/A Paused at 17:04:48</v>
        <stp/>
        <stp>_x000C_EURONOIS21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0" s="19"/>
      </tp>
      <tp t="s">
        <v>#N/A Paused at 17:04:48</v>
        <stp/>
        <stp>_x000C_EURONOIS22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6" s="19"/>
      </tp>
      <tp t="s">
        <v>#N/A Paused at 17:04:48</v>
        <stp/>
        <stp>_x000C_EURONOIS22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1" s="19"/>
      </tp>
      <tp t="s">
        <v>#N/A Paused at 17:04:48</v>
        <stp/>
        <stp>_x000C_EURONOIS23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7" s="19"/>
      </tp>
      <tp t="s">
        <v>#N/A Paused at 17:04:48</v>
        <stp/>
        <stp>_x000C_EURONOIS23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2" s="19"/>
      </tp>
      <tp t="s">
        <v>#N/A Paused at 17:04:48</v>
        <stp/>
        <stp>_x000C_EURONOIS24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8" s="19"/>
      </tp>
      <tp t="s">
        <v>#N/A Paused at 17:04:48</v>
        <stp/>
        <stp>_x000C_EURONOIS25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9" s="19"/>
      </tp>
      <tp t="s">
        <v>#N/A Paused at 17:04:48</v>
        <stp/>
        <stp>_x000C_EURONOIS26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0" s="19"/>
      </tp>
      <tp t="s">
        <v>#N/A Paused at 17:04:48</v>
        <stp/>
        <stp>_x000C_EURONOIS27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1" s="19"/>
      </tp>
      <tp t="s">
        <v>#N/A Paused at 17:04:48</v>
        <stp/>
        <stp>_x000C_EURONOIS28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2" s="19"/>
      </tp>
      <tp t="s">
        <v>#N/A Paused at 17:04:48</v>
        <stp/>
        <stp>_x000C_EURONOIS29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3" s="19"/>
      </tp>
      <tp t="s">
        <v>#N/A Paused at 17:04:48</v>
        <stp/>
        <stp>_x000C_EURONOIS30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4" s="19"/>
      </tp>
      <tp t="s">
        <v>#N/A Paused at 17:04:48</v>
        <stp/>
        <stp>_x000C_EURONOIS35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9" s="19"/>
      </tp>
      <tp t="s">
        <v>#N/A Paused at 17:04:48</v>
        <stp/>
        <stp xml:space="preserve">
EUR6MDPSN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6" s="19"/>
      </tp>
      <tp t="s">
        <v>#N/A Paused at 17:04:48</v>
        <stp/>
        <stp xml:space="preserve">
EUR6MDPS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7" s="19"/>
      </tp>
      <tp t="s">
        <v>#N/A Paused at 17:04:48</v>
        <stp/>
        <stp xml:space="preserve">
EUR3MFUTZ7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37" s="19"/>
      </tp>
      <tp t="s">
        <v>#N/A Paused at 17:04:48</v>
        <stp/>
        <stp xml:space="preserve">
EUR3MFUTZ8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41" s="19"/>
      </tp>
      <tp t="s">
        <v>#N/A Paused at 17:04:48</v>
        <stp/>
        <stp xml:space="preserve">
EUR3MFUTU7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36" s="19"/>
      </tp>
      <tp t="s">
        <v>#N/A Paused at 17:04:48</v>
        <stp/>
        <stp xml:space="preserve">
EUR3MFUTU8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40" s="19"/>
      </tp>
      <tp t="s">
        <v>#N/A Paused at 17:04:48</v>
        <stp/>
        <stp xml:space="preserve">
EUR3MFUTU9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44" s="19"/>
      </tp>
      <tp t="s">
        <v>#N/A Paused at 17:04:48</v>
        <stp/>
        <stp xml:space="preserve">
EUR3MFUTH7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34" s="19"/>
      </tp>
      <tp t="s">
        <v>#N/A Paused at 17:04:48</v>
        <stp/>
        <stp xml:space="preserve">
EUR3MFUTH8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38" s="19"/>
      </tp>
      <tp t="s">
        <v>#N/A Paused at 17:04:48</v>
        <stp/>
        <stp xml:space="preserve">
EUR3MFUTH9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42" s="19"/>
      </tp>
      <tp t="s">
        <v>#N/A Paused at 17:04:48</v>
        <stp/>
        <stp xml:space="preserve">
EUR3MFUTM7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35" s="19"/>
      </tp>
      <tp t="s">
        <v>#N/A Paused at 17:04:48</v>
        <stp/>
        <stp xml:space="preserve">
EUR3MFUTM8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39" s="19"/>
      </tp>
      <tp t="s">
        <v>#N/A Paused at 17:04:48</v>
        <stp/>
        <stp xml:space="preserve">
EUR3MFUTM9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43" s="19"/>
      </tp>
      <tp t="s">
        <v>#N/A Paused at 17:04:48</v>
        <stp/>
        <stp xml:space="preserve">
EUR3MFUTH9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42" s="19"/>
      </tp>
      <tp t="s">
        <v>#N/A Paused at 17:04:48</v>
        <stp/>
        <stp xml:space="preserve">
EUR3MFUTH8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8" s="19"/>
      </tp>
      <tp t="s">
        <v>#N/A Paused at 17:04:48</v>
        <stp/>
        <stp xml:space="preserve">
EUR3MFUTH7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4" s="19"/>
      </tp>
      <tp t="s">
        <v>#N/A Paused at 17:04:48</v>
        <stp/>
        <stp xml:space="preserve">
EUR3MFUTM9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43" s="19"/>
      </tp>
      <tp t="s">
        <v>#N/A Paused at 17:04:48</v>
        <stp/>
        <stp xml:space="preserve">
EUR3MFUTM8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9" s="19"/>
      </tp>
      <tp t="s">
        <v>#N/A Paused at 17:04:48</v>
        <stp/>
        <stp xml:space="preserve">
EUR3MFUTM7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5" s="19"/>
      </tp>
      <tp t="s">
        <v>#N/A Paused at 17:04:48</v>
        <stp/>
        <stp xml:space="preserve">
EUR3MFUTU9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44" s="19"/>
      </tp>
      <tp t="s">
        <v>#N/A Paused at 17:04:48</v>
        <stp/>
        <stp xml:space="preserve">
EUR3MFUTU8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40" s="19"/>
      </tp>
      <tp t="s">
        <v>#N/A Paused at 17:04:48</v>
        <stp/>
        <stp xml:space="preserve">
EUR3MFUTU7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6" s="19"/>
      </tp>
      <tp t="s">
        <v>#N/A Paused at 17:04:48</v>
        <stp/>
        <stp xml:space="preserve">
EUR3MFUTZ8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41" s="19"/>
      </tp>
      <tp t="s">
        <v>#N/A Paused at 17:04:48</v>
        <stp/>
        <stp xml:space="preserve">
EUR3MFUTZ7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7" s="19"/>
      </tp>
      <tp t="s">
        <v>#N/A Paused at 17:04:48</v>
        <stp/>
        <stp xml:space="preserve">
EUR6MDPS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7" s="19"/>
      </tp>
      <tp t="s">
        <v>#N/A Paused at 17:04:48</v>
        <stp/>
        <stp xml:space="preserve">
EUR6MDPS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6" s="19"/>
      </tp>
      <tp t="s">
        <v>#N/A Paused at 17:04:48</v>
        <stp/>
        <stp>_x000C_EURONOIS40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114" s="19"/>
      </tp>
      <tp t="s">
        <v>#N/A Paused at 17:04:48</v>
        <stp/>
        <stp>_x000C_EURONOIS50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115" s="19"/>
      </tp>
      <tp t="s">
        <v>#N/A Paused at 17:04:48</v>
        <stp/>
        <stp>_x000C_EURONOIS60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116" s="19"/>
      </tp>
      <tp t="s">
        <v>#N/A Paused at 17:04:48</v>
        <stp/>
        <stp>_x000C_EURONOIS13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62" s="19"/>
      </tp>
      <tp t="s">
        <v>#N/A Paused at 17:04:48</v>
        <stp/>
        <stp>_x000C_EURONOIS13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87" s="19"/>
      </tp>
      <tp t="s">
        <v>#N/A Paused at 17:04:48</v>
        <stp/>
        <stp>_x000C_EURONOIS12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86" s="19"/>
      </tp>
      <tp t="s">
        <v>#N/A Paused at 17:04:48</v>
        <stp/>
        <stp>_x000C_EURONOIS11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59" s="19"/>
      </tp>
      <tp t="s">
        <v>#N/A Paused at 17:04:48</v>
        <stp/>
        <stp>_x000C_EURONOIS11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85" s="19"/>
      </tp>
      <tp t="s">
        <v>#N/A Paused at 17:04:48</v>
        <stp/>
        <stp>_x000C_EURONOIS10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58" s="19"/>
      </tp>
      <tp t="s">
        <v>#N/A Paused at 17:04:48</v>
        <stp/>
        <stp>_x000C_EURONOIS10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84" s="19"/>
      </tp>
      <tp t="s">
        <v>#N/A Paused at 17:04:48</v>
        <stp/>
        <stp>_x000C_EURONOIS17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66" s="19"/>
      </tp>
      <tp t="s">
        <v>#N/A Paused at 17:04:48</v>
        <stp/>
        <stp>_x000C_EURONOIS17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91" s="19"/>
      </tp>
      <tp t="s">
        <v>#N/A Paused at 17:04:48</v>
        <stp/>
        <stp>_x000C_EURONOIS16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65" s="19"/>
      </tp>
      <tp t="s">
        <v>#N/A Paused at 17:04:48</v>
        <stp/>
        <stp>_x000C_EURONOIS16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90" s="19"/>
      </tp>
      <tp t="s">
        <v>#N/A Paused at 17:04:48</v>
        <stp/>
        <stp>_x000C_EURONOIS15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64" s="19"/>
      </tp>
      <tp t="s">
        <v>#N/A Paused at 17:04:48</v>
        <stp/>
        <stp>_x000C_EURONOIS15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89" s="19"/>
      </tp>
      <tp t="s">
        <v>#N/A Paused at 17:04:48</v>
        <stp/>
        <stp>_x000C_EURONOIS14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63" s="19"/>
      </tp>
      <tp t="s">
        <v>#N/A Paused at 17:04:48</v>
        <stp/>
        <stp>_x000C_EURONOIS14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88" s="19"/>
      </tp>
      <tp t="s">
        <v>#N/A Paused at 17:04:48</v>
        <stp/>
        <stp>_x000C_EURONOIS19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68" s="19"/>
      </tp>
      <tp t="s">
        <v>#N/A Paused at 17:04:48</v>
        <stp/>
        <stp>_x000C_EURONOIS19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93" s="19"/>
      </tp>
      <tp t="s">
        <v>#N/A Paused at 17:04:48</v>
        <stp/>
        <stp>_x000C_EURONOIS18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67" s="19"/>
      </tp>
      <tp t="s">
        <v>#N/A Paused at 17:04:48</v>
        <stp/>
        <stp>_x000C_EURONOIS18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92" s="19"/>
      </tp>
      <tp t="s">
        <v>#N/A Paused at 17:04:48</v>
        <stp/>
        <stp>_x000C_EURONOIS23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72" s="19"/>
      </tp>
      <tp t="s">
        <v>#N/A Paused at 17:04:48</v>
        <stp/>
        <stp>_x000C_EURONOIS23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97" s="19"/>
      </tp>
      <tp t="s">
        <v>#N/A Paused at 17:04:48</v>
        <stp/>
        <stp>_x000C_EURONOIS22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71" s="19"/>
      </tp>
      <tp t="s">
        <v>#N/A Paused at 17:04:48</v>
        <stp/>
        <stp>_x000C_EURONOIS22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96" s="19"/>
      </tp>
      <tp t="s">
        <v>#N/A Paused at 17:04:48</v>
        <stp/>
        <stp>_x000C_EURONOIS21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70" s="19"/>
      </tp>
      <tp t="s">
        <v>#N/A Paused at 17:04:48</v>
        <stp/>
        <stp>_x000C_EURONOIS21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95" s="19"/>
      </tp>
      <tp t="s">
        <v>#N/A Paused at 17:04:48</v>
        <stp/>
        <stp>_x000C_EURONOIS20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69" s="19"/>
      </tp>
      <tp t="s">
        <v>#N/A Paused at 17:04:48</v>
        <stp/>
        <stp>_x000C_EURONOIS20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94" s="19"/>
      </tp>
      <tp t="s">
        <v>#N/A Paused at 17:04:48</v>
        <stp/>
        <stp>_x000C_EURONOIS27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101" s="19"/>
      </tp>
      <tp t="s">
        <v>#N/A Paused at 17:04:48</v>
        <stp/>
        <stp>_x000C_EURONOIS26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100" s="19"/>
      </tp>
      <tp t="s">
        <v>#N/A Paused at 17:04:48</v>
        <stp/>
        <stp>_x000C_EURONOIS25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99" s="19"/>
      </tp>
      <tp t="s">
        <v>#N/A Paused at 17:04:48</v>
        <stp/>
        <stp>_x000C_EURONOIS24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98" s="19"/>
      </tp>
      <tp t="s">
        <v>#N/A Paused at 17:04:48</v>
        <stp/>
        <stp>_x000C_EURONOIS29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103" s="19"/>
      </tp>
      <tp t="s">
        <v>#N/A Paused at 17:04:48</v>
        <stp/>
        <stp>_x000C_EURONOIS28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102" s="19"/>
      </tp>
      <tp t="s">
        <v>#N/A Paused at 17:04:48</v>
        <stp/>
        <stp>_x000C_EURONOIS30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104" s="19"/>
      </tp>
      <tp t="s">
        <v>#N/A Paused at 17:04:48</v>
        <stp/>
        <stp>_x000C_EURONOIS35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109" s="19"/>
      </tp>
      <tp t="s">
        <v>#N/A Paused at 17:04:48</v>
        <stp/>
        <stp xml:space="preserve">
EUR1YDPS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6" s="19"/>
      </tp>
      <tp t="s">
        <v>#N/A Paused at 17:04:48</v>
        <stp/>
        <stp xml:space="preserve">
EUR1MDPS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7" s="19"/>
      </tp>
      <tp t="s">
        <v>#N/A Paused at 17:04:48</v>
        <stp/>
        <stp xml:space="preserve">
EUR1MDPS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6" s="19"/>
      </tp>
      <tp t="s">
        <v>#N/A Paused at 17:04:48</v>
        <stp/>
        <stp xml:space="preserve">
EUR1YDPS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7" s="19"/>
      </tp>
      <tp t="s">
        <v>#N/A Paused at 17:04:48</v>
        <stp/>
        <stp xml:space="preserve">
EUR3MDPSN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6" s="19"/>
      </tp>
      <tp t="s">
        <v>#N/A Paused at 17:04:48</v>
        <stp/>
        <stp xml:space="preserve">
EUR3MDPS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7" s="19"/>
      </tp>
      <tp t="s">
        <v>#N/A Paused at 17:04:48</v>
        <stp/>
        <stp xml:space="preserve">
EUR3MDPS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7" s="19"/>
      </tp>
      <tp t="s">
        <v>#N/A Paused at 17:04:48</v>
        <stp/>
        <stp xml:space="preserve">
EUR3MDPS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6" s="19"/>
      </tp>
      <tp t="s">
        <v>#N/A Paused at 17:04:48</v>
        <stp/>
        <stp xml:space="preserve">
EUR1YDPS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7" s="19"/>
      </tp>
      <tp t="s">
        <v>#N/A Paused at 17:04:48</v>
        <stp/>
        <stp xml:space="preserve">
EUR1MDPSN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6" s="19"/>
      </tp>
      <tp t="s">
        <v>#N/A Paused at 17:04:48</v>
        <stp/>
        <stp xml:space="preserve">
EUR1MDPS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7" s="19"/>
      </tp>
      <tp t="s">
        <v>#N/A Paused at 17:04:48</v>
        <stp/>
        <stp xml:space="preserve">
EUR1YDPSN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6" s="19"/>
      </tp>
      <tp t="s">
        <v>#N/A Paused at 17:04:48</v>
        <stp/>
        <stp>_x000C_EUR1MSW2Y9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76" s="19"/>
      </tp>
      <tp t="s">
        <v>#N/A Paused at 17:04:48</v>
        <stp/>
        <stp>_x000C_EUR1MSW2Y6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75" s="19"/>
      </tp>
      <tp t="s">
        <v>#N/A Paused at 17:04:48</v>
        <stp/>
        <stp>_x000C_EUR1MSW2Y3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74" s="19"/>
      </tp>
      <tp t="s">
        <v>#N/A Paused at 17:04:48</v>
        <stp/>
        <stp>_x000C_EUR1MSW2Y9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76" s="19"/>
      </tp>
      <tp t="s">
        <v>#N/A Paused at 17:04:48</v>
        <stp/>
        <stp>_x000C_EUR1MSW2Y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75" s="19"/>
      </tp>
      <tp t="s">
        <v>#N/A Paused at 17:04:48</v>
        <stp/>
        <stp>_x000C_EUR1MSW2Y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74" s="19"/>
      </tp>
    </main>
    <main first="pldatasource.rtgetrtdserver">
      <tp t="s">
        <v>#N/A Paused at 17:04:48</v>
        <stp/>
        <stp>_x000E_EUR1YFRA7X19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28" s="19"/>
      </tp>
    </main>
    <main first="pldatasource.rtgetrtdserver">
      <tp t="s">
        <v>#N/A Paused at 17:04:48</v>
        <stp/>
        <stp>_x000E_EUR1YFRA6X18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27" s="19"/>
      </tp>
      <tp t="s">
        <v>#N/A Paused at 17:04:48</v>
        <stp/>
        <stp>_x000E_EUR1YFRA6X18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27" s="19"/>
      </tp>
      <tp t="s">
        <v>#N/A Paused at 17:04:48</v>
        <stp/>
        <stp>_x000E_EUR1YFRA7X19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28" s="19"/>
      </tp>
      <tp t="s">
        <v>#N/A Paused at 17:04:48</v>
        <stp/>
        <stp>_x000E_EUR6MFRA9X15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30" s="19"/>
      </tp>
      <tp t="s">
        <v>#N/A Paused at 17:04:48</v>
        <stp/>
        <stp>_x000E_EUR3MFRA7X10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28" s="19"/>
      </tp>
      <tp t="s">
        <v>#N/A Paused at 17:04:48</v>
        <stp/>
        <stp>_x000E_EUR1YFRA9X21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30" s="19"/>
      </tp>
      <tp t="s">
        <v>#N/A Paused at 17:04:48</v>
        <stp/>
        <stp>_x000E_EUR3MFRA8X11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29" s="19"/>
      </tp>
      <tp t="s">
        <v>#N/A Paused at 17:04:48</v>
        <stp/>
        <stp>_x000E_EUR6MFRA8X14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29" s="19"/>
      </tp>
      <tp t="s">
        <v>#N/A Paused at 17:04:48</v>
        <stp/>
        <stp>_x000E_EUR1YFRA8X20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29" s="19"/>
      </tp>
      <tp t="s">
        <v>#N/A Paused at 17:04:48</v>
        <stp/>
        <stp>_x000E_EUR1YFRA1X13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22" s="19"/>
      </tp>
      <tp t="s">
        <v>#N/A Paused at 17:04:48</v>
        <stp/>
        <stp>_x000E_EUR3MFRA9X12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0" s="19"/>
      </tp>
      <tp t="s">
        <v>#N/A Paused at 17:04:48</v>
        <stp/>
        <stp>_x000E_EUR1YFRA1X13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22" s="19"/>
      </tp>
      <tp t="s">
        <v>#N/A Paused at 17:04:48</v>
        <stp/>
        <stp>_x000E_EUR3MFRA9X12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30" s="19"/>
      </tp>
      <tp t="s">
        <v>#N/A Paused at 17:04:48</v>
        <stp/>
        <stp>_x000E_EUR1YFRA8X20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29" s="19"/>
      </tp>
      <tp t="s">
        <v>#N/A Paused at 17:04:48</v>
        <stp/>
        <stp>_x000E_EUR3MFRA8X11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9" s="19"/>
      </tp>
      <tp t="s">
        <v>#N/A Paused at 17:04:48</v>
        <stp/>
        <stp>_x000E_EUR6MFRA8X14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29" s="19"/>
      </tp>
      <tp t="s">
        <v>#N/A Paused at 17:04:48</v>
        <stp/>
        <stp>_x000E_EUR1YFRA9X21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30" s="19"/>
      </tp>
      <tp t="s">
        <v>#N/A Paused at 17:04:48</v>
        <stp/>
        <stp>_x000E_EUR3MFRA7X10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8" s="19"/>
      </tp>
      <tp t="s">
        <v>#N/A Paused at 17:04:48</v>
        <stp/>
        <stp>_x000E_EUR6MFRA9X15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30" s="19"/>
      </tp>
    </main>
    <main first="pldatasource.rhistoryrtdserver">
      <tp t="s">
        <v>Paused at 17:04:48</v>
        <stp/>
        <stp>{82BA4EAD-9BA6-45A3-9D32-BA330C81A4A3}_x0000_</stp>
        <tr r="H18" s="20"/>
      </tp>
    </main>
    <main first="pldatasource.rtgetrtdserver">
      <tp t="s">
        <v>#N/A Paused at 17:04:48</v>
        <stp/>
        <stp>_x000E_EUR1YFRA3X15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24" s="19"/>
      </tp>
      <tp t="s">
        <v>#N/A Paused at 17:04:48</v>
        <stp/>
        <stp>_x000E_EUR6MFRA5X11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26" s="19"/>
      </tp>
      <tp t="s">
        <v>#N/A Paused at 17:04:48</v>
        <stp/>
        <stp>_x000E_EUR6MFRA6X12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27" s="19"/>
      </tp>
      <tp t="s">
        <v>#N/A Paused at 17:04:48</v>
        <stp/>
        <stp>_x000E_EUR1YFRA4X16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25" s="19"/>
      </tp>
      <tp t="s">
        <v>#N/A Paused at 17:04:48</v>
        <stp/>
        <stp>_x000E_EUR1YFRA2X14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23" s="19"/>
      </tp>
      <tp t="s">
        <v>#N/A Paused at 17:04:48</v>
        <stp/>
        <stp>_x000E_EUR6MFRA4X10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25" s="19"/>
      </tp>
      <tp t="s">
        <v>#N/A Paused at 17:04:48</v>
        <stp/>
        <stp>_x000E_EUR6MFRA7X13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28" s="19"/>
      </tp>
      <tp t="s">
        <v>#N/A Paused at 17:04:48</v>
        <stp/>
        <stp>_x000E_EUR1YFRA5X17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26" s="19"/>
      </tp>
      <tp t="s">
        <v>#N/A Paused at 17:04:48</v>
        <stp/>
        <stp>_x000E_EUR1YFRA5X17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26" s="19"/>
      </tp>
      <tp t="s">
        <v>#N/A Paused at 17:04:48</v>
        <stp/>
        <stp>_x000E_EUR6MFRA7X13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28" s="19"/>
      </tp>
      <tp t="s">
        <v>#N/A Paused at 17:04:48</v>
        <stp/>
        <stp>_x000E_EUR6MFRA4X10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25" s="19"/>
      </tp>
      <tp t="s">
        <v>#N/A Paused at 17:04:48</v>
        <stp/>
        <stp>_x000E_EUR1YFRA2X14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23" s="19"/>
      </tp>
      <tp t="s">
        <v>#N/A Paused at 17:04:48</v>
        <stp/>
        <stp>_x000E_EUR1YFRA4X16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25" s="19"/>
      </tp>
      <tp t="s">
        <v>#N/A Paused at 17:04:48</v>
        <stp/>
        <stp>_x000E_EUR6MFRA6X12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27" s="19"/>
      </tp>
      <tp t="s">
        <v>#N/A Paused at 17:04:48</v>
        <stp/>
        <stp>_x000E_EUR6MFRA5X11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26" s="19"/>
      </tp>
      <tp t="s">
        <v>#N/A Paused at 17:04:48</v>
        <stp/>
        <stp>_x000E_EUR1YFRA3X15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24" s="19"/>
      </tp>
      <tp t="s">
        <v>#N/A Paused at 17:04:48</v>
        <stp/>
        <stp>_x000F_EUR1YFRA11X23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32" s="19"/>
      </tp>
      <tp t="s">
        <v>#N/A Paused at 17:04:48</v>
        <stp/>
        <stp>_x000F_EUR1YFRA10X22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31" s="19"/>
      </tp>
      <tp t="s">
        <v>#N/A Paused at 17:04:48</v>
        <stp/>
        <stp>_x000F_EUR1YFRA10X22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31" s="19"/>
      </tp>
      <tp t="s">
        <v>#N/A Paused at 17:04:48</v>
        <stp/>
        <stp>_x000F_EUR1YFRA11X23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32" s="19"/>
      </tp>
      <tp t="s">
        <v>#N/A Paused at 17:04:48</v>
        <stp/>
        <stp>_x000F_EUR1YFRA12X24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33" s="19"/>
      </tp>
      <tp t="s">
        <v>#N/A Paused at 17:04:48</v>
        <stp/>
        <stp>_x000F_EUR1YFRA12X24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33" s="19"/>
      </tp>
      <tp t="s">
        <v>#N/A Paused at 17:04:48</v>
        <stp/>
        <stp>_x000F_EUR3MFRA11X14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2" s="19"/>
      </tp>
      <tp t="s">
        <v>#N/A Paused at 17:04:48</v>
        <stp/>
        <stp>_x000F_EUR3MFRA12X15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3" s="19"/>
      </tp>
      <tp t="s">
        <v>#N/A Paused at 17:04:48</v>
        <stp/>
        <stp>_x000F_EUR3MFRA12X15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33" s="19"/>
      </tp>
      <tp t="s">
        <v>#N/A Paused at 17:04:48</v>
        <stp/>
        <stp>_x000F_EUR3MFRA11X14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32" s="19"/>
      </tp>
      <tp t="s">
        <v>#N/A Paused at 17:04:48</v>
        <stp/>
        <stp>_x000F_EUR3MFRA10X13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31" s="19"/>
      </tp>
      <tp t="s">
        <v>#N/A Paused at 17:04:48</v>
        <stp/>
        <stp>_x000F_EUR3MFRA10X13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1" s="19"/>
      </tp>
      <tp t="s">
        <v>#N/A Paused at 17:04:48</v>
        <stp/>
        <stp>_x000F_EUR6MFRA11X17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32" s="19"/>
      </tp>
      <tp t="s">
        <v>#N/A Paused at 17:04:48</v>
        <stp/>
        <stp>_x000F_EUR6MFRA10X16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31" s="19"/>
      </tp>
      <tp t="s">
        <v>#N/A Paused at 17:04:48</v>
        <stp/>
        <stp>_x000F_EUR6MFRA10X16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31" s="19"/>
      </tp>
      <tp t="s">
        <v>#N/A Paused at 17:04:48</v>
        <stp/>
        <stp>_x000F_EUR6MFRA11X17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32" s="19"/>
      </tp>
      <tp t="s">
        <v>#N/A Paused at 17:04:48</v>
        <stp/>
        <stp>_x000F_EUR6MFRA12X18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33" s="19"/>
      </tp>
      <tp t="s">
        <v>#N/A Paused at 17:04:48</v>
        <stp/>
        <stp>_x000F_EUR6MFRA13X19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34" s="19"/>
      </tp>
      <tp t="s">
        <v>#N/A Paused at 17:04:48</v>
        <stp/>
        <stp>_x000F_EUR6MFRA13X19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34" s="19"/>
      </tp>
      <tp t="s">
        <v>#N/A Paused at 17:04:48</v>
        <stp/>
        <stp>_x000F_EUR6MFRA12X18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33" s="19"/>
      </tp>
      <tp t="s">
        <v>#N/A Paused at 17:04:48</v>
        <stp/>
        <stp>_x000F_EUR6MFRA24X30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45" s="19"/>
      </tp>
      <tp t="s">
        <v>#N/A Paused at 17:04:48</v>
        <stp/>
        <stp>_x000F_EUR6MFRA24X30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45" s="19"/>
      </tp>
      <tp t="s">
        <v>#N/A Paused at 17:04:48</v>
        <stp/>
        <stp>_x000F_EUR6MFRA18X24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39" s="19"/>
      </tp>
      <tp t="s">
        <v>#N/A Paused at 17:04:48</v>
        <stp/>
        <stp>_x000F_EUR6MFRA18X24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39" s="19"/>
      </tp>
      <tp t="s">
        <v>#N/A Paused at 17:04:48</v>
        <stp/>
        <stp>_x000F_EUR6MFRA17X23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38" s="19"/>
      </tp>
      <tp t="s">
        <v>#N/A Paused at 17:04:48</v>
        <stp/>
        <stp>_x000F_EUR6MFRA14X20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35" s="19"/>
      </tp>
      <tp t="s">
        <v>#N/A Paused at 17:04:48</v>
        <stp/>
        <stp>_x000F_EUR6MFRA16X22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37" s="19"/>
      </tp>
      <tp t="s">
        <v>#N/A Paused at 17:04:48</v>
        <stp/>
        <stp>_x000F_EUR6MFRA15X21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36" s="19"/>
      </tp>
      <tp t="s">
        <v>#N/A Paused at 17:04:48</v>
        <stp/>
        <stp>_x000F_EUR6MFRA15X21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36" s="19"/>
      </tp>
      <tp t="s">
        <v>#N/A Paused at 17:04:48</v>
        <stp/>
        <stp>_x000F_EUR6MFRA16X22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37" s="19"/>
      </tp>
      <tp t="s">
        <v>#N/A Paused at 17:04:48</v>
        <stp/>
        <stp>_x000F_EUR6MFRA14X20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35" s="19"/>
      </tp>
      <tp t="s">
        <v>#N/A Paused at 17:04:48</v>
        <stp/>
        <stp>_x000F_EUR6MFRA17X23F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38" s="19"/>
      </tp>
      <tp t="s">
        <v>#N/A Paused at 17:04:48</v>
        <stp/>
        <stp>_x000B_EURONOIS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9" s="19"/>
      </tp>
      <tp t="s">
        <v>#N/A Paused at 17:04:48</v>
        <stp/>
        <stp>_x000B_EURONOIS6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54" s="19"/>
      </tp>
      <tp t="s">
        <v>#N/A Paused at 17:04:48</v>
        <stp/>
        <stp>_x000B_EURONOIS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3" s="19"/>
      </tp>
      <tp t="s">
        <v>#N/A Paused at 17:04:48</v>
        <stp/>
        <stp>_x000B_EURONOIS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80" s="19"/>
      </tp>
      <tp t="s">
        <v>#N/A Paused at 17:04:48</v>
        <stp/>
        <stp>_x000B_EURONOIS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8" s="19"/>
      </tp>
      <tp t="s">
        <v>#N/A Paused at 17:04:48</v>
        <stp/>
        <stp>_x000B_EURONOIS7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55" s="19"/>
      </tp>
      <tp t="s">
        <v>#N/A Paused at 17:04:48</v>
        <stp/>
        <stp>_x000B_EURONOIS4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2" s="19"/>
      </tp>
      <tp t="s">
        <v>#N/A Paused at 17:04:48</v>
        <stp/>
        <stp>_x000B_EURONOIS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81" s="19"/>
      </tp>
      <tp t="s">
        <v>#N/A Paused at 17:04:48</v>
        <stp/>
        <stp>_x000B_EURONOIS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1" s="19"/>
      </tp>
      <tp t="s">
        <v>#N/A Paused at 17:04:48</v>
        <stp/>
        <stp>_x000B_EURONOIS4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52" s="19"/>
      </tp>
      <tp t="s">
        <v>#N/A Paused at 17:04:48</v>
        <stp/>
        <stp>_x000B_EURONOIS7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5" s="19"/>
      </tp>
      <tp t="s">
        <v>#N/A Paused at 17:04:48</v>
        <stp/>
        <stp>_x000B_EURONOIS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78" s="19"/>
      </tp>
      <tp t="s">
        <v>#N/A Paused at 17:04:48</v>
        <stp/>
        <stp>_x000B_EURONOIS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0" s="19"/>
      </tp>
      <tp t="s">
        <v>#N/A Paused at 17:04:48</v>
        <stp/>
        <stp>_x000B_EURONOIS5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53" s="19"/>
      </tp>
      <tp t="s">
        <v>#N/A Paused at 17:04:48</v>
        <stp/>
        <stp>_x000B_EURONOIS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4" s="19"/>
      </tp>
      <tp t="s">
        <v>#N/A Paused at 17:04:48</v>
        <stp/>
        <stp>_x000B_EURONOIS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79" s="19"/>
      </tp>
      <tp t="s">
        <v>#N/A Paused at 17:04:48</v>
        <stp/>
        <stp>_x000B_EURONOIS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1" s="19"/>
      </tp>
      <tp t="s">
        <v>#N/A Paused at 17:04:48</v>
        <stp/>
        <stp>_x000B_EURONOIS2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50" s="19"/>
      </tp>
      <tp t="s">
        <v>#N/A Paused at 17:04:48</v>
        <stp/>
        <stp>_x000B_EURONOIS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49" s="19"/>
      </tp>
      <tp t="s">
        <v>#N/A Paused at 17:04:48</v>
        <stp/>
        <stp>_x000B_EURONOIS2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47" s="19"/>
      </tp>
      <tp t="s">
        <v>#N/A Paused at 17:04:48</v>
        <stp/>
        <stp>_x000B_EURONOIS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73" s="19"/>
      </tp>
      <tp t="s">
        <v>#N/A Paused at 17:04:48</v>
        <stp/>
        <stp>_x000B_EURONOIS3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51" s="19"/>
      </tp>
      <tp t="s">
        <v>#N/A Paused at 17:04:48</v>
        <stp/>
        <stp>_x000B_EURONOIS3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48" s="19"/>
      </tp>
      <tp t="s">
        <v>#N/A Paused at 17:04:48</v>
        <stp/>
        <stp>_x000B_EURONOIS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77" s="19"/>
      </tp>
      <tp t="s">
        <v>#N/A Paused at 17:04:48</v>
        <stp/>
        <stp>_x000B_EURONOIS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7" s="19"/>
      </tp>
      <tp t="s">
        <v>#N/A Paused at 17:04:48</v>
        <stp/>
        <stp>_x000B_EURONOIS3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48" s="19"/>
      </tp>
      <tp t="s">
        <v>#N/A Paused at 17:04:48</v>
        <stp/>
        <stp>_x000B_EURONOIS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1" s="19"/>
      </tp>
      <tp t="s">
        <v>#N/A Paused at 17:04:48</v>
        <stp/>
        <stp>_x000B_EURONOIS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3" s="19"/>
      </tp>
      <tp t="s">
        <v>#N/A Paused at 17:04:48</v>
        <stp/>
        <stp>_x000B_EURONOIS2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47" s="19"/>
      </tp>
      <tp t="s">
        <v>#N/A Paused at 17:04:48</v>
        <stp/>
        <stp>_x000B_EURONOIS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49" s="19"/>
      </tp>
      <tp t="s">
        <v>#N/A Paused at 17:04:48</v>
        <stp/>
        <stp>_x000B_EURONOIS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0" s="19"/>
      </tp>
      <tp t="s">
        <v>#N/A Paused at 17:04:48</v>
        <stp/>
        <stp>_x000B_EURONOIS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61" s="19"/>
      </tp>
      <tp t="s">
        <v>#N/A Paused at 17:04:48</v>
        <stp/>
        <stp>_x000B_EURONOIS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3" s="19"/>
      </tp>
      <tp t="s">
        <v>#N/A Paused at 17:04:48</v>
        <stp/>
        <stp>_x000B_EURONOIS9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7" s="19"/>
      </tp>
      <tp t="s">
        <v>#N/A Paused at 17:04:48</v>
        <stp/>
        <stp>_x000B_EURONOIS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2" s="19"/>
      </tp>
      <tp t="s">
        <v>#N/A Paused at 17:04:48</v>
        <stp/>
        <stp>_x000B_EURONOIS8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6" s="19"/>
      </tp>
      <tp t="s">
        <v>#N/A Paused at 17:04:48</v>
        <stp/>
        <stp>_x000B_EURONOIS8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56" s="19"/>
      </tp>
      <tp t="s">
        <v>#N/A Paused at 17:04:48</v>
        <stp/>
        <stp>_x000B_EURONOIS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82" s="19"/>
      </tp>
      <tp t="s">
        <v>#N/A Paused at 17:04:48</v>
        <stp/>
        <stp>_x000B_EURONOIS9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57" s="19"/>
      </tp>
      <tp t="s">
        <v>#N/A Paused at 17:04:48</v>
        <stp/>
        <stp>_x000B_EURONOIS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83" s="19"/>
      </tp>
      <tp t="s">
        <v>#N/A Paused at 17:04:48</v>
        <stp/>
        <stp>_x000B_EURONOISSW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G46" s="19"/>
      </tp>
      <tp t="s">
        <v>#N/A Paused at 17:04:48</v>
        <stp/>
        <stp>_x000B_EURONOISS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46" s="19"/>
      </tp>
      <tp t="s">
        <v>#N/A Paused at 17:04:48</v>
        <stp/>
        <stp>_x000B_EUR3MSW50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5" s="19"/>
      </tp>
      <tp t="s">
        <v>#N/A Paused at 17:04:48</v>
        <stp/>
        <stp>_x000B_EUR3MSW50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115" s="19"/>
      </tp>
      <tp t="s">
        <v>#N/A Paused at 17:04:48</v>
        <stp/>
        <stp>_x000B_EUR1YSW60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16" s="19"/>
      </tp>
      <tp t="s">
        <v>#N/A Paused at 17:04:48</v>
        <stp/>
        <stp>_x000B_EUR1YSW60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16" s="19"/>
      </tp>
      <tp t="s">
        <v>#N/A Paused at 17:04:48</v>
        <stp/>
        <stp>_x000B_EUR6MSW15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89" s="19"/>
      </tp>
      <tp t="s">
        <v>#N/A Paused at 17:04:48</v>
        <stp/>
        <stp>_x000B_EUR6MSW16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90" s="19"/>
      </tp>
      <tp t="s">
        <v>#N/A Paused at 17:04:48</v>
        <stp/>
        <stp>_x000B_EUR6MSW14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88" s="19"/>
      </tp>
      <tp t="s">
        <v>#N/A Paused at 17:04:48</v>
        <stp/>
        <stp>_x000B_EUR6MSW17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91" s="19"/>
      </tp>
      <tp t="s">
        <v>#N/A Paused at 17:04:48</v>
        <stp/>
        <stp>_x000B_EUR6MSW17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91" s="19"/>
      </tp>
      <tp t="s">
        <v>#N/A Paused at 17:04:48</v>
        <stp/>
        <stp>_x000B_EUR6MSW14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88" s="19"/>
      </tp>
      <tp t="s">
        <v>#N/A Paused at 17:04:48</v>
        <stp/>
        <stp>_x000B_EUR6MSW16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90" s="19"/>
      </tp>
      <tp t="s">
        <v>#N/A Paused at 17:04:48</v>
        <stp/>
        <stp>_x000B_EUR6MSW15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89" s="19"/>
      </tp>
      <tp t="s">
        <v>#N/A Paused at 17:04:48</v>
        <stp/>
        <stp>_x000B_EUR6MSW11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85" s="19"/>
      </tp>
      <tp t="s">
        <v>#N/A Paused at 17:04:48</v>
        <stp/>
        <stp>_x000B_EUR6MSW12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86" s="19"/>
      </tp>
      <tp t="s">
        <v>#N/A Paused at 17:04:48</v>
        <stp/>
        <stp>_x000B_EUR1MSW60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116" s="19"/>
      </tp>
      <tp t="s">
        <v>#N/A Paused at 17:04:48</v>
        <stp/>
        <stp>_x000B_EUR3MSW40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4" s="19"/>
      </tp>
      <tp t="s">
        <v>#N/A Paused at 17:04:48</v>
        <stp/>
        <stp>_x000B_EUR6MSW10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84" s="19"/>
      </tp>
      <tp t="s">
        <v>#N/A Paused at 17:04:48</v>
        <stp/>
        <stp>_x000B_EUR6MSW13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87" s="19"/>
      </tp>
      <tp t="s">
        <v>#N/A Paused at 17:04:48</v>
        <stp/>
        <stp>_x000B_EUR6MSW13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87" s="19"/>
      </tp>
      <tp t="s">
        <v>#N/A Paused at 17:04:48</v>
        <stp/>
        <stp>_x000B_EUR1MSW60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116" s="19"/>
      </tp>
      <tp t="s">
        <v>#N/A Paused at 17:04:48</v>
        <stp/>
        <stp>_x000B_EUR3MSW40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114" s="19"/>
      </tp>
      <tp t="s">
        <v>#N/A Paused at 17:04:48</v>
        <stp/>
        <stp>_x000B_EUR6MSW10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84" s="19"/>
      </tp>
      <tp t="s">
        <v>#N/A Paused at 17:04:48</v>
        <stp/>
        <stp>_x000B_EUR6MSW12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86" s="19"/>
      </tp>
      <tp t="s">
        <v>#N/A Paused at 17:04:48</v>
        <stp/>
        <stp>_x000B_EUR6MSW11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85" s="19"/>
      </tp>
      <tp t="s">
        <v>#N/A Paused at 17:04:48</v>
        <stp/>
        <stp>_x000B_EUR6MSW19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93" s="19"/>
      </tp>
      <tp t="s">
        <v>#N/A Paused at 17:04:48</v>
        <stp/>
        <stp>_x000B_EUR6MSW18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92" s="19"/>
      </tp>
      <tp t="s">
        <v>#N/A Paused at 17:04:48</v>
        <stp/>
        <stp>_x000B_EUR6MSW18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92" s="19"/>
      </tp>
      <tp t="s">
        <v>#N/A Paused at 17:04:48</v>
        <stp/>
        <stp>_x000B_EUR6MSW19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93" s="19"/>
      </tp>
      <tp t="s">
        <v>#N/A Paused at 17:04:48</v>
        <stp/>
        <stp>_x000B_EUR1YSW50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15" s="19"/>
      </tp>
      <tp t="s">
        <v>#N/A Paused at 17:04:48</v>
        <stp/>
        <stp>_x000B_EUR1YSW50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15" s="19"/>
      </tp>
      <tp t="s">
        <v>#N/A Paused at 17:04:48</v>
        <stp/>
        <stp>_x000B_EUR6MSW25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99" s="19"/>
      </tp>
      <tp t="s">
        <v>#N/A Paused at 17:04:48</v>
        <stp/>
        <stp>_x000B_EUR6MSW26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00" s="19"/>
      </tp>
      <tp t="s">
        <v>#N/A Paused at 17:04:48</v>
        <stp/>
        <stp>_x000B_EUR6MSW24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98" s="19"/>
      </tp>
      <tp t="s">
        <v>#N/A Paused at 17:04:48</v>
        <stp/>
        <stp>_x000B_EUR6MSW27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01" s="19"/>
      </tp>
      <tp t="s">
        <v>#N/A Paused at 17:04:48</v>
        <stp/>
        <stp>_x000B_EUR6MSW27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01" s="19"/>
      </tp>
      <tp t="s">
        <v>#N/A Paused at 17:04:48</v>
        <stp/>
        <stp>_x000B_EUR6MSW24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98" s="19"/>
      </tp>
      <tp t="s">
        <v>#N/A Paused at 17:04:48</v>
        <stp/>
        <stp>_x000B_EUR6MSW26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00" s="19"/>
      </tp>
      <tp t="s">
        <v>#N/A Paused at 17:04:48</v>
        <stp/>
        <stp>_x000B_EUR6MSW25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99" s="19"/>
      </tp>
      <tp t="s">
        <v>#N/A Paused at 17:04:48</v>
        <stp/>
        <stp>_x000B_EUR6MSW21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95" s="19"/>
      </tp>
      <tp t="s">
        <v>#N/A Paused at 17:04:48</v>
        <stp/>
        <stp>_x000B_EUR6MSW22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96" s="19"/>
      </tp>
      <tp t="s">
        <v>#N/A Paused at 17:04:48</v>
        <stp/>
        <stp>_x000B_EUR1MSW50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115" s="19"/>
      </tp>
      <tp t="s">
        <v>#N/A Paused at 17:04:48</v>
        <stp/>
        <stp>_x000B_EUR6MSW20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94" s="19"/>
      </tp>
      <tp t="s">
        <v>#N/A Paused at 17:04:48</v>
        <stp/>
        <stp>_x000B_EUR6MSW23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97" s="19"/>
      </tp>
      <tp t="s">
        <v>#N/A Paused at 17:04:48</v>
        <stp/>
        <stp>_x000B_EUR6MSW23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97" s="19"/>
      </tp>
      <tp t="s">
        <v>#N/A Paused at 17:04:48</v>
        <stp/>
        <stp>_x000B_EUR1MSW50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115" s="19"/>
      </tp>
      <tp t="s">
        <v>#N/A Paused at 17:04:48</v>
        <stp/>
        <stp>_x000B_EUR6MSW20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94" s="19"/>
      </tp>
      <tp t="s">
        <v>#N/A Paused at 17:04:48</v>
        <stp/>
        <stp>_x000B_EUR6MSW22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96" s="19"/>
      </tp>
      <tp t="s">
        <v>#N/A Paused at 17:04:48</v>
        <stp/>
        <stp>_x000B_EUR6MSW21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95" s="19"/>
      </tp>
      <tp t="s">
        <v>#N/A Paused at 17:04:48</v>
        <stp/>
        <stp>_x000B_EUR6MSW29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03" s="19"/>
      </tp>
      <tp t="s">
        <v>#N/A Paused at 17:04:48</v>
        <stp/>
        <stp>_x000B_EUR6MSW28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02" s="19"/>
      </tp>
      <tp t="s">
        <v>#N/A Paused at 17:04:48</v>
        <stp/>
        <stp>_x000B_EUR6MSW28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02" s="19"/>
      </tp>
      <tp t="s">
        <v>#N/A Paused at 17:04:48</v>
        <stp/>
        <stp>_x000B_EUR6MSW29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03" s="19"/>
      </tp>
      <tp t="s">
        <v>#N/A Paused at 17:04:48</v>
        <stp/>
        <stp>_x000B_EUR1YSW40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14" s="19"/>
      </tp>
      <tp t="s">
        <v>#N/A Paused at 17:04:48</v>
        <stp/>
        <stp>_x000B_EUR1YSW40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14" s="19"/>
      </tp>
      <tp t="s">
        <v>#N/A Paused at 17:04:48</v>
        <stp/>
        <stp>_x000B_EUR6MSW35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09" s="19"/>
      </tp>
      <tp t="s">
        <v>#N/A Paused at 17:04:48</v>
        <stp/>
        <stp>_x000B_EUR6MSW36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10" s="19"/>
      </tp>
      <tp t="s">
        <v>#N/A Paused at 17:04:48</v>
        <stp/>
        <stp>_x000B_EUR6MSW34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08" s="19"/>
      </tp>
      <tp t="s">
        <v>#N/A Paused at 17:04:48</v>
        <stp/>
        <stp>_x000B_EUR6MSW37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11" s="19"/>
      </tp>
      <tp t="s">
        <v>#N/A Paused at 17:04:48</v>
        <stp/>
        <stp>_x000B_EUR6MSW37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11" s="19"/>
      </tp>
      <tp t="s">
        <v>#N/A Paused at 17:04:48</v>
        <stp/>
        <stp>_x000B_EUR6MSW34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08" s="19"/>
      </tp>
      <tp t="s">
        <v>#N/A Paused at 17:04:48</v>
        <stp/>
        <stp>_x000B_EUR6MSW36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10" s="19"/>
      </tp>
      <tp t="s">
        <v>#N/A Paused at 17:04:48</v>
        <stp/>
        <stp>_x000B_EUR6MSW35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09" s="19"/>
      </tp>
      <tp t="s">
        <v>#N/A Paused at 17:04:48</v>
        <stp/>
        <stp>_x000B_EUR6MSW31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05" s="19"/>
      </tp>
      <tp t="s">
        <v>#N/A Paused at 17:04:48</v>
        <stp/>
        <stp>_x000B_EUR6MSW32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06" s="19"/>
      </tp>
      <tp t="s">
        <v>#N/A Paused at 17:04:48</v>
        <stp/>
        <stp>_x000B_EUR1MSW40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114" s="19"/>
      </tp>
      <tp t="s">
        <v>#N/A Paused at 17:04:48</v>
        <stp/>
        <stp>_x000B_EUR3MSW60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6" s="19"/>
      </tp>
      <tp t="s">
        <v>#N/A Paused at 17:04:48</v>
        <stp/>
        <stp>_x000B_EUR6MSW30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04" s="19"/>
      </tp>
      <tp t="s">
        <v>#N/A Paused at 17:04:48</v>
        <stp/>
        <stp>_x000B_EUR6MSW33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07" s="19"/>
      </tp>
      <tp t="s">
        <v>#N/A Paused at 17:04:48</v>
        <stp/>
        <stp>_x000B_EUR6MSW33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07" s="19"/>
      </tp>
      <tp t="s">
        <v>#N/A Paused at 17:04:48</v>
        <stp/>
        <stp>_x000B_EUR1MSW40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114" s="19"/>
      </tp>
      <tp t="s">
        <v>#N/A Paused at 17:04:48</v>
        <stp/>
        <stp>_x000B_EUR3MSW60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116" s="19"/>
      </tp>
      <tp t="s">
        <v>#N/A Paused at 17:04:48</v>
        <stp/>
        <stp>_x000B_EUR6MSW30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04" s="19"/>
      </tp>
      <tp t="s">
        <v>#N/A Paused at 17:04:48</v>
        <stp/>
        <stp>_x000B_EUR6MSW32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06" s="19"/>
      </tp>
      <tp t="s">
        <v>#N/A Paused at 17:04:48</v>
        <stp/>
        <stp>_x000B_EUR6MSW31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05" s="19"/>
      </tp>
      <tp t="s">
        <v>#N/A Paused at 17:04:48</v>
        <stp/>
        <stp>_x000B_EUR6MSW39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13" s="19"/>
      </tp>
      <tp t="s">
        <v>#N/A Paused at 17:04:48</v>
        <stp/>
        <stp>_x000B_EUR6MSW38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12" s="19"/>
      </tp>
      <tp t="s">
        <v>#N/A Paused at 17:04:48</v>
        <stp/>
        <stp>_x000B_EUR6MSW38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12" s="19"/>
      </tp>
      <tp t="s">
        <v>#N/A Paused at 17:04:48</v>
        <stp/>
        <stp>_x000B_EUR6MSW39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13" s="19"/>
      </tp>
      <tp t="s">
        <v>#N/A Paused at 17:04:48</v>
        <stp/>
        <stp>_x000B_EUR1YSW31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05" s="19"/>
      </tp>
      <tp t="s">
        <v>#N/A Paused at 17:04:48</v>
        <stp/>
        <stp>_x000B_EUR1YSW32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06" s="19"/>
      </tp>
      <tp t="s">
        <v>#N/A Paused at 17:04:48</v>
        <stp/>
        <stp>_x000B_EUR1YSW30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04" s="19"/>
      </tp>
      <tp t="s">
        <v>#N/A Paused at 17:04:48</v>
        <stp/>
        <stp>_x000B_EUR1YSW33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07" s="19"/>
      </tp>
      <tp t="s">
        <v>#N/A Paused at 17:04:48</v>
        <stp/>
        <stp>_x000B_EUR1YSW33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07" s="19"/>
      </tp>
      <tp t="s">
        <v>#N/A Paused at 17:04:48</v>
        <stp/>
        <stp>_x000B_EUR1YSW30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04" s="19"/>
      </tp>
      <tp t="s">
        <v>#N/A Paused at 17:04:48</v>
        <stp/>
        <stp>_x000B_EUR1YSW32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06" s="19"/>
      </tp>
      <tp t="s">
        <v>#N/A Paused at 17:04:48</v>
        <stp/>
        <stp>_x000B_EUR1YSW31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05" s="19"/>
      </tp>
      <tp t="s">
        <v>#N/A Paused at 17:04:48</v>
        <stp/>
        <stp>_x000B_EUR1YSW35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09" s="19"/>
      </tp>
      <tp t="s">
        <v>#N/A Paused at 17:04:48</v>
        <stp/>
        <stp>_x000B_EUR1YSW36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10" s="19"/>
      </tp>
      <tp t="s">
        <v>#N/A Paused at 17:04:48</v>
        <stp/>
        <stp>_x000B_EUR1YSW34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08" s="19"/>
      </tp>
      <tp t="s">
        <v>#N/A Paused at 17:04:48</v>
        <stp/>
        <stp>_x000B_EUR1YSW37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11" s="19"/>
      </tp>
      <tp t="s">
        <v>#N/A Paused at 17:04:48</v>
        <stp/>
        <stp>_x000B_EUR1YSW37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11" s="19"/>
      </tp>
      <tp t="s">
        <v>#N/A Paused at 17:04:48</v>
        <stp/>
        <stp>_x000B_EUR1YSW34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08" s="19"/>
      </tp>
      <tp t="s">
        <v>#N/A Paused at 17:04:48</v>
        <stp/>
        <stp>_x000B_EUR1YSW36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10" s="19"/>
      </tp>
      <tp t="s">
        <v>#N/A Paused at 17:04:48</v>
        <stp/>
        <stp>_x000B_EUR1YSW35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09" s="19"/>
      </tp>
      <tp t="s">
        <v>#N/A Paused at 17:04:48</v>
        <stp/>
        <stp>_x000B_EUR1YSW39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13" s="19"/>
      </tp>
      <tp t="s">
        <v>#N/A Paused at 17:04:48</v>
        <stp/>
        <stp>_x000B_EUR1YSW38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12" s="19"/>
      </tp>
      <tp t="s">
        <v>#N/A Paused at 17:04:48</v>
        <stp/>
        <stp>_x000B_EUR1YSW38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12" s="19"/>
      </tp>
      <tp t="s">
        <v>#N/A Paused at 17:04:48</v>
        <stp/>
        <stp>_x000B_EUR1YSW39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13" s="19"/>
      </tp>
      <tp t="s">
        <v>#N/A Paused at 17:04:48</v>
        <stp/>
        <stp>_x000B_EUR1MSW35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109" s="19"/>
      </tp>
      <tp t="s">
        <v>#N/A Paused at 17:04:48</v>
        <stp/>
        <stp>_x000B_EUR3MSW15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9" s="19"/>
      </tp>
      <tp t="s">
        <v>#N/A Paused at 17:04:48</v>
        <stp/>
        <stp>_x000B_EUR1MSW36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110" s="19"/>
      </tp>
      <tp t="s">
        <v>#N/A Paused at 17:04:48</v>
        <stp/>
        <stp>_x000B_EUR3MSW16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90" s="19"/>
      </tp>
      <tp t="s">
        <v>#N/A Paused at 17:04:48</v>
        <stp/>
        <stp>_x000B_EUR1MSW34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108" s="19"/>
      </tp>
      <tp t="s">
        <v>#N/A Paused at 17:04:48</v>
        <stp/>
        <stp>_x000B_EUR3MSW14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8" s="19"/>
      </tp>
      <tp t="s">
        <v>#N/A Paused at 17:04:48</v>
        <stp/>
        <stp>_x000B_EUR1MSW37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111" s="19"/>
      </tp>
      <tp t="s">
        <v>#N/A Paused at 17:04:48</v>
        <stp/>
        <stp>_x000B_EUR3MSW17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91" s="19"/>
      </tp>
      <tp t="s">
        <v>#N/A Paused at 17:04:48</v>
        <stp/>
        <stp>_x000B_EUR1MSW37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111" s="19"/>
      </tp>
      <tp t="s">
        <v>#N/A Paused at 17:04:48</v>
        <stp/>
        <stp>_x000B_EUR3MSW17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1" s="19"/>
      </tp>
      <tp t="s">
        <v>#N/A Paused at 17:04:48</v>
        <stp/>
        <stp>_x000B_EUR1MSW34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108" s="19"/>
      </tp>
      <tp t="s">
        <v>#N/A Paused at 17:04:48</v>
        <stp/>
        <stp>_x000B_EUR3MSW14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88" s="19"/>
      </tp>
      <tp t="s">
        <v>#N/A Paused at 17:04:48</v>
        <stp/>
        <stp>_x000B_EUR1MSW36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110" s="19"/>
      </tp>
      <tp t="s">
        <v>#N/A Paused at 17:04:48</v>
        <stp/>
        <stp>_x000B_EUR3MSW16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0" s="19"/>
      </tp>
      <tp t="s">
        <v>#N/A Paused at 17:04:48</v>
        <stp/>
        <stp>_x000B_EUR1MSW35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109" s="19"/>
      </tp>
      <tp t="s">
        <v>#N/A Paused at 17:04:48</v>
        <stp/>
        <stp>_x000B_EUR3MSW15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89" s="19"/>
      </tp>
      <tp t="s">
        <v>#N/A Paused at 17:04:48</v>
        <stp/>
        <stp>_x000B_EUR1MSW31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105" s="19"/>
      </tp>
      <tp t="s">
        <v>#N/A Paused at 17:04:48</v>
        <stp/>
        <stp>_x000B_EUR3MSW11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5" s="19"/>
      </tp>
      <tp t="s">
        <v>#N/A Paused at 17:04:48</v>
        <stp/>
        <stp>_x000B_EUR1MSW32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106" s="19"/>
      </tp>
      <tp t="s">
        <v>#N/A Paused at 17:04:48</v>
        <stp/>
        <stp>_x000B_EUR3MSW12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86" s="19"/>
      </tp>
      <tp t="s">
        <v>#N/A Paused at 17:04:48</v>
        <stp/>
        <stp>_x000B_EUR1MSW30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104" s="19"/>
      </tp>
      <tp t="s">
        <v>#N/A Paused at 17:04:48</v>
        <stp/>
        <stp>_x000B_EUR3MSW10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4" s="19"/>
      </tp>
      <tp t="s">
        <v>#N/A Paused at 17:04:48</v>
        <stp/>
        <stp>_x000B_EUR6MSW40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14" s="19"/>
      </tp>
      <tp t="s">
        <v>#N/A Paused at 17:04:48</v>
        <stp/>
        <stp>_x000B_EUR1MSW33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107" s="19"/>
      </tp>
      <tp t="s">
        <v>#N/A Paused at 17:04:48</v>
        <stp/>
        <stp>_x000B_EUR3MSW13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87" s="19"/>
      </tp>
      <tp t="s">
        <v>#N/A Paused at 17:04:48</v>
        <stp/>
        <stp>_x000B_EUR1MSW33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107" s="19"/>
      </tp>
      <tp t="s">
        <v>#N/A Paused at 17:04:48</v>
        <stp/>
        <stp>_x000B_EUR3MSW13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7" s="19"/>
      </tp>
      <tp t="s">
        <v>#N/A Paused at 17:04:48</v>
        <stp/>
        <stp>_x000B_EUR1MSW30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104" s="19"/>
      </tp>
      <tp t="s">
        <v>#N/A Paused at 17:04:48</v>
        <stp/>
        <stp>_x000B_EUR3MSW10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84" s="19"/>
      </tp>
      <tp t="s">
        <v>#N/A Paused at 17:04:48</v>
        <stp/>
        <stp>_x000B_EUR6MSW40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14" s="19"/>
      </tp>
      <tp t="s">
        <v>#N/A Paused at 17:04:48</v>
        <stp/>
        <stp>_x000B_EUR1MSW32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106" s="19"/>
      </tp>
      <tp t="s">
        <v>#N/A Paused at 17:04:48</v>
        <stp/>
        <stp>_x000B_EUR3MSW12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6" s="19"/>
      </tp>
      <tp t="s">
        <v>#N/A Paused at 17:04:48</v>
        <stp/>
        <stp>_x000B_EUR1MSW31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105" s="19"/>
      </tp>
      <tp t="s">
        <v>#N/A Paused at 17:04:48</v>
        <stp/>
        <stp>_x000B_EUR3MSW11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85" s="19"/>
      </tp>
      <tp t="s">
        <v>#N/A Paused at 17:04:48</v>
        <stp/>
        <stp>_x000B_EUR1MSW39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113" s="19"/>
      </tp>
      <tp t="s">
        <v>#N/A Paused at 17:04:48</v>
        <stp/>
        <stp>_x000B_EUR3MSW19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3" s="19"/>
      </tp>
      <tp t="s">
        <v>#N/A Paused at 17:04:48</v>
        <stp/>
        <stp>_x000B_EUR1MSW38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112" s="19"/>
      </tp>
      <tp t="s">
        <v>#N/A Paused at 17:04:48</v>
        <stp/>
        <stp>_x000B_EUR3MSW18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2" s="19"/>
      </tp>
      <tp t="s">
        <v>#N/A Paused at 17:04:48</v>
        <stp/>
        <stp>_x000B_EUR1MSW38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112" s="19"/>
      </tp>
      <tp t="s">
        <v>#N/A Paused at 17:04:48</v>
        <stp/>
        <stp>_x000B_EUR3MSW18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92" s="19"/>
      </tp>
      <tp t="s">
        <v>#N/A Paused at 17:04:48</v>
        <stp/>
        <stp>_x000B_EUR1MSW39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113" s="19"/>
      </tp>
      <tp t="s">
        <v>#N/A Paused at 17:04:48</v>
        <stp/>
        <stp>_x000B_EUR3MSW19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93" s="19"/>
      </tp>
      <tp t="s">
        <v>#N/A Paused at 17:04:48</v>
        <stp/>
        <stp>_x000B_EUR1YSW21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95" s="19"/>
      </tp>
      <tp t="s">
        <v>#N/A Paused at 17:04:48</v>
        <stp/>
        <stp>_x000B_EUR1YSW22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96" s="19"/>
      </tp>
      <tp t="s">
        <v>#N/A Paused at 17:04:48</v>
        <stp/>
        <stp>_x000B_EUR1YSW20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94" s="19"/>
      </tp>
      <tp t="s">
        <v>#N/A Paused at 17:04:48</v>
        <stp/>
        <stp>_x000B_EUR1YSW23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97" s="19"/>
      </tp>
      <tp t="s">
        <v>#N/A Paused at 17:04:48</v>
        <stp/>
        <stp>_x000B_EUR1YSW23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97" s="19"/>
      </tp>
      <tp t="s">
        <v>#N/A Paused at 17:04:48</v>
        <stp/>
        <stp>_x000B_EUR1YSW20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94" s="19"/>
      </tp>
      <tp t="s">
        <v>#N/A Paused at 17:04:48</v>
        <stp/>
        <stp>_x000B_EUR1YSW22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96" s="19"/>
      </tp>
      <tp t="s">
        <v>#N/A Paused at 17:04:48</v>
        <stp/>
        <stp>_x000B_EUR1YSW21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95" s="19"/>
      </tp>
      <tp t="s">
        <v>#N/A Paused at 17:04:48</v>
        <stp/>
        <stp>_x000B_EUR1YSW25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99" s="19"/>
      </tp>
      <tp t="s">
        <v>#N/A Paused at 17:04:48</v>
        <stp/>
        <stp>_x000B_EUR1YSW26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00" s="19"/>
      </tp>
      <tp t="s">
        <v>#N/A Paused at 17:04:48</v>
        <stp/>
        <stp>_x000B_EUR1YSW24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98" s="19"/>
      </tp>
      <tp t="s">
        <v>#N/A Paused at 17:04:48</v>
        <stp/>
        <stp>_x000B_EUR1YSW27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01" s="19"/>
      </tp>
      <tp t="s">
        <v>#N/A Paused at 17:04:48</v>
        <stp/>
        <stp>_x000B_EUR1YSW27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01" s="19"/>
      </tp>
      <tp t="s">
        <v>#N/A Paused at 17:04:48</v>
        <stp/>
        <stp>_x000B_EUR1YSW24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98" s="19"/>
      </tp>
      <tp t="s">
        <v>#N/A Paused at 17:04:48</v>
        <stp/>
        <stp>_x000B_EUR1YSW26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00" s="19"/>
      </tp>
      <tp t="s">
        <v>#N/A Paused at 17:04:48</v>
        <stp/>
        <stp>_x000B_EUR1YSW25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99" s="19"/>
      </tp>
      <tp t="s">
        <v>#N/A Paused at 17:04:48</v>
        <stp/>
        <stp>_x000B_EUR1YSW29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03" s="19"/>
      </tp>
      <tp t="s">
        <v>#N/A Paused at 17:04:48</v>
        <stp/>
        <stp>_x000B_EUR1YSW28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02" s="19"/>
      </tp>
      <tp t="s">
        <v>#N/A Paused at 17:04:48</v>
        <stp/>
        <stp>_x000B_EUR1YSW28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02" s="19"/>
      </tp>
      <tp t="s">
        <v>#N/A Paused at 17:04:48</v>
        <stp/>
        <stp>_x000B_EUR1YSW29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03" s="19"/>
      </tp>
      <tp t="s">
        <v>#N/A Paused at 17:04:48</v>
        <stp/>
        <stp>_x000B_EUR1MSW25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99" s="19"/>
      </tp>
      <tp t="s">
        <v>#N/A Paused at 17:04:48</v>
        <stp/>
        <stp>_x000B_EUR1MSW26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100" s="19"/>
      </tp>
      <tp t="s">
        <v>#N/A Paused at 17:04:48</v>
        <stp/>
        <stp>_x000B_EUR1MSW24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98" s="19"/>
      </tp>
      <tp t="s">
        <v>#N/A Paused at 17:04:48</v>
        <stp/>
        <stp>_x000B_EUR1MSW27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101" s="19"/>
      </tp>
      <tp t="s">
        <v>#N/A Paused at 17:04:48</v>
        <stp/>
        <stp>_x000B_EUR1MSW27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101" s="19"/>
      </tp>
      <tp t="s">
        <v>#N/A Paused at 17:04:48</v>
        <stp/>
        <stp>_x000B_EUR1MSW24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98" s="19"/>
      </tp>
      <tp t="s">
        <v>#N/A Paused at 17:04:48</v>
        <stp/>
        <stp>_x000B_EUR1MSW26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100" s="19"/>
      </tp>
      <tp t="s">
        <v>#N/A Paused at 17:04:48</v>
        <stp/>
        <stp>_x000B_EUR1MSW25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99" s="19"/>
      </tp>
      <tp t="s">
        <v>#N/A Paused at 17:04:48</v>
        <stp/>
        <stp>_x000B_EUR1MSW21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95" s="19"/>
      </tp>
      <tp t="s">
        <v>#N/A Paused at 17:04:48</v>
        <stp/>
        <stp>_x000B_EUR1MSW21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70" s="19"/>
      </tp>
      <tp t="s">
        <v>#N/A Paused at 17:04:48</v>
        <stp/>
        <stp>_x000B_EUR1MSW22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96" s="19"/>
      </tp>
      <tp t="s">
        <v>#N/A Paused at 17:04:48</v>
        <stp/>
        <stp>_x000B_EUR1MSW20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94" s="19"/>
      </tp>
      <tp t="s">
        <v>#N/A Paused at 17:04:48</v>
        <stp/>
        <stp>_x000B_EUR6MSW50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15" s="19"/>
      </tp>
      <tp t="s">
        <v>#N/A Paused at 17:04:48</v>
        <stp/>
        <stp>_x000B_EUR1MSW23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97" s="19"/>
      </tp>
      <tp t="s">
        <v>#N/A Paused at 17:04:48</v>
        <stp/>
        <stp>_x000B_EUR1MSW23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97" s="19"/>
      </tp>
      <tp t="s">
        <v>#N/A Paused at 17:04:48</v>
        <stp/>
        <stp>_x000B_EUR1MSW20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94" s="19"/>
      </tp>
      <tp t="s">
        <v>#N/A Paused at 17:04:48</v>
        <stp/>
        <stp>_x000B_EUR6MSW50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15" s="19"/>
      </tp>
      <tp t="s">
        <v>#N/A Paused at 17:04:48</v>
        <stp/>
        <stp>_x000B_EUR1MSW22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96" s="19"/>
      </tp>
      <tp t="s">
        <v>#N/A Paused at 17:04:48</v>
        <stp/>
        <stp>_x000B_EUR1MSW21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70" s="19"/>
      </tp>
      <tp t="s">
        <v>#N/A Paused at 17:04:48</v>
        <stp/>
        <stp>_x000B_EUR1MSW21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95" s="19"/>
      </tp>
      <tp t="s">
        <v>#N/A Paused at 17:04:48</v>
        <stp/>
        <stp>_x000B_EUR1MSW29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103" s="19"/>
      </tp>
      <tp t="s">
        <v>#N/A Paused at 17:04:48</v>
        <stp/>
        <stp>_x000B_EUR1MSW28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102" s="19"/>
      </tp>
      <tp t="s">
        <v>#N/A Paused at 17:04:48</v>
        <stp/>
        <stp>_x000B_EUR1MSW28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102" s="19"/>
      </tp>
      <tp t="s">
        <v>#N/A Paused at 17:04:48</v>
        <stp/>
        <stp>_x000B_EUR1MSW29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103" s="19"/>
      </tp>
      <tp t="s">
        <v>#N/A Paused at 17:04:48</v>
        <stp/>
        <stp>_x000B_EUR1YSW11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85" s="19"/>
      </tp>
      <tp t="s">
        <v>#N/A Paused at 17:04:48</v>
        <stp/>
        <stp>_x000B_EUR1YDP11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20" s="19"/>
      </tp>
      <tp t="s">
        <v>#N/A Paused at 17:04:48</v>
        <stp/>
        <stp>_x000B_EUR1YDP12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21" s="19"/>
      </tp>
      <tp t="s">
        <v>#N/A Paused at 17:04:48</v>
        <stp/>
        <stp>_x000B_EUR1YSW12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86" s="19"/>
      </tp>
      <tp t="s">
        <v>#N/A Paused at 17:04:48</v>
        <stp/>
        <stp>_x000B_EUR1YSW10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84" s="19"/>
      </tp>
      <tp t="s">
        <v>#N/A Paused at 17:04:48</v>
        <stp/>
        <stp>_x000B_EUR1YDP10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19" s="19"/>
      </tp>
      <tp t="s">
        <v>#N/A Paused at 17:04:48</v>
        <stp/>
        <stp>_x000B_EUR1YSW13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87" s="19"/>
      </tp>
      <tp t="s">
        <v>#N/A Paused at 17:04:48</v>
        <stp/>
        <stp>_x000B_EUR1YSW13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87" s="19"/>
      </tp>
      <tp t="s">
        <v>#N/A Paused at 17:04:48</v>
        <stp/>
        <stp>_x000B_EUR1YDP10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19" s="19"/>
      </tp>
      <tp t="s">
        <v>#N/A Paused at 17:04:48</v>
        <stp/>
        <stp>_x000B_EUR1YSW10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84" s="19"/>
      </tp>
      <tp t="s">
        <v>#N/A Paused at 17:04:48</v>
        <stp/>
        <stp>_x000B_EUR1YSW12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86" s="19"/>
      </tp>
      <tp t="s">
        <v>#N/A Paused at 17:04:48</v>
        <stp/>
        <stp>_x000B_EUR1YDP12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21" s="19"/>
      </tp>
      <tp t="s">
        <v>#N/A Paused at 17:04:48</v>
        <stp/>
        <stp>_x000B_EUR1YDP11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20" s="19"/>
      </tp>
      <tp t="s">
        <v>#N/A Paused at 17:04:48</v>
        <stp/>
        <stp>_x000B_EUR1YSW11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85" s="19"/>
      </tp>
      <tp t="s">
        <v>#N/A Paused at 17:04:48</v>
        <stp/>
        <stp>_x000B_EUR1YSW15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89" s="19"/>
      </tp>
      <tp t="s">
        <v>#N/A Paused at 17:04:48</v>
        <stp/>
        <stp>_x000B_EUR1YSW16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90" s="19"/>
      </tp>
      <tp t="s">
        <v>#N/A Paused at 17:04:48</v>
        <stp/>
        <stp>_x000B_EUR1YSW14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88" s="19"/>
      </tp>
      <tp t="s">
        <v>#N/A Paused at 17:04:48</v>
        <stp/>
        <stp>_x000B_EUR1YSW17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91" s="19"/>
      </tp>
      <tp t="s">
        <v>#N/A Paused at 17:04:48</v>
        <stp/>
        <stp>_x000B_EUR1YSW17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91" s="19"/>
      </tp>
      <tp t="s">
        <v>#N/A Paused at 17:04:48</v>
        <stp/>
        <stp>_x000B_EUR1YSW14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88" s="19"/>
      </tp>
      <tp t="s">
        <v>#N/A Paused at 17:04:48</v>
        <stp/>
        <stp>_x000B_EUR1YSW16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90" s="19"/>
      </tp>
      <tp t="s">
        <v>#N/A Paused at 17:04:48</v>
        <stp/>
        <stp>_x000B_EUR1YSW15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89" s="19"/>
      </tp>
      <tp t="s">
        <v>#N/A Paused at 17:04:48</v>
        <stp/>
        <stp>_x000B_EUR1YSW19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93" s="19"/>
      </tp>
      <tp t="s">
        <v>#N/A Paused at 17:04:48</v>
        <stp/>
        <stp>_x000B_EUR1YSW18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U92" s="19"/>
      </tp>
      <tp t="s">
        <v>#N/A Paused at 17:04:48</v>
        <stp/>
        <stp>_x000B_EUR1YSW18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92" s="19"/>
      </tp>
      <tp t="s">
        <v>#N/A Paused at 17:04:48</v>
        <stp/>
        <stp>_x000B_EUR1YSW19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T93" s="19"/>
      </tp>
      <tp t="s">
        <v>#N/A Paused at 17:04:48</v>
        <stp/>
        <stp>_x000B_EUR1MSW15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89" s="19"/>
      </tp>
      <tp t="s">
        <v>#N/A Paused at 17:04:48</v>
        <stp/>
        <stp>_x000B_EUR3MSW35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9" s="19"/>
      </tp>
      <tp t="s">
        <v>#N/A Paused at 17:04:48</v>
        <stp/>
        <stp>_x000B_EUR1MSW15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64" s="19"/>
      </tp>
      <tp t="s">
        <v>#N/A Paused at 17:04:48</v>
        <stp/>
        <stp>_x000B_EUR1MSW16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90" s="19"/>
      </tp>
      <tp t="s">
        <v>#N/A Paused at 17:04:48</v>
        <stp/>
        <stp>_x000B_EUR3MSW36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110" s="19"/>
      </tp>
      <tp t="s">
        <v>#N/A Paused at 17:04:48</v>
        <stp/>
        <stp>_x000B_EUR1MSW14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88" s="19"/>
      </tp>
      <tp t="s">
        <v>#N/A Paused at 17:04:48</v>
        <stp/>
        <stp>_x000B_EUR3MSW34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8" s="19"/>
      </tp>
      <tp t="s">
        <v>#N/A Paused at 17:04:48</v>
        <stp/>
        <stp>_x000B_EUR1MSW17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91" s="19"/>
      </tp>
      <tp t="s">
        <v>#N/A Paused at 17:04:48</v>
        <stp/>
        <stp>_x000B_EUR3MSW37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111" s="19"/>
      </tp>
      <tp t="s">
        <v>#N/A Paused at 17:04:48</v>
        <stp/>
        <stp>_x000B_EUR1MSW17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91" s="19"/>
      </tp>
      <tp t="s">
        <v>#N/A Paused at 17:04:48</v>
        <stp/>
        <stp>_x000B_EUR3MSW37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1" s="19"/>
      </tp>
      <tp t="s">
        <v>#N/A Paused at 17:04:48</v>
        <stp/>
        <stp>_x000B_EUR1MSW14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88" s="19"/>
      </tp>
      <tp t="s">
        <v>#N/A Paused at 17:04:48</v>
        <stp/>
        <stp>_x000B_EUR3MSW34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108" s="19"/>
      </tp>
      <tp t="s">
        <v>#N/A Paused at 17:04:48</v>
        <stp/>
        <stp>_x000B_EUR1MSW16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90" s="19"/>
      </tp>
      <tp t="s">
        <v>#N/A Paused at 17:04:48</v>
        <stp/>
        <stp>_x000B_EUR3MSW36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0" s="19"/>
      </tp>
      <tp t="s">
        <v>#N/A Paused at 17:04:48</v>
        <stp/>
        <stp>_x000B_EUR1MSW15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64" s="19"/>
      </tp>
      <tp t="s">
        <v>#N/A Paused at 17:04:48</v>
        <stp/>
        <stp>_x000B_EUR1MSW15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89" s="19"/>
      </tp>
      <tp t="s">
        <v>#N/A Paused at 17:04:48</v>
        <stp/>
        <stp>_x000B_EUR3MSW35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109" s="19"/>
      </tp>
      <tp t="s">
        <v>#N/A Paused at 17:04:48</v>
        <stp/>
        <stp>_x000B_EUR1MSW11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85" s="19"/>
      </tp>
      <tp t="s">
        <v>#N/A Paused at 17:04:48</v>
        <stp/>
        <stp>_x000B_EUR3MSW31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5" s="19"/>
      </tp>
      <tp t="s">
        <v>#N/A Paused at 17:04:48</v>
        <stp/>
        <stp>_x000B_EUR1MSW12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60" s="19"/>
      </tp>
      <tp t="s">
        <v>#N/A Paused at 17:04:48</v>
        <stp/>
        <stp>_x000B_EUR1MSW11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59" s="19"/>
      </tp>
      <tp t="s">
        <v>#N/A Paused at 17:04:48</v>
        <stp/>
        <stp>_x000B_EUR1MSW12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86" s="19"/>
      </tp>
      <tp t="s">
        <v>#N/A Paused at 17:04:48</v>
        <stp/>
        <stp>_x000B_EUR3MSW32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106" s="19"/>
      </tp>
      <tp t="s">
        <v>#N/A Paused at 17:04:48</v>
        <stp/>
        <stp>_x000B_EUR1MSW10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84" s="19"/>
      </tp>
      <tp t="s">
        <v>#N/A Paused at 17:04:48</v>
        <stp/>
        <stp>_x000B_EUR3MSW30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4" s="19"/>
      </tp>
      <tp t="s">
        <v>#N/A Paused at 17:04:48</v>
        <stp/>
        <stp>_x000B_EUR6MSW60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K116" s="19"/>
      </tp>
      <tp t="s">
        <v>#N/A Paused at 17:04:48</v>
        <stp/>
        <stp>_x000B_EUR1MSW10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58" s="19"/>
      </tp>
      <tp t="s">
        <v>#N/A Paused at 17:04:48</v>
        <stp/>
        <stp>_x000B_EUR1MSW13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87" s="19"/>
      </tp>
      <tp t="s">
        <v>#N/A Paused at 17:04:48</v>
        <stp/>
        <stp>_x000B_EUR3MSW33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107" s="19"/>
      </tp>
      <tp t="s">
        <v>#N/A Paused at 17:04:48</v>
        <stp/>
        <stp>_x000B_EUR1MSW13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87" s="19"/>
      </tp>
      <tp t="s">
        <v>#N/A Paused at 17:04:48</v>
        <stp/>
        <stp>_x000B_EUR3MSW33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7" s="19"/>
      </tp>
      <tp t="s">
        <v>#N/A Paused at 17:04:48</v>
        <stp/>
        <stp>_x000B_EUR1MSW10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58" s="19"/>
      </tp>
      <tp t="s">
        <v>#N/A Paused at 17:04:48</v>
        <stp/>
        <stp>_x000B_EUR1MSW10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84" s="19"/>
      </tp>
      <tp t="s">
        <v>#N/A Paused at 17:04:48</v>
        <stp/>
        <stp>_x000B_EUR3MSW30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104" s="19"/>
      </tp>
      <tp t="s">
        <v>#N/A Paused at 17:04:48</v>
        <stp/>
        <stp>_x000B_EUR6MSW60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J116" s="19"/>
      </tp>
      <tp t="s">
        <v>#N/A Paused at 17:04:48</v>
        <stp/>
        <stp>_x000B_EUR1MSW12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86" s="19"/>
      </tp>
      <tp t="s">
        <v>#N/A Paused at 17:04:48</v>
        <stp/>
        <stp>_x000B_EUR3MSW32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6" s="19"/>
      </tp>
      <tp t="s">
        <v>#N/A Paused at 17:04:48</v>
        <stp/>
        <stp>_x000B_EUR1MSW11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59" s="19"/>
      </tp>
      <tp t="s">
        <v>#N/A Paused at 17:04:48</v>
        <stp/>
        <stp>_x000B_EUR1MSW12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60" s="19"/>
      </tp>
      <tp t="s">
        <v>#N/A Paused at 17:04:48</v>
        <stp/>
        <stp>_x000B_EUR1MSW11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85" s="19"/>
      </tp>
      <tp t="s">
        <v>#N/A Paused at 17:04:48</v>
        <stp/>
        <stp>_x000B_EUR3MSW31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105" s="19"/>
      </tp>
      <tp t="s">
        <v>#N/A Paused at 17:04:48</v>
        <stp/>
        <stp>_x000B_EUR1MSW19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93" s="19"/>
      </tp>
      <tp t="s">
        <v>#N/A Paused at 17:04:48</v>
        <stp/>
        <stp>_x000B_EUR3MSW39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3" s="19"/>
      </tp>
      <tp t="s">
        <v>#N/A Paused at 17:04:48</v>
        <stp/>
        <stp>_x000B_EUR1MSW18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92" s="19"/>
      </tp>
      <tp t="s">
        <v>#N/A Paused at 17:04:48</v>
        <stp/>
        <stp>_x000B_EUR3MSW38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2" s="19"/>
      </tp>
      <tp t="s">
        <v>#N/A Paused at 17:04:48</v>
        <stp/>
        <stp>_x000B_EUR1MSW18M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Q67" s="19"/>
      </tp>
      <tp t="s">
        <v>#N/A Paused at 17:04:48</v>
        <stp/>
        <stp>_x000B_EUR1MSW18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67" s="19"/>
      </tp>
      <tp t="s">
        <v>#N/A Paused at 17:04:48</v>
        <stp/>
        <stp>_x000B_EUR1MSW18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92" s="19"/>
      </tp>
      <tp t="s">
        <v>#N/A Paused at 17:04:48</v>
        <stp/>
        <stp>_x000B_EUR3MSW38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112" s="19"/>
      </tp>
      <tp t="s">
        <v>#N/A Paused at 17:04:48</v>
        <stp/>
        <stp>_x000B_EUR1MSW19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P93" s="19"/>
      </tp>
      <tp t="s">
        <v>#N/A Paused at 17:04:48</v>
        <stp/>
        <stp>_x000B_EUR3MSW39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113" s="19"/>
      </tp>
      <tp t="s">
        <v>#N/A Paused at 17:04:48</v>
        <stp/>
        <stp>_x000B_EUR3MSW25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9" s="19"/>
      </tp>
      <tp t="s">
        <v>#N/A Paused at 17:04:48</v>
        <stp/>
        <stp>_x000B_EUR3MSW26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100" s="19"/>
      </tp>
      <tp t="s">
        <v>#N/A Paused at 17:04:48</v>
        <stp/>
        <stp>_x000B_EUR3MSW24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8" s="19"/>
      </tp>
      <tp t="s">
        <v>#N/A Paused at 17:04:48</v>
        <stp/>
        <stp>_x000B_EUR3MSW27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101" s="19"/>
      </tp>
      <tp t="s">
        <v>#N/A Paused at 17:04:48</v>
        <stp/>
        <stp>_x000B_EUR3MSW27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1" s="19"/>
      </tp>
      <tp t="s">
        <v>#N/A Paused at 17:04:48</v>
        <stp/>
        <stp>_x000B_EUR3MSW24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98" s="19"/>
      </tp>
      <tp t="s">
        <v>#N/A Paused at 17:04:48</v>
        <stp/>
        <stp>_x000B_EUR3MSW26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0" s="19"/>
      </tp>
      <tp t="s">
        <v>#N/A Paused at 17:04:48</v>
        <stp/>
        <stp>_x000B_EUR3MSW25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99" s="19"/>
      </tp>
      <tp t="s">
        <v>#N/A Paused at 17:04:48</v>
        <stp/>
        <stp>_x000B_EUR3MSW21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5" s="19"/>
      </tp>
      <tp t="s">
        <v>#N/A Paused at 17:04:48</v>
        <stp/>
        <stp>_x000B_EUR3MSW22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96" s="19"/>
      </tp>
      <tp t="s">
        <v>#N/A Paused at 17:04:48</v>
        <stp/>
        <stp>_x000B_EUR3MSW20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4" s="19"/>
      </tp>
      <tp t="s">
        <v>#N/A Paused at 17:04:48</v>
        <stp/>
        <stp>_x000B_EUR3MSW23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97" s="19"/>
      </tp>
      <tp t="s">
        <v>#N/A Paused at 17:04:48</v>
        <stp/>
        <stp>_x000B_EUR3MSW23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7" s="19"/>
      </tp>
      <tp t="s">
        <v>#N/A Paused at 17:04:48</v>
        <stp/>
        <stp>_x000B_EUR3MSW20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94" s="19"/>
      </tp>
      <tp t="s">
        <v>#N/A Paused at 17:04:48</v>
        <stp/>
        <stp>_x000B_EUR3MSW22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6" s="19"/>
      </tp>
      <tp t="s">
        <v>#N/A Paused at 17:04:48</v>
        <stp/>
        <stp>_x000B_EUR3MSW21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95" s="19"/>
      </tp>
      <tp t="s">
        <v>#N/A Paused at 17:04:48</v>
        <stp/>
        <stp>_x000B_EUR3MSW29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3" s="19"/>
      </tp>
      <tp t="s">
        <v>#N/A Paused at 17:04:48</v>
        <stp/>
        <stp>_x000B_EUR3MSW28Y=_x0003_Ask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2" s="19"/>
      </tp>
      <tp t="s">
        <v>#N/A Paused at 17:04:48</v>
        <stp/>
        <stp>_x000B_EUR3MSW28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102" s="19"/>
      </tp>
      <tp t="s">
        <v>#N/A Paused at 17:04:48</v>
        <stp/>
        <stp>_x000B_EUR3MSW29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Z103" s="19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48375958499694"/>
          <c:y val="6.9982662088909894E-2"/>
          <c:w val="0.81175638759440782"/>
          <c:h val="0.85655338774559187"/>
        </c:manualLayout>
      </c:layout>
      <c:scatterChart>
        <c:scatterStyle val="smoothMarker"/>
        <c:varyColors val="0"/>
        <c:ser>
          <c:idx val="0"/>
          <c:order val="0"/>
          <c:marker>
            <c:symbol val="circle"/>
            <c:size val="4"/>
          </c:marker>
          <c:xVal>
            <c:numRef>
              <c:f>GeneralSettings!$U$7:$U$4721</c:f>
              <c:numCache>
                <c:formatCode>d\-mmm\-yy</c:formatCode>
                <c:ptCount val="4715"/>
                <c:pt idx="0">
                  <c:v>42755</c:v>
                </c:pt>
                <c:pt idx="1">
                  <c:v>42758</c:v>
                </c:pt>
                <c:pt idx="2">
                  <c:v>42759</c:v>
                </c:pt>
                <c:pt idx="3">
                  <c:v>42760</c:v>
                </c:pt>
                <c:pt idx="4">
                  <c:v>42761</c:v>
                </c:pt>
                <c:pt idx="5">
                  <c:v>42762</c:v>
                </c:pt>
                <c:pt idx="6">
                  <c:v>42765</c:v>
                </c:pt>
                <c:pt idx="7">
                  <c:v>42766</c:v>
                </c:pt>
                <c:pt idx="8">
                  <c:v>42767</c:v>
                </c:pt>
                <c:pt idx="9">
                  <c:v>42768</c:v>
                </c:pt>
                <c:pt idx="10">
                  <c:v>42769</c:v>
                </c:pt>
                <c:pt idx="11">
                  <c:v>42772</c:v>
                </c:pt>
                <c:pt idx="12">
                  <c:v>42773</c:v>
                </c:pt>
                <c:pt idx="13">
                  <c:v>42774</c:v>
                </c:pt>
                <c:pt idx="14">
                  <c:v>42775</c:v>
                </c:pt>
                <c:pt idx="15">
                  <c:v>42776</c:v>
                </c:pt>
                <c:pt idx="16">
                  <c:v>42779</c:v>
                </c:pt>
                <c:pt idx="17">
                  <c:v>42780</c:v>
                </c:pt>
                <c:pt idx="18">
                  <c:v>42781</c:v>
                </c:pt>
                <c:pt idx="19">
                  <c:v>42782</c:v>
                </c:pt>
                <c:pt idx="20">
                  <c:v>42783</c:v>
                </c:pt>
                <c:pt idx="21">
                  <c:v>42786</c:v>
                </c:pt>
                <c:pt idx="22">
                  <c:v>42787</c:v>
                </c:pt>
                <c:pt idx="23">
                  <c:v>42788</c:v>
                </c:pt>
                <c:pt idx="24">
                  <c:v>42789</c:v>
                </c:pt>
                <c:pt idx="25">
                  <c:v>42790</c:v>
                </c:pt>
                <c:pt idx="26">
                  <c:v>42793</c:v>
                </c:pt>
                <c:pt idx="27">
                  <c:v>42794</c:v>
                </c:pt>
                <c:pt idx="28">
                  <c:v>42795</c:v>
                </c:pt>
                <c:pt idx="29">
                  <c:v>42796</c:v>
                </c:pt>
                <c:pt idx="30">
                  <c:v>42797</c:v>
                </c:pt>
                <c:pt idx="31">
                  <c:v>42800</c:v>
                </c:pt>
                <c:pt idx="32">
                  <c:v>42801</c:v>
                </c:pt>
                <c:pt idx="33">
                  <c:v>42802</c:v>
                </c:pt>
                <c:pt idx="34">
                  <c:v>42803</c:v>
                </c:pt>
                <c:pt idx="35">
                  <c:v>42804</c:v>
                </c:pt>
                <c:pt idx="36">
                  <c:v>42807</c:v>
                </c:pt>
                <c:pt idx="37">
                  <c:v>42808</c:v>
                </c:pt>
                <c:pt idx="38">
                  <c:v>42809</c:v>
                </c:pt>
                <c:pt idx="39">
                  <c:v>42810</c:v>
                </c:pt>
                <c:pt idx="40">
                  <c:v>42811</c:v>
                </c:pt>
                <c:pt idx="41">
                  <c:v>42814</c:v>
                </c:pt>
                <c:pt idx="42">
                  <c:v>42815</c:v>
                </c:pt>
                <c:pt idx="43">
                  <c:v>42816</c:v>
                </c:pt>
                <c:pt idx="44">
                  <c:v>42817</c:v>
                </c:pt>
                <c:pt idx="45">
                  <c:v>42818</c:v>
                </c:pt>
                <c:pt idx="46">
                  <c:v>42821</c:v>
                </c:pt>
                <c:pt idx="47">
                  <c:v>42822</c:v>
                </c:pt>
                <c:pt idx="48">
                  <c:v>42823</c:v>
                </c:pt>
                <c:pt idx="49">
                  <c:v>42824</c:v>
                </c:pt>
                <c:pt idx="50">
                  <c:v>42825</c:v>
                </c:pt>
                <c:pt idx="51">
                  <c:v>42828</c:v>
                </c:pt>
                <c:pt idx="52">
                  <c:v>42829</c:v>
                </c:pt>
                <c:pt idx="53">
                  <c:v>42830</c:v>
                </c:pt>
                <c:pt idx="54">
                  <c:v>42831</c:v>
                </c:pt>
                <c:pt idx="55">
                  <c:v>42832</c:v>
                </c:pt>
                <c:pt idx="56">
                  <c:v>42835</c:v>
                </c:pt>
                <c:pt idx="57">
                  <c:v>42836</c:v>
                </c:pt>
                <c:pt idx="58">
                  <c:v>42837</c:v>
                </c:pt>
                <c:pt idx="59">
                  <c:v>42838</c:v>
                </c:pt>
                <c:pt idx="60">
                  <c:v>42843</c:v>
                </c:pt>
                <c:pt idx="61">
                  <c:v>42844</c:v>
                </c:pt>
                <c:pt idx="62">
                  <c:v>42845</c:v>
                </c:pt>
                <c:pt idx="63">
                  <c:v>42846</c:v>
                </c:pt>
                <c:pt idx="64">
                  <c:v>42849</c:v>
                </c:pt>
                <c:pt idx="65">
                  <c:v>42850</c:v>
                </c:pt>
                <c:pt idx="66">
                  <c:v>42851</c:v>
                </c:pt>
                <c:pt idx="67">
                  <c:v>42852</c:v>
                </c:pt>
                <c:pt idx="68">
                  <c:v>42853</c:v>
                </c:pt>
                <c:pt idx="69">
                  <c:v>42857</c:v>
                </c:pt>
                <c:pt idx="70">
                  <c:v>42858</c:v>
                </c:pt>
                <c:pt idx="71">
                  <c:v>42859</c:v>
                </c:pt>
                <c:pt idx="72">
                  <c:v>42860</c:v>
                </c:pt>
                <c:pt idx="73">
                  <c:v>42863</c:v>
                </c:pt>
                <c:pt idx="74">
                  <c:v>42864</c:v>
                </c:pt>
                <c:pt idx="75">
                  <c:v>42865</c:v>
                </c:pt>
                <c:pt idx="76">
                  <c:v>42866</c:v>
                </c:pt>
                <c:pt idx="77">
                  <c:v>42867</c:v>
                </c:pt>
                <c:pt idx="78">
                  <c:v>42870</c:v>
                </c:pt>
                <c:pt idx="79">
                  <c:v>42871</c:v>
                </c:pt>
                <c:pt idx="80">
                  <c:v>42872</c:v>
                </c:pt>
                <c:pt idx="81">
                  <c:v>42873</c:v>
                </c:pt>
                <c:pt idx="82">
                  <c:v>42874</c:v>
                </c:pt>
                <c:pt idx="83">
                  <c:v>42877</c:v>
                </c:pt>
                <c:pt idx="84">
                  <c:v>42878</c:v>
                </c:pt>
                <c:pt idx="85">
                  <c:v>42879</c:v>
                </c:pt>
                <c:pt idx="86">
                  <c:v>42880</c:v>
                </c:pt>
                <c:pt idx="87">
                  <c:v>42881</c:v>
                </c:pt>
                <c:pt idx="88">
                  <c:v>42884</c:v>
                </c:pt>
                <c:pt idx="89">
                  <c:v>42885</c:v>
                </c:pt>
                <c:pt idx="90">
                  <c:v>42886</c:v>
                </c:pt>
                <c:pt idx="91">
                  <c:v>42887</c:v>
                </c:pt>
                <c:pt idx="92">
                  <c:v>42888</c:v>
                </c:pt>
                <c:pt idx="93">
                  <c:v>42891</c:v>
                </c:pt>
                <c:pt idx="94">
                  <c:v>42892</c:v>
                </c:pt>
                <c:pt idx="95">
                  <c:v>42893</c:v>
                </c:pt>
                <c:pt idx="96">
                  <c:v>42894</c:v>
                </c:pt>
                <c:pt idx="97">
                  <c:v>42895</c:v>
                </c:pt>
                <c:pt idx="98">
                  <c:v>42898</c:v>
                </c:pt>
                <c:pt idx="99">
                  <c:v>42899</c:v>
                </c:pt>
                <c:pt idx="100">
                  <c:v>42900</c:v>
                </c:pt>
                <c:pt idx="101">
                  <c:v>42901</c:v>
                </c:pt>
                <c:pt idx="102">
                  <c:v>42902</c:v>
                </c:pt>
                <c:pt idx="103">
                  <c:v>42905</c:v>
                </c:pt>
                <c:pt idx="104">
                  <c:v>42906</c:v>
                </c:pt>
                <c:pt idx="105">
                  <c:v>42907</c:v>
                </c:pt>
                <c:pt idx="106">
                  <c:v>42908</c:v>
                </c:pt>
                <c:pt idx="107">
                  <c:v>42909</c:v>
                </c:pt>
                <c:pt idx="108">
                  <c:v>42912</c:v>
                </c:pt>
                <c:pt idx="109">
                  <c:v>42913</c:v>
                </c:pt>
                <c:pt idx="110">
                  <c:v>42914</c:v>
                </c:pt>
                <c:pt idx="111">
                  <c:v>42915</c:v>
                </c:pt>
                <c:pt idx="112">
                  <c:v>42916</c:v>
                </c:pt>
                <c:pt idx="113">
                  <c:v>42919</c:v>
                </c:pt>
                <c:pt idx="114">
                  <c:v>42920</c:v>
                </c:pt>
                <c:pt idx="115">
                  <c:v>42921</c:v>
                </c:pt>
                <c:pt idx="116">
                  <c:v>42922</c:v>
                </c:pt>
                <c:pt idx="117">
                  <c:v>42923</c:v>
                </c:pt>
                <c:pt idx="118">
                  <c:v>42926</c:v>
                </c:pt>
                <c:pt idx="119">
                  <c:v>42927</c:v>
                </c:pt>
                <c:pt idx="120">
                  <c:v>42928</c:v>
                </c:pt>
                <c:pt idx="121">
                  <c:v>42929</c:v>
                </c:pt>
                <c:pt idx="122">
                  <c:v>42930</c:v>
                </c:pt>
                <c:pt idx="123">
                  <c:v>42933</c:v>
                </c:pt>
                <c:pt idx="124">
                  <c:v>42934</c:v>
                </c:pt>
                <c:pt idx="125">
                  <c:v>42935</c:v>
                </c:pt>
                <c:pt idx="126">
                  <c:v>42936</c:v>
                </c:pt>
                <c:pt idx="127">
                  <c:v>42937</c:v>
                </c:pt>
                <c:pt idx="128">
                  <c:v>42940</c:v>
                </c:pt>
                <c:pt idx="129">
                  <c:v>42941</c:v>
                </c:pt>
                <c:pt idx="130">
                  <c:v>42942</c:v>
                </c:pt>
                <c:pt idx="131">
                  <c:v>42943</c:v>
                </c:pt>
                <c:pt idx="132">
                  <c:v>42944</c:v>
                </c:pt>
                <c:pt idx="133">
                  <c:v>42947</c:v>
                </c:pt>
                <c:pt idx="134">
                  <c:v>42948</c:v>
                </c:pt>
                <c:pt idx="135">
                  <c:v>42949</c:v>
                </c:pt>
                <c:pt idx="136">
                  <c:v>42950</c:v>
                </c:pt>
                <c:pt idx="137">
                  <c:v>42951</c:v>
                </c:pt>
                <c:pt idx="138">
                  <c:v>42954</c:v>
                </c:pt>
                <c:pt idx="139">
                  <c:v>42955</c:v>
                </c:pt>
                <c:pt idx="140">
                  <c:v>42956</c:v>
                </c:pt>
                <c:pt idx="141">
                  <c:v>42957</c:v>
                </c:pt>
                <c:pt idx="142">
                  <c:v>42958</c:v>
                </c:pt>
                <c:pt idx="143">
                  <c:v>42961</c:v>
                </c:pt>
                <c:pt idx="144">
                  <c:v>42962</c:v>
                </c:pt>
                <c:pt idx="145">
                  <c:v>42963</c:v>
                </c:pt>
                <c:pt idx="146">
                  <c:v>42964</c:v>
                </c:pt>
                <c:pt idx="147">
                  <c:v>42965</c:v>
                </c:pt>
                <c:pt idx="148">
                  <c:v>42968</c:v>
                </c:pt>
                <c:pt idx="149">
                  <c:v>42969</c:v>
                </c:pt>
                <c:pt idx="150">
                  <c:v>42970</c:v>
                </c:pt>
                <c:pt idx="151">
                  <c:v>42971</c:v>
                </c:pt>
                <c:pt idx="152">
                  <c:v>42972</c:v>
                </c:pt>
                <c:pt idx="153">
                  <c:v>42975</c:v>
                </c:pt>
                <c:pt idx="154">
                  <c:v>42976</c:v>
                </c:pt>
                <c:pt idx="155">
                  <c:v>42977</c:v>
                </c:pt>
                <c:pt idx="156">
                  <c:v>42978</c:v>
                </c:pt>
                <c:pt idx="157">
                  <c:v>42979</c:v>
                </c:pt>
                <c:pt idx="158">
                  <c:v>42982</c:v>
                </c:pt>
                <c:pt idx="159">
                  <c:v>42983</c:v>
                </c:pt>
                <c:pt idx="160">
                  <c:v>42984</c:v>
                </c:pt>
                <c:pt idx="161">
                  <c:v>42985</c:v>
                </c:pt>
                <c:pt idx="162">
                  <c:v>42986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42996</c:v>
                </c:pt>
                <c:pt idx="169">
                  <c:v>42997</c:v>
                </c:pt>
                <c:pt idx="170">
                  <c:v>42998</c:v>
                </c:pt>
                <c:pt idx="171">
                  <c:v>42999</c:v>
                </c:pt>
                <c:pt idx="172">
                  <c:v>43000</c:v>
                </c:pt>
                <c:pt idx="173">
                  <c:v>43003</c:v>
                </c:pt>
                <c:pt idx="174">
                  <c:v>43004</c:v>
                </c:pt>
                <c:pt idx="175">
                  <c:v>43005</c:v>
                </c:pt>
                <c:pt idx="176">
                  <c:v>43006</c:v>
                </c:pt>
                <c:pt idx="177">
                  <c:v>43007</c:v>
                </c:pt>
                <c:pt idx="178">
                  <c:v>43010</c:v>
                </c:pt>
                <c:pt idx="179">
                  <c:v>43011</c:v>
                </c:pt>
                <c:pt idx="180">
                  <c:v>43012</c:v>
                </c:pt>
                <c:pt idx="181">
                  <c:v>43013</c:v>
                </c:pt>
                <c:pt idx="182">
                  <c:v>43014</c:v>
                </c:pt>
                <c:pt idx="183">
                  <c:v>43017</c:v>
                </c:pt>
                <c:pt idx="184">
                  <c:v>43018</c:v>
                </c:pt>
                <c:pt idx="185">
                  <c:v>43019</c:v>
                </c:pt>
                <c:pt idx="186">
                  <c:v>43020</c:v>
                </c:pt>
                <c:pt idx="187">
                  <c:v>43021</c:v>
                </c:pt>
                <c:pt idx="188">
                  <c:v>43024</c:v>
                </c:pt>
                <c:pt idx="189">
                  <c:v>43025</c:v>
                </c:pt>
                <c:pt idx="190">
                  <c:v>43026</c:v>
                </c:pt>
                <c:pt idx="191">
                  <c:v>43027</c:v>
                </c:pt>
                <c:pt idx="192">
                  <c:v>43028</c:v>
                </c:pt>
                <c:pt idx="193">
                  <c:v>43031</c:v>
                </c:pt>
                <c:pt idx="194">
                  <c:v>43032</c:v>
                </c:pt>
                <c:pt idx="195">
                  <c:v>43033</c:v>
                </c:pt>
                <c:pt idx="196">
                  <c:v>43034</c:v>
                </c:pt>
                <c:pt idx="197">
                  <c:v>43035</c:v>
                </c:pt>
                <c:pt idx="198">
                  <c:v>43038</c:v>
                </c:pt>
                <c:pt idx="199">
                  <c:v>43039</c:v>
                </c:pt>
                <c:pt idx="200">
                  <c:v>43040</c:v>
                </c:pt>
                <c:pt idx="201">
                  <c:v>43041</c:v>
                </c:pt>
                <c:pt idx="202">
                  <c:v>43042</c:v>
                </c:pt>
                <c:pt idx="203">
                  <c:v>43045</c:v>
                </c:pt>
                <c:pt idx="204">
                  <c:v>43046</c:v>
                </c:pt>
                <c:pt idx="205">
                  <c:v>43047</c:v>
                </c:pt>
                <c:pt idx="206">
                  <c:v>43048</c:v>
                </c:pt>
                <c:pt idx="207">
                  <c:v>43049</c:v>
                </c:pt>
                <c:pt idx="208">
                  <c:v>43052</c:v>
                </c:pt>
                <c:pt idx="209">
                  <c:v>43053</c:v>
                </c:pt>
                <c:pt idx="210">
                  <c:v>43054</c:v>
                </c:pt>
                <c:pt idx="211">
                  <c:v>43055</c:v>
                </c:pt>
                <c:pt idx="212">
                  <c:v>43056</c:v>
                </c:pt>
                <c:pt idx="213">
                  <c:v>43059</c:v>
                </c:pt>
                <c:pt idx="214">
                  <c:v>43060</c:v>
                </c:pt>
                <c:pt idx="215">
                  <c:v>43061</c:v>
                </c:pt>
                <c:pt idx="216">
                  <c:v>43062</c:v>
                </c:pt>
                <c:pt idx="217">
                  <c:v>43063</c:v>
                </c:pt>
                <c:pt idx="218">
                  <c:v>43066</c:v>
                </c:pt>
                <c:pt idx="219">
                  <c:v>43067</c:v>
                </c:pt>
                <c:pt idx="220">
                  <c:v>43068</c:v>
                </c:pt>
                <c:pt idx="221">
                  <c:v>43069</c:v>
                </c:pt>
                <c:pt idx="222">
                  <c:v>43070</c:v>
                </c:pt>
                <c:pt idx="223">
                  <c:v>43073</c:v>
                </c:pt>
                <c:pt idx="224">
                  <c:v>43074</c:v>
                </c:pt>
                <c:pt idx="225">
                  <c:v>43075</c:v>
                </c:pt>
                <c:pt idx="226">
                  <c:v>43076</c:v>
                </c:pt>
                <c:pt idx="227">
                  <c:v>43077</c:v>
                </c:pt>
                <c:pt idx="228">
                  <c:v>43080</c:v>
                </c:pt>
                <c:pt idx="229">
                  <c:v>43081</c:v>
                </c:pt>
                <c:pt idx="230">
                  <c:v>43082</c:v>
                </c:pt>
                <c:pt idx="231">
                  <c:v>43083</c:v>
                </c:pt>
                <c:pt idx="232">
                  <c:v>43084</c:v>
                </c:pt>
                <c:pt idx="233">
                  <c:v>43087</c:v>
                </c:pt>
                <c:pt idx="234">
                  <c:v>43088</c:v>
                </c:pt>
                <c:pt idx="235">
                  <c:v>43089</c:v>
                </c:pt>
                <c:pt idx="236">
                  <c:v>43090</c:v>
                </c:pt>
                <c:pt idx="237">
                  <c:v>43091</c:v>
                </c:pt>
                <c:pt idx="238">
                  <c:v>43096</c:v>
                </c:pt>
                <c:pt idx="239">
                  <c:v>43097</c:v>
                </c:pt>
                <c:pt idx="240">
                  <c:v>43098</c:v>
                </c:pt>
                <c:pt idx="241">
                  <c:v>43102</c:v>
                </c:pt>
                <c:pt idx="242">
                  <c:v>43103</c:v>
                </c:pt>
                <c:pt idx="243">
                  <c:v>43104</c:v>
                </c:pt>
                <c:pt idx="244">
                  <c:v>43105</c:v>
                </c:pt>
                <c:pt idx="245">
                  <c:v>43108</c:v>
                </c:pt>
                <c:pt idx="246">
                  <c:v>43109</c:v>
                </c:pt>
                <c:pt idx="247">
                  <c:v>43110</c:v>
                </c:pt>
                <c:pt idx="248">
                  <c:v>43111</c:v>
                </c:pt>
                <c:pt idx="249">
                  <c:v>43112</c:v>
                </c:pt>
                <c:pt idx="250">
                  <c:v>43115</c:v>
                </c:pt>
                <c:pt idx="251">
                  <c:v>43116</c:v>
                </c:pt>
                <c:pt idx="252">
                  <c:v>43117</c:v>
                </c:pt>
                <c:pt idx="253">
                  <c:v>43118</c:v>
                </c:pt>
                <c:pt idx="254">
                  <c:v>43119</c:v>
                </c:pt>
                <c:pt idx="255">
                  <c:v>43122</c:v>
                </c:pt>
                <c:pt idx="256">
                  <c:v>43123</c:v>
                </c:pt>
                <c:pt idx="257">
                  <c:v>43124</c:v>
                </c:pt>
                <c:pt idx="258">
                  <c:v>43125</c:v>
                </c:pt>
                <c:pt idx="259">
                  <c:v>43126</c:v>
                </c:pt>
                <c:pt idx="260">
                  <c:v>43129</c:v>
                </c:pt>
                <c:pt idx="261">
                  <c:v>43130</c:v>
                </c:pt>
                <c:pt idx="262">
                  <c:v>43131</c:v>
                </c:pt>
                <c:pt idx="263">
                  <c:v>43132</c:v>
                </c:pt>
                <c:pt idx="264">
                  <c:v>43133</c:v>
                </c:pt>
                <c:pt idx="265">
                  <c:v>43136</c:v>
                </c:pt>
                <c:pt idx="266">
                  <c:v>43137</c:v>
                </c:pt>
                <c:pt idx="267">
                  <c:v>43138</c:v>
                </c:pt>
                <c:pt idx="268">
                  <c:v>43139</c:v>
                </c:pt>
                <c:pt idx="269">
                  <c:v>43140</c:v>
                </c:pt>
                <c:pt idx="270">
                  <c:v>43143</c:v>
                </c:pt>
                <c:pt idx="271">
                  <c:v>43144</c:v>
                </c:pt>
                <c:pt idx="272">
                  <c:v>43145</c:v>
                </c:pt>
                <c:pt idx="273">
                  <c:v>43146</c:v>
                </c:pt>
                <c:pt idx="274">
                  <c:v>43147</c:v>
                </c:pt>
                <c:pt idx="275">
                  <c:v>43150</c:v>
                </c:pt>
                <c:pt idx="276">
                  <c:v>43151</c:v>
                </c:pt>
                <c:pt idx="277">
                  <c:v>43152</c:v>
                </c:pt>
                <c:pt idx="278">
                  <c:v>43153</c:v>
                </c:pt>
                <c:pt idx="279">
                  <c:v>43154</c:v>
                </c:pt>
                <c:pt idx="280">
                  <c:v>43157</c:v>
                </c:pt>
                <c:pt idx="281">
                  <c:v>43158</c:v>
                </c:pt>
                <c:pt idx="282">
                  <c:v>43159</c:v>
                </c:pt>
                <c:pt idx="283">
                  <c:v>43160</c:v>
                </c:pt>
                <c:pt idx="284">
                  <c:v>43161</c:v>
                </c:pt>
                <c:pt idx="285">
                  <c:v>43164</c:v>
                </c:pt>
                <c:pt idx="286">
                  <c:v>43165</c:v>
                </c:pt>
                <c:pt idx="287">
                  <c:v>43166</c:v>
                </c:pt>
                <c:pt idx="288">
                  <c:v>43167</c:v>
                </c:pt>
                <c:pt idx="289">
                  <c:v>43168</c:v>
                </c:pt>
                <c:pt idx="290">
                  <c:v>43171</c:v>
                </c:pt>
                <c:pt idx="291">
                  <c:v>43172</c:v>
                </c:pt>
                <c:pt idx="292">
                  <c:v>43173</c:v>
                </c:pt>
                <c:pt idx="293">
                  <c:v>43174</c:v>
                </c:pt>
                <c:pt idx="294">
                  <c:v>43175</c:v>
                </c:pt>
                <c:pt idx="295">
                  <c:v>43178</c:v>
                </c:pt>
                <c:pt idx="296">
                  <c:v>43179</c:v>
                </c:pt>
                <c:pt idx="297">
                  <c:v>43180</c:v>
                </c:pt>
                <c:pt idx="298">
                  <c:v>43181</c:v>
                </c:pt>
                <c:pt idx="299">
                  <c:v>43182</c:v>
                </c:pt>
                <c:pt idx="300">
                  <c:v>43185</c:v>
                </c:pt>
                <c:pt idx="301">
                  <c:v>43186</c:v>
                </c:pt>
                <c:pt idx="302">
                  <c:v>43187</c:v>
                </c:pt>
                <c:pt idx="303">
                  <c:v>43188</c:v>
                </c:pt>
                <c:pt idx="304">
                  <c:v>43193</c:v>
                </c:pt>
                <c:pt idx="305">
                  <c:v>43194</c:v>
                </c:pt>
                <c:pt idx="306">
                  <c:v>43195</c:v>
                </c:pt>
                <c:pt idx="307">
                  <c:v>43196</c:v>
                </c:pt>
                <c:pt idx="308">
                  <c:v>43199</c:v>
                </c:pt>
                <c:pt idx="309">
                  <c:v>43200</c:v>
                </c:pt>
                <c:pt idx="310">
                  <c:v>43201</c:v>
                </c:pt>
                <c:pt idx="311">
                  <c:v>43202</c:v>
                </c:pt>
                <c:pt idx="312">
                  <c:v>43203</c:v>
                </c:pt>
                <c:pt idx="313">
                  <c:v>43206</c:v>
                </c:pt>
                <c:pt idx="314">
                  <c:v>43207</c:v>
                </c:pt>
                <c:pt idx="315">
                  <c:v>43208</c:v>
                </c:pt>
                <c:pt idx="316">
                  <c:v>43209</c:v>
                </c:pt>
                <c:pt idx="317">
                  <c:v>43210</c:v>
                </c:pt>
                <c:pt idx="318">
                  <c:v>43213</c:v>
                </c:pt>
                <c:pt idx="319">
                  <c:v>43214</c:v>
                </c:pt>
                <c:pt idx="320">
                  <c:v>43215</c:v>
                </c:pt>
                <c:pt idx="321">
                  <c:v>43216</c:v>
                </c:pt>
                <c:pt idx="322">
                  <c:v>43217</c:v>
                </c:pt>
                <c:pt idx="323">
                  <c:v>43220</c:v>
                </c:pt>
                <c:pt idx="324">
                  <c:v>43222</c:v>
                </c:pt>
                <c:pt idx="325">
                  <c:v>43223</c:v>
                </c:pt>
                <c:pt idx="326">
                  <c:v>43224</c:v>
                </c:pt>
                <c:pt idx="327">
                  <c:v>43227</c:v>
                </c:pt>
                <c:pt idx="328">
                  <c:v>43228</c:v>
                </c:pt>
                <c:pt idx="329">
                  <c:v>43229</c:v>
                </c:pt>
                <c:pt idx="330">
                  <c:v>43230</c:v>
                </c:pt>
                <c:pt idx="331">
                  <c:v>43231</c:v>
                </c:pt>
                <c:pt idx="332">
                  <c:v>43234</c:v>
                </c:pt>
                <c:pt idx="333">
                  <c:v>43235</c:v>
                </c:pt>
                <c:pt idx="334">
                  <c:v>43236</c:v>
                </c:pt>
                <c:pt idx="335">
                  <c:v>43237</c:v>
                </c:pt>
                <c:pt idx="336">
                  <c:v>43238</c:v>
                </c:pt>
                <c:pt idx="337">
                  <c:v>43241</c:v>
                </c:pt>
                <c:pt idx="338">
                  <c:v>43242</c:v>
                </c:pt>
                <c:pt idx="339">
                  <c:v>43243</c:v>
                </c:pt>
                <c:pt idx="340">
                  <c:v>43244</c:v>
                </c:pt>
                <c:pt idx="341">
                  <c:v>43245</c:v>
                </c:pt>
                <c:pt idx="342">
                  <c:v>43248</c:v>
                </c:pt>
                <c:pt idx="343">
                  <c:v>43249</c:v>
                </c:pt>
                <c:pt idx="344">
                  <c:v>43250</c:v>
                </c:pt>
                <c:pt idx="345">
                  <c:v>43251</c:v>
                </c:pt>
                <c:pt idx="346">
                  <c:v>43252</c:v>
                </c:pt>
                <c:pt idx="347">
                  <c:v>43255</c:v>
                </c:pt>
                <c:pt idx="348">
                  <c:v>43256</c:v>
                </c:pt>
                <c:pt idx="349">
                  <c:v>43257</c:v>
                </c:pt>
                <c:pt idx="350">
                  <c:v>43258</c:v>
                </c:pt>
                <c:pt idx="351">
                  <c:v>43259</c:v>
                </c:pt>
                <c:pt idx="352">
                  <c:v>43262</c:v>
                </c:pt>
                <c:pt idx="353">
                  <c:v>43263</c:v>
                </c:pt>
                <c:pt idx="354">
                  <c:v>43264</c:v>
                </c:pt>
                <c:pt idx="355">
                  <c:v>43265</c:v>
                </c:pt>
                <c:pt idx="356">
                  <c:v>43266</c:v>
                </c:pt>
                <c:pt idx="357">
                  <c:v>43269</c:v>
                </c:pt>
                <c:pt idx="358">
                  <c:v>43270</c:v>
                </c:pt>
                <c:pt idx="359">
                  <c:v>43271</c:v>
                </c:pt>
                <c:pt idx="360">
                  <c:v>43272</c:v>
                </c:pt>
                <c:pt idx="361">
                  <c:v>43273</c:v>
                </c:pt>
                <c:pt idx="362">
                  <c:v>43276</c:v>
                </c:pt>
                <c:pt idx="363">
                  <c:v>43277</c:v>
                </c:pt>
                <c:pt idx="364">
                  <c:v>43278</c:v>
                </c:pt>
                <c:pt idx="365">
                  <c:v>43279</c:v>
                </c:pt>
                <c:pt idx="366">
                  <c:v>43280</c:v>
                </c:pt>
                <c:pt idx="367">
                  <c:v>43283</c:v>
                </c:pt>
                <c:pt idx="368">
                  <c:v>43284</c:v>
                </c:pt>
                <c:pt idx="369">
                  <c:v>43285</c:v>
                </c:pt>
                <c:pt idx="370">
                  <c:v>43286</c:v>
                </c:pt>
                <c:pt idx="371">
                  <c:v>43287</c:v>
                </c:pt>
                <c:pt idx="372">
                  <c:v>43290</c:v>
                </c:pt>
                <c:pt idx="373">
                  <c:v>43291</c:v>
                </c:pt>
                <c:pt idx="374">
                  <c:v>43292</c:v>
                </c:pt>
                <c:pt idx="375">
                  <c:v>43293</c:v>
                </c:pt>
                <c:pt idx="376">
                  <c:v>43294</c:v>
                </c:pt>
                <c:pt idx="377">
                  <c:v>43297</c:v>
                </c:pt>
                <c:pt idx="378">
                  <c:v>43298</c:v>
                </c:pt>
                <c:pt idx="379">
                  <c:v>43299</c:v>
                </c:pt>
                <c:pt idx="380">
                  <c:v>43300</c:v>
                </c:pt>
                <c:pt idx="381">
                  <c:v>43301</c:v>
                </c:pt>
                <c:pt idx="382">
                  <c:v>43304</c:v>
                </c:pt>
                <c:pt idx="383">
                  <c:v>43305</c:v>
                </c:pt>
                <c:pt idx="384">
                  <c:v>43306</c:v>
                </c:pt>
                <c:pt idx="385">
                  <c:v>43307</c:v>
                </c:pt>
                <c:pt idx="386">
                  <c:v>43308</c:v>
                </c:pt>
                <c:pt idx="387">
                  <c:v>43311</c:v>
                </c:pt>
                <c:pt idx="388">
                  <c:v>43312</c:v>
                </c:pt>
                <c:pt idx="389">
                  <c:v>43313</c:v>
                </c:pt>
                <c:pt idx="390">
                  <c:v>43314</c:v>
                </c:pt>
                <c:pt idx="391">
                  <c:v>43315</c:v>
                </c:pt>
                <c:pt idx="392">
                  <c:v>43318</c:v>
                </c:pt>
                <c:pt idx="393">
                  <c:v>43319</c:v>
                </c:pt>
                <c:pt idx="394">
                  <c:v>43320</c:v>
                </c:pt>
                <c:pt idx="395">
                  <c:v>43321</c:v>
                </c:pt>
                <c:pt idx="396">
                  <c:v>43322</c:v>
                </c:pt>
                <c:pt idx="397">
                  <c:v>43325</c:v>
                </c:pt>
                <c:pt idx="398">
                  <c:v>43326</c:v>
                </c:pt>
                <c:pt idx="399">
                  <c:v>43327</c:v>
                </c:pt>
                <c:pt idx="400">
                  <c:v>43328</c:v>
                </c:pt>
                <c:pt idx="401">
                  <c:v>43329</c:v>
                </c:pt>
                <c:pt idx="402">
                  <c:v>43332</c:v>
                </c:pt>
                <c:pt idx="403">
                  <c:v>43333</c:v>
                </c:pt>
                <c:pt idx="404">
                  <c:v>43334</c:v>
                </c:pt>
                <c:pt idx="405">
                  <c:v>43335</c:v>
                </c:pt>
                <c:pt idx="406">
                  <c:v>43336</c:v>
                </c:pt>
                <c:pt idx="407">
                  <c:v>43339</c:v>
                </c:pt>
                <c:pt idx="408">
                  <c:v>43340</c:v>
                </c:pt>
                <c:pt idx="409">
                  <c:v>43341</c:v>
                </c:pt>
                <c:pt idx="410">
                  <c:v>43342</c:v>
                </c:pt>
                <c:pt idx="411">
                  <c:v>43343</c:v>
                </c:pt>
                <c:pt idx="412">
                  <c:v>43346</c:v>
                </c:pt>
                <c:pt idx="413">
                  <c:v>43347</c:v>
                </c:pt>
                <c:pt idx="414">
                  <c:v>43348</c:v>
                </c:pt>
                <c:pt idx="415">
                  <c:v>43349</c:v>
                </c:pt>
                <c:pt idx="416">
                  <c:v>43350</c:v>
                </c:pt>
                <c:pt idx="417">
                  <c:v>43353</c:v>
                </c:pt>
                <c:pt idx="418">
                  <c:v>43354</c:v>
                </c:pt>
                <c:pt idx="419">
                  <c:v>43355</c:v>
                </c:pt>
                <c:pt idx="420">
                  <c:v>43356</c:v>
                </c:pt>
                <c:pt idx="421">
                  <c:v>43357</c:v>
                </c:pt>
                <c:pt idx="422">
                  <c:v>43360</c:v>
                </c:pt>
                <c:pt idx="423">
                  <c:v>43361</c:v>
                </c:pt>
                <c:pt idx="424">
                  <c:v>43362</c:v>
                </c:pt>
                <c:pt idx="425">
                  <c:v>43363</c:v>
                </c:pt>
                <c:pt idx="426">
                  <c:v>43364</c:v>
                </c:pt>
                <c:pt idx="427">
                  <c:v>43367</c:v>
                </c:pt>
                <c:pt idx="428">
                  <c:v>43368</c:v>
                </c:pt>
                <c:pt idx="429">
                  <c:v>43369</c:v>
                </c:pt>
                <c:pt idx="430">
                  <c:v>43370</c:v>
                </c:pt>
                <c:pt idx="431">
                  <c:v>43371</c:v>
                </c:pt>
                <c:pt idx="432">
                  <c:v>43374</c:v>
                </c:pt>
                <c:pt idx="433">
                  <c:v>43375</c:v>
                </c:pt>
                <c:pt idx="434">
                  <c:v>43376</c:v>
                </c:pt>
                <c:pt idx="435">
                  <c:v>43377</c:v>
                </c:pt>
                <c:pt idx="436">
                  <c:v>43378</c:v>
                </c:pt>
                <c:pt idx="437">
                  <c:v>43381</c:v>
                </c:pt>
                <c:pt idx="438">
                  <c:v>43382</c:v>
                </c:pt>
                <c:pt idx="439">
                  <c:v>43383</c:v>
                </c:pt>
                <c:pt idx="440">
                  <c:v>43384</c:v>
                </c:pt>
                <c:pt idx="441">
                  <c:v>43385</c:v>
                </c:pt>
                <c:pt idx="442">
                  <c:v>43388</c:v>
                </c:pt>
                <c:pt idx="443">
                  <c:v>43389</c:v>
                </c:pt>
                <c:pt idx="444">
                  <c:v>43390</c:v>
                </c:pt>
                <c:pt idx="445">
                  <c:v>43391</c:v>
                </c:pt>
                <c:pt idx="446">
                  <c:v>43392</c:v>
                </c:pt>
                <c:pt idx="447">
                  <c:v>43395</c:v>
                </c:pt>
                <c:pt idx="448">
                  <c:v>43396</c:v>
                </c:pt>
                <c:pt idx="449">
                  <c:v>43397</c:v>
                </c:pt>
                <c:pt idx="450">
                  <c:v>43398</c:v>
                </c:pt>
                <c:pt idx="451">
                  <c:v>43399</c:v>
                </c:pt>
                <c:pt idx="452">
                  <c:v>43402</c:v>
                </c:pt>
                <c:pt idx="453">
                  <c:v>43403</c:v>
                </c:pt>
                <c:pt idx="454">
                  <c:v>43404</c:v>
                </c:pt>
                <c:pt idx="455">
                  <c:v>43405</c:v>
                </c:pt>
                <c:pt idx="456">
                  <c:v>43406</c:v>
                </c:pt>
                <c:pt idx="457">
                  <c:v>43409</c:v>
                </c:pt>
                <c:pt idx="458">
                  <c:v>43410</c:v>
                </c:pt>
                <c:pt idx="459">
                  <c:v>43411</c:v>
                </c:pt>
                <c:pt idx="460">
                  <c:v>43412</c:v>
                </c:pt>
                <c:pt idx="461">
                  <c:v>43413</c:v>
                </c:pt>
                <c:pt idx="462">
                  <c:v>43416</c:v>
                </c:pt>
                <c:pt idx="463">
                  <c:v>43417</c:v>
                </c:pt>
                <c:pt idx="464">
                  <c:v>43418</c:v>
                </c:pt>
                <c:pt idx="465">
                  <c:v>43419</c:v>
                </c:pt>
                <c:pt idx="466">
                  <c:v>43420</c:v>
                </c:pt>
                <c:pt idx="467">
                  <c:v>43423</c:v>
                </c:pt>
                <c:pt idx="468">
                  <c:v>43424</c:v>
                </c:pt>
                <c:pt idx="469">
                  <c:v>43425</c:v>
                </c:pt>
                <c:pt idx="470">
                  <c:v>43426</c:v>
                </c:pt>
                <c:pt idx="471">
                  <c:v>43427</c:v>
                </c:pt>
                <c:pt idx="472">
                  <c:v>43430</c:v>
                </c:pt>
                <c:pt idx="473">
                  <c:v>43431</c:v>
                </c:pt>
                <c:pt idx="474">
                  <c:v>43432</c:v>
                </c:pt>
                <c:pt idx="475">
                  <c:v>43433</c:v>
                </c:pt>
                <c:pt idx="476">
                  <c:v>43434</c:v>
                </c:pt>
                <c:pt idx="477">
                  <c:v>43437</c:v>
                </c:pt>
                <c:pt idx="478">
                  <c:v>43438</c:v>
                </c:pt>
                <c:pt idx="479">
                  <c:v>43439</c:v>
                </c:pt>
                <c:pt idx="480">
                  <c:v>43440</c:v>
                </c:pt>
                <c:pt idx="481">
                  <c:v>43441</c:v>
                </c:pt>
                <c:pt idx="482">
                  <c:v>43444</c:v>
                </c:pt>
                <c:pt idx="483">
                  <c:v>43445</c:v>
                </c:pt>
                <c:pt idx="484">
                  <c:v>43446</c:v>
                </c:pt>
                <c:pt idx="485">
                  <c:v>43447</c:v>
                </c:pt>
                <c:pt idx="486">
                  <c:v>43448</c:v>
                </c:pt>
                <c:pt idx="487">
                  <c:v>43451</c:v>
                </c:pt>
                <c:pt idx="488">
                  <c:v>43452</c:v>
                </c:pt>
                <c:pt idx="489">
                  <c:v>43453</c:v>
                </c:pt>
                <c:pt idx="490">
                  <c:v>43454</c:v>
                </c:pt>
                <c:pt idx="491">
                  <c:v>43455</c:v>
                </c:pt>
                <c:pt idx="492">
                  <c:v>43458</c:v>
                </c:pt>
                <c:pt idx="493">
                  <c:v>43461</c:v>
                </c:pt>
                <c:pt idx="494">
                  <c:v>43462</c:v>
                </c:pt>
                <c:pt idx="495">
                  <c:v>43465</c:v>
                </c:pt>
                <c:pt idx="496">
                  <c:v>43467</c:v>
                </c:pt>
                <c:pt idx="497">
                  <c:v>43468</c:v>
                </c:pt>
                <c:pt idx="498">
                  <c:v>43469</c:v>
                </c:pt>
                <c:pt idx="499">
                  <c:v>43472</c:v>
                </c:pt>
                <c:pt idx="500">
                  <c:v>43473</c:v>
                </c:pt>
                <c:pt idx="501">
                  <c:v>43474</c:v>
                </c:pt>
                <c:pt idx="502">
                  <c:v>43475</c:v>
                </c:pt>
                <c:pt idx="503">
                  <c:v>43476</c:v>
                </c:pt>
                <c:pt idx="504">
                  <c:v>43479</c:v>
                </c:pt>
                <c:pt idx="505">
                  <c:v>43480</c:v>
                </c:pt>
                <c:pt idx="506">
                  <c:v>43481</c:v>
                </c:pt>
                <c:pt idx="507">
                  <c:v>43482</c:v>
                </c:pt>
                <c:pt idx="508">
                  <c:v>43483</c:v>
                </c:pt>
                <c:pt idx="509">
                  <c:v>43486</c:v>
                </c:pt>
                <c:pt idx="510">
                  <c:v>43487</c:v>
                </c:pt>
                <c:pt idx="511">
                  <c:v>43488</c:v>
                </c:pt>
                <c:pt idx="512">
                  <c:v>43489</c:v>
                </c:pt>
                <c:pt idx="513">
                  <c:v>43490</c:v>
                </c:pt>
                <c:pt idx="514">
                  <c:v>43493</c:v>
                </c:pt>
                <c:pt idx="515">
                  <c:v>43494</c:v>
                </c:pt>
                <c:pt idx="516">
                  <c:v>43495</c:v>
                </c:pt>
                <c:pt idx="517">
                  <c:v>43496</c:v>
                </c:pt>
                <c:pt idx="518">
                  <c:v>43497</c:v>
                </c:pt>
                <c:pt idx="519">
                  <c:v>43500</c:v>
                </c:pt>
                <c:pt idx="520">
                  <c:v>43501</c:v>
                </c:pt>
                <c:pt idx="521">
                  <c:v>43502</c:v>
                </c:pt>
                <c:pt idx="522">
                  <c:v>43503</c:v>
                </c:pt>
                <c:pt idx="523">
                  <c:v>43504</c:v>
                </c:pt>
                <c:pt idx="524">
                  <c:v>43507</c:v>
                </c:pt>
                <c:pt idx="525">
                  <c:v>43508</c:v>
                </c:pt>
                <c:pt idx="526">
                  <c:v>43509</c:v>
                </c:pt>
                <c:pt idx="527">
                  <c:v>43510</c:v>
                </c:pt>
                <c:pt idx="528">
                  <c:v>43511</c:v>
                </c:pt>
                <c:pt idx="529">
                  <c:v>43514</c:v>
                </c:pt>
                <c:pt idx="530">
                  <c:v>43515</c:v>
                </c:pt>
                <c:pt idx="531">
                  <c:v>43516</c:v>
                </c:pt>
                <c:pt idx="532">
                  <c:v>43517</c:v>
                </c:pt>
                <c:pt idx="533">
                  <c:v>43518</c:v>
                </c:pt>
                <c:pt idx="534">
                  <c:v>43521</c:v>
                </c:pt>
                <c:pt idx="535">
                  <c:v>43522</c:v>
                </c:pt>
                <c:pt idx="536">
                  <c:v>43523</c:v>
                </c:pt>
                <c:pt idx="537">
                  <c:v>43524</c:v>
                </c:pt>
                <c:pt idx="538">
                  <c:v>43525</c:v>
                </c:pt>
                <c:pt idx="539">
                  <c:v>43528</c:v>
                </c:pt>
                <c:pt idx="540">
                  <c:v>43529</c:v>
                </c:pt>
                <c:pt idx="541">
                  <c:v>43530</c:v>
                </c:pt>
                <c:pt idx="542">
                  <c:v>43531</c:v>
                </c:pt>
                <c:pt idx="543">
                  <c:v>43532</c:v>
                </c:pt>
                <c:pt idx="544">
                  <c:v>43535</c:v>
                </c:pt>
                <c:pt idx="545">
                  <c:v>43536</c:v>
                </c:pt>
                <c:pt idx="546">
                  <c:v>43537</c:v>
                </c:pt>
                <c:pt idx="547">
                  <c:v>43538</c:v>
                </c:pt>
                <c:pt idx="548">
                  <c:v>43539</c:v>
                </c:pt>
                <c:pt idx="549">
                  <c:v>43542</c:v>
                </c:pt>
                <c:pt idx="550">
                  <c:v>43543</c:v>
                </c:pt>
                <c:pt idx="551">
                  <c:v>43544</c:v>
                </c:pt>
                <c:pt idx="552">
                  <c:v>43545</c:v>
                </c:pt>
                <c:pt idx="553">
                  <c:v>43546</c:v>
                </c:pt>
                <c:pt idx="554">
                  <c:v>43549</c:v>
                </c:pt>
                <c:pt idx="555">
                  <c:v>43550</c:v>
                </c:pt>
                <c:pt idx="556">
                  <c:v>43551</c:v>
                </c:pt>
                <c:pt idx="557">
                  <c:v>43552</c:v>
                </c:pt>
                <c:pt idx="558">
                  <c:v>43553</c:v>
                </c:pt>
                <c:pt idx="559">
                  <c:v>43556</c:v>
                </c:pt>
                <c:pt idx="560">
                  <c:v>43557</c:v>
                </c:pt>
                <c:pt idx="561">
                  <c:v>43558</c:v>
                </c:pt>
                <c:pt idx="562">
                  <c:v>43559</c:v>
                </c:pt>
                <c:pt idx="563">
                  <c:v>43560</c:v>
                </c:pt>
                <c:pt idx="564">
                  <c:v>43563</c:v>
                </c:pt>
                <c:pt idx="565">
                  <c:v>43564</c:v>
                </c:pt>
                <c:pt idx="566">
                  <c:v>43565</c:v>
                </c:pt>
                <c:pt idx="567">
                  <c:v>43566</c:v>
                </c:pt>
                <c:pt idx="568">
                  <c:v>43567</c:v>
                </c:pt>
                <c:pt idx="569">
                  <c:v>43570</c:v>
                </c:pt>
                <c:pt idx="570">
                  <c:v>43571</c:v>
                </c:pt>
                <c:pt idx="571">
                  <c:v>43572</c:v>
                </c:pt>
                <c:pt idx="572">
                  <c:v>43573</c:v>
                </c:pt>
                <c:pt idx="573">
                  <c:v>43578</c:v>
                </c:pt>
                <c:pt idx="574">
                  <c:v>43579</c:v>
                </c:pt>
                <c:pt idx="575">
                  <c:v>43580</c:v>
                </c:pt>
                <c:pt idx="576">
                  <c:v>43581</c:v>
                </c:pt>
                <c:pt idx="577">
                  <c:v>43584</c:v>
                </c:pt>
                <c:pt idx="578">
                  <c:v>43585</c:v>
                </c:pt>
                <c:pt idx="579">
                  <c:v>43587</c:v>
                </c:pt>
                <c:pt idx="580">
                  <c:v>43588</c:v>
                </c:pt>
                <c:pt idx="581">
                  <c:v>43591</c:v>
                </c:pt>
                <c:pt idx="582">
                  <c:v>43592</c:v>
                </c:pt>
                <c:pt idx="583">
                  <c:v>43593</c:v>
                </c:pt>
                <c:pt idx="584">
                  <c:v>43594</c:v>
                </c:pt>
                <c:pt idx="585">
                  <c:v>43595</c:v>
                </c:pt>
                <c:pt idx="586">
                  <c:v>43598</c:v>
                </c:pt>
                <c:pt idx="587">
                  <c:v>43599</c:v>
                </c:pt>
                <c:pt idx="588">
                  <c:v>43600</c:v>
                </c:pt>
                <c:pt idx="589">
                  <c:v>43601</c:v>
                </c:pt>
                <c:pt idx="590">
                  <c:v>43602</c:v>
                </c:pt>
                <c:pt idx="591">
                  <c:v>43605</c:v>
                </c:pt>
                <c:pt idx="592">
                  <c:v>43606</c:v>
                </c:pt>
                <c:pt idx="593">
                  <c:v>43607</c:v>
                </c:pt>
                <c:pt idx="594">
                  <c:v>43608</c:v>
                </c:pt>
                <c:pt idx="595">
                  <c:v>43609</c:v>
                </c:pt>
                <c:pt idx="596">
                  <c:v>43612</c:v>
                </c:pt>
                <c:pt idx="597">
                  <c:v>43613</c:v>
                </c:pt>
                <c:pt idx="598">
                  <c:v>43614</c:v>
                </c:pt>
                <c:pt idx="599">
                  <c:v>43615</c:v>
                </c:pt>
                <c:pt idx="600">
                  <c:v>43616</c:v>
                </c:pt>
                <c:pt idx="601">
                  <c:v>43619</c:v>
                </c:pt>
                <c:pt idx="602">
                  <c:v>43620</c:v>
                </c:pt>
                <c:pt idx="603">
                  <c:v>43621</c:v>
                </c:pt>
                <c:pt idx="604">
                  <c:v>43622</c:v>
                </c:pt>
                <c:pt idx="605">
                  <c:v>43623</c:v>
                </c:pt>
                <c:pt idx="606">
                  <c:v>43626</c:v>
                </c:pt>
                <c:pt idx="607">
                  <c:v>43627</c:v>
                </c:pt>
                <c:pt idx="608">
                  <c:v>43628</c:v>
                </c:pt>
                <c:pt idx="609">
                  <c:v>43629</c:v>
                </c:pt>
                <c:pt idx="610">
                  <c:v>43630</c:v>
                </c:pt>
                <c:pt idx="611">
                  <c:v>43633</c:v>
                </c:pt>
                <c:pt idx="612">
                  <c:v>43634</c:v>
                </c:pt>
                <c:pt idx="613">
                  <c:v>43635</c:v>
                </c:pt>
                <c:pt idx="614">
                  <c:v>43636</c:v>
                </c:pt>
                <c:pt idx="615">
                  <c:v>43637</c:v>
                </c:pt>
                <c:pt idx="616">
                  <c:v>43640</c:v>
                </c:pt>
                <c:pt idx="617">
                  <c:v>43641</c:v>
                </c:pt>
                <c:pt idx="618">
                  <c:v>43642</c:v>
                </c:pt>
                <c:pt idx="619">
                  <c:v>43643</c:v>
                </c:pt>
                <c:pt idx="620">
                  <c:v>43644</c:v>
                </c:pt>
                <c:pt idx="621">
                  <c:v>43647</c:v>
                </c:pt>
                <c:pt idx="622">
                  <c:v>43648</c:v>
                </c:pt>
                <c:pt idx="623">
                  <c:v>43649</c:v>
                </c:pt>
                <c:pt idx="624">
                  <c:v>43650</c:v>
                </c:pt>
                <c:pt idx="625">
                  <c:v>43651</c:v>
                </c:pt>
                <c:pt idx="626">
                  <c:v>43654</c:v>
                </c:pt>
                <c:pt idx="627">
                  <c:v>43655</c:v>
                </c:pt>
                <c:pt idx="628">
                  <c:v>43656</c:v>
                </c:pt>
                <c:pt idx="629">
                  <c:v>43657</c:v>
                </c:pt>
                <c:pt idx="630">
                  <c:v>43658</c:v>
                </c:pt>
                <c:pt idx="631">
                  <c:v>43661</c:v>
                </c:pt>
                <c:pt idx="632">
                  <c:v>43662</c:v>
                </c:pt>
                <c:pt idx="633">
                  <c:v>43663</c:v>
                </c:pt>
                <c:pt idx="634">
                  <c:v>43664</c:v>
                </c:pt>
                <c:pt idx="635">
                  <c:v>43665</c:v>
                </c:pt>
                <c:pt idx="636">
                  <c:v>43668</c:v>
                </c:pt>
                <c:pt idx="637">
                  <c:v>43669</c:v>
                </c:pt>
                <c:pt idx="638">
                  <c:v>43670</c:v>
                </c:pt>
                <c:pt idx="639">
                  <c:v>43671</c:v>
                </c:pt>
                <c:pt idx="640">
                  <c:v>43672</c:v>
                </c:pt>
                <c:pt idx="641">
                  <c:v>43675</c:v>
                </c:pt>
                <c:pt idx="642">
                  <c:v>43676</c:v>
                </c:pt>
                <c:pt idx="643">
                  <c:v>43677</c:v>
                </c:pt>
                <c:pt idx="644">
                  <c:v>43678</c:v>
                </c:pt>
                <c:pt idx="645">
                  <c:v>43679</c:v>
                </c:pt>
                <c:pt idx="646">
                  <c:v>43682</c:v>
                </c:pt>
                <c:pt idx="647">
                  <c:v>43683</c:v>
                </c:pt>
                <c:pt idx="648">
                  <c:v>43684</c:v>
                </c:pt>
                <c:pt idx="649">
                  <c:v>43685</c:v>
                </c:pt>
                <c:pt idx="650">
                  <c:v>43686</c:v>
                </c:pt>
                <c:pt idx="651">
                  <c:v>43689</c:v>
                </c:pt>
                <c:pt idx="652">
                  <c:v>43690</c:v>
                </c:pt>
                <c:pt idx="653">
                  <c:v>43691</c:v>
                </c:pt>
                <c:pt idx="654">
                  <c:v>43692</c:v>
                </c:pt>
                <c:pt idx="655">
                  <c:v>43693</c:v>
                </c:pt>
                <c:pt idx="656">
                  <c:v>43696</c:v>
                </c:pt>
                <c:pt idx="657">
                  <c:v>43697</c:v>
                </c:pt>
                <c:pt idx="658">
                  <c:v>43698</c:v>
                </c:pt>
                <c:pt idx="659">
                  <c:v>43699</c:v>
                </c:pt>
                <c:pt idx="660">
                  <c:v>43700</c:v>
                </c:pt>
                <c:pt idx="661">
                  <c:v>43703</c:v>
                </c:pt>
                <c:pt idx="662">
                  <c:v>43704</c:v>
                </c:pt>
                <c:pt idx="663">
                  <c:v>43705</c:v>
                </c:pt>
                <c:pt idx="664">
                  <c:v>43706</c:v>
                </c:pt>
                <c:pt idx="665">
                  <c:v>43707</c:v>
                </c:pt>
                <c:pt idx="666">
                  <c:v>43710</c:v>
                </c:pt>
                <c:pt idx="667">
                  <c:v>43711</c:v>
                </c:pt>
                <c:pt idx="668">
                  <c:v>43712</c:v>
                </c:pt>
                <c:pt idx="669">
                  <c:v>43713</c:v>
                </c:pt>
                <c:pt idx="670">
                  <c:v>43714</c:v>
                </c:pt>
                <c:pt idx="671">
                  <c:v>43717</c:v>
                </c:pt>
                <c:pt idx="672">
                  <c:v>43718</c:v>
                </c:pt>
                <c:pt idx="673">
                  <c:v>43719</c:v>
                </c:pt>
                <c:pt idx="674">
                  <c:v>43720</c:v>
                </c:pt>
                <c:pt idx="675">
                  <c:v>43721</c:v>
                </c:pt>
                <c:pt idx="676">
                  <c:v>43724</c:v>
                </c:pt>
                <c:pt idx="677">
                  <c:v>43725</c:v>
                </c:pt>
                <c:pt idx="678">
                  <c:v>43726</c:v>
                </c:pt>
                <c:pt idx="679">
                  <c:v>43727</c:v>
                </c:pt>
                <c:pt idx="680">
                  <c:v>43728</c:v>
                </c:pt>
                <c:pt idx="681">
                  <c:v>43731</c:v>
                </c:pt>
                <c:pt idx="682">
                  <c:v>43732</c:v>
                </c:pt>
                <c:pt idx="683">
                  <c:v>43733</c:v>
                </c:pt>
                <c:pt idx="684">
                  <c:v>43734</c:v>
                </c:pt>
                <c:pt idx="685">
                  <c:v>43735</c:v>
                </c:pt>
                <c:pt idx="686">
                  <c:v>43738</c:v>
                </c:pt>
                <c:pt idx="687">
                  <c:v>43739</c:v>
                </c:pt>
                <c:pt idx="688">
                  <c:v>43740</c:v>
                </c:pt>
                <c:pt idx="689">
                  <c:v>43741</c:v>
                </c:pt>
                <c:pt idx="690">
                  <c:v>43742</c:v>
                </c:pt>
                <c:pt idx="691">
                  <c:v>43745</c:v>
                </c:pt>
                <c:pt idx="692">
                  <c:v>43746</c:v>
                </c:pt>
                <c:pt idx="693">
                  <c:v>43747</c:v>
                </c:pt>
                <c:pt idx="694">
                  <c:v>43748</c:v>
                </c:pt>
                <c:pt idx="695">
                  <c:v>43749</c:v>
                </c:pt>
                <c:pt idx="696">
                  <c:v>43752</c:v>
                </c:pt>
                <c:pt idx="697">
                  <c:v>43753</c:v>
                </c:pt>
                <c:pt idx="698">
                  <c:v>43754</c:v>
                </c:pt>
                <c:pt idx="699">
                  <c:v>43755</c:v>
                </c:pt>
                <c:pt idx="700">
                  <c:v>43756</c:v>
                </c:pt>
                <c:pt idx="701">
                  <c:v>43759</c:v>
                </c:pt>
                <c:pt idx="702">
                  <c:v>43760</c:v>
                </c:pt>
                <c:pt idx="703">
                  <c:v>43761</c:v>
                </c:pt>
                <c:pt idx="704">
                  <c:v>43762</c:v>
                </c:pt>
                <c:pt idx="705">
                  <c:v>43763</c:v>
                </c:pt>
                <c:pt idx="706">
                  <c:v>43766</c:v>
                </c:pt>
                <c:pt idx="707">
                  <c:v>43767</c:v>
                </c:pt>
                <c:pt idx="708">
                  <c:v>43768</c:v>
                </c:pt>
                <c:pt idx="709">
                  <c:v>43769</c:v>
                </c:pt>
                <c:pt idx="710">
                  <c:v>43770</c:v>
                </c:pt>
                <c:pt idx="711">
                  <c:v>43773</c:v>
                </c:pt>
                <c:pt idx="712">
                  <c:v>43774</c:v>
                </c:pt>
                <c:pt idx="713">
                  <c:v>43775</c:v>
                </c:pt>
                <c:pt idx="714">
                  <c:v>43776</c:v>
                </c:pt>
                <c:pt idx="715">
                  <c:v>43777</c:v>
                </c:pt>
                <c:pt idx="716">
                  <c:v>43780</c:v>
                </c:pt>
                <c:pt idx="717">
                  <c:v>43781</c:v>
                </c:pt>
                <c:pt idx="718">
                  <c:v>43782</c:v>
                </c:pt>
                <c:pt idx="719">
                  <c:v>43783</c:v>
                </c:pt>
                <c:pt idx="720">
                  <c:v>43784</c:v>
                </c:pt>
                <c:pt idx="721">
                  <c:v>43787</c:v>
                </c:pt>
                <c:pt idx="722">
                  <c:v>43788</c:v>
                </c:pt>
                <c:pt idx="723">
                  <c:v>43789</c:v>
                </c:pt>
                <c:pt idx="724">
                  <c:v>43790</c:v>
                </c:pt>
                <c:pt idx="725">
                  <c:v>43791</c:v>
                </c:pt>
                <c:pt idx="726">
                  <c:v>43794</c:v>
                </c:pt>
                <c:pt idx="727">
                  <c:v>43795</c:v>
                </c:pt>
                <c:pt idx="728">
                  <c:v>43796</c:v>
                </c:pt>
                <c:pt idx="729">
                  <c:v>43797</c:v>
                </c:pt>
                <c:pt idx="730">
                  <c:v>43798</c:v>
                </c:pt>
                <c:pt idx="731">
                  <c:v>43801</c:v>
                </c:pt>
                <c:pt idx="732">
                  <c:v>43802</c:v>
                </c:pt>
                <c:pt idx="733">
                  <c:v>43803</c:v>
                </c:pt>
                <c:pt idx="734">
                  <c:v>43804</c:v>
                </c:pt>
                <c:pt idx="735">
                  <c:v>43805</c:v>
                </c:pt>
                <c:pt idx="736">
                  <c:v>43808</c:v>
                </c:pt>
                <c:pt idx="737">
                  <c:v>43809</c:v>
                </c:pt>
                <c:pt idx="738">
                  <c:v>43810</c:v>
                </c:pt>
                <c:pt idx="739">
                  <c:v>43811</c:v>
                </c:pt>
                <c:pt idx="740">
                  <c:v>43812</c:v>
                </c:pt>
                <c:pt idx="741">
                  <c:v>43815</c:v>
                </c:pt>
                <c:pt idx="742">
                  <c:v>43816</c:v>
                </c:pt>
                <c:pt idx="743">
                  <c:v>43817</c:v>
                </c:pt>
                <c:pt idx="744">
                  <c:v>43818</c:v>
                </c:pt>
                <c:pt idx="745">
                  <c:v>43819</c:v>
                </c:pt>
                <c:pt idx="746">
                  <c:v>43822</c:v>
                </c:pt>
                <c:pt idx="747">
                  <c:v>43823</c:v>
                </c:pt>
                <c:pt idx="748">
                  <c:v>43826</c:v>
                </c:pt>
                <c:pt idx="749">
                  <c:v>43829</c:v>
                </c:pt>
                <c:pt idx="750">
                  <c:v>43830</c:v>
                </c:pt>
                <c:pt idx="751">
                  <c:v>43832</c:v>
                </c:pt>
                <c:pt idx="752">
                  <c:v>43833</c:v>
                </c:pt>
                <c:pt idx="753">
                  <c:v>43836</c:v>
                </c:pt>
                <c:pt idx="754">
                  <c:v>43837</c:v>
                </c:pt>
                <c:pt idx="755">
                  <c:v>43838</c:v>
                </c:pt>
                <c:pt idx="756">
                  <c:v>43839</c:v>
                </c:pt>
                <c:pt idx="757">
                  <c:v>43840</c:v>
                </c:pt>
                <c:pt idx="758">
                  <c:v>43843</c:v>
                </c:pt>
                <c:pt idx="759">
                  <c:v>43844</c:v>
                </c:pt>
                <c:pt idx="760">
                  <c:v>43845</c:v>
                </c:pt>
                <c:pt idx="761">
                  <c:v>43846</c:v>
                </c:pt>
                <c:pt idx="762">
                  <c:v>43847</c:v>
                </c:pt>
                <c:pt idx="763">
                  <c:v>43850</c:v>
                </c:pt>
                <c:pt idx="764">
                  <c:v>43851</c:v>
                </c:pt>
                <c:pt idx="765">
                  <c:v>43852</c:v>
                </c:pt>
                <c:pt idx="766">
                  <c:v>43853</c:v>
                </c:pt>
                <c:pt idx="767">
                  <c:v>43854</c:v>
                </c:pt>
                <c:pt idx="768">
                  <c:v>43857</c:v>
                </c:pt>
                <c:pt idx="769">
                  <c:v>43858</c:v>
                </c:pt>
                <c:pt idx="770">
                  <c:v>43859</c:v>
                </c:pt>
                <c:pt idx="771">
                  <c:v>43860</c:v>
                </c:pt>
                <c:pt idx="772">
                  <c:v>43861</c:v>
                </c:pt>
                <c:pt idx="773">
                  <c:v>43864</c:v>
                </c:pt>
                <c:pt idx="774">
                  <c:v>43865</c:v>
                </c:pt>
                <c:pt idx="775">
                  <c:v>43866</c:v>
                </c:pt>
                <c:pt idx="776">
                  <c:v>43867</c:v>
                </c:pt>
                <c:pt idx="777">
                  <c:v>43868</c:v>
                </c:pt>
                <c:pt idx="778">
                  <c:v>43871</c:v>
                </c:pt>
                <c:pt idx="779">
                  <c:v>43872</c:v>
                </c:pt>
                <c:pt idx="780">
                  <c:v>43873</c:v>
                </c:pt>
                <c:pt idx="781">
                  <c:v>43874</c:v>
                </c:pt>
                <c:pt idx="782">
                  <c:v>43875</c:v>
                </c:pt>
                <c:pt idx="783">
                  <c:v>43878</c:v>
                </c:pt>
                <c:pt idx="784">
                  <c:v>43879</c:v>
                </c:pt>
                <c:pt idx="785">
                  <c:v>43880</c:v>
                </c:pt>
                <c:pt idx="786">
                  <c:v>43881</c:v>
                </c:pt>
                <c:pt idx="787">
                  <c:v>43882</c:v>
                </c:pt>
                <c:pt idx="788">
                  <c:v>43885</c:v>
                </c:pt>
                <c:pt idx="789">
                  <c:v>43886</c:v>
                </c:pt>
                <c:pt idx="790">
                  <c:v>43887</c:v>
                </c:pt>
                <c:pt idx="791">
                  <c:v>43888</c:v>
                </c:pt>
                <c:pt idx="792">
                  <c:v>43889</c:v>
                </c:pt>
                <c:pt idx="793">
                  <c:v>43892</c:v>
                </c:pt>
                <c:pt idx="794">
                  <c:v>43893</c:v>
                </c:pt>
                <c:pt idx="795">
                  <c:v>43894</c:v>
                </c:pt>
                <c:pt idx="796">
                  <c:v>43895</c:v>
                </c:pt>
                <c:pt idx="797">
                  <c:v>43896</c:v>
                </c:pt>
                <c:pt idx="798">
                  <c:v>43899</c:v>
                </c:pt>
                <c:pt idx="799">
                  <c:v>43900</c:v>
                </c:pt>
                <c:pt idx="800">
                  <c:v>43901</c:v>
                </c:pt>
                <c:pt idx="801">
                  <c:v>43902</c:v>
                </c:pt>
                <c:pt idx="802">
                  <c:v>43903</c:v>
                </c:pt>
                <c:pt idx="803">
                  <c:v>43906</c:v>
                </c:pt>
                <c:pt idx="804">
                  <c:v>43907</c:v>
                </c:pt>
                <c:pt idx="805">
                  <c:v>43908</c:v>
                </c:pt>
                <c:pt idx="806">
                  <c:v>43909</c:v>
                </c:pt>
                <c:pt idx="807">
                  <c:v>43910</c:v>
                </c:pt>
                <c:pt idx="808">
                  <c:v>43913</c:v>
                </c:pt>
                <c:pt idx="809">
                  <c:v>43914</c:v>
                </c:pt>
                <c:pt idx="810">
                  <c:v>43915</c:v>
                </c:pt>
                <c:pt idx="811">
                  <c:v>43916</c:v>
                </c:pt>
                <c:pt idx="812">
                  <c:v>43917</c:v>
                </c:pt>
                <c:pt idx="813">
                  <c:v>43920</c:v>
                </c:pt>
                <c:pt idx="814">
                  <c:v>43921</c:v>
                </c:pt>
                <c:pt idx="815">
                  <c:v>43922</c:v>
                </c:pt>
                <c:pt idx="816">
                  <c:v>43923</c:v>
                </c:pt>
                <c:pt idx="817">
                  <c:v>43924</c:v>
                </c:pt>
                <c:pt idx="818">
                  <c:v>43927</c:v>
                </c:pt>
                <c:pt idx="819">
                  <c:v>43928</c:v>
                </c:pt>
                <c:pt idx="820">
                  <c:v>43929</c:v>
                </c:pt>
                <c:pt idx="821">
                  <c:v>43930</c:v>
                </c:pt>
                <c:pt idx="822">
                  <c:v>43935</c:v>
                </c:pt>
                <c:pt idx="823">
                  <c:v>43936</c:v>
                </c:pt>
                <c:pt idx="824">
                  <c:v>43937</c:v>
                </c:pt>
                <c:pt idx="825">
                  <c:v>43938</c:v>
                </c:pt>
                <c:pt idx="826">
                  <c:v>43941</c:v>
                </c:pt>
                <c:pt idx="827">
                  <c:v>43942</c:v>
                </c:pt>
                <c:pt idx="828">
                  <c:v>43943</c:v>
                </c:pt>
                <c:pt idx="829">
                  <c:v>43944</c:v>
                </c:pt>
                <c:pt idx="830">
                  <c:v>43945</c:v>
                </c:pt>
                <c:pt idx="831">
                  <c:v>43948</c:v>
                </c:pt>
                <c:pt idx="832">
                  <c:v>43949</c:v>
                </c:pt>
                <c:pt idx="833">
                  <c:v>43950</c:v>
                </c:pt>
                <c:pt idx="834">
                  <c:v>43951</c:v>
                </c:pt>
                <c:pt idx="835">
                  <c:v>43955</c:v>
                </c:pt>
                <c:pt idx="836">
                  <c:v>43956</c:v>
                </c:pt>
                <c:pt idx="837">
                  <c:v>43957</c:v>
                </c:pt>
                <c:pt idx="838">
                  <c:v>43958</c:v>
                </c:pt>
                <c:pt idx="839">
                  <c:v>43959</c:v>
                </c:pt>
                <c:pt idx="840">
                  <c:v>43962</c:v>
                </c:pt>
                <c:pt idx="841">
                  <c:v>43963</c:v>
                </c:pt>
                <c:pt idx="842">
                  <c:v>43964</c:v>
                </c:pt>
                <c:pt idx="843">
                  <c:v>43965</c:v>
                </c:pt>
                <c:pt idx="844">
                  <c:v>43966</c:v>
                </c:pt>
                <c:pt idx="845">
                  <c:v>43969</c:v>
                </c:pt>
                <c:pt idx="846">
                  <c:v>43970</c:v>
                </c:pt>
                <c:pt idx="847">
                  <c:v>43971</c:v>
                </c:pt>
                <c:pt idx="848">
                  <c:v>43972</c:v>
                </c:pt>
                <c:pt idx="849">
                  <c:v>43973</c:v>
                </c:pt>
                <c:pt idx="850">
                  <c:v>43976</c:v>
                </c:pt>
                <c:pt idx="851">
                  <c:v>43977</c:v>
                </c:pt>
                <c:pt idx="852">
                  <c:v>43978</c:v>
                </c:pt>
                <c:pt idx="853">
                  <c:v>43979</c:v>
                </c:pt>
                <c:pt idx="854">
                  <c:v>43980</c:v>
                </c:pt>
                <c:pt idx="855">
                  <c:v>43983</c:v>
                </c:pt>
                <c:pt idx="856">
                  <c:v>43984</c:v>
                </c:pt>
                <c:pt idx="857">
                  <c:v>43985</c:v>
                </c:pt>
                <c:pt idx="858">
                  <c:v>43986</c:v>
                </c:pt>
                <c:pt idx="859">
                  <c:v>43987</c:v>
                </c:pt>
                <c:pt idx="860">
                  <c:v>43990</c:v>
                </c:pt>
                <c:pt idx="861">
                  <c:v>43991</c:v>
                </c:pt>
                <c:pt idx="862">
                  <c:v>43992</c:v>
                </c:pt>
                <c:pt idx="863">
                  <c:v>43993</c:v>
                </c:pt>
                <c:pt idx="864">
                  <c:v>43994</c:v>
                </c:pt>
                <c:pt idx="865">
                  <c:v>43997</c:v>
                </c:pt>
                <c:pt idx="866">
                  <c:v>43998</c:v>
                </c:pt>
                <c:pt idx="867">
                  <c:v>43999</c:v>
                </c:pt>
                <c:pt idx="868">
                  <c:v>44000</c:v>
                </c:pt>
                <c:pt idx="869">
                  <c:v>44001</c:v>
                </c:pt>
                <c:pt idx="870">
                  <c:v>44004</c:v>
                </c:pt>
                <c:pt idx="871">
                  <c:v>44005</c:v>
                </c:pt>
                <c:pt idx="872">
                  <c:v>44006</c:v>
                </c:pt>
                <c:pt idx="873">
                  <c:v>44007</c:v>
                </c:pt>
                <c:pt idx="874">
                  <c:v>44008</c:v>
                </c:pt>
                <c:pt idx="875">
                  <c:v>44011</c:v>
                </c:pt>
                <c:pt idx="876">
                  <c:v>44012</c:v>
                </c:pt>
                <c:pt idx="877">
                  <c:v>44013</c:v>
                </c:pt>
                <c:pt idx="878">
                  <c:v>44014</c:v>
                </c:pt>
                <c:pt idx="879">
                  <c:v>44015</c:v>
                </c:pt>
                <c:pt idx="880">
                  <c:v>44018</c:v>
                </c:pt>
                <c:pt idx="881">
                  <c:v>44019</c:v>
                </c:pt>
                <c:pt idx="882">
                  <c:v>44020</c:v>
                </c:pt>
                <c:pt idx="883">
                  <c:v>44021</c:v>
                </c:pt>
                <c:pt idx="884">
                  <c:v>44022</c:v>
                </c:pt>
                <c:pt idx="885">
                  <c:v>44025</c:v>
                </c:pt>
                <c:pt idx="886">
                  <c:v>44026</c:v>
                </c:pt>
                <c:pt idx="887">
                  <c:v>44027</c:v>
                </c:pt>
                <c:pt idx="888">
                  <c:v>44028</c:v>
                </c:pt>
                <c:pt idx="889">
                  <c:v>44029</c:v>
                </c:pt>
                <c:pt idx="890">
                  <c:v>44032</c:v>
                </c:pt>
                <c:pt idx="891">
                  <c:v>44033</c:v>
                </c:pt>
                <c:pt idx="892">
                  <c:v>44034</c:v>
                </c:pt>
                <c:pt idx="893">
                  <c:v>44035</c:v>
                </c:pt>
                <c:pt idx="894">
                  <c:v>44036</c:v>
                </c:pt>
                <c:pt idx="895">
                  <c:v>44039</c:v>
                </c:pt>
                <c:pt idx="896">
                  <c:v>44040</c:v>
                </c:pt>
                <c:pt idx="897">
                  <c:v>44041</c:v>
                </c:pt>
                <c:pt idx="898">
                  <c:v>44042</c:v>
                </c:pt>
                <c:pt idx="899">
                  <c:v>44043</c:v>
                </c:pt>
                <c:pt idx="900">
                  <c:v>44046</c:v>
                </c:pt>
                <c:pt idx="901">
                  <c:v>44047</c:v>
                </c:pt>
                <c:pt idx="902">
                  <c:v>44048</c:v>
                </c:pt>
                <c:pt idx="903">
                  <c:v>44049</c:v>
                </c:pt>
                <c:pt idx="904">
                  <c:v>44050</c:v>
                </c:pt>
                <c:pt idx="905">
                  <c:v>44053</c:v>
                </c:pt>
                <c:pt idx="906">
                  <c:v>44054</c:v>
                </c:pt>
                <c:pt idx="907">
                  <c:v>44055</c:v>
                </c:pt>
                <c:pt idx="908">
                  <c:v>44056</c:v>
                </c:pt>
                <c:pt idx="909">
                  <c:v>44057</c:v>
                </c:pt>
                <c:pt idx="910">
                  <c:v>44060</c:v>
                </c:pt>
                <c:pt idx="911">
                  <c:v>44061</c:v>
                </c:pt>
                <c:pt idx="912">
                  <c:v>44062</c:v>
                </c:pt>
                <c:pt idx="913">
                  <c:v>44063</c:v>
                </c:pt>
                <c:pt idx="914">
                  <c:v>44064</c:v>
                </c:pt>
                <c:pt idx="915">
                  <c:v>44067</c:v>
                </c:pt>
                <c:pt idx="916">
                  <c:v>44068</c:v>
                </c:pt>
                <c:pt idx="917">
                  <c:v>44069</c:v>
                </c:pt>
                <c:pt idx="918">
                  <c:v>44070</c:v>
                </c:pt>
                <c:pt idx="919">
                  <c:v>44071</c:v>
                </c:pt>
                <c:pt idx="920">
                  <c:v>44074</c:v>
                </c:pt>
                <c:pt idx="921">
                  <c:v>44075</c:v>
                </c:pt>
                <c:pt idx="922">
                  <c:v>44076</c:v>
                </c:pt>
                <c:pt idx="923">
                  <c:v>44077</c:v>
                </c:pt>
                <c:pt idx="924">
                  <c:v>44078</c:v>
                </c:pt>
                <c:pt idx="925">
                  <c:v>44081</c:v>
                </c:pt>
                <c:pt idx="926">
                  <c:v>44082</c:v>
                </c:pt>
                <c:pt idx="927">
                  <c:v>44083</c:v>
                </c:pt>
                <c:pt idx="928">
                  <c:v>44084</c:v>
                </c:pt>
                <c:pt idx="929">
                  <c:v>44085</c:v>
                </c:pt>
                <c:pt idx="930">
                  <c:v>44088</c:v>
                </c:pt>
                <c:pt idx="931">
                  <c:v>44089</c:v>
                </c:pt>
                <c:pt idx="932">
                  <c:v>44090</c:v>
                </c:pt>
                <c:pt idx="933">
                  <c:v>44091</c:v>
                </c:pt>
                <c:pt idx="934">
                  <c:v>44092</c:v>
                </c:pt>
                <c:pt idx="935">
                  <c:v>44095</c:v>
                </c:pt>
                <c:pt idx="936">
                  <c:v>44096</c:v>
                </c:pt>
                <c:pt idx="937">
                  <c:v>44097</c:v>
                </c:pt>
                <c:pt idx="938">
                  <c:v>44098</c:v>
                </c:pt>
                <c:pt idx="939">
                  <c:v>44099</c:v>
                </c:pt>
                <c:pt idx="940">
                  <c:v>44102</c:v>
                </c:pt>
                <c:pt idx="941">
                  <c:v>44103</c:v>
                </c:pt>
                <c:pt idx="942">
                  <c:v>44104</c:v>
                </c:pt>
                <c:pt idx="943">
                  <c:v>44105</c:v>
                </c:pt>
                <c:pt idx="944">
                  <c:v>44106</c:v>
                </c:pt>
                <c:pt idx="945">
                  <c:v>44109</c:v>
                </c:pt>
                <c:pt idx="946">
                  <c:v>44110</c:v>
                </c:pt>
                <c:pt idx="947">
                  <c:v>44111</c:v>
                </c:pt>
                <c:pt idx="948">
                  <c:v>44112</c:v>
                </c:pt>
                <c:pt idx="949">
                  <c:v>44113</c:v>
                </c:pt>
                <c:pt idx="950">
                  <c:v>44116</c:v>
                </c:pt>
                <c:pt idx="951">
                  <c:v>44117</c:v>
                </c:pt>
                <c:pt idx="952">
                  <c:v>44118</c:v>
                </c:pt>
                <c:pt idx="953">
                  <c:v>44119</c:v>
                </c:pt>
                <c:pt idx="954">
                  <c:v>44120</c:v>
                </c:pt>
                <c:pt idx="955">
                  <c:v>44123</c:v>
                </c:pt>
                <c:pt idx="956">
                  <c:v>44124</c:v>
                </c:pt>
                <c:pt idx="957">
                  <c:v>44125</c:v>
                </c:pt>
                <c:pt idx="958">
                  <c:v>44126</c:v>
                </c:pt>
                <c:pt idx="959">
                  <c:v>44127</c:v>
                </c:pt>
                <c:pt idx="960">
                  <c:v>44130</c:v>
                </c:pt>
                <c:pt idx="961">
                  <c:v>44131</c:v>
                </c:pt>
                <c:pt idx="962">
                  <c:v>44132</c:v>
                </c:pt>
                <c:pt idx="963">
                  <c:v>44133</c:v>
                </c:pt>
                <c:pt idx="964">
                  <c:v>44134</c:v>
                </c:pt>
                <c:pt idx="965">
                  <c:v>44137</c:v>
                </c:pt>
                <c:pt idx="966">
                  <c:v>44138</c:v>
                </c:pt>
                <c:pt idx="967">
                  <c:v>44139</c:v>
                </c:pt>
                <c:pt idx="968">
                  <c:v>44140</c:v>
                </c:pt>
                <c:pt idx="969">
                  <c:v>44141</c:v>
                </c:pt>
                <c:pt idx="970">
                  <c:v>44144</c:v>
                </c:pt>
                <c:pt idx="971">
                  <c:v>44145</c:v>
                </c:pt>
                <c:pt idx="972">
                  <c:v>44146</c:v>
                </c:pt>
                <c:pt idx="973">
                  <c:v>44147</c:v>
                </c:pt>
                <c:pt idx="974">
                  <c:v>44148</c:v>
                </c:pt>
                <c:pt idx="975">
                  <c:v>44151</c:v>
                </c:pt>
                <c:pt idx="976">
                  <c:v>44152</c:v>
                </c:pt>
                <c:pt idx="977">
                  <c:v>44153</c:v>
                </c:pt>
                <c:pt idx="978">
                  <c:v>44154</c:v>
                </c:pt>
                <c:pt idx="979">
                  <c:v>44155</c:v>
                </c:pt>
                <c:pt idx="980">
                  <c:v>44158</c:v>
                </c:pt>
                <c:pt idx="981">
                  <c:v>44159</c:v>
                </c:pt>
                <c:pt idx="982">
                  <c:v>44160</c:v>
                </c:pt>
                <c:pt idx="983">
                  <c:v>44161</c:v>
                </c:pt>
                <c:pt idx="984">
                  <c:v>44162</c:v>
                </c:pt>
                <c:pt idx="985">
                  <c:v>44165</c:v>
                </c:pt>
                <c:pt idx="986">
                  <c:v>44166</c:v>
                </c:pt>
                <c:pt idx="987">
                  <c:v>44167</c:v>
                </c:pt>
                <c:pt idx="988">
                  <c:v>44168</c:v>
                </c:pt>
                <c:pt idx="989">
                  <c:v>44169</c:v>
                </c:pt>
                <c:pt idx="990">
                  <c:v>44172</c:v>
                </c:pt>
                <c:pt idx="991">
                  <c:v>44173</c:v>
                </c:pt>
                <c:pt idx="992">
                  <c:v>44174</c:v>
                </c:pt>
                <c:pt idx="993">
                  <c:v>44175</c:v>
                </c:pt>
                <c:pt idx="994">
                  <c:v>44176</c:v>
                </c:pt>
                <c:pt idx="995">
                  <c:v>44179</c:v>
                </c:pt>
                <c:pt idx="996">
                  <c:v>44180</c:v>
                </c:pt>
                <c:pt idx="997">
                  <c:v>44181</c:v>
                </c:pt>
                <c:pt idx="998">
                  <c:v>44182</c:v>
                </c:pt>
                <c:pt idx="999">
                  <c:v>44183</c:v>
                </c:pt>
                <c:pt idx="1000">
                  <c:v>44186</c:v>
                </c:pt>
                <c:pt idx="1001">
                  <c:v>44187</c:v>
                </c:pt>
                <c:pt idx="1002">
                  <c:v>44188</c:v>
                </c:pt>
                <c:pt idx="1003">
                  <c:v>44189</c:v>
                </c:pt>
                <c:pt idx="1004">
                  <c:v>44193</c:v>
                </c:pt>
                <c:pt idx="1005">
                  <c:v>44194</c:v>
                </c:pt>
                <c:pt idx="1006">
                  <c:v>44195</c:v>
                </c:pt>
                <c:pt idx="1007">
                  <c:v>44196</c:v>
                </c:pt>
                <c:pt idx="1008">
                  <c:v>44200</c:v>
                </c:pt>
                <c:pt idx="1009">
                  <c:v>44201</c:v>
                </c:pt>
                <c:pt idx="1010">
                  <c:v>44202</c:v>
                </c:pt>
                <c:pt idx="1011">
                  <c:v>44203</c:v>
                </c:pt>
                <c:pt idx="1012">
                  <c:v>44204</c:v>
                </c:pt>
                <c:pt idx="1013">
                  <c:v>44207</c:v>
                </c:pt>
                <c:pt idx="1014">
                  <c:v>44208</c:v>
                </c:pt>
                <c:pt idx="1015">
                  <c:v>44209</c:v>
                </c:pt>
                <c:pt idx="1016">
                  <c:v>44210</c:v>
                </c:pt>
                <c:pt idx="1017">
                  <c:v>44211</c:v>
                </c:pt>
                <c:pt idx="1018">
                  <c:v>44214</c:v>
                </c:pt>
                <c:pt idx="1019">
                  <c:v>44215</c:v>
                </c:pt>
                <c:pt idx="1020">
                  <c:v>44216</c:v>
                </c:pt>
                <c:pt idx="1021">
                  <c:v>44217</c:v>
                </c:pt>
                <c:pt idx="1022">
                  <c:v>44218</c:v>
                </c:pt>
                <c:pt idx="1023">
                  <c:v>44221</c:v>
                </c:pt>
                <c:pt idx="1024">
                  <c:v>44222</c:v>
                </c:pt>
                <c:pt idx="1025">
                  <c:v>44223</c:v>
                </c:pt>
                <c:pt idx="1026">
                  <c:v>44224</c:v>
                </c:pt>
                <c:pt idx="1027">
                  <c:v>44225</c:v>
                </c:pt>
                <c:pt idx="1028">
                  <c:v>44228</c:v>
                </c:pt>
                <c:pt idx="1029">
                  <c:v>44229</c:v>
                </c:pt>
                <c:pt idx="1030">
                  <c:v>44230</c:v>
                </c:pt>
                <c:pt idx="1031">
                  <c:v>44231</c:v>
                </c:pt>
                <c:pt idx="1032">
                  <c:v>44232</c:v>
                </c:pt>
                <c:pt idx="1033">
                  <c:v>44235</c:v>
                </c:pt>
                <c:pt idx="1034">
                  <c:v>44236</c:v>
                </c:pt>
                <c:pt idx="1035">
                  <c:v>44237</c:v>
                </c:pt>
                <c:pt idx="1036">
                  <c:v>44238</c:v>
                </c:pt>
                <c:pt idx="1037">
                  <c:v>44239</c:v>
                </c:pt>
                <c:pt idx="1038">
                  <c:v>44242</c:v>
                </c:pt>
                <c:pt idx="1039">
                  <c:v>44243</c:v>
                </c:pt>
                <c:pt idx="1040">
                  <c:v>44244</c:v>
                </c:pt>
                <c:pt idx="1041">
                  <c:v>44245</c:v>
                </c:pt>
                <c:pt idx="1042">
                  <c:v>44246</c:v>
                </c:pt>
                <c:pt idx="1043">
                  <c:v>44249</c:v>
                </c:pt>
                <c:pt idx="1044">
                  <c:v>44250</c:v>
                </c:pt>
                <c:pt idx="1045">
                  <c:v>44251</c:v>
                </c:pt>
                <c:pt idx="1046">
                  <c:v>44252</c:v>
                </c:pt>
                <c:pt idx="1047">
                  <c:v>44253</c:v>
                </c:pt>
                <c:pt idx="1048">
                  <c:v>44256</c:v>
                </c:pt>
                <c:pt idx="1049">
                  <c:v>44257</c:v>
                </c:pt>
                <c:pt idx="1050">
                  <c:v>44258</c:v>
                </c:pt>
                <c:pt idx="1051">
                  <c:v>44259</c:v>
                </c:pt>
                <c:pt idx="1052">
                  <c:v>44260</c:v>
                </c:pt>
                <c:pt idx="1053">
                  <c:v>44263</c:v>
                </c:pt>
                <c:pt idx="1054">
                  <c:v>44264</c:v>
                </c:pt>
                <c:pt idx="1055">
                  <c:v>44265</c:v>
                </c:pt>
                <c:pt idx="1056">
                  <c:v>44266</c:v>
                </c:pt>
                <c:pt idx="1057">
                  <c:v>44267</c:v>
                </c:pt>
                <c:pt idx="1058">
                  <c:v>44270</c:v>
                </c:pt>
                <c:pt idx="1059">
                  <c:v>44271</c:v>
                </c:pt>
                <c:pt idx="1060">
                  <c:v>44272</c:v>
                </c:pt>
                <c:pt idx="1061">
                  <c:v>44273</c:v>
                </c:pt>
                <c:pt idx="1062">
                  <c:v>44274</c:v>
                </c:pt>
                <c:pt idx="1063">
                  <c:v>44277</c:v>
                </c:pt>
                <c:pt idx="1064">
                  <c:v>44278</c:v>
                </c:pt>
                <c:pt idx="1065">
                  <c:v>44279</c:v>
                </c:pt>
                <c:pt idx="1066">
                  <c:v>44280</c:v>
                </c:pt>
                <c:pt idx="1067">
                  <c:v>44281</c:v>
                </c:pt>
                <c:pt idx="1068">
                  <c:v>44284</c:v>
                </c:pt>
                <c:pt idx="1069">
                  <c:v>44285</c:v>
                </c:pt>
                <c:pt idx="1070">
                  <c:v>44286</c:v>
                </c:pt>
                <c:pt idx="1071">
                  <c:v>44287</c:v>
                </c:pt>
                <c:pt idx="1072">
                  <c:v>44292</c:v>
                </c:pt>
                <c:pt idx="1073">
                  <c:v>44293</c:v>
                </c:pt>
                <c:pt idx="1074">
                  <c:v>44294</c:v>
                </c:pt>
                <c:pt idx="1075">
                  <c:v>44295</c:v>
                </c:pt>
                <c:pt idx="1076">
                  <c:v>44298</c:v>
                </c:pt>
                <c:pt idx="1077">
                  <c:v>44299</c:v>
                </c:pt>
                <c:pt idx="1078">
                  <c:v>44300</c:v>
                </c:pt>
                <c:pt idx="1079">
                  <c:v>44301</c:v>
                </c:pt>
                <c:pt idx="1080">
                  <c:v>44302</c:v>
                </c:pt>
                <c:pt idx="1081">
                  <c:v>44305</c:v>
                </c:pt>
                <c:pt idx="1082">
                  <c:v>44306</c:v>
                </c:pt>
                <c:pt idx="1083">
                  <c:v>44307</c:v>
                </c:pt>
                <c:pt idx="1084">
                  <c:v>44308</c:v>
                </c:pt>
                <c:pt idx="1085">
                  <c:v>44309</c:v>
                </c:pt>
                <c:pt idx="1086">
                  <c:v>44312</c:v>
                </c:pt>
                <c:pt idx="1087">
                  <c:v>44313</c:v>
                </c:pt>
                <c:pt idx="1088">
                  <c:v>44314</c:v>
                </c:pt>
                <c:pt idx="1089">
                  <c:v>44315</c:v>
                </c:pt>
                <c:pt idx="1090">
                  <c:v>44316</c:v>
                </c:pt>
                <c:pt idx="1091">
                  <c:v>44319</c:v>
                </c:pt>
                <c:pt idx="1092">
                  <c:v>44320</c:v>
                </c:pt>
                <c:pt idx="1093">
                  <c:v>44321</c:v>
                </c:pt>
                <c:pt idx="1094">
                  <c:v>44322</c:v>
                </c:pt>
                <c:pt idx="1095">
                  <c:v>44323</c:v>
                </c:pt>
                <c:pt idx="1096">
                  <c:v>44326</c:v>
                </c:pt>
                <c:pt idx="1097">
                  <c:v>44327</c:v>
                </c:pt>
                <c:pt idx="1098">
                  <c:v>44328</c:v>
                </c:pt>
                <c:pt idx="1099">
                  <c:v>44329</c:v>
                </c:pt>
                <c:pt idx="1100">
                  <c:v>44330</c:v>
                </c:pt>
                <c:pt idx="1101">
                  <c:v>44333</c:v>
                </c:pt>
                <c:pt idx="1102">
                  <c:v>44334</c:v>
                </c:pt>
                <c:pt idx="1103">
                  <c:v>44335</c:v>
                </c:pt>
                <c:pt idx="1104">
                  <c:v>44336</c:v>
                </c:pt>
                <c:pt idx="1105">
                  <c:v>44337</c:v>
                </c:pt>
                <c:pt idx="1106">
                  <c:v>44340</c:v>
                </c:pt>
                <c:pt idx="1107">
                  <c:v>44341</c:v>
                </c:pt>
                <c:pt idx="1108">
                  <c:v>44342</c:v>
                </c:pt>
                <c:pt idx="1109">
                  <c:v>44343</c:v>
                </c:pt>
                <c:pt idx="1110">
                  <c:v>44344</c:v>
                </c:pt>
                <c:pt idx="1111">
                  <c:v>44347</c:v>
                </c:pt>
                <c:pt idx="1112">
                  <c:v>44348</c:v>
                </c:pt>
                <c:pt idx="1113">
                  <c:v>44349</c:v>
                </c:pt>
                <c:pt idx="1114">
                  <c:v>44350</c:v>
                </c:pt>
                <c:pt idx="1115">
                  <c:v>44351</c:v>
                </c:pt>
                <c:pt idx="1116">
                  <c:v>44354</c:v>
                </c:pt>
                <c:pt idx="1117">
                  <c:v>44355</c:v>
                </c:pt>
                <c:pt idx="1118">
                  <c:v>44356</c:v>
                </c:pt>
                <c:pt idx="1119">
                  <c:v>44357</c:v>
                </c:pt>
                <c:pt idx="1120">
                  <c:v>44358</c:v>
                </c:pt>
                <c:pt idx="1121">
                  <c:v>44361</c:v>
                </c:pt>
                <c:pt idx="1122">
                  <c:v>44362</c:v>
                </c:pt>
                <c:pt idx="1123">
                  <c:v>44363</c:v>
                </c:pt>
                <c:pt idx="1124">
                  <c:v>44364</c:v>
                </c:pt>
                <c:pt idx="1125">
                  <c:v>44365</c:v>
                </c:pt>
                <c:pt idx="1126">
                  <c:v>44368</c:v>
                </c:pt>
                <c:pt idx="1127">
                  <c:v>44369</c:v>
                </c:pt>
                <c:pt idx="1128">
                  <c:v>44370</c:v>
                </c:pt>
                <c:pt idx="1129">
                  <c:v>44371</c:v>
                </c:pt>
                <c:pt idx="1130">
                  <c:v>44372</c:v>
                </c:pt>
                <c:pt idx="1131">
                  <c:v>44375</c:v>
                </c:pt>
                <c:pt idx="1132">
                  <c:v>44376</c:v>
                </c:pt>
                <c:pt idx="1133">
                  <c:v>44377</c:v>
                </c:pt>
                <c:pt idx="1134">
                  <c:v>44378</c:v>
                </c:pt>
                <c:pt idx="1135">
                  <c:v>44379</c:v>
                </c:pt>
                <c:pt idx="1136">
                  <c:v>44382</c:v>
                </c:pt>
                <c:pt idx="1137">
                  <c:v>44383</c:v>
                </c:pt>
                <c:pt idx="1138">
                  <c:v>44384</c:v>
                </c:pt>
                <c:pt idx="1139">
                  <c:v>44385</c:v>
                </c:pt>
                <c:pt idx="1140">
                  <c:v>44386</c:v>
                </c:pt>
                <c:pt idx="1141">
                  <c:v>44389</c:v>
                </c:pt>
                <c:pt idx="1142">
                  <c:v>44390</c:v>
                </c:pt>
                <c:pt idx="1143">
                  <c:v>44391</c:v>
                </c:pt>
                <c:pt idx="1144">
                  <c:v>44392</c:v>
                </c:pt>
                <c:pt idx="1145">
                  <c:v>44393</c:v>
                </c:pt>
                <c:pt idx="1146">
                  <c:v>44396</c:v>
                </c:pt>
                <c:pt idx="1147">
                  <c:v>44397</c:v>
                </c:pt>
                <c:pt idx="1148">
                  <c:v>44398</c:v>
                </c:pt>
                <c:pt idx="1149">
                  <c:v>44399</c:v>
                </c:pt>
                <c:pt idx="1150">
                  <c:v>44400</c:v>
                </c:pt>
                <c:pt idx="1151">
                  <c:v>44403</c:v>
                </c:pt>
                <c:pt idx="1152">
                  <c:v>44404</c:v>
                </c:pt>
                <c:pt idx="1153">
                  <c:v>44405</c:v>
                </c:pt>
                <c:pt idx="1154">
                  <c:v>44406</c:v>
                </c:pt>
                <c:pt idx="1155">
                  <c:v>44407</c:v>
                </c:pt>
                <c:pt idx="1156">
                  <c:v>44410</c:v>
                </c:pt>
                <c:pt idx="1157">
                  <c:v>44411</c:v>
                </c:pt>
                <c:pt idx="1158">
                  <c:v>44412</c:v>
                </c:pt>
                <c:pt idx="1159">
                  <c:v>44413</c:v>
                </c:pt>
                <c:pt idx="1160">
                  <c:v>44414</c:v>
                </c:pt>
                <c:pt idx="1161">
                  <c:v>44417</c:v>
                </c:pt>
                <c:pt idx="1162">
                  <c:v>44418</c:v>
                </c:pt>
                <c:pt idx="1163">
                  <c:v>44419</c:v>
                </c:pt>
                <c:pt idx="1164">
                  <c:v>44420</c:v>
                </c:pt>
                <c:pt idx="1165">
                  <c:v>44421</c:v>
                </c:pt>
                <c:pt idx="1166">
                  <c:v>44424</c:v>
                </c:pt>
                <c:pt idx="1167">
                  <c:v>44425</c:v>
                </c:pt>
                <c:pt idx="1168">
                  <c:v>44426</c:v>
                </c:pt>
                <c:pt idx="1169">
                  <c:v>44427</c:v>
                </c:pt>
                <c:pt idx="1170">
                  <c:v>44428</c:v>
                </c:pt>
                <c:pt idx="1171">
                  <c:v>44431</c:v>
                </c:pt>
                <c:pt idx="1172">
                  <c:v>44432</c:v>
                </c:pt>
                <c:pt idx="1173">
                  <c:v>44433</c:v>
                </c:pt>
                <c:pt idx="1174">
                  <c:v>44434</c:v>
                </c:pt>
                <c:pt idx="1175">
                  <c:v>44435</c:v>
                </c:pt>
                <c:pt idx="1176">
                  <c:v>44438</c:v>
                </c:pt>
                <c:pt idx="1177">
                  <c:v>44439</c:v>
                </c:pt>
                <c:pt idx="1178">
                  <c:v>44440</c:v>
                </c:pt>
                <c:pt idx="1179">
                  <c:v>44441</c:v>
                </c:pt>
                <c:pt idx="1180">
                  <c:v>44442</c:v>
                </c:pt>
                <c:pt idx="1181">
                  <c:v>44445</c:v>
                </c:pt>
                <c:pt idx="1182">
                  <c:v>44446</c:v>
                </c:pt>
                <c:pt idx="1183">
                  <c:v>44447</c:v>
                </c:pt>
                <c:pt idx="1184">
                  <c:v>44448</c:v>
                </c:pt>
                <c:pt idx="1185">
                  <c:v>44449</c:v>
                </c:pt>
                <c:pt idx="1186">
                  <c:v>44452</c:v>
                </c:pt>
                <c:pt idx="1187">
                  <c:v>44453</c:v>
                </c:pt>
                <c:pt idx="1188">
                  <c:v>44454</c:v>
                </c:pt>
                <c:pt idx="1189">
                  <c:v>44455</c:v>
                </c:pt>
                <c:pt idx="1190">
                  <c:v>44456</c:v>
                </c:pt>
                <c:pt idx="1191">
                  <c:v>44459</c:v>
                </c:pt>
                <c:pt idx="1192">
                  <c:v>44460</c:v>
                </c:pt>
                <c:pt idx="1193">
                  <c:v>44461</c:v>
                </c:pt>
                <c:pt idx="1194">
                  <c:v>44462</c:v>
                </c:pt>
                <c:pt idx="1195">
                  <c:v>44463</c:v>
                </c:pt>
                <c:pt idx="1196">
                  <c:v>44466</c:v>
                </c:pt>
                <c:pt idx="1197">
                  <c:v>44467</c:v>
                </c:pt>
                <c:pt idx="1198">
                  <c:v>44468</c:v>
                </c:pt>
                <c:pt idx="1199">
                  <c:v>44469</c:v>
                </c:pt>
                <c:pt idx="1200">
                  <c:v>44470</c:v>
                </c:pt>
                <c:pt idx="1201">
                  <c:v>44473</c:v>
                </c:pt>
                <c:pt idx="1202">
                  <c:v>44474</c:v>
                </c:pt>
                <c:pt idx="1203">
                  <c:v>44475</c:v>
                </c:pt>
                <c:pt idx="1204">
                  <c:v>44476</c:v>
                </c:pt>
                <c:pt idx="1205">
                  <c:v>44477</c:v>
                </c:pt>
                <c:pt idx="1206">
                  <c:v>44480</c:v>
                </c:pt>
                <c:pt idx="1207">
                  <c:v>44481</c:v>
                </c:pt>
                <c:pt idx="1208">
                  <c:v>44482</c:v>
                </c:pt>
                <c:pt idx="1209">
                  <c:v>44483</c:v>
                </c:pt>
                <c:pt idx="1210">
                  <c:v>44484</c:v>
                </c:pt>
                <c:pt idx="1211">
                  <c:v>44487</c:v>
                </c:pt>
                <c:pt idx="1212">
                  <c:v>44488</c:v>
                </c:pt>
                <c:pt idx="1213">
                  <c:v>44489</c:v>
                </c:pt>
                <c:pt idx="1214">
                  <c:v>44490</c:v>
                </c:pt>
                <c:pt idx="1215">
                  <c:v>44491</c:v>
                </c:pt>
                <c:pt idx="1216">
                  <c:v>44494</c:v>
                </c:pt>
                <c:pt idx="1217">
                  <c:v>44495</c:v>
                </c:pt>
                <c:pt idx="1218">
                  <c:v>44496</c:v>
                </c:pt>
                <c:pt idx="1219">
                  <c:v>44497</c:v>
                </c:pt>
                <c:pt idx="1220">
                  <c:v>44498</c:v>
                </c:pt>
                <c:pt idx="1221">
                  <c:v>44501</c:v>
                </c:pt>
                <c:pt idx="1222">
                  <c:v>44502</c:v>
                </c:pt>
                <c:pt idx="1223">
                  <c:v>44503</c:v>
                </c:pt>
                <c:pt idx="1224">
                  <c:v>44504</c:v>
                </c:pt>
                <c:pt idx="1225">
                  <c:v>44505</c:v>
                </c:pt>
                <c:pt idx="1226">
                  <c:v>44508</c:v>
                </c:pt>
                <c:pt idx="1227">
                  <c:v>44509</c:v>
                </c:pt>
                <c:pt idx="1228">
                  <c:v>44510</c:v>
                </c:pt>
                <c:pt idx="1229">
                  <c:v>44511</c:v>
                </c:pt>
                <c:pt idx="1230">
                  <c:v>44512</c:v>
                </c:pt>
                <c:pt idx="1231">
                  <c:v>44515</c:v>
                </c:pt>
                <c:pt idx="1232">
                  <c:v>44516</c:v>
                </c:pt>
                <c:pt idx="1233">
                  <c:v>44517</c:v>
                </c:pt>
                <c:pt idx="1234">
                  <c:v>44518</c:v>
                </c:pt>
                <c:pt idx="1235">
                  <c:v>44519</c:v>
                </c:pt>
                <c:pt idx="1236">
                  <c:v>44522</c:v>
                </c:pt>
                <c:pt idx="1237">
                  <c:v>44523</c:v>
                </c:pt>
                <c:pt idx="1238">
                  <c:v>44524</c:v>
                </c:pt>
                <c:pt idx="1239">
                  <c:v>44525</c:v>
                </c:pt>
                <c:pt idx="1240">
                  <c:v>44526</c:v>
                </c:pt>
                <c:pt idx="1241">
                  <c:v>44529</c:v>
                </c:pt>
                <c:pt idx="1242">
                  <c:v>44530</c:v>
                </c:pt>
                <c:pt idx="1243">
                  <c:v>44531</c:v>
                </c:pt>
                <c:pt idx="1244">
                  <c:v>44532</c:v>
                </c:pt>
                <c:pt idx="1245">
                  <c:v>44533</c:v>
                </c:pt>
                <c:pt idx="1246">
                  <c:v>44536</c:v>
                </c:pt>
                <c:pt idx="1247">
                  <c:v>44537</c:v>
                </c:pt>
                <c:pt idx="1248">
                  <c:v>44538</c:v>
                </c:pt>
                <c:pt idx="1249">
                  <c:v>44539</c:v>
                </c:pt>
                <c:pt idx="1250">
                  <c:v>44540</c:v>
                </c:pt>
                <c:pt idx="1251">
                  <c:v>44543</c:v>
                </c:pt>
                <c:pt idx="1252">
                  <c:v>44544</c:v>
                </c:pt>
                <c:pt idx="1253">
                  <c:v>44545</c:v>
                </c:pt>
                <c:pt idx="1254">
                  <c:v>44546</c:v>
                </c:pt>
                <c:pt idx="1255">
                  <c:v>44547</c:v>
                </c:pt>
                <c:pt idx="1256">
                  <c:v>44550</c:v>
                </c:pt>
                <c:pt idx="1257">
                  <c:v>44551</c:v>
                </c:pt>
                <c:pt idx="1258">
                  <c:v>44552</c:v>
                </c:pt>
                <c:pt idx="1259">
                  <c:v>44553</c:v>
                </c:pt>
                <c:pt idx="1260">
                  <c:v>44554</c:v>
                </c:pt>
                <c:pt idx="1261">
                  <c:v>44557</c:v>
                </c:pt>
                <c:pt idx="1262">
                  <c:v>44558</c:v>
                </c:pt>
                <c:pt idx="1263">
                  <c:v>44559</c:v>
                </c:pt>
                <c:pt idx="1264">
                  <c:v>44560</c:v>
                </c:pt>
                <c:pt idx="1265">
                  <c:v>44561</c:v>
                </c:pt>
                <c:pt idx="1266">
                  <c:v>44564</c:v>
                </c:pt>
                <c:pt idx="1267">
                  <c:v>44565</c:v>
                </c:pt>
                <c:pt idx="1268">
                  <c:v>44566</c:v>
                </c:pt>
                <c:pt idx="1269">
                  <c:v>44567</c:v>
                </c:pt>
                <c:pt idx="1270">
                  <c:v>44568</c:v>
                </c:pt>
                <c:pt idx="1271">
                  <c:v>44571</c:v>
                </c:pt>
                <c:pt idx="1272">
                  <c:v>44572</c:v>
                </c:pt>
                <c:pt idx="1273">
                  <c:v>44573</c:v>
                </c:pt>
                <c:pt idx="1274">
                  <c:v>44574</c:v>
                </c:pt>
                <c:pt idx="1275">
                  <c:v>44575</c:v>
                </c:pt>
                <c:pt idx="1276">
                  <c:v>44578</c:v>
                </c:pt>
                <c:pt idx="1277">
                  <c:v>44579</c:v>
                </c:pt>
                <c:pt idx="1278">
                  <c:v>44580</c:v>
                </c:pt>
                <c:pt idx="1279">
                  <c:v>44581</c:v>
                </c:pt>
                <c:pt idx="1280">
                  <c:v>44582</c:v>
                </c:pt>
                <c:pt idx="1281">
                  <c:v>44585</c:v>
                </c:pt>
                <c:pt idx="1282">
                  <c:v>44586</c:v>
                </c:pt>
                <c:pt idx="1283">
                  <c:v>44587</c:v>
                </c:pt>
                <c:pt idx="1284">
                  <c:v>44588</c:v>
                </c:pt>
                <c:pt idx="1285">
                  <c:v>44589</c:v>
                </c:pt>
                <c:pt idx="1286">
                  <c:v>44592</c:v>
                </c:pt>
                <c:pt idx="1287">
                  <c:v>44593</c:v>
                </c:pt>
                <c:pt idx="1288">
                  <c:v>44594</c:v>
                </c:pt>
                <c:pt idx="1289">
                  <c:v>44595</c:v>
                </c:pt>
                <c:pt idx="1290">
                  <c:v>44596</c:v>
                </c:pt>
                <c:pt idx="1291">
                  <c:v>44599</c:v>
                </c:pt>
                <c:pt idx="1292">
                  <c:v>44600</c:v>
                </c:pt>
                <c:pt idx="1293">
                  <c:v>44601</c:v>
                </c:pt>
                <c:pt idx="1294">
                  <c:v>44602</c:v>
                </c:pt>
                <c:pt idx="1295">
                  <c:v>44603</c:v>
                </c:pt>
                <c:pt idx="1296">
                  <c:v>44606</c:v>
                </c:pt>
                <c:pt idx="1297">
                  <c:v>44607</c:v>
                </c:pt>
                <c:pt idx="1298">
                  <c:v>44608</c:v>
                </c:pt>
                <c:pt idx="1299">
                  <c:v>44609</c:v>
                </c:pt>
                <c:pt idx="1300">
                  <c:v>44610</c:v>
                </c:pt>
                <c:pt idx="1301">
                  <c:v>44613</c:v>
                </c:pt>
                <c:pt idx="1302">
                  <c:v>44614</c:v>
                </c:pt>
                <c:pt idx="1303">
                  <c:v>44615</c:v>
                </c:pt>
                <c:pt idx="1304">
                  <c:v>44616</c:v>
                </c:pt>
                <c:pt idx="1305">
                  <c:v>44617</c:v>
                </c:pt>
                <c:pt idx="1306">
                  <c:v>44620</c:v>
                </c:pt>
                <c:pt idx="1307">
                  <c:v>44621</c:v>
                </c:pt>
                <c:pt idx="1308">
                  <c:v>44622</c:v>
                </c:pt>
                <c:pt idx="1309">
                  <c:v>44623</c:v>
                </c:pt>
                <c:pt idx="1310">
                  <c:v>44624</c:v>
                </c:pt>
                <c:pt idx="1311">
                  <c:v>44627</c:v>
                </c:pt>
                <c:pt idx="1312">
                  <c:v>44628</c:v>
                </c:pt>
                <c:pt idx="1313">
                  <c:v>44629</c:v>
                </c:pt>
                <c:pt idx="1314">
                  <c:v>44630</c:v>
                </c:pt>
                <c:pt idx="1315">
                  <c:v>44631</c:v>
                </c:pt>
                <c:pt idx="1316">
                  <c:v>44634</c:v>
                </c:pt>
                <c:pt idx="1317">
                  <c:v>44635</c:v>
                </c:pt>
                <c:pt idx="1318">
                  <c:v>44636</c:v>
                </c:pt>
                <c:pt idx="1319">
                  <c:v>44637</c:v>
                </c:pt>
                <c:pt idx="1320">
                  <c:v>44638</c:v>
                </c:pt>
                <c:pt idx="1321">
                  <c:v>44641</c:v>
                </c:pt>
                <c:pt idx="1322">
                  <c:v>44642</c:v>
                </c:pt>
                <c:pt idx="1323">
                  <c:v>44643</c:v>
                </c:pt>
                <c:pt idx="1324">
                  <c:v>44644</c:v>
                </c:pt>
                <c:pt idx="1325">
                  <c:v>44645</c:v>
                </c:pt>
                <c:pt idx="1326">
                  <c:v>44648</c:v>
                </c:pt>
                <c:pt idx="1327">
                  <c:v>44649</c:v>
                </c:pt>
                <c:pt idx="1328">
                  <c:v>44650</c:v>
                </c:pt>
                <c:pt idx="1329">
                  <c:v>44651</c:v>
                </c:pt>
                <c:pt idx="1330">
                  <c:v>44652</c:v>
                </c:pt>
                <c:pt idx="1331">
                  <c:v>44655</c:v>
                </c:pt>
                <c:pt idx="1332">
                  <c:v>44656</c:v>
                </c:pt>
                <c:pt idx="1333">
                  <c:v>44657</c:v>
                </c:pt>
                <c:pt idx="1334">
                  <c:v>44658</c:v>
                </c:pt>
                <c:pt idx="1335">
                  <c:v>44659</c:v>
                </c:pt>
                <c:pt idx="1336">
                  <c:v>44662</c:v>
                </c:pt>
                <c:pt idx="1337">
                  <c:v>44663</c:v>
                </c:pt>
                <c:pt idx="1338">
                  <c:v>44664</c:v>
                </c:pt>
                <c:pt idx="1339">
                  <c:v>44665</c:v>
                </c:pt>
                <c:pt idx="1340">
                  <c:v>44670</c:v>
                </c:pt>
                <c:pt idx="1341">
                  <c:v>44671</c:v>
                </c:pt>
                <c:pt idx="1342">
                  <c:v>44672</c:v>
                </c:pt>
                <c:pt idx="1343">
                  <c:v>44673</c:v>
                </c:pt>
                <c:pt idx="1344">
                  <c:v>44676</c:v>
                </c:pt>
                <c:pt idx="1345">
                  <c:v>44677</c:v>
                </c:pt>
                <c:pt idx="1346">
                  <c:v>44678</c:v>
                </c:pt>
                <c:pt idx="1347">
                  <c:v>44679</c:v>
                </c:pt>
                <c:pt idx="1348">
                  <c:v>44680</c:v>
                </c:pt>
                <c:pt idx="1349">
                  <c:v>44683</c:v>
                </c:pt>
                <c:pt idx="1350">
                  <c:v>44684</c:v>
                </c:pt>
                <c:pt idx="1351">
                  <c:v>44685</c:v>
                </c:pt>
                <c:pt idx="1352">
                  <c:v>44686</c:v>
                </c:pt>
                <c:pt idx="1353">
                  <c:v>44687</c:v>
                </c:pt>
                <c:pt idx="1354">
                  <c:v>44690</c:v>
                </c:pt>
                <c:pt idx="1355">
                  <c:v>44691</c:v>
                </c:pt>
                <c:pt idx="1356">
                  <c:v>44692</c:v>
                </c:pt>
                <c:pt idx="1357">
                  <c:v>44693</c:v>
                </c:pt>
                <c:pt idx="1358">
                  <c:v>44694</c:v>
                </c:pt>
                <c:pt idx="1359">
                  <c:v>44697</c:v>
                </c:pt>
                <c:pt idx="1360">
                  <c:v>44698</c:v>
                </c:pt>
                <c:pt idx="1361">
                  <c:v>44699</c:v>
                </c:pt>
                <c:pt idx="1362">
                  <c:v>44700</c:v>
                </c:pt>
                <c:pt idx="1363">
                  <c:v>44701</c:v>
                </c:pt>
                <c:pt idx="1364">
                  <c:v>44704</c:v>
                </c:pt>
                <c:pt idx="1365">
                  <c:v>44705</c:v>
                </c:pt>
                <c:pt idx="1366">
                  <c:v>44706</c:v>
                </c:pt>
                <c:pt idx="1367">
                  <c:v>44707</c:v>
                </c:pt>
                <c:pt idx="1368">
                  <c:v>44708</c:v>
                </c:pt>
                <c:pt idx="1369">
                  <c:v>44711</c:v>
                </c:pt>
                <c:pt idx="1370">
                  <c:v>44712</c:v>
                </c:pt>
                <c:pt idx="1371">
                  <c:v>44713</c:v>
                </c:pt>
                <c:pt idx="1372">
                  <c:v>44714</c:v>
                </c:pt>
                <c:pt idx="1373">
                  <c:v>44715</c:v>
                </c:pt>
                <c:pt idx="1374">
                  <c:v>44718</c:v>
                </c:pt>
                <c:pt idx="1375">
                  <c:v>44719</c:v>
                </c:pt>
                <c:pt idx="1376">
                  <c:v>44720</c:v>
                </c:pt>
                <c:pt idx="1377">
                  <c:v>44721</c:v>
                </c:pt>
                <c:pt idx="1378">
                  <c:v>44722</c:v>
                </c:pt>
                <c:pt idx="1379">
                  <c:v>44725</c:v>
                </c:pt>
                <c:pt idx="1380">
                  <c:v>44726</c:v>
                </c:pt>
                <c:pt idx="1381">
                  <c:v>44727</c:v>
                </c:pt>
                <c:pt idx="1382">
                  <c:v>44728</c:v>
                </c:pt>
                <c:pt idx="1383">
                  <c:v>44729</c:v>
                </c:pt>
                <c:pt idx="1384">
                  <c:v>44732</c:v>
                </c:pt>
                <c:pt idx="1385">
                  <c:v>44733</c:v>
                </c:pt>
                <c:pt idx="1386">
                  <c:v>44734</c:v>
                </c:pt>
                <c:pt idx="1387">
                  <c:v>44735</c:v>
                </c:pt>
                <c:pt idx="1388">
                  <c:v>44736</c:v>
                </c:pt>
                <c:pt idx="1389">
                  <c:v>44739</c:v>
                </c:pt>
                <c:pt idx="1390">
                  <c:v>44740</c:v>
                </c:pt>
                <c:pt idx="1391">
                  <c:v>44741</c:v>
                </c:pt>
                <c:pt idx="1392">
                  <c:v>44742</c:v>
                </c:pt>
                <c:pt idx="1393">
                  <c:v>44743</c:v>
                </c:pt>
                <c:pt idx="1394">
                  <c:v>44746</c:v>
                </c:pt>
                <c:pt idx="1395">
                  <c:v>44747</c:v>
                </c:pt>
                <c:pt idx="1396">
                  <c:v>44748</c:v>
                </c:pt>
                <c:pt idx="1397">
                  <c:v>44749</c:v>
                </c:pt>
                <c:pt idx="1398">
                  <c:v>44750</c:v>
                </c:pt>
                <c:pt idx="1399">
                  <c:v>44753</c:v>
                </c:pt>
                <c:pt idx="1400">
                  <c:v>44754</c:v>
                </c:pt>
                <c:pt idx="1401">
                  <c:v>44755</c:v>
                </c:pt>
                <c:pt idx="1402">
                  <c:v>44756</c:v>
                </c:pt>
                <c:pt idx="1403">
                  <c:v>44757</c:v>
                </c:pt>
                <c:pt idx="1404">
                  <c:v>44760</c:v>
                </c:pt>
                <c:pt idx="1405">
                  <c:v>44761</c:v>
                </c:pt>
                <c:pt idx="1406">
                  <c:v>44762</c:v>
                </c:pt>
                <c:pt idx="1407">
                  <c:v>44763</c:v>
                </c:pt>
                <c:pt idx="1408">
                  <c:v>44764</c:v>
                </c:pt>
                <c:pt idx="1409">
                  <c:v>44767</c:v>
                </c:pt>
                <c:pt idx="1410">
                  <c:v>44768</c:v>
                </c:pt>
                <c:pt idx="1411">
                  <c:v>44769</c:v>
                </c:pt>
                <c:pt idx="1412">
                  <c:v>44770</c:v>
                </c:pt>
                <c:pt idx="1413">
                  <c:v>44771</c:v>
                </c:pt>
                <c:pt idx="1414">
                  <c:v>44774</c:v>
                </c:pt>
                <c:pt idx="1415">
                  <c:v>44775</c:v>
                </c:pt>
                <c:pt idx="1416">
                  <c:v>44776</c:v>
                </c:pt>
                <c:pt idx="1417">
                  <c:v>44777</c:v>
                </c:pt>
                <c:pt idx="1418">
                  <c:v>44778</c:v>
                </c:pt>
                <c:pt idx="1419">
                  <c:v>44781</c:v>
                </c:pt>
                <c:pt idx="1420">
                  <c:v>44782</c:v>
                </c:pt>
                <c:pt idx="1421">
                  <c:v>44783</c:v>
                </c:pt>
                <c:pt idx="1422">
                  <c:v>44784</c:v>
                </c:pt>
                <c:pt idx="1423">
                  <c:v>44785</c:v>
                </c:pt>
                <c:pt idx="1424">
                  <c:v>44788</c:v>
                </c:pt>
                <c:pt idx="1425">
                  <c:v>44789</c:v>
                </c:pt>
                <c:pt idx="1426">
                  <c:v>44790</c:v>
                </c:pt>
                <c:pt idx="1427">
                  <c:v>44791</c:v>
                </c:pt>
                <c:pt idx="1428">
                  <c:v>44792</c:v>
                </c:pt>
                <c:pt idx="1429">
                  <c:v>44795</c:v>
                </c:pt>
                <c:pt idx="1430">
                  <c:v>44796</c:v>
                </c:pt>
                <c:pt idx="1431">
                  <c:v>44797</c:v>
                </c:pt>
                <c:pt idx="1432">
                  <c:v>44798</c:v>
                </c:pt>
                <c:pt idx="1433">
                  <c:v>44799</c:v>
                </c:pt>
                <c:pt idx="1434">
                  <c:v>44802</c:v>
                </c:pt>
                <c:pt idx="1435">
                  <c:v>44803</c:v>
                </c:pt>
                <c:pt idx="1436">
                  <c:v>44804</c:v>
                </c:pt>
                <c:pt idx="1437">
                  <c:v>44805</c:v>
                </c:pt>
                <c:pt idx="1438">
                  <c:v>44806</c:v>
                </c:pt>
                <c:pt idx="1439">
                  <c:v>44809</c:v>
                </c:pt>
                <c:pt idx="1440">
                  <c:v>44810</c:v>
                </c:pt>
                <c:pt idx="1441">
                  <c:v>44811</c:v>
                </c:pt>
                <c:pt idx="1442">
                  <c:v>44812</c:v>
                </c:pt>
                <c:pt idx="1443">
                  <c:v>44813</c:v>
                </c:pt>
                <c:pt idx="1444">
                  <c:v>44816</c:v>
                </c:pt>
                <c:pt idx="1445">
                  <c:v>44817</c:v>
                </c:pt>
                <c:pt idx="1446">
                  <c:v>44818</c:v>
                </c:pt>
                <c:pt idx="1447">
                  <c:v>44819</c:v>
                </c:pt>
                <c:pt idx="1448">
                  <c:v>44820</c:v>
                </c:pt>
                <c:pt idx="1449">
                  <c:v>44823</c:v>
                </c:pt>
                <c:pt idx="1450">
                  <c:v>44824</c:v>
                </c:pt>
                <c:pt idx="1451">
                  <c:v>44825</c:v>
                </c:pt>
                <c:pt idx="1452">
                  <c:v>44826</c:v>
                </c:pt>
                <c:pt idx="1453">
                  <c:v>44827</c:v>
                </c:pt>
                <c:pt idx="1454">
                  <c:v>44830</c:v>
                </c:pt>
                <c:pt idx="1455">
                  <c:v>44831</c:v>
                </c:pt>
                <c:pt idx="1456">
                  <c:v>44832</c:v>
                </c:pt>
                <c:pt idx="1457">
                  <c:v>44833</c:v>
                </c:pt>
                <c:pt idx="1458">
                  <c:v>44834</c:v>
                </c:pt>
                <c:pt idx="1459">
                  <c:v>44837</c:v>
                </c:pt>
                <c:pt idx="1460">
                  <c:v>44838</c:v>
                </c:pt>
                <c:pt idx="1461">
                  <c:v>44839</c:v>
                </c:pt>
                <c:pt idx="1462">
                  <c:v>44840</c:v>
                </c:pt>
                <c:pt idx="1463">
                  <c:v>44841</c:v>
                </c:pt>
                <c:pt idx="1464">
                  <c:v>44844</c:v>
                </c:pt>
                <c:pt idx="1465">
                  <c:v>44845</c:v>
                </c:pt>
                <c:pt idx="1466">
                  <c:v>44846</c:v>
                </c:pt>
                <c:pt idx="1467">
                  <c:v>44847</c:v>
                </c:pt>
                <c:pt idx="1468">
                  <c:v>44848</c:v>
                </c:pt>
                <c:pt idx="1469">
                  <c:v>44851</c:v>
                </c:pt>
                <c:pt idx="1470">
                  <c:v>44852</c:v>
                </c:pt>
                <c:pt idx="1471">
                  <c:v>44853</c:v>
                </c:pt>
                <c:pt idx="1472">
                  <c:v>44854</c:v>
                </c:pt>
                <c:pt idx="1473">
                  <c:v>44855</c:v>
                </c:pt>
                <c:pt idx="1474">
                  <c:v>44858</c:v>
                </c:pt>
                <c:pt idx="1475">
                  <c:v>44859</c:v>
                </c:pt>
                <c:pt idx="1476">
                  <c:v>44860</c:v>
                </c:pt>
                <c:pt idx="1477">
                  <c:v>44861</c:v>
                </c:pt>
                <c:pt idx="1478">
                  <c:v>44862</c:v>
                </c:pt>
                <c:pt idx="1479">
                  <c:v>44865</c:v>
                </c:pt>
                <c:pt idx="1480">
                  <c:v>44866</c:v>
                </c:pt>
                <c:pt idx="1481">
                  <c:v>44867</c:v>
                </c:pt>
                <c:pt idx="1482">
                  <c:v>44868</c:v>
                </c:pt>
                <c:pt idx="1483">
                  <c:v>44869</c:v>
                </c:pt>
                <c:pt idx="1484">
                  <c:v>44872</c:v>
                </c:pt>
                <c:pt idx="1485">
                  <c:v>44873</c:v>
                </c:pt>
                <c:pt idx="1486">
                  <c:v>44874</c:v>
                </c:pt>
                <c:pt idx="1487">
                  <c:v>44875</c:v>
                </c:pt>
                <c:pt idx="1488">
                  <c:v>44876</c:v>
                </c:pt>
                <c:pt idx="1489">
                  <c:v>44879</c:v>
                </c:pt>
                <c:pt idx="1490">
                  <c:v>44880</c:v>
                </c:pt>
                <c:pt idx="1491">
                  <c:v>44881</c:v>
                </c:pt>
                <c:pt idx="1492">
                  <c:v>44882</c:v>
                </c:pt>
                <c:pt idx="1493">
                  <c:v>44883</c:v>
                </c:pt>
                <c:pt idx="1494">
                  <c:v>44886</c:v>
                </c:pt>
                <c:pt idx="1495">
                  <c:v>44887</c:v>
                </c:pt>
                <c:pt idx="1496">
                  <c:v>44888</c:v>
                </c:pt>
                <c:pt idx="1497">
                  <c:v>44889</c:v>
                </c:pt>
                <c:pt idx="1498">
                  <c:v>44890</c:v>
                </c:pt>
                <c:pt idx="1499">
                  <c:v>44893</c:v>
                </c:pt>
                <c:pt idx="1500">
                  <c:v>44894</c:v>
                </c:pt>
                <c:pt idx="1501">
                  <c:v>44895</c:v>
                </c:pt>
                <c:pt idx="1502">
                  <c:v>44896</c:v>
                </c:pt>
                <c:pt idx="1503">
                  <c:v>44897</c:v>
                </c:pt>
                <c:pt idx="1504">
                  <c:v>44900</c:v>
                </c:pt>
                <c:pt idx="1505">
                  <c:v>44901</c:v>
                </c:pt>
                <c:pt idx="1506">
                  <c:v>44902</c:v>
                </c:pt>
                <c:pt idx="1507">
                  <c:v>44903</c:v>
                </c:pt>
                <c:pt idx="1508">
                  <c:v>44904</c:v>
                </c:pt>
                <c:pt idx="1509">
                  <c:v>44907</c:v>
                </c:pt>
                <c:pt idx="1510">
                  <c:v>44908</c:v>
                </c:pt>
                <c:pt idx="1511">
                  <c:v>44909</c:v>
                </c:pt>
                <c:pt idx="1512">
                  <c:v>44910</c:v>
                </c:pt>
                <c:pt idx="1513">
                  <c:v>44911</c:v>
                </c:pt>
                <c:pt idx="1514">
                  <c:v>44914</c:v>
                </c:pt>
                <c:pt idx="1515">
                  <c:v>44915</c:v>
                </c:pt>
                <c:pt idx="1516">
                  <c:v>44916</c:v>
                </c:pt>
                <c:pt idx="1517">
                  <c:v>44917</c:v>
                </c:pt>
                <c:pt idx="1518">
                  <c:v>44918</c:v>
                </c:pt>
                <c:pt idx="1519">
                  <c:v>44922</c:v>
                </c:pt>
                <c:pt idx="1520">
                  <c:v>44923</c:v>
                </c:pt>
                <c:pt idx="1521">
                  <c:v>44924</c:v>
                </c:pt>
                <c:pt idx="1522">
                  <c:v>44925</c:v>
                </c:pt>
                <c:pt idx="1523">
                  <c:v>44928</c:v>
                </c:pt>
                <c:pt idx="1524">
                  <c:v>44929</c:v>
                </c:pt>
                <c:pt idx="1525">
                  <c:v>44930</c:v>
                </c:pt>
                <c:pt idx="1526">
                  <c:v>44931</c:v>
                </c:pt>
                <c:pt idx="1527">
                  <c:v>44932</c:v>
                </c:pt>
                <c:pt idx="1528">
                  <c:v>44935</c:v>
                </c:pt>
                <c:pt idx="1529">
                  <c:v>44936</c:v>
                </c:pt>
                <c:pt idx="1530">
                  <c:v>44937</c:v>
                </c:pt>
                <c:pt idx="1531">
                  <c:v>44938</c:v>
                </c:pt>
                <c:pt idx="1532">
                  <c:v>44939</c:v>
                </c:pt>
                <c:pt idx="1533">
                  <c:v>44942</c:v>
                </c:pt>
                <c:pt idx="1534">
                  <c:v>44943</c:v>
                </c:pt>
                <c:pt idx="1535">
                  <c:v>44944</c:v>
                </c:pt>
                <c:pt idx="1536">
                  <c:v>44945</c:v>
                </c:pt>
                <c:pt idx="1537">
                  <c:v>44946</c:v>
                </c:pt>
                <c:pt idx="1538">
                  <c:v>44949</c:v>
                </c:pt>
                <c:pt idx="1539">
                  <c:v>44950</c:v>
                </c:pt>
                <c:pt idx="1540">
                  <c:v>44951</c:v>
                </c:pt>
                <c:pt idx="1541">
                  <c:v>44952</c:v>
                </c:pt>
                <c:pt idx="1542">
                  <c:v>44953</c:v>
                </c:pt>
                <c:pt idx="1543">
                  <c:v>44956</c:v>
                </c:pt>
                <c:pt idx="1544">
                  <c:v>44957</c:v>
                </c:pt>
                <c:pt idx="1545">
                  <c:v>44958</c:v>
                </c:pt>
                <c:pt idx="1546">
                  <c:v>44959</c:v>
                </c:pt>
                <c:pt idx="1547">
                  <c:v>44960</c:v>
                </c:pt>
                <c:pt idx="1548">
                  <c:v>44963</c:v>
                </c:pt>
                <c:pt idx="1549">
                  <c:v>44964</c:v>
                </c:pt>
                <c:pt idx="1550">
                  <c:v>44965</c:v>
                </c:pt>
                <c:pt idx="1551">
                  <c:v>44966</c:v>
                </c:pt>
                <c:pt idx="1552">
                  <c:v>44967</c:v>
                </c:pt>
                <c:pt idx="1553">
                  <c:v>44970</c:v>
                </c:pt>
                <c:pt idx="1554">
                  <c:v>44971</c:v>
                </c:pt>
                <c:pt idx="1555">
                  <c:v>44972</c:v>
                </c:pt>
                <c:pt idx="1556">
                  <c:v>44973</c:v>
                </c:pt>
                <c:pt idx="1557">
                  <c:v>44974</c:v>
                </c:pt>
                <c:pt idx="1558">
                  <c:v>44977</c:v>
                </c:pt>
                <c:pt idx="1559">
                  <c:v>44978</c:v>
                </c:pt>
                <c:pt idx="1560">
                  <c:v>44979</c:v>
                </c:pt>
                <c:pt idx="1561">
                  <c:v>44980</c:v>
                </c:pt>
                <c:pt idx="1562">
                  <c:v>44981</c:v>
                </c:pt>
                <c:pt idx="1563">
                  <c:v>44984</c:v>
                </c:pt>
                <c:pt idx="1564">
                  <c:v>44985</c:v>
                </c:pt>
                <c:pt idx="1565">
                  <c:v>44986</c:v>
                </c:pt>
                <c:pt idx="1566">
                  <c:v>44987</c:v>
                </c:pt>
                <c:pt idx="1567">
                  <c:v>44988</c:v>
                </c:pt>
                <c:pt idx="1568">
                  <c:v>44991</c:v>
                </c:pt>
                <c:pt idx="1569">
                  <c:v>44992</c:v>
                </c:pt>
                <c:pt idx="1570">
                  <c:v>44993</c:v>
                </c:pt>
                <c:pt idx="1571">
                  <c:v>44994</c:v>
                </c:pt>
                <c:pt idx="1572">
                  <c:v>44995</c:v>
                </c:pt>
                <c:pt idx="1573">
                  <c:v>44998</c:v>
                </c:pt>
                <c:pt idx="1574">
                  <c:v>44999</c:v>
                </c:pt>
                <c:pt idx="1575">
                  <c:v>45000</c:v>
                </c:pt>
                <c:pt idx="1576">
                  <c:v>45001</c:v>
                </c:pt>
                <c:pt idx="1577">
                  <c:v>45002</c:v>
                </c:pt>
                <c:pt idx="1578">
                  <c:v>45005</c:v>
                </c:pt>
                <c:pt idx="1579">
                  <c:v>45006</c:v>
                </c:pt>
                <c:pt idx="1580">
                  <c:v>45007</c:v>
                </c:pt>
                <c:pt idx="1581">
                  <c:v>45008</c:v>
                </c:pt>
                <c:pt idx="1582">
                  <c:v>45009</c:v>
                </c:pt>
                <c:pt idx="1583">
                  <c:v>45012</c:v>
                </c:pt>
                <c:pt idx="1584">
                  <c:v>45013</c:v>
                </c:pt>
                <c:pt idx="1585">
                  <c:v>45014</c:v>
                </c:pt>
                <c:pt idx="1586">
                  <c:v>45015</c:v>
                </c:pt>
                <c:pt idx="1587">
                  <c:v>45016</c:v>
                </c:pt>
                <c:pt idx="1588">
                  <c:v>45019</c:v>
                </c:pt>
                <c:pt idx="1589">
                  <c:v>45020</c:v>
                </c:pt>
                <c:pt idx="1590">
                  <c:v>45021</c:v>
                </c:pt>
                <c:pt idx="1591">
                  <c:v>45022</c:v>
                </c:pt>
                <c:pt idx="1592">
                  <c:v>45027</c:v>
                </c:pt>
                <c:pt idx="1593">
                  <c:v>45028</c:v>
                </c:pt>
                <c:pt idx="1594">
                  <c:v>45029</c:v>
                </c:pt>
                <c:pt idx="1595">
                  <c:v>45030</c:v>
                </c:pt>
                <c:pt idx="1596">
                  <c:v>45033</c:v>
                </c:pt>
                <c:pt idx="1597">
                  <c:v>45034</c:v>
                </c:pt>
                <c:pt idx="1598">
                  <c:v>45035</c:v>
                </c:pt>
                <c:pt idx="1599">
                  <c:v>45036</c:v>
                </c:pt>
                <c:pt idx="1600">
                  <c:v>45037</c:v>
                </c:pt>
                <c:pt idx="1601">
                  <c:v>45040</c:v>
                </c:pt>
                <c:pt idx="1602">
                  <c:v>45041</c:v>
                </c:pt>
                <c:pt idx="1603">
                  <c:v>45042</c:v>
                </c:pt>
                <c:pt idx="1604">
                  <c:v>45043</c:v>
                </c:pt>
                <c:pt idx="1605">
                  <c:v>45044</c:v>
                </c:pt>
                <c:pt idx="1606">
                  <c:v>45048</c:v>
                </c:pt>
                <c:pt idx="1607">
                  <c:v>45049</c:v>
                </c:pt>
                <c:pt idx="1608">
                  <c:v>45050</c:v>
                </c:pt>
                <c:pt idx="1609">
                  <c:v>45051</c:v>
                </c:pt>
                <c:pt idx="1610">
                  <c:v>45054</c:v>
                </c:pt>
                <c:pt idx="1611">
                  <c:v>45055</c:v>
                </c:pt>
                <c:pt idx="1612">
                  <c:v>45056</c:v>
                </c:pt>
                <c:pt idx="1613">
                  <c:v>45057</c:v>
                </c:pt>
                <c:pt idx="1614">
                  <c:v>45058</c:v>
                </c:pt>
                <c:pt idx="1615">
                  <c:v>45061</c:v>
                </c:pt>
                <c:pt idx="1616">
                  <c:v>45062</c:v>
                </c:pt>
                <c:pt idx="1617">
                  <c:v>45063</c:v>
                </c:pt>
                <c:pt idx="1618">
                  <c:v>45064</c:v>
                </c:pt>
                <c:pt idx="1619">
                  <c:v>45065</c:v>
                </c:pt>
                <c:pt idx="1620">
                  <c:v>45068</c:v>
                </c:pt>
                <c:pt idx="1621">
                  <c:v>45069</c:v>
                </c:pt>
                <c:pt idx="1622">
                  <c:v>45070</c:v>
                </c:pt>
                <c:pt idx="1623">
                  <c:v>45071</c:v>
                </c:pt>
                <c:pt idx="1624">
                  <c:v>45072</c:v>
                </c:pt>
                <c:pt idx="1625">
                  <c:v>45075</c:v>
                </c:pt>
                <c:pt idx="1626">
                  <c:v>45076</c:v>
                </c:pt>
                <c:pt idx="1627">
                  <c:v>45077</c:v>
                </c:pt>
                <c:pt idx="1628">
                  <c:v>45078</c:v>
                </c:pt>
                <c:pt idx="1629">
                  <c:v>45079</c:v>
                </c:pt>
                <c:pt idx="1630">
                  <c:v>45082</c:v>
                </c:pt>
                <c:pt idx="1631">
                  <c:v>45083</c:v>
                </c:pt>
                <c:pt idx="1632">
                  <c:v>45084</c:v>
                </c:pt>
                <c:pt idx="1633">
                  <c:v>45085</c:v>
                </c:pt>
                <c:pt idx="1634">
                  <c:v>45086</c:v>
                </c:pt>
                <c:pt idx="1635">
                  <c:v>45089</c:v>
                </c:pt>
                <c:pt idx="1636">
                  <c:v>45090</c:v>
                </c:pt>
                <c:pt idx="1637">
                  <c:v>45091</c:v>
                </c:pt>
                <c:pt idx="1638">
                  <c:v>45092</c:v>
                </c:pt>
                <c:pt idx="1639">
                  <c:v>45093</c:v>
                </c:pt>
                <c:pt idx="1640">
                  <c:v>45096</c:v>
                </c:pt>
                <c:pt idx="1641">
                  <c:v>45097</c:v>
                </c:pt>
                <c:pt idx="1642">
                  <c:v>45098</c:v>
                </c:pt>
                <c:pt idx="1643">
                  <c:v>45099</c:v>
                </c:pt>
                <c:pt idx="1644">
                  <c:v>45100</c:v>
                </c:pt>
                <c:pt idx="1645">
                  <c:v>45103</c:v>
                </c:pt>
                <c:pt idx="1646">
                  <c:v>45104</c:v>
                </c:pt>
                <c:pt idx="1647">
                  <c:v>45105</c:v>
                </c:pt>
                <c:pt idx="1648">
                  <c:v>45106</c:v>
                </c:pt>
                <c:pt idx="1649">
                  <c:v>45107</c:v>
                </c:pt>
                <c:pt idx="1650">
                  <c:v>45110</c:v>
                </c:pt>
                <c:pt idx="1651">
                  <c:v>45111</c:v>
                </c:pt>
                <c:pt idx="1652">
                  <c:v>45112</c:v>
                </c:pt>
                <c:pt idx="1653">
                  <c:v>45113</c:v>
                </c:pt>
                <c:pt idx="1654">
                  <c:v>45114</c:v>
                </c:pt>
                <c:pt idx="1655">
                  <c:v>45117</c:v>
                </c:pt>
                <c:pt idx="1656">
                  <c:v>45118</c:v>
                </c:pt>
                <c:pt idx="1657">
                  <c:v>45119</c:v>
                </c:pt>
                <c:pt idx="1658">
                  <c:v>45120</c:v>
                </c:pt>
                <c:pt idx="1659">
                  <c:v>45121</c:v>
                </c:pt>
                <c:pt idx="1660">
                  <c:v>45124</c:v>
                </c:pt>
                <c:pt idx="1661">
                  <c:v>45125</c:v>
                </c:pt>
                <c:pt idx="1662">
                  <c:v>45126</c:v>
                </c:pt>
                <c:pt idx="1663">
                  <c:v>45127</c:v>
                </c:pt>
                <c:pt idx="1664">
                  <c:v>45128</c:v>
                </c:pt>
                <c:pt idx="1665">
                  <c:v>45131</c:v>
                </c:pt>
                <c:pt idx="1666">
                  <c:v>45132</c:v>
                </c:pt>
                <c:pt idx="1667">
                  <c:v>45133</c:v>
                </c:pt>
                <c:pt idx="1668">
                  <c:v>45134</c:v>
                </c:pt>
                <c:pt idx="1669">
                  <c:v>45135</c:v>
                </c:pt>
                <c:pt idx="1670">
                  <c:v>45138</c:v>
                </c:pt>
                <c:pt idx="1671">
                  <c:v>45139</c:v>
                </c:pt>
                <c:pt idx="1672">
                  <c:v>45140</c:v>
                </c:pt>
                <c:pt idx="1673">
                  <c:v>45141</c:v>
                </c:pt>
                <c:pt idx="1674">
                  <c:v>45142</c:v>
                </c:pt>
                <c:pt idx="1675">
                  <c:v>45145</c:v>
                </c:pt>
                <c:pt idx="1676">
                  <c:v>45146</c:v>
                </c:pt>
                <c:pt idx="1677">
                  <c:v>45147</c:v>
                </c:pt>
                <c:pt idx="1678">
                  <c:v>45148</c:v>
                </c:pt>
                <c:pt idx="1679">
                  <c:v>45149</c:v>
                </c:pt>
                <c:pt idx="1680">
                  <c:v>45152</c:v>
                </c:pt>
                <c:pt idx="1681">
                  <c:v>45153</c:v>
                </c:pt>
                <c:pt idx="1682">
                  <c:v>45154</c:v>
                </c:pt>
                <c:pt idx="1683">
                  <c:v>45155</c:v>
                </c:pt>
                <c:pt idx="1684">
                  <c:v>45156</c:v>
                </c:pt>
                <c:pt idx="1685">
                  <c:v>45159</c:v>
                </c:pt>
                <c:pt idx="1686">
                  <c:v>45160</c:v>
                </c:pt>
                <c:pt idx="1687">
                  <c:v>45161</c:v>
                </c:pt>
                <c:pt idx="1688">
                  <c:v>45162</c:v>
                </c:pt>
                <c:pt idx="1689">
                  <c:v>45163</c:v>
                </c:pt>
                <c:pt idx="1690">
                  <c:v>45166</c:v>
                </c:pt>
                <c:pt idx="1691">
                  <c:v>45167</c:v>
                </c:pt>
                <c:pt idx="1692">
                  <c:v>45168</c:v>
                </c:pt>
                <c:pt idx="1693">
                  <c:v>45169</c:v>
                </c:pt>
                <c:pt idx="1694">
                  <c:v>45170</c:v>
                </c:pt>
                <c:pt idx="1695">
                  <c:v>45173</c:v>
                </c:pt>
                <c:pt idx="1696">
                  <c:v>45174</c:v>
                </c:pt>
                <c:pt idx="1697">
                  <c:v>45175</c:v>
                </c:pt>
                <c:pt idx="1698">
                  <c:v>45176</c:v>
                </c:pt>
                <c:pt idx="1699">
                  <c:v>45177</c:v>
                </c:pt>
                <c:pt idx="1700">
                  <c:v>45180</c:v>
                </c:pt>
                <c:pt idx="1701">
                  <c:v>45181</c:v>
                </c:pt>
                <c:pt idx="1702">
                  <c:v>45182</c:v>
                </c:pt>
                <c:pt idx="1703">
                  <c:v>45183</c:v>
                </c:pt>
                <c:pt idx="1704">
                  <c:v>45184</c:v>
                </c:pt>
                <c:pt idx="1705">
                  <c:v>45187</c:v>
                </c:pt>
                <c:pt idx="1706">
                  <c:v>45188</c:v>
                </c:pt>
                <c:pt idx="1707">
                  <c:v>45189</c:v>
                </c:pt>
                <c:pt idx="1708">
                  <c:v>45190</c:v>
                </c:pt>
                <c:pt idx="1709">
                  <c:v>45191</c:v>
                </c:pt>
                <c:pt idx="1710">
                  <c:v>45194</c:v>
                </c:pt>
                <c:pt idx="1711">
                  <c:v>45195</c:v>
                </c:pt>
                <c:pt idx="1712">
                  <c:v>45196</c:v>
                </c:pt>
                <c:pt idx="1713">
                  <c:v>45197</c:v>
                </c:pt>
                <c:pt idx="1714">
                  <c:v>45198</c:v>
                </c:pt>
                <c:pt idx="1715">
                  <c:v>45201</c:v>
                </c:pt>
                <c:pt idx="1716">
                  <c:v>45202</c:v>
                </c:pt>
                <c:pt idx="1717">
                  <c:v>45203</c:v>
                </c:pt>
                <c:pt idx="1718">
                  <c:v>45204</c:v>
                </c:pt>
                <c:pt idx="1719">
                  <c:v>45205</c:v>
                </c:pt>
                <c:pt idx="1720">
                  <c:v>45208</c:v>
                </c:pt>
                <c:pt idx="1721">
                  <c:v>45209</c:v>
                </c:pt>
                <c:pt idx="1722">
                  <c:v>45210</c:v>
                </c:pt>
                <c:pt idx="1723">
                  <c:v>45211</c:v>
                </c:pt>
                <c:pt idx="1724">
                  <c:v>45212</c:v>
                </c:pt>
                <c:pt idx="1725">
                  <c:v>45215</c:v>
                </c:pt>
                <c:pt idx="1726">
                  <c:v>45216</c:v>
                </c:pt>
                <c:pt idx="1727">
                  <c:v>45217</c:v>
                </c:pt>
                <c:pt idx="1728">
                  <c:v>45218</c:v>
                </c:pt>
                <c:pt idx="1729">
                  <c:v>45219</c:v>
                </c:pt>
                <c:pt idx="1730">
                  <c:v>45222</c:v>
                </c:pt>
                <c:pt idx="1731">
                  <c:v>45223</c:v>
                </c:pt>
                <c:pt idx="1732">
                  <c:v>45224</c:v>
                </c:pt>
                <c:pt idx="1733">
                  <c:v>45225</c:v>
                </c:pt>
                <c:pt idx="1734">
                  <c:v>45226</c:v>
                </c:pt>
                <c:pt idx="1735">
                  <c:v>45229</c:v>
                </c:pt>
                <c:pt idx="1736">
                  <c:v>45230</c:v>
                </c:pt>
                <c:pt idx="1737">
                  <c:v>45231</c:v>
                </c:pt>
                <c:pt idx="1738">
                  <c:v>45232</c:v>
                </c:pt>
                <c:pt idx="1739">
                  <c:v>45233</c:v>
                </c:pt>
                <c:pt idx="1740">
                  <c:v>45236</c:v>
                </c:pt>
                <c:pt idx="1741">
                  <c:v>45237</c:v>
                </c:pt>
                <c:pt idx="1742">
                  <c:v>45238</c:v>
                </c:pt>
                <c:pt idx="1743">
                  <c:v>45239</c:v>
                </c:pt>
                <c:pt idx="1744">
                  <c:v>45240</c:v>
                </c:pt>
                <c:pt idx="1745">
                  <c:v>45243</c:v>
                </c:pt>
                <c:pt idx="1746">
                  <c:v>45244</c:v>
                </c:pt>
                <c:pt idx="1747">
                  <c:v>45245</c:v>
                </c:pt>
                <c:pt idx="1748">
                  <c:v>45246</c:v>
                </c:pt>
                <c:pt idx="1749">
                  <c:v>45247</c:v>
                </c:pt>
                <c:pt idx="1750">
                  <c:v>45250</c:v>
                </c:pt>
                <c:pt idx="1751">
                  <c:v>45251</c:v>
                </c:pt>
                <c:pt idx="1752">
                  <c:v>45252</c:v>
                </c:pt>
                <c:pt idx="1753">
                  <c:v>45253</c:v>
                </c:pt>
                <c:pt idx="1754">
                  <c:v>45254</c:v>
                </c:pt>
                <c:pt idx="1755">
                  <c:v>45257</c:v>
                </c:pt>
                <c:pt idx="1756">
                  <c:v>45258</c:v>
                </c:pt>
                <c:pt idx="1757">
                  <c:v>45259</c:v>
                </c:pt>
                <c:pt idx="1758">
                  <c:v>45260</c:v>
                </c:pt>
                <c:pt idx="1759">
                  <c:v>45261</c:v>
                </c:pt>
                <c:pt idx="1760">
                  <c:v>45264</c:v>
                </c:pt>
                <c:pt idx="1761">
                  <c:v>45265</c:v>
                </c:pt>
                <c:pt idx="1762">
                  <c:v>45266</c:v>
                </c:pt>
                <c:pt idx="1763">
                  <c:v>45267</c:v>
                </c:pt>
                <c:pt idx="1764">
                  <c:v>45268</c:v>
                </c:pt>
                <c:pt idx="1765">
                  <c:v>45271</c:v>
                </c:pt>
                <c:pt idx="1766">
                  <c:v>45272</c:v>
                </c:pt>
                <c:pt idx="1767">
                  <c:v>45273</c:v>
                </c:pt>
                <c:pt idx="1768">
                  <c:v>45274</c:v>
                </c:pt>
                <c:pt idx="1769">
                  <c:v>45275</c:v>
                </c:pt>
                <c:pt idx="1770">
                  <c:v>45278</c:v>
                </c:pt>
                <c:pt idx="1771">
                  <c:v>45279</c:v>
                </c:pt>
                <c:pt idx="1772">
                  <c:v>45280</c:v>
                </c:pt>
                <c:pt idx="1773">
                  <c:v>45281</c:v>
                </c:pt>
                <c:pt idx="1774">
                  <c:v>45282</c:v>
                </c:pt>
                <c:pt idx="1775">
                  <c:v>45287</c:v>
                </c:pt>
                <c:pt idx="1776">
                  <c:v>45288</c:v>
                </c:pt>
                <c:pt idx="1777">
                  <c:v>45289</c:v>
                </c:pt>
                <c:pt idx="1778">
                  <c:v>45293</c:v>
                </c:pt>
                <c:pt idx="1779">
                  <c:v>45294</c:v>
                </c:pt>
                <c:pt idx="1780">
                  <c:v>45295</c:v>
                </c:pt>
                <c:pt idx="1781">
                  <c:v>45296</c:v>
                </c:pt>
                <c:pt idx="1782">
                  <c:v>45299</c:v>
                </c:pt>
                <c:pt idx="1783">
                  <c:v>45300</c:v>
                </c:pt>
                <c:pt idx="1784">
                  <c:v>45301</c:v>
                </c:pt>
                <c:pt idx="1785">
                  <c:v>45302</c:v>
                </c:pt>
                <c:pt idx="1786">
                  <c:v>45303</c:v>
                </c:pt>
                <c:pt idx="1787">
                  <c:v>45306</c:v>
                </c:pt>
                <c:pt idx="1788">
                  <c:v>45307</c:v>
                </c:pt>
                <c:pt idx="1789">
                  <c:v>45308</c:v>
                </c:pt>
                <c:pt idx="1790">
                  <c:v>45309</c:v>
                </c:pt>
                <c:pt idx="1791">
                  <c:v>45310</c:v>
                </c:pt>
                <c:pt idx="1792">
                  <c:v>45313</c:v>
                </c:pt>
                <c:pt idx="1793">
                  <c:v>45314</c:v>
                </c:pt>
                <c:pt idx="1794">
                  <c:v>45315</c:v>
                </c:pt>
                <c:pt idx="1795">
                  <c:v>45316</c:v>
                </c:pt>
                <c:pt idx="1796">
                  <c:v>45317</c:v>
                </c:pt>
                <c:pt idx="1797">
                  <c:v>45320</c:v>
                </c:pt>
                <c:pt idx="1798">
                  <c:v>45321</c:v>
                </c:pt>
                <c:pt idx="1799">
                  <c:v>45322</c:v>
                </c:pt>
                <c:pt idx="1800">
                  <c:v>45323</c:v>
                </c:pt>
                <c:pt idx="1801">
                  <c:v>45324</c:v>
                </c:pt>
                <c:pt idx="1802">
                  <c:v>45327</c:v>
                </c:pt>
                <c:pt idx="1803">
                  <c:v>45328</c:v>
                </c:pt>
                <c:pt idx="1804">
                  <c:v>45329</c:v>
                </c:pt>
                <c:pt idx="1805">
                  <c:v>45330</c:v>
                </c:pt>
                <c:pt idx="1806">
                  <c:v>45331</c:v>
                </c:pt>
                <c:pt idx="1807">
                  <c:v>45334</c:v>
                </c:pt>
                <c:pt idx="1808">
                  <c:v>45335</c:v>
                </c:pt>
                <c:pt idx="1809">
                  <c:v>45336</c:v>
                </c:pt>
                <c:pt idx="1810">
                  <c:v>45337</c:v>
                </c:pt>
                <c:pt idx="1811">
                  <c:v>45338</c:v>
                </c:pt>
                <c:pt idx="1812">
                  <c:v>45341</c:v>
                </c:pt>
                <c:pt idx="1813">
                  <c:v>45342</c:v>
                </c:pt>
                <c:pt idx="1814">
                  <c:v>45343</c:v>
                </c:pt>
                <c:pt idx="1815">
                  <c:v>45344</c:v>
                </c:pt>
                <c:pt idx="1816">
                  <c:v>45345</c:v>
                </c:pt>
                <c:pt idx="1817">
                  <c:v>45348</c:v>
                </c:pt>
                <c:pt idx="1818">
                  <c:v>45349</c:v>
                </c:pt>
                <c:pt idx="1819">
                  <c:v>45350</c:v>
                </c:pt>
                <c:pt idx="1820">
                  <c:v>45351</c:v>
                </c:pt>
                <c:pt idx="1821">
                  <c:v>45352</c:v>
                </c:pt>
                <c:pt idx="1822">
                  <c:v>45355</c:v>
                </c:pt>
                <c:pt idx="1823">
                  <c:v>45356</c:v>
                </c:pt>
                <c:pt idx="1824">
                  <c:v>45357</c:v>
                </c:pt>
                <c:pt idx="1825">
                  <c:v>45358</c:v>
                </c:pt>
                <c:pt idx="1826">
                  <c:v>45359</c:v>
                </c:pt>
                <c:pt idx="1827">
                  <c:v>45362</c:v>
                </c:pt>
                <c:pt idx="1828">
                  <c:v>45363</c:v>
                </c:pt>
                <c:pt idx="1829">
                  <c:v>45364</c:v>
                </c:pt>
                <c:pt idx="1830">
                  <c:v>45365</c:v>
                </c:pt>
                <c:pt idx="1831">
                  <c:v>45366</c:v>
                </c:pt>
                <c:pt idx="1832">
                  <c:v>45369</c:v>
                </c:pt>
                <c:pt idx="1833">
                  <c:v>45370</c:v>
                </c:pt>
                <c:pt idx="1834">
                  <c:v>45371</c:v>
                </c:pt>
                <c:pt idx="1835">
                  <c:v>45372</c:v>
                </c:pt>
                <c:pt idx="1836">
                  <c:v>45373</c:v>
                </c:pt>
                <c:pt idx="1837">
                  <c:v>45376</c:v>
                </c:pt>
                <c:pt idx="1838">
                  <c:v>45377</c:v>
                </c:pt>
                <c:pt idx="1839">
                  <c:v>45378</c:v>
                </c:pt>
                <c:pt idx="1840">
                  <c:v>45379</c:v>
                </c:pt>
                <c:pt idx="1841">
                  <c:v>45384</c:v>
                </c:pt>
                <c:pt idx="1842">
                  <c:v>45385</c:v>
                </c:pt>
                <c:pt idx="1843">
                  <c:v>45386</c:v>
                </c:pt>
                <c:pt idx="1844">
                  <c:v>45387</c:v>
                </c:pt>
                <c:pt idx="1845">
                  <c:v>45390</c:v>
                </c:pt>
                <c:pt idx="1846">
                  <c:v>45391</c:v>
                </c:pt>
                <c:pt idx="1847">
                  <c:v>45392</c:v>
                </c:pt>
                <c:pt idx="1848">
                  <c:v>45393</c:v>
                </c:pt>
                <c:pt idx="1849">
                  <c:v>45394</c:v>
                </c:pt>
                <c:pt idx="1850">
                  <c:v>45397</c:v>
                </c:pt>
                <c:pt idx="1851">
                  <c:v>45398</c:v>
                </c:pt>
                <c:pt idx="1852">
                  <c:v>45399</c:v>
                </c:pt>
                <c:pt idx="1853">
                  <c:v>45400</c:v>
                </c:pt>
                <c:pt idx="1854">
                  <c:v>45401</c:v>
                </c:pt>
                <c:pt idx="1855">
                  <c:v>45404</c:v>
                </c:pt>
                <c:pt idx="1856">
                  <c:v>45405</c:v>
                </c:pt>
                <c:pt idx="1857">
                  <c:v>45406</c:v>
                </c:pt>
                <c:pt idx="1858">
                  <c:v>45407</c:v>
                </c:pt>
                <c:pt idx="1859">
                  <c:v>45408</c:v>
                </c:pt>
                <c:pt idx="1860">
                  <c:v>45411</c:v>
                </c:pt>
                <c:pt idx="1861">
                  <c:v>45412</c:v>
                </c:pt>
                <c:pt idx="1862">
                  <c:v>45414</c:v>
                </c:pt>
                <c:pt idx="1863">
                  <c:v>45415</c:v>
                </c:pt>
                <c:pt idx="1864">
                  <c:v>45418</c:v>
                </c:pt>
                <c:pt idx="1865">
                  <c:v>45419</c:v>
                </c:pt>
                <c:pt idx="1866">
                  <c:v>45420</c:v>
                </c:pt>
                <c:pt idx="1867">
                  <c:v>45421</c:v>
                </c:pt>
                <c:pt idx="1868">
                  <c:v>45422</c:v>
                </c:pt>
                <c:pt idx="1869">
                  <c:v>45425</c:v>
                </c:pt>
                <c:pt idx="1870">
                  <c:v>45426</c:v>
                </c:pt>
                <c:pt idx="1871">
                  <c:v>45427</c:v>
                </c:pt>
                <c:pt idx="1872">
                  <c:v>45428</c:v>
                </c:pt>
                <c:pt idx="1873">
                  <c:v>45429</c:v>
                </c:pt>
                <c:pt idx="1874">
                  <c:v>45432</c:v>
                </c:pt>
                <c:pt idx="1875">
                  <c:v>45433</c:v>
                </c:pt>
                <c:pt idx="1876">
                  <c:v>45434</c:v>
                </c:pt>
                <c:pt idx="1877">
                  <c:v>45435</c:v>
                </c:pt>
                <c:pt idx="1878">
                  <c:v>45436</c:v>
                </c:pt>
                <c:pt idx="1879">
                  <c:v>45439</c:v>
                </c:pt>
                <c:pt idx="1880">
                  <c:v>45440</c:v>
                </c:pt>
                <c:pt idx="1881">
                  <c:v>45441</c:v>
                </c:pt>
                <c:pt idx="1882">
                  <c:v>45442</c:v>
                </c:pt>
                <c:pt idx="1883">
                  <c:v>45443</c:v>
                </c:pt>
                <c:pt idx="1884">
                  <c:v>45446</c:v>
                </c:pt>
                <c:pt idx="1885">
                  <c:v>45447</c:v>
                </c:pt>
                <c:pt idx="1886">
                  <c:v>45448</c:v>
                </c:pt>
                <c:pt idx="1887">
                  <c:v>45449</c:v>
                </c:pt>
                <c:pt idx="1888">
                  <c:v>45450</c:v>
                </c:pt>
                <c:pt idx="1889">
                  <c:v>45453</c:v>
                </c:pt>
                <c:pt idx="1890">
                  <c:v>45454</c:v>
                </c:pt>
                <c:pt idx="1891">
                  <c:v>45455</c:v>
                </c:pt>
                <c:pt idx="1892">
                  <c:v>45456</c:v>
                </c:pt>
                <c:pt idx="1893">
                  <c:v>45457</c:v>
                </c:pt>
                <c:pt idx="1894">
                  <c:v>45460</c:v>
                </c:pt>
                <c:pt idx="1895">
                  <c:v>45461</c:v>
                </c:pt>
                <c:pt idx="1896">
                  <c:v>45462</c:v>
                </c:pt>
                <c:pt idx="1897">
                  <c:v>45463</c:v>
                </c:pt>
                <c:pt idx="1898">
                  <c:v>45464</c:v>
                </c:pt>
                <c:pt idx="1899">
                  <c:v>45467</c:v>
                </c:pt>
                <c:pt idx="1900">
                  <c:v>45468</c:v>
                </c:pt>
                <c:pt idx="1901">
                  <c:v>45469</c:v>
                </c:pt>
                <c:pt idx="1902">
                  <c:v>45470</c:v>
                </c:pt>
                <c:pt idx="1903">
                  <c:v>45471</c:v>
                </c:pt>
                <c:pt idx="1904">
                  <c:v>45474</c:v>
                </c:pt>
                <c:pt idx="1905">
                  <c:v>45475</c:v>
                </c:pt>
                <c:pt idx="1906">
                  <c:v>45476</c:v>
                </c:pt>
                <c:pt idx="1907">
                  <c:v>45477</c:v>
                </c:pt>
                <c:pt idx="1908">
                  <c:v>45478</c:v>
                </c:pt>
                <c:pt idx="1909">
                  <c:v>45481</c:v>
                </c:pt>
                <c:pt idx="1910">
                  <c:v>45482</c:v>
                </c:pt>
                <c:pt idx="1911">
                  <c:v>45483</c:v>
                </c:pt>
                <c:pt idx="1912">
                  <c:v>45484</c:v>
                </c:pt>
                <c:pt idx="1913">
                  <c:v>45485</c:v>
                </c:pt>
                <c:pt idx="1914">
                  <c:v>45488</c:v>
                </c:pt>
                <c:pt idx="1915">
                  <c:v>45489</c:v>
                </c:pt>
                <c:pt idx="1916">
                  <c:v>45490</c:v>
                </c:pt>
                <c:pt idx="1917">
                  <c:v>45491</c:v>
                </c:pt>
                <c:pt idx="1918">
                  <c:v>45492</c:v>
                </c:pt>
                <c:pt idx="1919">
                  <c:v>45495</c:v>
                </c:pt>
                <c:pt idx="1920">
                  <c:v>45496</c:v>
                </c:pt>
                <c:pt idx="1921">
                  <c:v>45497</c:v>
                </c:pt>
                <c:pt idx="1922">
                  <c:v>45498</c:v>
                </c:pt>
                <c:pt idx="1923">
                  <c:v>45499</c:v>
                </c:pt>
                <c:pt idx="1924">
                  <c:v>45502</c:v>
                </c:pt>
                <c:pt idx="1925">
                  <c:v>45503</c:v>
                </c:pt>
                <c:pt idx="1926">
                  <c:v>45504</c:v>
                </c:pt>
                <c:pt idx="1927">
                  <c:v>45505</c:v>
                </c:pt>
                <c:pt idx="1928">
                  <c:v>45506</c:v>
                </c:pt>
                <c:pt idx="1929">
                  <c:v>45509</c:v>
                </c:pt>
                <c:pt idx="1930">
                  <c:v>45510</c:v>
                </c:pt>
                <c:pt idx="1931">
                  <c:v>45511</c:v>
                </c:pt>
                <c:pt idx="1932">
                  <c:v>45512</c:v>
                </c:pt>
                <c:pt idx="1933">
                  <c:v>45513</c:v>
                </c:pt>
                <c:pt idx="1934">
                  <c:v>45516</c:v>
                </c:pt>
                <c:pt idx="1935">
                  <c:v>45517</c:v>
                </c:pt>
                <c:pt idx="1936">
                  <c:v>45518</c:v>
                </c:pt>
                <c:pt idx="1937">
                  <c:v>45519</c:v>
                </c:pt>
                <c:pt idx="1938">
                  <c:v>45520</c:v>
                </c:pt>
                <c:pt idx="1939">
                  <c:v>45523</c:v>
                </c:pt>
                <c:pt idx="1940">
                  <c:v>45524</c:v>
                </c:pt>
                <c:pt idx="1941">
                  <c:v>45525</c:v>
                </c:pt>
                <c:pt idx="1942">
                  <c:v>45526</c:v>
                </c:pt>
                <c:pt idx="1943">
                  <c:v>45527</c:v>
                </c:pt>
                <c:pt idx="1944">
                  <c:v>45530</c:v>
                </c:pt>
                <c:pt idx="1945">
                  <c:v>45531</c:v>
                </c:pt>
                <c:pt idx="1946">
                  <c:v>45532</c:v>
                </c:pt>
                <c:pt idx="1947">
                  <c:v>45533</c:v>
                </c:pt>
                <c:pt idx="1948">
                  <c:v>45534</c:v>
                </c:pt>
                <c:pt idx="1949">
                  <c:v>45537</c:v>
                </c:pt>
                <c:pt idx="1950">
                  <c:v>45538</c:v>
                </c:pt>
                <c:pt idx="1951">
                  <c:v>45539</c:v>
                </c:pt>
                <c:pt idx="1952">
                  <c:v>45540</c:v>
                </c:pt>
                <c:pt idx="1953">
                  <c:v>45541</c:v>
                </c:pt>
                <c:pt idx="1954">
                  <c:v>45544</c:v>
                </c:pt>
                <c:pt idx="1955">
                  <c:v>45545</c:v>
                </c:pt>
                <c:pt idx="1956">
                  <c:v>45546</c:v>
                </c:pt>
                <c:pt idx="1957">
                  <c:v>45547</c:v>
                </c:pt>
                <c:pt idx="1958">
                  <c:v>45548</c:v>
                </c:pt>
                <c:pt idx="1959">
                  <c:v>45551</c:v>
                </c:pt>
                <c:pt idx="1960">
                  <c:v>45552</c:v>
                </c:pt>
                <c:pt idx="1961">
                  <c:v>45553</c:v>
                </c:pt>
                <c:pt idx="1962">
                  <c:v>45554</c:v>
                </c:pt>
                <c:pt idx="1963">
                  <c:v>45555</c:v>
                </c:pt>
                <c:pt idx="1964">
                  <c:v>45558</c:v>
                </c:pt>
                <c:pt idx="1965">
                  <c:v>45559</c:v>
                </c:pt>
                <c:pt idx="1966">
                  <c:v>45560</c:v>
                </c:pt>
                <c:pt idx="1967">
                  <c:v>45561</c:v>
                </c:pt>
                <c:pt idx="1968">
                  <c:v>45562</c:v>
                </c:pt>
                <c:pt idx="1969">
                  <c:v>45565</c:v>
                </c:pt>
                <c:pt idx="1970">
                  <c:v>45566</c:v>
                </c:pt>
                <c:pt idx="1971">
                  <c:v>45567</c:v>
                </c:pt>
                <c:pt idx="1972">
                  <c:v>45568</c:v>
                </c:pt>
                <c:pt idx="1973">
                  <c:v>45569</c:v>
                </c:pt>
                <c:pt idx="1974">
                  <c:v>45572</c:v>
                </c:pt>
                <c:pt idx="1975">
                  <c:v>45573</c:v>
                </c:pt>
                <c:pt idx="1976">
                  <c:v>45574</c:v>
                </c:pt>
                <c:pt idx="1977">
                  <c:v>45575</c:v>
                </c:pt>
                <c:pt idx="1978">
                  <c:v>45576</c:v>
                </c:pt>
                <c:pt idx="1979">
                  <c:v>45579</c:v>
                </c:pt>
                <c:pt idx="1980">
                  <c:v>45580</c:v>
                </c:pt>
                <c:pt idx="1981">
                  <c:v>45581</c:v>
                </c:pt>
                <c:pt idx="1982">
                  <c:v>45582</c:v>
                </c:pt>
                <c:pt idx="1983">
                  <c:v>45583</c:v>
                </c:pt>
                <c:pt idx="1984">
                  <c:v>45586</c:v>
                </c:pt>
                <c:pt idx="1985">
                  <c:v>45587</c:v>
                </c:pt>
                <c:pt idx="1986">
                  <c:v>45588</c:v>
                </c:pt>
                <c:pt idx="1987">
                  <c:v>45589</c:v>
                </c:pt>
                <c:pt idx="1988">
                  <c:v>45590</c:v>
                </c:pt>
                <c:pt idx="1989">
                  <c:v>45593</c:v>
                </c:pt>
                <c:pt idx="1990">
                  <c:v>45594</c:v>
                </c:pt>
                <c:pt idx="1991">
                  <c:v>45595</c:v>
                </c:pt>
                <c:pt idx="1992">
                  <c:v>45596</c:v>
                </c:pt>
                <c:pt idx="1993">
                  <c:v>45597</c:v>
                </c:pt>
                <c:pt idx="1994">
                  <c:v>45600</c:v>
                </c:pt>
                <c:pt idx="1995">
                  <c:v>45601</c:v>
                </c:pt>
                <c:pt idx="1996">
                  <c:v>45602</c:v>
                </c:pt>
                <c:pt idx="1997">
                  <c:v>45603</c:v>
                </c:pt>
                <c:pt idx="1998">
                  <c:v>45604</c:v>
                </c:pt>
                <c:pt idx="1999">
                  <c:v>45607</c:v>
                </c:pt>
                <c:pt idx="2000">
                  <c:v>45608</c:v>
                </c:pt>
                <c:pt idx="2001">
                  <c:v>45609</c:v>
                </c:pt>
                <c:pt idx="2002">
                  <c:v>45610</c:v>
                </c:pt>
                <c:pt idx="2003">
                  <c:v>45617</c:v>
                </c:pt>
                <c:pt idx="2004">
                  <c:v>45624</c:v>
                </c:pt>
                <c:pt idx="2005">
                  <c:v>45631</c:v>
                </c:pt>
                <c:pt idx="2006">
                  <c:v>45638</c:v>
                </c:pt>
                <c:pt idx="2007">
                  <c:v>45645</c:v>
                </c:pt>
                <c:pt idx="2008">
                  <c:v>45653</c:v>
                </c:pt>
                <c:pt idx="2009">
                  <c:v>45660</c:v>
                </c:pt>
                <c:pt idx="2010">
                  <c:v>45667</c:v>
                </c:pt>
                <c:pt idx="2011">
                  <c:v>45674</c:v>
                </c:pt>
                <c:pt idx="2012">
                  <c:v>45681</c:v>
                </c:pt>
                <c:pt idx="2013">
                  <c:v>45688</c:v>
                </c:pt>
                <c:pt idx="2014">
                  <c:v>45695</c:v>
                </c:pt>
                <c:pt idx="2015">
                  <c:v>45702</c:v>
                </c:pt>
                <c:pt idx="2016">
                  <c:v>45709</c:v>
                </c:pt>
                <c:pt idx="2017">
                  <c:v>45716</c:v>
                </c:pt>
                <c:pt idx="2018">
                  <c:v>45723</c:v>
                </c:pt>
                <c:pt idx="2019">
                  <c:v>45730</c:v>
                </c:pt>
                <c:pt idx="2020">
                  <c:v>45737</c:v>
                </c:pt>
                <c:pt idx="2021">
                  <c:v>45744</c:v>
                </c:pt>
                <c:pt idx="2022">
                  <c:v>45751</c:v>
                </c:pt>
                <c:pt idx="2023">
                  <c:v>45758</c:v>
                </c:pt>
                <c:pt idx="2024">
                  <c:v>45769</c:v>
                </c:pt>
                <c:pt idx="2025">
                  <c:v>45776</c:v>
                </c:pt>
                <c:pt idx="2026">
                  <c:v>45783</c:v>
                </c:pt>
                <c:pt idx="2027">
                  <c:v>45790</c:v>
                </c:pt>
                <c:pt idx="2028">
                  <c:v>45797</c:v>
                </c:pt>
                <c:pt idx="2029">
                  <c:v>45804</c:v>
                </c:pt>
                <c:pt idx="2030">
                  <c:v>45811</c:v>
                </c:pt>
                <c:pt idx="2031">
                  <c:v>45818</c:v>
                </c:pt>
                <c:pt idx="2032">
                  <c:v>45825</c:v>
                </c:pt>
                <c:pt idx="2033">
                  <c:v>45832</c:v>
                </c:pt>
                <c:pt idx="2034">
                  <c:v>45839</c:v>
                </c:pt>
                <c:pt idx="2035">
                  <c:v>45846</c:v>
                </c:pt>
                <c:pt idx="2036">
                  <c:v>45853</c:v>
                </c:pt>
                <c:pt idx="2037">
                  <c:v>45860</c:v>
                </c:pt>
                <c:pt idx="2038">
                  <c:v>45867</c:v>
                </c:pt>
                <c:pt idx="2039">
                  <c:v>45874</c:v>
                </c:pt>
                <c:pt idx="2040">
                  <c:v>45881</c:v>
                </c:pt>
                <c:pt idx="2041">
                  <c:v>45888</c:v>
                </c:pt>
                <c:pt idx="2042">
                  <c:v>45895</c:v>
                </c:pt>
                <c:pt idx="2043">
                  <c:v>45902</c:v>
                </c:pt>
                <c:pt idx="2044">
                  <c:v>45909</c:v>
                </c:pt>
                <c:pt idx="2045">
                  <c:v>45916</c:v>
                </c:pt>
                <c:pt idx="2046">
                  <c:v>45923</c:v>
                </c:pt>
                <c:pt idx="2047">
                  <c:v>45930</c:v>
                </c:pt>
                <c:pt idx="2048">
                  <c:v>45937</c:v>
                </c:pt>
                <c:pt idx="2049">
                  <c:v>45944</c:v>
                </c:pt>
                <c:pt idx="2050">
                  <c:v>45951</c:v>
                </c:pt>
                <c:pt idx="2051">
                  <c:v>45958</c:v>
                </c:pt>
                <c:pt idx="2052">
                  <c:v>45965</c:v>
                </c:pt>
                <c:pt idx="2053">
                  <c:v>45972</c:v>
                </c:pt>
                <c:pt idx="2054">
                  <c:v>45979</c:v>
                </c:pt>
                <c:pt idx="2055">
                  <c:v>45986</c:v>
                </c:pt>
                <c:pt idx="2056">
                  <c:v>45993</c:v>
                </c:pt>
                <c:pt idx="2057">
                  <c:v>46000</c:v>
                </c:pt>
                <c:pt idx="2058">
                  <c:v>46007</c:v>
                </c:pt>
                <c:pt idx="2059">
                  <c:v>46014</c:v>
                </c:pt>
                <c:pt idx="2060">
                  <c:v>46021</c:v>
                </c:pt>
                <c:pt idx="2061">
                  <c:v>46028</c:v>
                </c:pt>
                <c:pt idx="2062">
                  <c:v>46035</c:v>
                </c:pt>
                <c:pt idx="2063">
                  <c:v>46042</c:v>
                </c:pt>
                <c:pt idx="2064">
                  <c:v>46049</c:v>
                </c:pt>
                <c:pt idx="2065">
                  <c:v>46056</c:v>
                </c:pt>
                <c:pt idx="2066">
                  <c:v>46063</c:v>
                </c:pt>
                <c:pt idx="2067">
                  <c:v>46070</c:v>
                </c:pt>
                <c:pt idx="2068">
                  <c:v>46077</c:v>
                </c:pt>
                <c:pt idx="2069">
                  <c:v>46084</c:v>
                </c:pt>
                <c:pt idx="2070">
                  <c:v>46091</c:v>
                </c:pt>
                <c:pt idx="2071">
                  <c:v>46098</c:v>
                </c:pt>
                <c:pt idx="2072">
                  <c:v>46105</c:v>
                </c:pt>
                <c:pt idx="2073">
                  <c:v>46112</c:v>
                </c:pt>
                <c:pt idx="2074">
                  <c:v>46119</c:v>
                </c:pt>
                <c:pt idx="2075">
                  <c:v>46126</c:v>
                </c:pt>
                <c:pt idx="2076">
                  <c:v>46133</c:v>
                </c:pt>
                <c:pt idx="2077">
                  <c:v>46140</c:v>
                </c:pt>
                <c:pt idx="2078">
                  <c:v>46147</c:v>
                </c:pt>
                <c:pt idx="2079">
                  <c:v>46154</c:v>
                </c:pt>
                <c:pt idx="2080">
                  <c:v>46161</c:v>
                </c:pt>
                <c:pt idx="2081">
                  <c:v>46168</c:v>
                </c:pt>
                <c:pt idx="2082">
                  <c:v>46175</c:v>
                </c:pt>
                <c:pt idx="2083">
                  <c:v>46182</c:v>
                </c:pt>
                <c:pt idx="2084">
                  <c:v>46189</c:v>
                </c:pt>
                <c:pt idx="2085">
                  <c:v>46196</c:v>
                </c:pt>
                <c:pt idx="2086">
                  <c:v>46203</c:v>
                </c:pt>
                <c:pt idx="2087">
                  <c:v>46210</c:v>
                </c:pt>
                <c:pt idx="2088">
                  <c:v>46217</c:v>
                </c:pt>
                <c:pt idx="2089">
                  <c:v>46224</c:v>
                </c:pt>
                <c:pt idx="2090">
                  <c:v>46231</c:v>
                </c:pt>
                <c:pt idx="2091">
                  <c:v>46238</c:v>
                </c:pt>
                <c:pt idx="2092">
                  <c:v>46245</c:v>
                </c:pt>
                <c:pt idx="2093">
                  <c:v>46252</c:v>
                </c:pt>
                <c:pt idx="2094">
                  <c:v>46259</c:v>
                </c:pt>
                <c:pt idx="2095">
                  <c:v>46266</c:v>
                </c:pt>
                <c:pt idx="2096">
                  <c:v>46273</c:v>
                </c:pt>
                <c:pt idx="2097">
                  <c:v>46280</c:v>
                </c:pt>
                <c:pt idx="2098">
                  <c:v>46287</c:v>
                </c:pt>
                <c:pt idx="2099">
                  <c:v>46294</c:v>
                </c:pt>
                <c:pt idx="2100">
                  <c:v>46301</c:v>
                </c:pt>
                <c:pt idx="2101">
                  <c:v>46308</c:v>
                </c:pt>
                <c:pt idx="2102">
                  <c:v>46315</c:v>
                </c:pt>
                <c:pt idx="2103">
                  <c:v>46322</c:v>
                </c:pt>
                <c:pt idx="2104">
                  <c:v>46329</c:v>
                </c:pt>
                <c:pt idx="2105">
                  <c:v>46336</c:v>
                </c:pt>
                <c:pt idx="2106">
                  <c:v>46343</c:v>
                </c:pt>
                <c:pt idx="2107">
                  <c:v>46350</c:v>
                </c:pt>
                <c:pt idx="2108">
                  <c:v>46357</c:v>
                </c:pt>
                <c:pt idx="2109">
                  <c:v>46364</c:v>
                </c:pt>
                <c:pt idx="2110">
                  <c:v>46371</c:v>
                </c:pt>
                <c:pt idx="2111">
                  <c:v>46378</c:v>
                </c:pt>
                <c:pt idx="2112">
                  <c:v>46385</c:v>
                </c:pt>
                <c:pt idx="2113">
                  <c:v>46392</c:v>
                </c:pt>
                <c:pt idx="2114">
                  <c:v>46399</c:v>
                </c:pt>
                <c:pt idx="2115">
                  <c:v>46406</c:v>
                </c:pt>
                <c:pt idx="2116">
                  <c:v>46413</c:v>
                </c:pt>
                <c:pt idx="2117">
                  <c:v>46420</c:v>
                </c:pt>
                <c:pt idx="2118">
                  <c:v>46427</c:v>
                </c:pt>
                <c:pt idx="2119">
                  <c:v>46434</c:v>
                </c:pt>
                <c:pt idx="2120">
                  <c:v>46441</c:v>
                </c:pt>
                <c:pt idx="2121">
                  <c:v>46448</c:v>
                </c:pt>
                <c:pt idx="2122">
                  <c:v>46455</c:v>
                </c:pt>
                <c:pt idx="2123">
                  <c:v>46462</c:v>
                </c:pt>
                <c:pt idx="2124">
                  <c:v>46469</c:v>
                </c:pt>
                <c:pt idx="2125">
                  <c:v>46476</c:v>
                </c:pt>
                <c:pt idx="2126">
                  <c:v>46483</c:v>
                </c:pt>
                <c:pt idx="2127">
                  <c:v>46490</c:v>
                </c:pt>
                <c:pt idx="2128">
                  <c:v>46497</c:v>
                </c:pt>
                <c:pt idx="2129">
                  <c:v>46504</c:v>
                </c:pt>
                <c:pt idx="2130">
                  <c:v>46511</c:v>
                </c:pt>
                <c:pt idx="2131">
                  <c:v>46518</c:v>
                </c:pt>
                <c:pt idx="2132">
                  <c:v>46525</c:v>
                </c:pt>
                <c:pt idx="2133">
                  <c:v>46532</c:v>
                </c:pt>
                <c:pt idx="2134">
                  <c:v>46539</c:v>
                </c:pt>
                <c:pt idx="2135">
                  <c:v>46546</c:v>
                </c:pt>
                <c:pt idx="2136">
                  <c:v>46553</c:v>
                </c:pt>
                <c:pt idx="2137">
                  <c:v>46560</c:v>
                </c:pt>
                <c:pt idx="2138">
                  <c:v>46567</c:v>
                </c:pt>
                <c:pt idx="2139">
                  <c:v>46574</c:v>
                </c:pt>
                <c:pt idx="2140">
                  <c:v>46581</c:v>
                </c:pt>
                <c:pt idx="2141">
                  <c:v>46588</c:v>
                </c:pt>
                <c:pt idx="2142">
                  <c:v>46595</c:v>
                </c:pt>
                <c:pt idx="2143">
                  <c:v>46602</c:v>
                </c:pt>
                <c:pt idx="2144">
                  <c:v>46609</c:v>
                </c:pt>
                <c:pt idx="2145">
                  <c:v>46616</c:v>
                </c:pt>
                <c:pt idx="2146">
                  <c:v>46623</c:v>
                </c:pt>
                <c:pt idx="2147">
                  <c:v>46630</c:v>
                </c:pt>
                <c:pt idx="2148">
                  <c:v>46637</c:v>
                </c:pt>
                <c:pt idx="2149">
                  <c:v>46644</c:v>
                </c:pt>
                <c:pt idx="2150">
                  <c:v>46651</c:v>
                </c:pt>
                <c:pt idx="2151">
                  <c:v>46658</c:v>
                </c:pt>
                <c:pt idx="2152">
                  <c:v>46665</c:v>
                </c:pt>
                <c:pt idx="2153">
                  <c:v>46672</c:v>
                </c:pt>
                <c:pt idx="2154">
                  <c:v>46679</c:v>
                </c:pt>
                <c:pt idx="2155">
                  <c:v>46686</c:v>
                </c:pt>
                <c:pt idx="2156">
                  <c:v>46693</c:v>
                </c:pt>
                <c:pt idx="2157">
                  <c:v>46700</c:v>
                </c:pt>
                <c:pt idx="2158">
                  <c:v>46707</c:v>
                </c:pt>
                <c:pt idx="2159">
                  <c:v>46714</c:v>
                </c:pt>
                <c:pt idx="2160">
                  <c:v>46721</c:v>
                </c:pt>
                <c:pt idx="2161">
                  <c:v>46728</c:v>
                </c:pt>
                <c:pt idx="2162">
                  <c:v>46735</c:v>
                </c:pt>
                <c:pt idx="2163">
                  <c:v>46742</c:v>
                </c:pt>
                <c:pt idx="2164">
                  <c:v>46749</c:v>
                </c:pt>
                <c:pt idx="2165">
                  <c:v>46756</c:v>
                </c:pt>
                <c:pt idx="2166">
                  <c:v>46763</c:v>
                </c:pt>
                <c:pt idx="2167">
                  <c:v>46770</c:v>
                </c:pt>
                <c:pt idx="2168">
                  <c:v>46777</c:v>
                </c:pt>
                <c:pt idx="2169">
                  <c:v>46784</c:v>
                </c:pt>
                <c:pt idx="2170">
                  <c:v>46791</c:v>
                </c:pt>
                <c:pt idx="2171">
                  <c:v>46798</c:v>
                </c:pt>
                <c:pt idx="2172">
                  <c:v>46805</c:v>
                </c:pt>
                <c:pt idx="2173">
                  <c:v>46812</c:v>
                </c:pt>
                <c:pt idx="2174">
                  <c:v>46819</c:v>
                </c:pt>
                <c:pt idx="2175">
                  <c:v>46826</c:v>
                </c:pt>
                <c:pt idx="2176">
                  <c:v>46833</c:v>
                </c:pt>
                <c:pt idx="2177">
                  <c:v>46840</c:v>
                </c:pt>
                <c:pt idx="2178">
                  <c:v>46847</c:v>
                </c:pt>
                <c:pt idx="2179">
                  <c:v>46854</c:v>
                </c:pt>
                <c:pt idx="2180">
                  <c:v>46861</c:v>
                </c:pt>
                <c:pt idx="2181">
                  <c:v>46868</c:v>
                </c:pt>
                <c:pt idx="2182">
                  <c:v>46875</c:v>
                </c:pt>
                <c:pt idx="2183">
                  <c:v>46882</c:v>
                </c:pt>
                <c:pt idx="2184">
                  <c:v>46889</c:v>
                </c:pt>
                <c:pt idx="2185">
                  <c:v>46896</c:v>
                </c:pt>
                <c:pt idx="2186">
                  <c:v>46903</c:v>
                </c:pt>
                <c:pt idx="2187">
                  <c:v>46910</c:v>
                </c:pt>
                <c:pt idx="2188">
                  <c:v>46917</c:v>
                </c:pt>
                <c:pt idx="2189">
                  <c:v>46924</c:v>
                </c:pt>
                <c:pt idx="2190">
                  <c:v>46931</c:v>
                </c:pt>
                <c:pt idx="2191">
                  <c:v>46938</c:v>
                </c:pt>
                <c:pt idx="2192">
                  <c:v>46945</c:v>
                </c:pt>
                <c:pt idx="2193">
                  <c:v>46952</c:v>
                </c:pt>
                <c:pt idx="2194">
                  <c:v>46959</c:v>
                </c:pt>
                <c:pt idx="2195">
                  <c:v>46966</c:v>
                </c:pt>
                <c:pt idx="2196">
                  <c:v>46973</c:v>
                </c:pt>
                <c:pt idx="2197">
                  <c:v>46980</c:v>
                </c:pt>
                <c:pt idx="2198">
                  <c:v>46987</c:v>
                </c:pt>
                <c:pt idx="2199">
                  <c:v>46994</c:v>
                </c:pt>
                <c:pt idx="2200">
                  <c:v>47001</c:v>
                </c:pt>
                <c:pt idx="2201">
                  <c:v>47008</c:v>
                </c:pt>
                <c:pt idx="2202">
                  <c:v>47015</c:v>
                </c:pt>
                <c:pt idx="2203">
                  <c:v>47022</c:v>
                </c:pt>
                <c:pt idx="2204">
                  <c:v>47029</c:v>
                </c:pt>
                <c:pt idx="2205">
                  <c:v>47036</c:v>
                </c:pt>
                <c:pt idx="2206">
                  <c:v>47043</c:v>
                </c:pt>
                <c:pt idx="2207">
                  <c:v>47050</c:v>
                </c:pt>
                <c:pt idx="2208">
                  <c:v>47057</c:v>
                </c:pt>
                <c:pt idx="2209">
                  <c:v>47064</c:v>
                </c:pt>
                <c:pt idx="2210">
                  <c:v>47071</c:v>
                </c:pt>
                <c:pt idx="2211">
                  <c:v>47078</c:v>
                </c:pt>
                <c:pt idx="2212">
                  <c:v>47085</c:v>
                </c:pt>
                <c:pt idx="2213">
                  <c:v>47092</c:v>
                </c:pt>
                <c:pt idx="2214">
                  <c:v>47099</c:v>
                </c:pt>
                <c:pt idx="2215">
                  <c:v>47106</c:v>
                </c:pt>
                <c:pt idx="2216">
                  <c:v>47114</c:v>
                </c:pt>
                <c:pt idx="2217">
                  <c:v>47121</c:v>
                </c:pt>
                <c:pt idx="2218">
                  <c:v>47128</c:v>
                </c:pt>
                <c:pt idx="2219">
                  <c:v>47135</c:v>
                </c:pt>
                <c:pt idx="2220">
                  <c:v>47142</c:v>
                </c:pt>
                <c:pt idx="2221">
                  <c:v>47149</c:v>
                </c:pt>
                <c:pt idx="2222">
                  <c:v>47156</c:v>
                </c:pt>
                <c:pt idx="2223">
                  <c:v>47163</c:v>
                </c:pt>
                <c:pt idx="2224">
                  <c:v>47170</c:v>
                </c:pt>
                <c:pt idx="2225">
                  <c:v>47177</c:v>
                </c:pt>
                <c:pt idx="2226">
                  <c:v>47184</c:v>
                </c:pt>
                <c:pt idx="2227">
                  <c:v>47191</c:v>
                </c:pt>
                <c:pt idx="2228">
                  <c:v>47198</c:v>
                </c:pt>
                <c:pt idx="2229">
                  <c:v>47205</c:v>
                </c:pt>
                <c:pt idx="2230">
                  <c:v>47212</c:v>
                </c:pt>
                <c:pt idx="2231">
                  <c:v>47219</c:v>
                </c:pt>
                <c:pt idx="2232">
                  <c:v>47226</c:v>
                </c:pt>
                <c:pt idx="2233">
                  <c:v>47233</c:v>
                </c:pt>
                <c:pt idx="2234">
                  <c:v>47240</c:v>
                </c:pt>
                <c:pt idx="2235">
                  <c:v>47247</c:v>
                </c:pt>
                <c:pt idx="2236">
                  <c:v>47254</c:v>
                </c:pt>
                <c:pt idx="2237">
                  <c:v>47261</c:v>
                </c:pt>
                <c:pt idx="2238">
                  <c:v>47268</c:v>
                </c:pt>
                <c:pt idx="2239">
                  <c:v>47275</c:v>
                </c:pt>
                <c:pt idx="2240">
                  <c:v>47282</c:v>
                </c:pt>
                <c:pt idx="2241">
                  <c:v>47289</c:v>
                </c:pt>
                <c:pt idx="2242">
                  <c:v>47296</c:v>
                </c:pt>
                <c:pt idx="2243">
                  <c:v>47303</c:v>
                </c:pt>
                <c:pt idx="2244">
                  <c:v>47310</c:v>
                </c:pt>
                <c:pt idx="2245">
                  <c:v>47317</c:v>
                </c:pt>
                <c:pt idx="2246">
                  <c:v>47324</c:v>
                </c:pt>
                <c:pt idx="2247">
                  <c:v>47331</c:v>
                </c:pt>
                <c:pt idx="2248">
                  <c:v>47338</c:v>
                </c:pt>
                <c:pt idx="2249">
                  <c:v>47345</c:v>
                </c:pt>
                <c:pt idx="2250">
                  <c:v>47352</c:v>
                </c:pt>
                <c:pt idx="2251">
                  <c:v>47359</c:v>
                </c:pt>
                <c:pt idx="2252">
                  <c:v>47366</c:v>
                </c:pt>
                <c:pt idx="2253">
                  <c:v>47373</c:v>
                </c:pt>
                <c:pt idx="2254">
                  <c:v>47380</c:v>
                </c:pt>
                <c:pt idx="2255">
                  <c:v>47387</c:v>
                </c:pt>
                <c:pt idx="2256">
                  <c:v>47394</c:v>
                </c:pt>
                <c:pt idx="2257">
                  <c:v>47401</c:v>
                </c:pt>
                <c:pt idx="2258">
                  <c:v>47408</c:v>
                </c:pt>
                <c:pt idx="2259">
                  <c:v>47415</c:v>
                </c:pt>
                <c:pt idx="2260">
                  <c:v>47422</c:v>
                </c:pt>
                <c:pt idx="2261">
                  <c:v>47429</c:v>
                </c:pt>
                <c:pt idx="2262">
                  <c:v>47436</c:v>
                </c:pt>
                <c:pt idx="2263">
                  <c:v>47443</c:v>
                </c:pt>
                <c:pt idx="2264">
                  <c:v>47450</c:v>
                </c:pt>
                <c:pt idx="2265">
                  <c:v>47457</c:v>
                </c:pt>
                <c:pt idx="2266">
                  <c:v>47464</c:v>
                </c:pt>
                <c:pt idx="2267">
                  <c:v>47471</c:v>
                </c:pt>
                <c:pt idx="2268">
                  <c:v>47479</c:v>
                </c:pt>
                <c:pt idx="2269">
                  <c:v>47486</c:v>
                </c:pt>
                <c:pt idx="2270">
                  <c:v>47493</c:v>
                </c:pt>
                <c:pt idx="2271">
                  <c:v>47500</c:v>
                </c:pt>
                <c:pt idx="2272">
                  <c:v>47507</c:v>
                </c:pt>
                <c:pt idx="2273">
                  <c:v>47514</c:v>
                </c:pt>
                <c:pt idx="2274">
                  <c:v>47521</c:v>
                </c:pt>
                <c:pt idx="2275">
                  <c:v>47528</c:v>
                </c:pt>
                <c:pt idx="2276">
                  <c:v>47535</c:v>
                </c:pt>
                <c:pt idx="2277">
                  <c:v>47542</c:v>
                </c:pt>
                <c:pt idx="2278">
                  <c:v>47549</c:v>
                </c:pt>
                <c:pt idx="2279">
                  <c:v>47556</c:v>
                </c:pt>
                <c:pt idx="2280">
                  <c:v>47563</c:v>
                </c:pt>
                <c:pt idx="2281">
                  <c:v>47570</c:v>
                </c:pt>
                <c:pt idx="2282">
                  <c:v>47577</c:v>
                </c:pt>
                <c:pt idx="2283">
                  <c:v>47584</c:v>
                </c:pt>
                <c:pt idx="2284">
                  <c:v>47591</c:v>
                </c:pt>
                <c:pt idx="2285">
                  <c:v>47598</c:v>
                </c:pt>
                <c:pt idx="2286">
                  <c:v>47605</c:v>
                </c:pt>
                <c:pt idx="2287">
                  <c:v>47612</c:v>
                </c:pt>
                <c:pt idx="2288">
                  <c:v>47619</c:v>
                </c:pt>
                <c:pt idx="2289">
                  <c:v>47626</c:v>
                </c:pt>
                <c:pt idx="2290">
                  <c:v>47633</c:v>
                </c:pt>
                <c:pt idx="2291">
                  <c:v>47640</c:v>
                </c:pt>
                <c:pt idx="2292">
                  <c:v>47647</c:v>
                </c:pt>
                <c:pt idx="2293">
                  <c:v>47654</c:v>
                </c:pt>
                <c:pt idx="2294">
                  <c:v>47661</c:v>
                </c:pt>
                <c:pt idx="2295">
                  <c:v>47668</c:v>
                </c:pt>
                <c:pt idx="2296">
                  <c:v>47675</c:v>
                </c:pt>
                <c:pt idx="2297">
                  <c:v>47682</c:v>
                </c:pt>
                <c:pt idx="2298">
                  <c:v>47689</c:v>
                </c:pt>
                <c:pt idx="2299">
                  <c:v>47696</c:v>
                </c:pt>
                <c:pt idx="2300">
                  <c:v>47703</c:v>
                </c:pt>
                <c:pt idx="2301">
                  <c:v>47710</c:v>
                </c:pt>
                <c:pt idx="2302">
                  <c:v>47717</c:v>
                </c:pt>
                <c:pt idx="2303">
                  <c:v>47724</c:v>
                </c:pt>
                <c:pt idx="2304">
                  <c:v>47731</c:v>
                </c:pt>
                <c:pt idx="2305">
                  <c:v>47738</c:v>
                </c:pt>
                <c:pt idx="2306">
                  <c:v>47745</c:v>
                </c:pt>
                <c:pt idx="2307">
                  <c:v>47752</c:v>
                </c:pt>
                <c:pt idx="2308">
                  <c:v>47759</c:v>
                </c:pt>
                <c:pt idx="2309">
                  <c:v>47766</c:v>
                </c:pt>
                <c:pt idx="2310">
                  <c:v>47773</c:v>
                </c:pt>
                <c:pt idx="2311">
                  <c:v>47780</c:v>
                </c:pt>
                <c:pt idx="2312">
                  <c:v>47787</c:v>
                </c:pt>
                <c:pt idx="2313">
                  <c:v>47794</c:v>
                </c:pt>
                <c:pt idx="2314">
                  <c:v>47801</c:v>
                </c:pt>
                <c:pt idx="2315">
                  <c:v>47808</c:v>
                </c:pt>
                <c:pt idx="2316">
                  <c:v>47815</c:v>
                </c:pt>
                <c:pt idx="2317">
                  <c:v>47822</c:v>
                </c:pt>
                <c:pt idx="2318">
                  <c:v>47829</c:v>
                </c:pt>
                <c:pt idx="2319">
                  <c:v>47836</c:v>
                </c:pt>
                <c:pt idx="2320">
                  <c:v>47844</c:v>
                </c:pt>
                <c:pt idx="2321">
                  <c:v>47851</c:v>
                </c:pt>
                <c:pt idx="2322">
                  <c:v>47858</c:v>
                </c:pt>
                <c:pt idx="2323">
                  <c:v>47865</c:v>
                </c:pt>
                <c:pt idx="2324">
                  <c:v>47872</c:v>
                </c:pt>
                <c:pt idx="2325">
                  <c:v>47879</c:v>
                </c:pt>
                <c:pt idx="2326">
                  <c:v>47886</c:v>
                </c:pt>
                <c:pt idx="2327">
                  <c:v>47893</c:v>
                </c:pt>
                <c:pt idx="2328">
                  <c:v>47900</c:v>
                </c:pt>
                <c:pt idx="2329">
                  <c:v>47907</c:v>
                </c:pt>
                <c:pt idx="2330">
                  <c:v>47914</c:v>
                </c:pt>
                <c:pt idx="2331">
                  <c:v>47921</c:v>
                </c:pt>
                <c:pt idx="2332">
                  <c:v>47928</c:v>
                </c:pt>
                <c:pt idx="2333">
                  <c:v>47935</c:v>
                </c:pt>
                <c:pt idx="2334">
                  <c:v>47942</c:v>
                </c:pt>
                <c:pt idx="2335">
                  <c:v>47953</c:v>
                </c:pt>
                <c:pt idx="2336">
                  <c:v>47960</c:v>
                </c:pt>
                <c:pt idx="2337">
                  <c:v>47967</c:v>
                </c:pt>
                <c:pt idx="2338">
                  <c:v>47974</c:v>
                </c:pt>
                <c:pt idx="2339">
                  <c:v>47981</c:v>
                </c:pt>
                <c:pt idx="2340">
                  <c:v>47988</c:v>
                </c:pt>
                <c:pt idx="2341">
                  <c:v>47995</c:v>
                </c:pt>
                <c:pt idx="2342">
                  <c:v>48002</c:v>
                </c:pt>
                <c:pt idx="2343">
                  <c:v>48009</c:v>
                </c:pt>
                <c:pt idx="2344">
                  <c:v>48016</c:v>
                </c:pt>
                <c:pt idx="2345">
                  <c:v>48023</c:v>
                </c:pt>
                <c:pt idx="2346">
                  <c:v>48030</c:v>
                </c:pt>
                <c:pt idx="2347">
                  <c:v>48037</c:v>
                </c:pt>
                <c:pt idx="2348">
                  <c:v>48044</c:v>
                </c:pt>
                <c:pt idx="2349">
                  <c:v>48051</c:v>
                </c:pt>
                <c:pt idx="2350">
                  <c:v>48058</c:v>
                </c:pt>
                <c:pt idx="2351">
                  <c:v>48065</c:v>
                </c:pt>
                <c:pt idx="2352">
                  <c:v>48072</c:v>
                </c:pt>
                <c:pt idx="2353">
                  <c:v>48079</c:v>
                </c:pt>
                <c:pt idx="2354">
                  <c:v>48086</c:v>
                </c:pt>
                <c:pt idx="2355">
                  <c:v>48093</c:v>
                </c:pt>
                <c:pt idx="2356">
                  <c:v>48100</c:v>
                </c:pt>
                <c:pt idx="2357">
                  <c:v>48107</c:v>
                </c:pt>
                <c:pt idx="2358">
                  <c:v>48114</c:v>
                </c:pt>
                <c:pt idx="2359">
                  <c:v>48121</c:v>
                </c:pt>
                <c:pt idx="2360">
                  <c:v>48128</c:v>
                </c:pt>
                <c:pt idx="2361">
                  <c:v>48135</c:v>
                </c:pt>
                <c:pt idx="2362">
                  <c:v>48142</c:v>
                </c:pt>
                <c:pt idx="2363">
                  <c:v>48149</c:v>
                </c:pt>
                <c:pt idx="2364">
                  <c:v>48156</c:v>
                </c:pt>
                <c:pt idx="2365">
                  <c:v>48163</c:v>
                </c:pt>
                <c:pt idx="2366">
                  <c:v>48170</c:v>
                </c:pt>
                <c:pt idx="2367">
                  <c:v>48177</c:v>
                </c:pt>
                <c:pt idx="2368">
                  <c:v>48184</c:v>
                </c:pt>
                <c:pt idx="2369">
                  <c:v>48191</c:v>
                </c:pt>
                <c:pt idx="2370">
                  <c:v>48198</c:v>
                </c:pt>
                <c:pt idx="2371">
                  <c:v>48205</c:v>
                </c:pt>
                <c:pt idx="2372">
                  <c:v>48212</c:v>
                </c:pt>
                <c:pt idx="2373">
                  <c:v>48219</c:v>
                </c:pt>
                <c:pt idx="2374">
                  <c:v>48226</c:v>
                </c:pt>
                <c:pt idx="2375">
                  <c:v>48233</c:v>
                </c:pt>
                <c:pt idx="2376">
                  <c:v>48240</c:v>
                </c:pt>
                <c:pt idx="2377">
                  <c:v>48247</c:v>
                </c:pt>
                <c:pt idx="2378">
                  <c:v>48254</c:v>
                </c:pt>
                <c:pt idx="2379">
                  <c:v>48261</c:v>
                </c:pt>
                <c:pt idx="2380">
                  <c:v>48268</c:v>
                </c:pt>
                <c:pt idx="2381">
                  <c:v>48275</c:v>
                </c:pt>
                <c:pt idx="2382">
                  <c:v>48282</c:v>
                </c:pt>
                <c:pt idx="2383">
                  <c:v>48289</c:v>
                </c:pt>
                <c:pt idx="2384">
                  <c:v>48296</c:v>
                </c:pt>
                <c:pt idx="2385">
                  <c:v>48303</c:v>
                </c:pt>
                <c:pt idx="2386">
                  <c:v>48310</c:v>
                </c:pt>
                <c:pt idx="2387">
                  <c:v>48317</c:v>
                </c:pt>
                <c:pt idx="2388">
                  <c:v>48324</c:v>
                </c:pt>
                <c:pt idx="2389">
                  <c:v>48331</c:v>
                </c:pt>
                <c:pt idx="2390">
                  <c:v>48338</c:v>
                </c:pt>
                <c:pt idx="2391">
                  <c:v>48345</c:v>
                </c:pt>
                <c:pt idx="2392">
                  <c:v>48352</c:v>
                </c:pt>
                <c:pt idx="2393">
                  <c:v>48359</c:v>
                </c:pt>
                <c:pt idx="2394">
                  <c:v>48366</c:v>
                </c:pt>
                <c:pt idx="2395">
                  <c:v>48373</c:v>
                </c:pt>
                <c:pt idx="2396">
                  <c:v>48380</c:v>
                </c:pt>
                <c:pt idx="2397">
                  <c:v>48387</c:v>
                </c:pt>
                <c:pt idx="2398">
                  <c:v>48394</c:v>
                </c:pt>
                <c:pt idx="2399">
                  <c:v>48401</c:v>
                </c:pt>
                <c:pt idx="2400">
                  <c:v>48408</c:v>
                </c:pt>
                <c:pt idx="2401">
                  <c:v>48415</c:v>
                </c:pt>
                <c:pt idx="2402">
                  <c:v>48422</c:v>
                </c:pt>
                <c:pt idx="2403">
                  <c:v>48429</c:v>
                </c:pt>
                <c:pt idx="2404">
                  <c:v>48436</c:v>
                </c:pt>
                <c:pt idx="2405">
                  <c:v>48443</c:v>
                </c:pt>
                <c:pt idx="2406">
                  <c:v>48450</c:v>
                </c:pt>
                <c:pt idx="2407">
                  <c:v>48457</c:v>
                </c:pt>
                <c:pt idx="2408">
                  <c:v>48464</c:v>
                </c:pt>
                <c:pt idx="2409">
                  <c:v>48471</c:v>
                </c:pt>
                <c:pt idx="2410">
                  <c:v>48478</c:v>
                </c:pt>
                <c:pt idx="2411">
                  <c:v>48485</c:v>
                </c:pt>
                <c:pt idx="2412">
                  <c:v>48492</c:v>
                </c:pt>
                <c:pt idx="2413">
                  <c:v>48499</c:v>
                </c:pt>
                <c:pt idx="2414">
                  <c:v>48506</c:v>
                </c:pt>
                <c:pt idx="2415">
                  <c:v>48513</c:v>
                </c:pt>
                <c:pt idx="2416">
                  <c:v>48520</c:v>
                </c:pt>
                <c:pt idx="2417">
                  <c:v>48527</c:v>
                </c:pt>
                <c:pt idx="2418">
                  <c:v>48534</c:v>
                </c:pt>
                <c:pt idx="2419">
                  <c:v>48541</c:v>
                </c:pt>
                <c:pt idx="2420">
                  <c:v>48548</c:v>
                </c:pt>
                <c:pt idx="2421">
                  <c:v>48555</c:v>
                </c:pt>
                <c:pt idx="2422">
                  <c:v>48562</c:v>
                </c:pt>
                <c:pt idx="2423">
                  <c:v>48569</c:v>
                </c:pt>
                <c:pt idx="2424">
                  <c:v>48576</c:v>
                </c:pt>
                <c:pt idx="2425">
                  <c:v>48583</c:v>
                </c:pt>
                <c:pt idx="2426">
                  <c:v>48590</c:v>
                </c:pt>
                <c:pt idx="2427">
                  <c:v>48597</c:v>
                </c:pt>
                <c:pt idx="2428">
                  <c:v>48604</c:v>
                </c:pt>
                <c:pt idx="2429">
                  <c:v>48611</c:v>
                </c:pt>
                <c:pt idx="2430">
                  <c:v>48618</c:v>
                </c:pt>
                <c:pt idx="2431">
                  <c:v>48625</c:v>
                </c:pt>
                <c:pt idx="2432">
                  <c:v>48632</c:v>
                </c:pt>
                <c:pt idx="2433">
                  <c:v>48639</c:v>
                </c:pt>
                <c:pt idx="2434">
                  <c:v>48646</c:v>
                </c:pt>
                <c:pt idx="2435">
                  <c:v>48653</c:v>
                </c:pt>
                <c:pt idx="2436">
                  <c:v>48660</c:v>
                </c:pt>
                <c:pt idx="2437">
                  <c:v>48667</c:v>
                </c:pt>
                <c:pt idx="2438">
                  <c:v>48674</c:v>
                </c:pt>
                <c:pt idx="2439">
                  <c:v>48681</c:v>
                </c:pt>
                <c:pt idx="2440">
                  <c:v>48688</c:v>
                </c:pt>
                <c:pt idx="2441">
                  <c:v>48695</c:v>
                </c:pt>
                <c:pt idx="2442">
                  <c:v>48702</c:v>
                </c:pt>
                <c:pt idx="2443">
                  <c:v>48709</c:v>
                </c:pt>
                <c:pt idx="2444">
                  <c:v>48716</c:v>
                </c:pt>
                <c:pt idx="2445">
                  <c:v>48723</c:v>
                </c:pt>
                <c:pt idx="2446">
                  <c:v>48730</c:v>
                </c:pt>
                <c:pt idx="2447">
                  <c:v>48737</c:v>
                </c:pt>
                <c:pt idx="2448">
                  <c:v>48744</c:v>
                </c:pt>
                <c:pt idx="2449">
                  <c:v>48751</c:v>
                </c:pt>
                <c:pt idx="2450">
                  <c:v>48758</c:v>
                </c:pt>
                <c:pt idx="2451">
                  <c:v>48765</c:v>
                </c:pt>
                <c:pt idx="2452">
                  <c:v>48772</c:v>
                </c:pt>
                <c:pt idx="2453">
                  <c:v>48779</c:v>
                </c:pt>
                <c:pt idx="2454">
                  <c:v>48786</c:v>
                </c:pt>
                <c:pt idx="2455">
                  <c:v>48793</c:v>
                </c:pt>
                <c:pt idx="2456">
                  <c:v>48800</c:v>
                </c:pt>
                <c:pt idx="2457">
                  <c:v>48807</c:v>
                </c:pt>
                <c:pt idx="2458">
                  <c:v>48814</c:v>
                </c:pt>
                <c:pt idx="2459">
                  <c:v>48821</c:v>
                </c:pt>
                <c:pt idx="2460">
                  <c:v>48828</c:v>
                </c:pt>
                <c:pt idx="2461">
                  <c:v>48835</c:v>
                </c:pt>
                <c:pt idx="2462">
                  <c:v>48842</c:v>
                </c:pt>
                <c:pt idx="2463">
                  <c:v>48849</c:v>
                </c:pt>
                <c:pt idx="2464">
                  <c:v>48856</c:v>
                </c:pt>
                <c:pt idx="2465">
                  <c:v>48863</c:v>
                </c:pt>
                <c:pt idx="2466">
                  <c:v>48870</c:v>
                </c:pt>
                <c:pt idx="2467">
                  <c:v>48877</c:v>
                </c:pt>
                <c:pt idx="2468">
                  <c:v>48884</c:v>
                </c:pt>
                <c:pt idx="2469">
                  <c:v>48891</c:v>
                </c:pt>
                <c:pt idx="2470">
                  <c:v>48898</c:v>
                </c:pt>
                <c:pt idx="2471">
                  <c:v>48905</c:v>
                </c:pt>
                <c:pt idx="2472">
                  <c:v>48912</c:v>
                </c:pt>
                <c:pt idx="2473">
                  <c:v>48919</c:v>
                </c:pt>
                <c:pt idx="2474">
                  <c:v>48926</c:v>
                </c:pt>
                <c:pt idx="2475">
                  <c:v>48933</c:v>
                </c:pt>
                <c:pt idx="2476">
                  <c:v>48940</c:v>
                </c:pt>
                <c:pt idx="2477">
                  <c:v>48947</c:v>
                </c:pt>
                <c:pt idx="2478">
                  <c:v>48954</c:v>
                </c:pt>
                <c:pt idx="2479">
                  <c:v>48961</c:v>
                </c:pt>
                <c:pt idx="2480">
                  <c:v>48968</c:v>
                </c:pt>
                <c:pt idx="2481">
                  <c:v>48975</c:v>
                </c:pt>
                <c:pt idx="2482">
                  <c:v>48982</c:v>
                </c:pt>
                <c:pt idx="2483">
                  <c:v>48989</c:v>
                </c:pt>
                <c:pt idx="2484">
                  <c:v>48996</c:v>
                </c:pt>
                <c:pt idx="2485">
                  <c:v>49003</c:v>
                </c:pt>
                <c:pt idx="2486">
                  <c:v>49010</c:v>
                </c:pt>
                <c:pt idx="2487">
                  <c:v>49017</c:v>
                </c:pt>
                <c:pt idx="2488">
                  <c:v>49024</c:v>
                </c:pt>
                <c:pt idx="2489">
                  <c:v>49031</c:v>
                </c:pt>
                <c:pt idx="2490">
                  <c:v>49038</c:v>
                </c:pt>
                <c:pt idx="2491">
                  <c:v>49045</c:v>
                </c:pt>
                <c:pt idx="2492">
                  <c:v>49052</c:v>
                </c:pt>
                <c:pt idx="2493">
                  <c:v>49059</c:v>
                </c:pt>
                <c:pt idx="2494">
                  <c:v>49066</c:v>
                </c:pt>
                <c:pt idx="2495">
                  <c:v>49073</c:v>
                </c:pt>
                <c:pt idx="2496">
                  <c:v>49080</c:v>
                </c:pt>
                <c:pt idx="2497">
                  <c:v>49087</c:v>
                </c:pt>
                <c:pt idx="2498">
                  <c:v>49094</c:v>
                </c:pt>
                <c:pt idx="2499">
                  <c:v>49101</c:v>
                </c:pt>
                <c:pt idx="2500">
                  <c:v>49108</c:v>
                </c:pt>
                <c:pt idx="2501">
                  <c:v>49115</c:v>
                </c:pt>
                <c:pt idx="2502">
                  <c:v>49122</c:v>
                </c:pt>
                <c:pt idx="2503">
                  <c:v>49129</c:v>
                </c:pt>
                <c:pt idx="2504">
                  <c:v>49136</c:v>
                </c:pt>
                <c:pt idx="2505">
                  <c:v>49143</c:v>
                </c:pt>
                <c:pt idx="2506">
                  <c:v>49150</c:v>
                </c:pt>
                <c:pt idx="2507">
                  <c:v>49157</c:v>
                </c:pt>
                <c:pt idx="2508">
                  <c:v>49164</c:v>
                </c:pt>
                <c:pt idx="2509">
                  <c:v>49171</c:v>
                </c:pt>
                <c:pt idx="2510">
                  <c:v>49178</c:v>
                </c:pt>
                <c:pt idx="2511">
                  <c:v>49185</c:v>
                </c:pt>
                <c:pt idx="2512">
                  <c:v>49192</c:v>
                </c:pt>
                <c:pt idx="2513">
                  <c:v>49199</c:v>
                </c:pt>
                <c:pt idx="2514">
                  <c:v>49206</c:v>
                </c:pt>
                <c:pt idx="2515">
                  <c:v>49213</c:v>
                </c:pt>
                <c:pt idx="2516">
                  <c:v>49220</c:v>
                </c:pt>
                <c:pt idx="2517">
                  <c:v>49227</c:v>
                </c:pt>
                <c:pt idx="2518">
                  <c:v>49234</c:v>
                </c:pt>
                <c:pt idx="2519">
                  <c:v>49241</c:v>
                </c:pt>
                <c:pt idx="2520">
                  <c:v>49248</c:v>
                </c:pt>
                <c:pt idx="2521">
                  <c:v>49255</c:v>
                </c:pt>
                <c:pt idx="2522">
                  <c:v>49262</c:v>
                </c:pt>
                <c:pt idx="2523">
                  <c:v>49269</c:v>
                </c:pt>
                <c:pt idx="2524">
                  <c:v>49276</c:v>
                </c:pt>
                <c:pt idx="2525">
                  <c:v>49283</c:v>
                </c:pt>
                <c:pt idx="2526">
                  <c:v>49290</c:v>
                </c:pt>
                <c:pt idx="2527">
                  <c:v>49297</c:v>
                </c:pt>
                <c:pt idx="2528">
                  <c:v>49305</c:v>
                </c:pt>
                <c:pt idx="2529">
                  <c:v>49312</c:v>
                </c:pt>
                <c:pt idx="2530">
                  <c:v>49319</c:v>
                </c:pt>
                <c:pt idx="2531">
                  <c:v>49326</c:v>
                </c:pt>
                <c:pt idx="2532">
                  <c:v>49333</c:v>
                </c:pt>
                <c:pt idx="2533">
                  <c:v>49340</c:v>
                </c:pt>
                <c:pt idx="2534">
                  <c:v>49347</c:v>
                </c:pt>
                <c:pt idx="2535">
                  <c:v>49354</c:v>
                </c:pt>
                <c:pt idx="2536">
                  <c:v>49361</c:v>
                </c:pt>
                <c:pt idx="2537">
                  <c:v>49368</c:v>
                </c:pt>
                <c:pt idx="2538">
                  <c:v>49375</c:v>
                </c:pt>
                <c:pt idx="2539">
                  <c:v>49382</c:v>
                </c:pt>
                <c:pt idx="2540">
                  <c:v>49389</c:v>
                </c:pt>
                <c:pt idx="2541">
                  <c:v>49396</c:v>
                </c:pt>
                <c:pt idx="2542">
                  <c:v>49403</c:v>
                </c:pt>
                <c:pt idx="2543">
                  <c:v>49410</c:v>
                </c:pt>
                <c:pt idx="2544">
                  <c:v>49417</c:v>
                </c:pt>
                <c:pt idx="2545">
                  <c:v>49424</c:v>
                </c:pt>
                <c:pt idx="2546">
                  <c:v>49431</c:v>
                </c:pt>
                <c:pt idx="2547">
                  <c:v>49438</c:v>
                </c:pt>
                <c:pt idx="2548">
                  <c:v>49445</c:v>
                </c:pt>
                <c:pt idx="2549">
                  <c:v>49452</c:v>
                </c:pt>
                <c:pt idx="2550">
                  <c:v>49459</c:v>
                </c:pt>
                <c:pt idx="2551">
                  <c:v>49466</c:v>
                </c:pt>
                <c:pt idx="2552">
                  <c:v>49473</c:v>
                </c:pt>
                <c:pt idx="2553">
                  <c:v>49480</c:v>
                </c:pt>
                <c:pt idx="2554">
                  <c:v>49487</c:v>
                </c:pt>
                <c:pt idx="2555">
                  <c:v>49494</c:v>
                </c:pt>
                <c:pt idx="2556">
                  <c:v>49501</c:v>
                </c:pt>
                <c:pt idx="2557">
                  <c:v>49508</c:v>
                </c:pt>
                <c:pt idx="2558">
                  <c:v>49515</c:v>
                </c:pt>
                <c:pt idx="2559">
                  <c:v>49522</c:v>
                </c:pt>
                <c:pt idx="2560">
                  <c:v>49529</c:v>
                </c:pt>
                <c:pt idx="2561">
                  <c:v>49536</c:v>
                </c:pt>
                <c:pt idx="2562">
                  <c:v>49543</c:v>
                </c:pt>
                <c:pt idx="2563">
                  <c:v>49550</c:v>
                </c:pt>
                <c:pt idx="2564">
                  <c:v>49557</c:v>
                </c:pt>
                <c:pt idx="2565">
                  <c:v>49564</c:v>
                </c:pt>
                <c:pt idx="2566">
                  <c:v>49571</c:v>
                </c:pt>
                <c:pt idx="2567">
                  <c:v>49578</c:v>
                </c:pt>
                <c:pt idx="2568">
                  <c:v>49585</c:v>
                </c:pt>
                <c:pt idx="2569">
                  <c:v>49592</c:v>
                </c:pt>
                <c:pt idx="2570">
                  <c:v>49599</c:v>
                </c:pt>
                <c:pt idx="2571">
                  <c:v>49606</c:v>
                </c:pt>
                <c:pt idx="2572">
                  <c:v>49613</c:v>
                </c:pt>
                <c:pt idx="2573">
                  <c:v>49620</c:v>
                </c:pt>
                <c:pt idx="2574">
                  <c:v>49627</c:v>
                </c:pt>
                <c:pt idx="2575">
                  <c:v>49634</c:v>
                </c:pt>
                <c:pt idx="2576">
                  <c:v>49641</c:v>
                </c:pt>
                <c:pt idx="2577">
                  <c:v>49648</c:v>
                </c:pt>
                <c:pt idx="2578">
                  <c:v>49655</c:v>
                </c:pt>
                <c:pt idx="2579">
                  <c:v>49662</c:v>
                </c:pt>
                <c:pt idx="2580">
                  <c:v>49670</c:v>
                </c:pt>
                <c:pt idx="2581">
                  <c:v>49677</c:v>
                </c:pt>
                <c:pt idx="2582">
                  <c:v>49684</c:v>
                </c:pt>
                <c:pt idx="2583">
                  <c:v>49691</c:v>
                </c:pt>
                <c:pt idx="2584">
                  <c:v>49698</c:v>
                </c:pt>
                <c:pt idx="2585">
                  <c:v>49705</c:v>
                </c:pt>
                <c:pt idx="2586">
                  <c:v>49712</c:v>
                </c:pt>
                <c:pt idx="2587">
                  <c:v>49719</c:v>
                </c:pt>
                <c:pt idx="2588">
                  <c:v>49726</c:v>
                </c:pt>
                <c:pt idx="2589">
                  <c:v>49733</c:v>
                </c:pt>
                <c:pt idx="2590">
                  <c:v>49740</c:v>
                </c:pt>
                <c:pt idx="2591">
                  <c:v>49747</c:v>
                </c:pt>
                <c:pt idx="2592">
                  <c:v>49754</c:v>
                </c:pt>
                <c:pt idx="2593">
                  <c:v>49761</c:v>
                </c:pt>
                <c:pt idx="2594">
                  <c:v>49768</c:v>
                </c:pt>
                <c:pt idx="2595">
                  <c:v>49775</c:v>
                </c:pt>
                <c:pt idx="2596">
                  <c:v>49782</c:v>
                </c:pt>
                <c:pt idx="2597">
                  <c:v>49789</c:v>
                </c:pt>
                <c:pt idx="2598">
                  <c:v>49797</c:v>
                </c:pt>
                <c:pt idx="2599">
                  <c:v>49804</c:v>
                </c:pt>
                <c:pt idx="2600">
                  <c:v>49811</c:v>
                </c:pt>
                <c:pt idx="2601">
                  <c:v>49818</c:v>
                </c:pt>
                <c:pt idx="2602">
                  <c:v>49825</c:v>
                </c:pt>
                <c:pt idx="2603">
                  <c:v>49832</c:v>
                </c:pt>
                <c:pt idx="2604">
                  <c:v>49839</c:v>
                </c:pt>
                <c:pt idx="2605">
                  <c:v>49846</c:v>
                </c:pt>
                <c:pt idx="2606">
                  <c:v>49853</c:v>
                </c:pt>
                <c:pt idx="2607">
                  <c:v>49860</c:v>
                </c:pt>
                <c:pt idx="2608">
                  <c:v>49867</c:v>
                </c:pt>
                <c:pt idx="2609">
                  <c:v>49874</c:v>
                </c:pt>
                <c:pt idx="2610">
                  <c:v>49881</c:v>
                </c:pt>
                <c:pt idx="2611">
                  <c:v>49888</c:v>
                </c:pt>
                <c:pt idx="2612">
                  <c:v>49895</c:v>
                </c:pt>
                <c:pt idx="2613">
                  <c:v>49902</c:v>
                </c:pt>
                <c:pt idx="2614">
                  <c:v>49909</c:v>
                </c:pt>
                <c:pt idx="2615">
                  <c:v>49916</c:v>
                </c:pt>
                <c:pt idx="2616">
                  <c:v>49923</c:v>
                </c:pt>
                <c:pt idx="2617">
                  <c:v>49930</c:v>
                </c:pt>
                <c:pt idx="2618">
                  <c:v>49937</c:v>
                </c:pt>
                <c:pt idx="2619">
                  <c:v>49944</c:v>
                </c:pt>
                <c:pt idx="2620">
                  <c:v>49951</c:v>
                </c:pt>
                <c:pt idx="2621">
                  <c:v>49958</c:v>
                </c:pt>
                <c:pt idx="2622">
                  <c:v>49965</c:v>
                </c:pt>
                <c:pt idx="2623">
                  <c:v>49972</c:v>
                </c:pt>
                <c:pt idx="2624">
                  <c:v>49979</c:v>
                </c:pt>
                <c:pt idx="2625">
                  <c:v>49986</c:v>
                </c:pt>
                <c:pt idx="2626">
                  <c:v>49993</c:v>
                </c:pt>
                <c:pt idx="2627">
                  <c:v>50000</c:v>
                </c:pt>
                <c:pt idx="2628">
                  <c:v>50007</c:v>
                </c:pt>
                <c:pt idx="2629">
                  <c:v>50014</c:v>
                </c:pt>
                <c:pt idx="2630">
                  <c:v>50021</c:v>
                </c:pt>
                <c:pt idx="2631">
                  <c:v>50028</c:v>
                </c:pt>
                <c:pt idx="2632">
                  <c:v>50038</c:v>
                </c:pt>
                <c:pt idx="2633">
                  <c:v>50045</c:v>
                </c:pt>
                <c:pt idx="2634">
                  <c:v>50052</c:v>
                </c:pt>
                <c:pt idx="2635">
                  <c:v>50059</c:v>
                </c:pt>
                <c:pt idx="2636">
                  <c:v>50066</c:v>
                </c:pt>
                <c:pt idx="2637">
                  <c:v>50073</c:v>
                </c:pt>
                <c:pt idx="2638">
                  <c:v>50080</c:v>
                </c:pt>
                <c:pt idx="2639">
                  <c:v>50087</c:v>
                </c:pt>
                <c:pt idx="2640">
                  <c:v>50094</c:v>
                </c:pt>
                <c:pt idx="2641">
                  <c:v>50101</c:v>
                </c:pt>
                <c:pt idx="2642">
                  <c:v>50108</c:v>
                </c:pt>
                <c:pt idx="2643">
                  <c:v>50115</c:v>
                </c:pt>
                <c:pt idx="2644">
                  <c:v>50122</c:v>
                </c:pt>
                <c:pt idx="2645">
                  <c:v>50129</c:v>
                </c:pt>
                <c:pt idx="2646">
                  <c:v>50137</c:v>
                </c:pt>
                <c:pt idx="2647">
                  <c:v>50144</c:v>
                </c:pt>
                <c:pt idx="2648">
                  <c:v>50151</c:v>
                </c:pt>
                <c:pt idx="2649">
                  <c:v>50158</c:v>
                </c:pt>
                <c:pt idx="2650">
                  <c:v>50165</c:v>
                </c:pt>
                <c:pt idx="2651">
                  <c:v>50172</c:v>
                </c:pt>
                <c:pt idx="2652">
                  <c:v>50179</c:v>
                </c:pt>
                <c:pt idx="2653">
                  <c:v>50186</c:v>
                </c:pt>
                <c:pt idx="2654">
                  <c:v>50193</c:v>
                </c:pt>
                <c:pt idx="2655">
                  <c:v>50200</c:v>
                </c:pt>
                <c:pt idx="2656">
                  <c:v>50207</c:v>
                </c:pt>
                <c:pt idx="2657">
                  <c:v>50214</c:v>
                </c:pt>
                <c:pt idx="2658">
                  <c:v>50221</c:v>
                </c:pt>
                <c:pt idx="2659">
                  <c:v>50228</c:v>
                </c:pt>
                <c:pt idx="2660">
                  <c:v>50235</c:v>
                </c:pt>
                <c:pt idx="2661">
                  <c:v>50242</c:v>
                </c:pt>
                <c:pt idx="2662">
                  <c:v>50249</c:v>
                </c:pt>
                <c:pt idx="2663">
                  <c:v>50256</c:v>
                </c:pt>
                <c:pt idx="2664">
                  <c:v>50263</c:v>
                </c:pt>
                <c:pt idx="2665">
                  <c:v>50270</c:v>
                </c:pt>
                <c:pt idx="2666">
                  <c:v>50277</c:v>
                </c:pt>
                <c:pt idx="2667">
                  <c:v>50284</c:v>
                </c:pt>
                <c:pt idx="2668">
                  <c:v>50291</c:v>
                </c:pt>
                <c:pt idx="2669">
                  <c:v>50298</c:v>
                </c:pt>
                <c:pt idx="2670">
                  <c:v>50305</c:v>
                </c:pt>
                <c:pt idx="2671">
                  <c:v>50312</c:v>
                </c:pt>
                <c:pt idx="2672">
                  <c:v>50319</c:v>
                </c:pt>
                <c:pt idx="2673">
                  <c:v>50326</c:v>
                </c:pt>
                <c:pt idx="2674">
                  <c:v>50333</c:v>
                </c:pt>
                <c:pt idx="2675">
                  <c:v>50340</c:v>
                </c:pt>
                <c:pt idx="2676">
                  <c:v>50347</c:v>
                </c:pt>
                <c:pt idx="2677">
                  <c:v>50354</c:v>
                </c:pt>
                <c:pt idx="2678">
                  <c:v>50361</c:v>
                </c:pt>
                <c:pt idx="2679">
                  <c:v>50368</c:v>
                </c:pt>
                <c:pt idx="2680">
                  <c:v>50375</c:v>
                </c:pt>
                <c:pt idx="2681">
                  <c:v>50382</c:v>
                </c:pt>
                <c:pt idx="2682">
                  <c:v>50389</c:v>
                </c:pt>
                <c:pt idx="2683">
                  <c:v>50396</c:v>
                </c:pt>
                <c:pt idx="2684">
                  <c:v>50403</c:v>
                </c:pt>
                <c:pt idx="2685">
                  <c:v>50410</c:v>
                </c:pt>
                <c:pt idx="2686">
                  <c:v>50417</c:v>
                </c:pt>
                <c:pt idx="2687">
                  <c:v>50424</c:v>
                </c:pt>
                <c:pt idx="2688">
                  <c:v>50431</c:v>
                </c:pt>
                <c:pt idx="2689">
                  <c:v>50438</c:v>
                </c:pt>
                <c:pt idx="2690">
                  <c:v>50445</c:v>
                </c:pt>
                <c:pt idx="2691">
                  <c:v>50452</c:v>
                </c:pt>
                <c:pt idx="2692">
                  <c:v>50459</c:v>
                </c:pt>
                <c:pt idx="2693">
                  <c:v>50466</c:v>
                </c:pt>
                <c:pt idx="2694">
                  <c:v>50473</c:v>
                </c:pt>
                <c:pt idx="2695">
                  <c:v>50480</c:v>
                </c:pt>
                <c:pt idx="2696">
                  <c:v>50487</c:v>
                </c:pt>
                <c:pt idx="2697">
                  <c:v>50494</c:v>
                </c:pt>
                <c:pt idx="2698">
                  <c:v>50501</c:v>
                </c:pt>
                <c:pt idx="2699">
                  <c:v>50508</c:v>
                </c:pt>
                <c:pt idx="2700">
                  <c:v>50515</c:v>
                </c:pt>
                <c:pt idx="2701">
                  <c:v>50522</c:v>
                </c:pt>
                <c:pt idx="2702">
                  <c:v>50529</c:v>
                </c:pt>
                <c:pt idx="2703">
                  <c:v>50536</c:v>
                </c:pt>
                <c:pt idx="2704">
                  <c:v>50543</c:v>
                </c:pt>
                <c:pt idx="2705">
                  <c:v>50550</c:v>
                </c:pt>
                <c:pt idx="2706">
                  <c:v>50557</c:v>
                </c:pt>
                <c:pt idx="2707">
                  <c:v>50564</c:v>
                </c:pt>
                <c:pt idx="2708">
                  <c:v>50571</c:v>
                </c:pt>
                <c:pt idx="2709">
                  <c:v>50578</c:v>
                </c:pt>
                <c:pt idx="2710">
                  <c:v>50585</c:v>
                </c:pt>
                <c:pt idx="2711">
                  <c:v>50592</c:v>
                </c:pt>
                <c:pt idx="2712">
                  <c:v>50599</c:v>
                </c:pt>
                <c:pt idx="2713">
                  <c:v>50606</c:v>
                </c:pt>
                <c:pt idx="2714">
                  <c:v>50613</c:v>
                </c:pt>
                <c:pt idx="2715">
                  <c:v>50620</c:v>
                </c:pt>
                <c:pt idx="2716">
                  <c:v>50627</c:v>
                </c:pt>
                <c:pt idx="2717">
                  <c:v>50634</c:v>
                </c:pt>
                <c:pt idx="2718">
                  <c:v>50641</c:v>
                </c:pt>
                <c:pt idx="2719">
                  <c:v>50648</c:v>
                </c:pt>
                <c:pt idx="2720">
                  <c:v>50655</c:v>
                </c:pt>
                <c:pt idx="2721">
                  <c:v>50662</c:v>
                </c:pt>
                <c:pt idx="2722">
                  <c:v>50669</c:v>
                </c:pt>
                <c:pt idx="2723">
                  <c:v>50676</c:v>
                </c:pt>
                <c:pt idx="2724">
                  <c:v>50683</c:v>
                </c:pt>
                <c:pt idx="2725">
                  <c:v>50690</c:v>
                </c:pt>
                <c:pt idx="2726">
                  <c:v>50697</c:v>
                </c:pt>
                <c:pt idx="2727">
                  <c:v>50704</c:v>
                </c:pt>
                <c:pt idx="2728">
                  <c:v>50711</c:v>
                </c:pt>
                <c:pt idx="2729">
                  <c:v>50718</c:v>
                </c:pt>
                <c:pt idx="2730">
                  <c:v>50725</c:v>
                </c:pt>
                <c:pt idx="2731">
                  <c:v>50732</c:v>
                </c:pt>
                <c:pt idx="2732">
                  <c:v>50739</c:v>
                </c:pt>
                <c:pt idx="2733">
                  <c:v>50746</c:v>
                </c:pt>
                <c:pt idx="2734">
                  <c:v>50753</c:v>
                </c:pt>
                <c:pt idx="2735">
                  <c:v>50760</c:v>
                </c:pt>
                <c:pt idx="2736">
                  <c:v>50767</c:v>
                </c:pt>
                <c:pt idx="2737">
                  <c:v>50774</c:v>
                </c:pt>
                <c:pt idx="2738">
                  <c:v>50781</c:v>
                </c:pt>
                <c:pt idx="2739">
                  <c:v>50788</c:v>
                </c:pt>
                <c:pt idx="2740">
                  <c:v>50795</c:v>
                </c:pt>
                <c:pt idx="2741">
                  <c:v>50802</c:v>
                </c:pt>
                <c:pt idx="2742">
                  <c:v>50809</c:v>
                </c:pt>
                <c:pt idx="2743">
                  <c:v>50816</c:v>
                </c:pt>
                <c:pt idx="2744">
                  <c:v>50823</c:v>
                </c:pt>
                <c:pt idx="2745">
                  <c:v>50830</c:v>
                </c:pt>
                <c:pt idx="2746">
                  <c:v>50837</c:v>
                </c:pt>
                <c:pt idx="2747">
                  <c:v>50844</c:v>
                </c:pt>
                <c:pt idx="2748">
                  <c:v>50851</c:v>
                </c:pt>
                <c:pt idx="2749">
                  <c:v>50858</c:v>
                </c:pt>
                <c:pt idx="2750">
                  <c:v>50865</c:v>
                </c:pt>
                <c:pt idx="2751">
                  <c:v>50872</c:v>
                </c:pt>
                <c:pt idx="2752">
                  <c:v>50879</c:v>
                </c:pt>
                <c:pt idx="2753">
                  <c:v>50886</c:v>
                </c:pt>
                <c:pt idx="2754">
                  <c:v>50893</c:v>
                </c:pt>
                <c:pt idx="2755">
                  <c:v>50900</c:v>
                </c:pt>
                <c:pt idx="2756">
                  <c:v>50907</c:v>
                </c:pt>
                <c:pt idx="2757">
                  <c:v>50914</c:v>
                </c:pt>
                <c:pt idx="2758">
                  <c:v>50921</c:v>
                </c:pt>
                <c:pt idx="2759">
                  <c:v>50928</c:v>
                </c:pt>
                <c:pt idx="2760">
                  <c:v>50935</c:v>
                </c:pt>
                <c:pt idx="2761">
                  <c:v>50942</c:v>
                </c:pt>
                <c:pt idx="2762">
                  <c:v>50949</c:v>
                </c:pt>
                <c:pt idx="2763">
                  <c:v>50956</c:v>
                </c:pt>
                <c:pt idx="2764">
                  <c:v>50963</c:v>
                </c:pt>
                <c:pt idx="2765">
                  <c:v>50970</c:v>
                </c:pt>
                <c:pt idx="2766">
                  <c:v>50977</c:v>
                </c:pt>
                <c:pt idx="2767">
                  <c:v>50984</c:v>
                </c:pt>
                <c:pt idx="2768">
                  <c:v>50991</c:v>
                </c:pt>
                <c:pt idx="2769">
                  <c:v>50998</c:v>
                </c:pt>
                <c:pt idx="2770">
                  <c:v>51005</c:v>
                </c:pt>
                <c:pt idx="2771">
                  <c:v>51012</c:v>
                </c:pt>
                <c:pt idx="2772">
                  <c:v>51019</c:v>
                </c:pt>
                <c:pt idx="2773">
                  <c:v>51026</c:v>
                </c:pt>
                <c:pt idx="2774">
                  <c:v>51033</c:v>
                </c:pt>
                <c:pt idx="2775">
                  <c:v>51040</c:v>
                </c:pt>
                <c:pt idx="2776">
                  <c:v>51047</c:v>
                </c:pt>
                <c:pt idx="2777">
                  <c:v>51054</c:v>
                </c:pt>
                <c:pt idx="2778">
                  <c:v>51061</c:v>
                </c:pt>
                <c:pt idx="2779">
                  <c:v>51068</c:v>
                </c:pt>
                <c:pt idx="2780">
                  <c:v>51075</c:v>
                </c:pt>
                <c:pt idx="2781">
                  <c:v>51082</c:v>
                </c:pt>
                <c:pt idx="2782">
                  <c:v>51089</c:v>
                </c:pt>
                <c:pt idx="2783">
                  <c:v>51096</c:v>
                </c:pt>
                <c:pt idx="2784">
                  <c:v>51103</c:v>
                </c:pt>
                <c:pt idx="2785">
                  <c:v>51110</c:v>
                </c:pt>
                <c:pt idx="2786">
                  <c:v>51117</c:v>
                </c:pt>
                <c:pt idx="2787">
                  <c:v>51124</c:v>
                </c:pt>
                <c:pt idx="2788">
                  <c:v>51131</c:v>
                </c:pt>
                <c:pt idx="2789">
                  <c:v>51138</c:v>
                </c:pt>
                <c:pt idx="2790">
                  <c:v>51145</c:v>
                </c:pt>
                <c:pt idx="2791">
                  <c:v>51152</c:v>
                </c:pt>
                <c:pt idx="2792">
                  <c:v>51159</c:v>
                </c:pt>
                <c:pt idx="2793">
                  <c:v>51166</c:v>
                </c:pt>
                <c:pt idx="2794">
                  <c:v>51173</c:v>
                </c:pt>
                <c:pt idx="2795">
                  <c:v>51180</c:v>
                </c:pt>
                <c:pt idx="2796">
                  <c:v>51187</c:v>
                </c:pt>
                <c:pt idx="2797">
                  <c:v>51194</c:v>
                </c:pt>
                <c:pt idx="2798">
                  <c:v>51201</c:v>
                </c:pt>
                <c:pt idx="2799">
                  <c:v>51208</c:v>
                </c:pt>
                <c:pt idx="2800">
                  <c:v>51215</c:v>
                </c:pt>
                <c:pt idx="2801">
                  <c:v>51222</c:v>
                </c:pt>
                <c:pt idx="2802">
                  <c:v>51229</c:v>
                </c:pt>
                <c:pt idx="2803">
                  <c:v>51236</c:v>
                </c:pt>
                <c:pt idx="2804">
                  <c:v>51243</c:v>
                </c:pt>
                <c:pt idx="2805">
                  <c:v>51250</c:v>
                </c:pt>
                <c:pt idx="2806">
                  <c:v>51258</c:v>
                </c:pt>
                <c:pt idx="2807">
                  <c:v>51265</c:v>
                </c:pt>
                <c:pt idx="2808">
                  <c:v>51272</c:v>
                </c:pt>
                <c:pt idx="2809">
                  <c:v>51279</c:v>
                </c:pt>
                <c:pt idx="2810">
                  <c:v>51286</c:v>
                </c:pt>
                <c:pt idx="2811">
                  <c:v>51293</c:v>
                </c:pt>
                <c:pt idx="2812">
                  <c:v>51300</c:v>
                </c:pt>
                <c:pt idx="2813">
                  <c:v>51307</c:v>
                </c:pt>
                <c:pt idx="2814">
                  <c:v>51314</c:v>
                </c:pt>
                <c:pt idx="2815">
                  <c:v>51321</c:v>
                </c:pt>
                <c:pt idx="2816">
                  <c:v>51328</c:v>
                </c:pt>
                <c:pt idx="2817">
                  <c:v>51335</c:v>
                </c:pt>
                <c:pt idx="2818">
                  <c:v>51342</c:v>
                </c:pt>
                <c:pt idx="2819">
                  <c:v>51349</c:v>
                </c:pt>
                <c:pt idx="2820">
                  <c:v>51356</c:v>
                </c:pt>
                <c:pt idx="2821">
                  <c:v>51363</c:v>
                </c:pt>
                <c:pt idx="2822">
                  <c:v>51370</c:v>
                </c:pt>
                <c:pt idx="2823">
                  <c:v>51377</c:v>
                </c:pt>
                <c:pt idx="2824">
                  <c:v>51384</c:v>
                </c:pt>
                <c:pt idx="2825">
                  <c:v>51391</c:v>
                </c:pt>
                <c:pt idx="2826">
                  <c:v>51398</c:v>
                </c:pt>
                <c:pt idx="2827">
                  <c:v>51405</c:v>
                </c:pt>
                <c:pt idx="2828">
                  <c:v>51412</c:v>
                </c:pt>
                <c:pt idx="2829">
                  <c:v>51419</c:v>
                </c:pt>
                <c:pt idx="2830">
                  <c:v>51426</c:v>
                </c:pt>
                <c:pt idx="2831">
                  <c:v>51433</c:v>
                </c:pt>
                <c:pt idx="2832">
                  <c:v>51440</c:v>
                </c:pt>
                <c:pt idx="2833">
                  <c:v>51447</c:v>
                </c:pt>
                <c:pt idx="2834">
                  <c:v>51454</c:v>
                </c:pt>
                <c:pt idx="2835">
                  <c:v>51461</c:v>
                </c:pt>
                <c:pt idx="2836">
                  <c:v>51468</c:v>
                </c:pt>
                <c:pt idx="2837">
                  <c:v>51475</c:v>
                </c:pt>
                <c:pt idx="2838">
                  <c:v>51482</c:v>
                </c:pt>
                <c:pt idx="2839">
                  <c:v>51489</c:v>
                </c:pt>
                <c:pt idx="2840">
                  <c:v>51497</c:v>
                </c:pt>
                <c:pt idx="2841">
                  <c:v>51504</c:v>
                </c:pt>
                <c:pt idx="2842">
                  <c:v>51511</c:v>
                </c:pt>
                <c:pt idx="2843">
                  <c:v>51518</c:v>
                </c:pt>
                <c:pt idx="2844">
                  <c:v>51525</c:v>
                </c:pt>
                <c:pt idx="2845">
                  <c:v>51532</c:v>
                </c:pt>
                <c:pt idx="2846">
                  <c:v>51539</c:v>
                </c:pt>
                <c:pt idx="2847">
                  <c:v>51546</c:v>
                </c:pt>
                <c:pt idx="2848">
                  <c:v>51553</c:v>
                </c:pt>
                <c:pt idx="2849">
                  <c:v>51560</c:v>
                </c:pt>
                <c:pt idx="2850">
                  <c:v>51567</c:v>
                </c:pt>
                <c:pt idx="2851">
                  <c:v>51574</c:v>
                </c:pt>
                <c:pt idx="2852">
                  <c:v>51581</c:v>
                </c:pt>
                <c:pt idx="2853">
                  <c:v>51588</c:v>
                </c:pt>
                <c:pt idx="2854">
                  <c:v>51595</c:v>
                </c:pt>
                <c:pt idx="2855">
                  <c:v>51602</c:v>
                </c:pt>
                <c:pt idx="2856">
                  <c:v>51609</c:v>
                </c:pt>
                <c:pt idx="2857">
                  <c:v>51616</c:v>
                </c:pt>
                <c:pt idx="2858">
                  <c:v>51623</c:v>
                </c:pt>
                <c:pt idx="2859">
                  <c:v>51630</c:v>
                </c:pt>
                <c:pt idx="2860">
                  <c:v>51637</c:v>
                </c:pt>
                <c:pt idx="2861">
                  <c:v>51644</c:v>
                </c:pt>
                <c:pt idx="2862">
                  <c:v>51651</c:v>
                </c:pt>
                <c:pt idx="2863">
                  <c:v>51658</c:v>
                </c:pt>
                <c:pt idx="2864">
                  <c:v>51665</c:v>
                </c:pt>
                <c:pt idx="2865">
                  <c:v>51672</c:v>
                </c:pt>
                <c:pt idx="2866">
                  <c:v>51679</c:v>
                </c:pt>
                <c:pt idx="2867">
                  <c:v>51686</c:v>
                </c:pt>
                <c:pt idx="2868">
                  <c:v>51693</c:v>
                </c:pt>
                <c:pt idx="2869">
                  <c:v>51700</c:v>
                </c:pt>
                <c:pt idx="2870">
                  <c:v>51707</c:v>
                </c:pt>
                <c:pt idx="2871">
                  <c:v>51714</c:v>
                </c:pt>
                <c:pt idx="2872">
                  <c:v>51721</c:v>
                </c:pt>
                <c:pt idx="2873">
                  <c:v>51728</c:v>
                </c:pt>
                <c:pt idx="2874">
                  <c:v>51735</c:v>
                </c:pt>
                <c:pt idx="2875">
                  <c:v>51742</c:v>
                </c:pt>
                <c:pt idx="2876">
                  <c:v>51749</c:v>
                </c:pt>
                <c:pt idx="2877">
                  <c:v>51756</c:v>
                </c:pt>
                <c:pt idx="2878">
                  <c:v>51763</c:v>
                </c:pt>
                <c:pt idx="2879">
                  <c:v>51770</c:v>
                </c:pt>
                <c:pt idx="2880">
                  <c:v>51777</c:v>
                </c:pt>
                <c:pt idx="2881">
                  <c:v>51784</c:v>
                </c:pt>
                <c:pt idx="2882">
                  <c:v>51791</c:v>
                </c:pt>
                <c:pt idx="2883">
                  <c:v>51798</c:v>
                </c:pt>
                <c:pt idx="2884">
                  <c:v>51805</c:v>
                </c:pt>
                <c:pt idx="2885">
                  <c:v>51812</c:v>
                </c:pt>
                <c:pt idx="2886">
                  <c:v>51819</c:v>
                </c:pt>
                <c:pt idx="2887">
                  <c:v>51826</c:v>
                </c:pt>
                <c:pt idx="2888">
                  <c:v>51833</c:v>
                </c:pt>
                <c:pt idx="2889">
                  <c:v>51840</c:v>
                </c:pt>
                <c:pt idx="2890">
                  <c:v>51847</c:v>
                </c:pt>
                <c:pt idx="2891">
                  <c:v>51854</c:v>
                </c:pt>
                <c:pt idx="2892">
                  <c:v>51862</c:v>
                </c:pt>
                <c:pt idx="2893">
                  <c:v>51869</c:v>
                </c:pt>
                <c:pt idx="2894">
                  <c:v>51876</c:v>
                </c:pt>
                <c:pt idx="2895">
                  <c:v>51883</c:v>
                </c:pt>
                <c:pt idx="2896">
                  <c:v>51890</c:v>
                </c:pt>
                <c:pt idx="2897">
                  <c:v>51897</c:v>
                </c:pt>
                <c:pt idx="2898">
                  <c:v>51904</c:v>
                </c:pt>
                <c:pt idx="2899">
                  <c:v>51911</c:v>
                </c:pt>
                <c:pt idx="2900">
                  <c:v>51918</c:v>
                </c:pt>
                <c:pt idx="2901">
                  <c:v>51925</c:v>
                </c:pt>
                <c:pt idx="2902">
                  <c:v>51932</c:v>
                </c:pt>
                <c:pt idx="2903">
                  <c:v>51939</c:v>
                </c:pt>
                <c:pt idx="2904">
                  <c:v>51946</c:v>
                </c:pt>
                <c:pt idx="2905">
                  <c:v>51953</c:v>
                </c:pt>
                <c:pt idx="2906">
                  <c:v>51964</c:v>
                </c:pt>
                <c:pt idx="2907">
                  <c:v>51971</c:v>
                </c:pt>
                <c:pt idx="2908">
                  <c:v>51978</c:v>
                </c:pt>
                <c:pt idx="2909">
                  <c:v>51985</c:v>
                </c:pt>
                <c:pt idx="2910">
                  <c:v>51992</c:v>
                </c:pt>
                <c:pt idx="2911">
                  <c:v>51999</c:v>
                </c:pt>
                <c:pt idx="2912">
                  <c:v>52006</c:v>
                </c:pt>
                <c:pt idx="2913">
                  <c:v>52013</c:v>
                </c:pt>
                <c:pt idx="2914">
                  <c:v>52020</c:v>
                </c:pt>
                <c:pt idx="2915">
                  <c:v>52027</c:v>
                </c:pt>
                <c:pt idx="2916">
                  <c:v>52034</c:v>
                </c:pt>
                <c:pt idx="2917">
                  <c:v>52041</c:v>
                </c:pt>
                <c:pt idx="2918">
                  <c:v>52048</c:v>
                </c:pt>
                <c:pt idx="2919">
                  <c:v>52055</c:v>
                </c:pt>
                <c:pt idx="2920">
                  <c:v>52062</c:v>
                </c:pt>
                <c:pt idx="2921">
                  <c:v>52069</c:v>
                </c:pt>
                <c:pt idx="2922">
                  <c:v>52076</c:v>
                </c:pt>
                <c:pt idx="2923">
                  <c:v>52083</c:v>
                </c:pt>
                <c:pt idx="2924">
                  <c:v>52090</c:v>
                </c:pt>
                <c:pt idx="2925">
                  <c:v>52097</c:v>
                </c:pt>
                <c:pt idx="2926">
                  <c:v>52104</c:v>
                </c:pt>
                <c:pt idx="2927">
                  <c:v>52111</c:v>
                </c:pt>
                <c:pt idx="2928">
                  <c:v>52118</c:v>
                </c:pt>
                <c:pt idx="2929">
                  <c:v>52125</c:v>
                </c:pt>
                <c:pt idx="2930">
                  <c:v>52132</c:v>
                </c:pt>
                <c:pt idx="2931">
                  <c:v>52139</c:v>
                </c:pt>
                <c:pt idx="2932">
                  <c:v>52146</c:v>
                </c:pt>
                <c:pt idx="2933">
                  <c:v>52153</c:v>
                </c:pt>
                <c:pt idx="2934">
                  <c:v>52160</c:v>
                </c:pt>
                <c:pt idx="2935">
                  <c:v>52167</c:v>
                </c:pt>
                <c:pt idx="2936">
                  <c:v>52174</c:v>
                </c:pt>
                <c:pt idx="2937">
                  <c:v>52181</c:v>
                </c:pt>
                <c:pt idx="2938">
                  <c:v>52188</c:v>
                </c:pt>
                <c:pt idx="2939">
                  <c:v>52195</c:v>
                </c:pt>
                <c:pt idx="2940">
                  <c:v>52202</c:v>
                </c:pt>
                <c:pt idx="2941">
                  <c:v>52209</c:v>
                </c:pt>
                <c:pt idx="2942">
                  <c:v>52216</c:v>
                </c:pt>
                <c:pt idx="2943">
                  <c:v>52223</c:v>
                </c:pt>
                <c:pt idx="2944">
                  <c:v>52230</c:v>
                </c:pt>
                <c:pt idx="2945">
                  <c:v>52237</c:v>
                </c:pt>
                <c:pt idx="2946">
                  <c:v>52244</c:v>
                </c:pt>
                <c:pt idx="2947">
                  <c:v>52251</c:v>
                </c:pt>
                <c:pt idx="2948">
                  <c:v>52258</c:v>
                </c:pt>
                <c:pt idx="2949">
                  <c:v>52265</c:v>
                </c:pt>
                <c:pt idx="2950">
                  <c:v>52272</c:v>
                </c:pt>
                <c:pt idx="2951">
                  <c:v>52279</c:v>
                </c:pt>
                <c:pt idx="2952">
                  <c:v>52286</c:v>
                </c:pt>
                <c:pt idx="2953">
                  <c:v>52293</c:v>
                </c:pt>
                <c:pt idx="2954">
                  <c:v>52300</c:v>
                </c:pt>
                <c:pt idx="2955">
                  <c:v>52307</c:v>
                </c:pt>
                <c:pt idx="2956">
                  <c:v>52314</c:v>
                </c:pt>
                <c:pt idx="2957">
                  <c:v>52321</c:v>
                </c:pt>
                <c:pt idx="2958">
                  <c:v>52328</c:v>
                </c:pt>
                <c:pt idx="2959">
                  <c:v>52335</c:v>
                </c:pt>
                <c:pt idx="2960">
                  <c:v>52342</c:v>
                </c:pt>
                <c:pt idx="2961">
                  <c:v>52349</c:v>
                </c:pt>
                <c:pt idx="2962">
                  <c:v>52356</c:v>
                </c:pt>
                <c:pt idx="2963">
                  <c:v>52363</c:v>
                </c:pt>
                <c:pt idx="2964">
                  <c:v>52370</c:v>
                </c:pt>
                <c:pt idx="2965">
                  <c:v>52377</c:v>
                </c:pt>
                <c:pt idx="2966">
                  <c:v>52384</c:v>
                </c:pt>
                <c:pt idx="2967">
                  <c:v>52391</c:v>
                </c:pt>
                <c:pt idx="2968">
                  <c:v>52398</c:v>
                </c:pt>
                <c:pt idx="2969">
                  <c:v>52405</c:v>
                </c:pt>
                <c:pt idx="2970">
                  <c:v>52412</c:v>
                </c:pt>
                <c:pt idx="2971">
                  <c:v>52419</c:v>
                </c:pt>
                <c:pt idx="2972">
                  <c:v>52426</c:v>
                </c:pt>
                <c:pt idx="2973">
                  <c:v>52433</c:v>
                </c:pt>
                <c:pt idx="2974">
                  <c:v>52440</c:v>
                </c:pt>
                <c:pt idx="2975">
                  <c:v>52447</c:v>
                </c:pt>
                <c:pt idx="2976">
                  <c:v>52454</c:v>
                </c:pt>
                <c:pt idx="2977">
                  <c:v>52461</c:v>
                </c:pt>
                <c:pt idx="2978">
                  <c:v>52468</c:v>
                </c:pt>
                <c:pt idx="2979">
                  <c:v>52475</c:v>
                </c:pt>
                <c:pt idx="2980">
                  <c:v>52482</c:v>
                </c:pt>
                <c:pt idx="2981">
                  <c:v>52489</c:v>
                </c:pt>
                <c:pt idx="2982">
                  <c:v>52496</c:v>
                </c:pt>
                <c:pt idx="2983">
                  <c:v>52503</c:v>
                </c:pt>
                <c:pt idx="2984">
                  <c:v>52510</c:v>
                </c:pt>
                <c:pt idx="2985">
                  <c:v>52517</c:v>
                </c:pt>
                <c:pt idx="2986">
                  <c:v>52524</c:v>
                </c:pt>
                <c:pt idx="2987">
                  <c:v>52531</c:v>
                </c:pt>
                <c:pt idx="2988">
                  <c:v>52538</c:v>
                </c:pt>
                <c:pt idx="2989">
                  <c:v>52545</c:v>
                </c:pt>
                <c:pt idx="2990">
                  <c:v>52552</c:v>
                </c:pt>
                <c:pt idx="2991">
                  <c:v>52559</c:v>
                </c:pt>
                <c:pt idx="2992">
                  <c:v>52566</c:v>
                </c:pt>
                <c:pt idx="2993">
                  <c:v>52573</c:v>
                </c:pt>
                <c:pt idx="2994">
                  <c:v>52580</c:v>
                </c:pt>
                <c:pt idx="2995">
                  <c:v>52587</c:v>
                </c:pt>
                <c:pt idx="2996">
                  <c:v>52594</c:v>
                </c:pt>
                <c:pt idx="2997">
                  <c:v>52601</c:v>
                </c:pt>
                <c:pt idx="2998">
                  <c:v>52608</c:v>
                </c:pt>
                <c:pt idx="2999">
                  <c:v>52615</c:v>
                </c:pt>
                <c:pt idx="3000">
                  <c:v>52622</c:v>
                </c:pt>
                <c:pt idx="3001">
                  <c:v>52629</c:v>
                </c:pt>
                <c:pt idx="3002">
                  <c:v>52636</c:v>
                </c:pt>
                <c:pt idx="3003">
                  <c:v>52643</c:v>
                </c:pt>
                <c:pt idx="3004">
                  <c:v>52650</c:v>
                </c:pt>
                <c:pt idx="3005">
                  <c:v>52657</c:v>
                </c:pt>
                <c:pt idx="3006">
                  <c:v>52664</c:v>
                </c:pt>
                <c:pt idx="3007">
                  <c:v>52671</c:v>
                </c:pt>
                <c:pt idx="3008">
                  <c:v>52678</c:v>
                </c:pt>
                <c:pt idx="3009">
                  <c:v>52685</c:v>
                </c:pt>
                <c:pt idx="3010">
                  <c:v>52692</c:v>
                </c:pt>
                <c:pt idx="3011">
                  <c:v>52699</c:v>
                </c:pt>
                <c:pt idx="3012">
                  <c:v>52706</c:v>
                </c:pt>
                <c:pt idx="3013">
                  <c:v>52713</c:v>
                </c:pt>
                <c:pt idx="3014">
                  <c:v>52720</c:v>
                </c:pt>
                <c:pt idx="3015">
                  <c:v>52727</c:v>
                </c:pt>
                <c:pt idx="3016">
                  <c:v>52734</c:v>
                </c:pt>
                <c:pt idx="3017">
                  <c:v>52741</c:v>
                </c:pt>
                <c:pt idx="3018">
                  <c:v>52748</c:v>
                </c:pt>
                <c:pt idx="3019">
                  <c:v>52755</c:v>
                </c:pt>
                <c:pt idx="3020">
                  <c:v>52762</c:v>
                </c:pt>
                <c:pt idx="3021">
                  <c:v>52769</c:v>
                </c:pt>
                <c:pt idx="3022">
                  <c:v>52776</c:v>
                </c:pt>
                <c:pt idx="3023">
                  <c:v>52783</c:v>
                </c:pt>
                <c:pt idx="3024">
                  <c:v>52790</c:v>
                </c:pt>
                <c:pt idx="3025">
                  <c:v>52797</c:v>
                </c:pt>
                <c:pt idx="3026">
                  <c:v>52804</c:v>
                </c:pt>
                <c:pt idx="3027">
                  <c:v>52811</c:v>
                </c:pt>
                <c:pt idx="3028">
                  <c:v>52818</c:v>
                </c:pt>
                <c:pt idx="3029">
                  <c:v>52825</c:v>
                </c:pt>
                <c:pt idx="3030">
                  <c:v>52832</c:v>
                </c:pt>
                <c:pt idx="3031">
                  <c:v>52839</c:v>
                </c:pt>
                <c:pt idx="3032">
                  <c:v>52846</c:v>
                </c:pt>
                <c:pt idx="3033">
                  <c:v>52853</c:v>
                </c:pt>
                <c:pt idx="3034">
                  <c:v>52860</c:v>
                </c:pt>
                <c:pt idx="3035">
                  <c:v>52867</c:v>
                </c:pt>
                <c:pt idx="3036">
                  <c:v>52874</c:v>
                </c:pt>
                <c:pt idx="3037">
                  <c:v>52881</c:v>
                </c:pt>
                <c:pt idx="3038">
                  <c:v>52888</c:v>
                </c:pt>
                <c:pt idx="3039">
                  <c:v>52895</c:v>
                </c:pt>
                <c:pt idx="3040">
                  <c:v>52902</c:v>
                </c:pt>
                <c:pt idx="3041">
                  <c:v>52909</c:v>
                </c:pt>
                <c:pt idx="3042">
                  <c:v>52916</c:v>
                </c:pt>
                <c:pt idx="3043">
                  <c:v>52923</c:v>
                </c:pt>
                <c:pt idx="3044">
                  <c:v>52930</c:v>
                </c:pt>
                <c:pt idx="3045">
                  <c:v>52937</c:v>
                </c:pt>
                <c:pt idx="3046">
                  <c:v>52944</c:v>
                </c:pt>
                <c:pt idx="3047">
                  <c:v>52951</c:v>
                </c:pt>
                <c:pt idx="3048">
                  <c:v>52958</c:v>
                </c:pt>
                <c:pt idx="3049">
                  <c:v>52965</c:v>
                </c:pt>
                <c:pt idx="3050">
                  <c:v>52972</c:v>
                </c:pt>
                <c:pt idx="3051">
                  <c:v>52979</c:v>
                </c:pt>
                <c:pt idx="3052">
                  <c:v>52986</c:v>
                </c:pt>
                <c:pt idx="3053">
                  <c:v>52993</c:v>
                </c:pt>
                <c:pt idx="3054">
                  <c:v>53000</c:v>
                </c:pt>
                <c:pt idx="3055">
                  <c:v>53007</c:v>
                </c:pt>
                <c:pt idx="3056">
                  <c:v>53014</c:v>
                </c:pt>
                <c:pt idx="3057">
                  <c:v>53021</c:v>
                </c:pt>
                <c:pt idx="3058">
                  <c:v>53028</c:v>
                </c:pt>
                <c:pt idx="3059">
                  <c:v>53035</c:v>
                </c:pt>
                <c:pt idx="3060">
                  <c:v>53042</c:v>
                </c:pt>
                <c:pt idx="3061">
                  <c:v>53049</c:v>
                </c:pt>
                <c:pt idx="3062">
                  <c:v>53056</c:v>
                </c:pt>
                <c:pt idx="3063">
                  <c:v>53063</c:v>
                </c:pt>
                <c:pt idx="3064">
                  <c:v>53070</c:v>
                </c:pt>
                <c:pt idx="3065">
                  <c:v>53077</c:v>
                </c:pt>
                <c:pt idx="3066">
                  <c:v>53084</c:v>
                </c:pt>
                <c:pt idx="3067">
                  <c:v>53091</c:v>
                </c:pt>
                <c:pt idx="3068">
                  <c:v>53098</c:v>
                </c:pt>
                <c:pt idx="3069">
                  <c:v>53105</c:v>
                </c:pt>
                <c:pt idx="3070">
                  <c:v>53112</c:v>
                </c:pt>
                <c:pt idx="3071">
                  <c:v>53119</c:v>
                </c:pt>
                <c:pt idx="3072">
                  <c:v>53126</c:v>
                </c:pt>
                <c:pt idx="3073">
                  <c:v>53133</c:v>
                </c:pt>
                <c:pt idx="3074">
                  <c:v>53140</c:v>
                </c:pt>
                <c:pt idx="3075">
                  <c:v>53147</c:v>
                </c:pt>
                <c:pt idx="3076">
                  <c:v>53154</c:v>
                </c:pt>
                <c:pt idx="3077">
                  <c:v>53161</c:v>
                </c:pt>
                <c:pt idx="3078">
                  <c:v>53168</c:v>
                </c:pt>
                <c:pt idx="3079">
                  <c:v>53175</c:v>
                </c:pt>
                <c:pt idx="3080">
                  <c:v>53182</c:v>
                </c:pt>
                <c:pt idx="3081">
                  <c:v>53189</c:v>
                </c:pt>
                <c:pt idx="3082">
                  <c:v>53196</c:v>
                </c:pt>
                <c:pt idx="3083">
                  <c:v>53203</c:v>
                </c:pt>
                <c:pt idx="3084">
                  <c:v>53210</c:v>
                </c:pt>
                <c:pt idx="3085">
                  <c:v>53217</c:v>
                </c:pt>
                <c:pt idx="3086">
                  <c:v>53224</c:v>
                </c:pt>
                <c:pt idx="3087">
                  <c:v>53231</c:v>
                </c:pt>
                <c:pt idx="3088">
                  <c:v>53238</c:v>
                </c:pt>
                <c:pt idx="3089">
                  <c:v>53245</c:v>
                </c:pt>
                <c:pt idx="3090">
                  <c:v>53252</c:v>
                </c:pt>
                <c:pt idx="3091">
                  <c:v>53259</c:v>
                </c:pt>
                <c:pt idx="3092">
                  <c:v>53266</c:v>
                </c:pt>
                <c:pt idx="3093">
                  <c:v>53273</c:v>
                </c:pt>
                <c:pt idx="3094">
                  <c:v>53280</c:v>
                </c:pt>
                <c:pt idx="3095">
                  <c:v>53287</c:v>
                </c:pt>
                <c:pt idx="3096">
                  <c:v>53294</c:v>
                </c:pt>
                <c:pt idx="3097">
                  <c:v>53301</c:v>
                </c:pt>
                <c:pt idx="3098">
                  <c:v>53308</c:v>
                </c:pt>
                <c:pt idx="3099">
                  <c:v>53315</c:v>
                </c:pt>
                <c:pt idx="3100">
                  <c:v>53323</c:v>
                </c:pt>
                <c:pt idx="3101">
                  <c:v>53330</c:v>
                </c:pt>
                <c:pt idx="3102">
                  <c:v>53337</c:v>
                </c:pt>
                <c:pt idx="3103">
                  <c:v>53344</c:v>
                </c:pt>
                <c:pt idx="3104">
                  <c:v>53351</c:v>
                </c:pt>
                <c:pt idx="3105">
                  <c:v>53358</c:v>
                </c:pt>
                <c:pt idx="3106">
                  <c:v>53365</c:v>
                </c:pt>
                <c:pt idx="3107">
                  <c:v>53372</c:v>
                </c:pt>
                <c:pt idx="3108">
                  <c:v>53379</c:v>
                </c:pt>
                <c:pt idx="3109">
                  <c:v>53386</c:v>
                </c:pt>
                <c:pt idx="3110">
                  <c:v>53393</c:v>
                </c:pt>
                <c:pt idx="3111">
                  <c:v>53400</c:v>
                </c:pt>
                <c:pt idx="3112">
                  <c:v>53407</c:v>
                </c:pt>
                <c:pt idx="3113">
                  <c:v>53414</c:v>
                </c:pt>
                <c:pt idx="3114">
                  <c:v>53421</c:v>
                </c:pt>
                <c:pt idx="3115">
                  <c:v>53428</c:v>
                </c:pt>
                <c:pt idx="3116">
                  <c:v>53435</c:v>
                </c:pt>
                <c:pt idx="3117">
                  <c:v>53442</c:v>
                </c:pt>
                <c:pt idx="3118">
                  <c:v>53449</c:v>
                </c:pt>
                <c:pt idx="3119">
                  <c:v>53456</c:v>
                </c:pt>
                <c:pt idx="3120">
                  <c:v>53463</c:v>
                </c:pt>
                <c:pt idx="3121">
                  <c:v>53470</c:v>
                </c:pt>
                <c:pt idx="3122">
                  <c:v>53477</c:v>
                </c:pt>
                <c:pt idx="3123">
                  <c:v>53484</c:v>
                </c:pt>
                <c:pt idx="3124">
                  <c:v>53491</c:v>
                </c:pt>
                <c:pt idx="3125">
                  <c:v>53498</c:v>
                </c:pt>
                <c:pt idx="3126">
                  <c:v>53505</c:v>
                </c:pt>
                <c:pt idx="3127">
                  <c:v>53512</c:v>
                </c:pt>
                <c:pt idx="3128">
                  <c:v>53519</c:v>
                </c:pt>
                <c:pt idx="3129">
                  <c:v>53526</c:v>
                </c:pt>
                <c:pt idx="3130">
                  <c:v>53533</c:v>
                </c:pt>
                <c:pt idx="3131">
                  <c:v>53540</c:v>
                </c:pt>
                <c:pt idx="3132">
                  <c:v>53547</c:v>
                </c:pt>
                <c:pt idx="3133">
                  <c:v>53554</c:v>
                </c:pt>
                <c:pt idx="3134">
                  <c:v>53561</c:v>
                </c:pt>
                <c:pt idx="3135">
                  <c:v>53568</c:v>
                </c:pt>
                <c:pt idx="3136">
                  <c:v>53575</c:v>
                </c:pt>
                <c:pt idx="3137">
                  <c:v>53582</c:v>
                </c:pt>
                <c:pt idx="3138">
                  <c:v>53589</c:v>
                </c:pt>
                <c:pt idx="3139">
                  <c:v>53596</c:v>
                </c:pt>
                <c:pt idx="3140">
                  <c:v>53603</c:v>
                </c:pt>
                <c:pt idx="3141">
                  <c:v>53610</c:v>
                </c:pt>
                <c:pt idx="3142">
                  <c:v>53617</c:v>
                </c:pt>
                <c:pt idx="3143">
                  <c:v>53624</c:v>
                </c:pt>
                <c:pt idx="3144">
                  <c:v>53631</c:v>
                </c:pt>
                <c:pt idx="3145">
                  <c:v>53638</c:v>
                </c:pt>
                <c:pt idx="3146">
                  <c:v>53645</c:v>
                </c:pt>
                <c:pt idx="3147">
                  <c:v>53652</c:v>
                </c:pt>
                <c:pt idx="3148">
                  <c:v>53659</c:v>
                </c:pt>
                <c:pt idx="3149">
                  <c:v>53666</c:v>
                </c:pt>
                <c:pt idx="3150">
                  <c:v>53673</c:v>
                </c:pt>
                <c:pt idx="3151">
                  <c:v>53680</c:v>
                </c:pt>
                <c:pt idx="3152">
                  <c:v>53688</c:v>
                </c:pt>
                <c:pt idx="3153">
                  <c:v>53695</c:v>
                </c:pt>
                <c:pt idx="3154">
                  <c:v>53702</c:v>
                </c:pt>
                <c:pt idx="3155">
                  <c:v>53709</c:v>
                </c:pt>
                <c:pt idx="3156">
                  <c:v>53716</c:v>
                </c:pt>
                <c:pt idx="3157">
                  <c:v>53723</c:v>
                </c:pt>
                <c:pt idx="3158">
                  <c:v>53730</c:v>
                </c:pt>
                <c:pt idx="3159">
                  <c:v>53737</c:v>
                </c:pt>
                <c:pt idx="3160">
                  <c:v>53744</c:v>
                </c:pt>
                <c:pt idx="3161">
                  <c:v>53751</c:v>
                </c:pt>
                <c:pt idx="3162">
                  <c:v>53758</c:v>
                </c:pt>
                <c:pt idx="3163">
                  <c:v>53765</c:v>
                </c:pt>
                <c:pt idx="3164">
                  <c:v>53772</c:v>
                </c:pt>
                <c:pt idx="3165">
                  <c:v>53779</c:v>
                </c:pt>
                <c:pt idx="3166">
                  <c:v>53786</c:v>
                </c:pt>
                <c:pt idx="3167">
                  <c:v>53793</c:v>
                </c:pt>
                <c:pt idx="3168">
                  <c:v>53800</c:v>
                </c:pt>
                <c:pt idx="3169">
                  <c:v>53807</c:v>
                </c:pt>
                <c:pt idx="3170">
                  <c:v>53814</c:v>
                </c:pt>
                <c:pt idx="3171">
                  <c:v>53821</c:v>
                </c:pt>
                <c:pt idx="3172">
                  <c:v>53828</c:v>
                </c:pt>
                <c:pt idx="3173">
                  <c:v>53835</c:v>
                </c:pt>
                <c:pt idx="3174">
                  <c:v>53842</c:v>
                </c:pt>
                <c:pt idx="3175">
                  <c:v>53849</c:v>
                </c:pt>
                <c:pt idx="3176">
                  <c:v>53856</c:v>
                </c:pt>
                <c:pt idx="3177">
                  <c:v>53863</c:v>
                </c:pt>
                <c:pt idx="3178">
                  <c:v>53870</c:v>
                </c:pt>
                <c:pt idx="3179">
                  <c:v>53877</c:v>
                </c:pt>
                <c:pt idx="3180">
                  <c:v>53884</c:v>
                </c:pt>
                <c:pt idx="3181">
                  <c:v>53891</c:v>
                </c:pt>
                <c:pt idx="3182">
                  <c:v>53898</c:v>
                </c:pt>
                <c:pt idx="3183">
                  <c:v>53905</c:v>
                </c:pt>
                <c:pt idx="3184">
                  <c:v>53912</c:v>
                </c:pt>
                <c:pt idx="3185">
                  <c:v>53919</c:v>
                </c:pt>
                <c:pt idx="3186">
                  <c:v>53926</c:v>
                </c:pt>
                <c:pt idx="3187">
                  <c:v>53933</c:v>
                </c:pt>
                <c:pt idx="3188">
                  <c:v>53940</c:v>
                </c:pt>
                <c:pt idx="3189">
                  <c:v>53947</c:v>
                </c:pt>
                <c:pt idx="3190">
                  <c:v>53954</c:v>
                </c:pt>
                <c:pt idx="3191">
                  <c:v>53961</c:v>
                </c:pt>
                <c:pt idx="3192">
                  <c:v>53968</c:v>
                </c:pt>
                <c:pt idx="3193">
                  <c:v>53975</c:v>
                </c:pt>
                <c:pt idx="3194">
                  <c:v>53982</c:v>
                </c:pt>
                <c:pt idx="3195">
                  <c:v>53989</c:v>
                </c:pt>
                <c:pt idx="3196">
                  <c:v>53996</c:v>
                </c:pt>
                <c:pt idx="3197">
                  <c:v>54003</c:v>
                </c:pt>
                <c:pt idx="3198">
                  <c:v>54010</c:v>
                </c:pt>
                <c:pt idx="3199">
                  <c:v>54017</c:v>
                </c:pt>
                <c:pt idx="3200">
                  <c:v>54024</c:v>
                </c:pt>
                <c:pt idx="3201">
                  <c:v>54031</c:v>
                </c:pt>
                <c:pt idx="3202">
                  <c:v>54038</c:v>
                </c:pt>
                <c:pt idx="3203">
                  <c:v>54045</c:v>
                </c:pt>
                <c:pt idx="3204">
                  <c:v>54053</c:v>
                </c:pt>
                <c:pt idx="3205">
                  <c:v>54060</c:v>
                </c:pt>
                <c:pt idx="3206">
                  <c:v>54067</c:v>
                </c:pt>
                <c:pt idx="3207">
                  <c:v>54074</c:v>
                </c:pt>
                <c:pt idx="3208">
                  <c:v>54081</c:v>
                </c:pt>
                <c:pt idx="3209">
                  <c:v>54088</c:v>
                </c:pt>
                <c:pt idx="3210">
                  <c:v>54095</c:v>
                </c:pt>
                <c:pt idx="3211">
                  <c:v>54102</c:v>
                </c:pt>
                <c:pt idx="3212">
                  <c:v>54109</c:v>
                </c:pt>
                <c:pt idx="3213">
                  <c:v>54116</c:v>
                </c:pt>
                <c:pt idx="3214">
                  <c:v>54123</c:v>
                </c:pt>
                <c:pt idx="3215">
                  <c:v>54130</c:v>
                </c:pt>
                <c:pt idx="3216">
                  <c:v>54137</c:v>
                </c:pt>
                <c:pt idx="3217">
                  <c:v>54144</c:v>
                </c:pt>
                <c:pt idx="3218">
                  <c:v>54155</c:v>
                </c:pt>
                <c:pt idx="3219">
                  <c:v>54162</c:v>
                </c:pt>
                <c:pt idx="3220">
                  <c:v>54169</c:v>
                </c:pt>
                <c:pt idx="3221">
                  <c:v>54176</c:v>
                </c:pt>
                <c:pt idx="3222">
                  <c:v>54183</c:v>
                </c:pt>
                <c:pt idx="3223">
                  <c:v>54190</c:v>
                </c:pt>
                <c:pt idx="3224">
                  <c:v>54197</c:v>
                </c:pt>
                <c:pt idx="3225">
                  <c:v>54204</c:v>
                </c:pt>
                <c:pt idx="3226">
                  <c:v>54211</c:v>
                </c:pt>
                <c:pt idx="3227">
                  <c:v>54218</c:v>
                </c:pt>
                <c:pt idx="3228">
                  <c:v>54225</c:v>
                </c:pt>
                <c:pt idx="3229">
                  <c:v>54232</c:v>
                </c:pt>
                <c:pt idx="3230">
                  <c:v>54239</c:v>
                </c:pt>
                <c:pt idx="3231">
                  <c:v>54246</c:v>
                </c:pt>
                <c:pt idx="3232">
                  <c:v>54253</c:v>
                </c:pt>
                <c:pt idx="3233">
                  <c:v>54260</c:v>
                </c:pt>
                <c:pt idx="3234">
                  <c:v>54267</c:v>
                </c:pt>
                <c:pt idx="3235">
                  <c:v>54274</c:v>
                </c:pt>
                <c:pt idx="3236">
                  <c:v>54281</c:v>
                </c:pt>
                <c:pt idx="3237">
                  <c:v>54288</c:v>
                </c:pt>
                <c:pt idx="3238">
                  <c:v>54295</c:v>
                </c:pt>
                <c:pt idx="3239">
                  <c:v>54302</c:v>
                </c:pt>
                <c:pt idx="3240">
                  <c:v>54309</c:v>
                </c:pt>
                <c:pt idx="3241">
                  <c:v>54316</c:v>
                </c:pt>
                <c:pt idx="3242">
                  <c:v>54323</c:v>
                </c:pt>
                <c:pt idx="3243">
                  <c:v>54330</c:v>
                </c:pt>
                <c:pt idx="3244">
                  <c:v>54337</c:v>
                </c:pt>
                <c:pt idx="3245">
                  <c:v>54344</c:v>
                </c:pt>
                <c:pt idx="3246">
                  <c:v>54351</c:v>
                </c:pt>
                <c:pt idx="3247">
                  <c:v>54358</c:v>
                </c:pt>
                <c:pt idx="3248">
                  <c:v>54365</c:v>
                </c:pt>
                <c:pt idx="3249">
                  <c:v>54372</c:v>
                </c:pt>
                <c:pt idx="3250">
                  <c:v>54379</c:v>
                </c:pt>
                <c:pt idx="3251">
                  <c:v>54386</c:v>
                </c:pt>
                <c:pt idx="3252">
                  <c:v>54393</c:v>
                </c:pt>
                <c:pt idx="3253">
                  <c:v>54400</c:v>
                </c:pt>
                <c:pt idx="3254">
                  <c:v>54407</c:v>
                </c:pt>
                <c:pt idx="3255">
                  <c:v>54414</c:v>
                </c:pt>
                <c:pt idx="3256">
                  <c:v>54421</c:v>
                </c:pt>
                <c:pt idx="3257">
                  <c:v>54428</c:v>
                </c:pt>
                <c:pt idx="3258">
                  <c:v>54435</c:v>
                </c:pt>
                <c:pt idx="3259">
                  <c:v>54442</c:v>
                </c:pt>
                <c:pt idx="3260">
                  <c:v>54449</c:v>
                </c:pt>
                <c:pt idx="3261">
                  <c:v>54456</c:v>
                </c:pt>
                <c:pt idx="3262">
                  <c:v>54463</c:v>
                </c:pt>
                <c:pt idx="3263">
                  <c:v>54470</c:v>
                </c:pt>
                <c:pt idx="3264">
                  <c:v>54477</c:v>
                </c:pt>
                <c:pt idx="3265">
                  <c:v>54484</c:v>
                </c:pt>
                <c:pt idx="3266">
                  <c:v>54491</c:v>
                </c:pt>
                <c:pt idx="3267">
                  <c:v>54498</c:v>
                </c:pt>
                <c:pt idx="3268">
                  <c:v>54505</c:v>
                </c:pt>
                <c:pt idx="3269">
                  <c:v>54512</c:v>
                </c:pt>
                <c:pt idx="3270">
                  <c:v>54519</c:v>
                </c:pt>
                <c:pt idx="3271">
                  <c:v>54526</c:v>
                </c:pt>
                <c:pt idx="3272">
                  <c:v>54533</c:v>
                </c:pt>
                <c:pt idx="3273">
                  <c:v>54540</c:v>
                </c:pt>
                <c:pt idx="3274">
                  <c:v>54547</c:v>
                </c:pt>
                <c:pt idx="3275">
                  <c:v>54554</c:v>
                </c:pt>
                <c:pt idx="3276">
                  <c:v>54561</c:v>
                </c:pt>
                <c:pt idx="3277">
                  <c:v>54568</c:v>
                </c:pt>
                <c:pt idx="3278">
                  <c:v>54575</c:v>
                </c:pt>
                <c:pt idx="3279">
                  <c:v>54582</c:v>
                </c:pt>
                <c:pt idx="3280">
                  <c:v>54589</c:v>
                </c:pt>
                <c:pt idx="3281">
                  <c:v>54596</c:v>
                </c:pt>
                <c:pt idx="3282">
                  <c:v>54603</c:v>
                </c:pt>
                <c:pt idx="3283">
                  <c:v>54610</c:v>
                </c:pt>
                <c:pt idx="3284">
                  <c:v>54617</c:v>
                </c:pt>
                <c:pt idx="3285">
                  <c:v>54624</c:v>
                </c:pt>
                <c:pt idx="3286">
                  <c:v>54631</c:v>
                </c:pt>
                <c:pt idx="3287">
                  <c:v>54638</c:v>
                </c:pt>
                <c:pt idx="3288">
                  <c:v>54645</c:v>
                </c:pt>
                <c:pt idx="3289">
                  <c:v>54652</c:v>
                </c:pt>
                <c:pt idx="3290">
                  <c:v>54659</c:v>
                </c:pt>
                <c:pt idx="3291">
                  <c:v>54666</c:v>
                </c:pt>
                <c:pt idx="3292">
                  <c:v>54673</c:v>
                </c:pt>
                <c:pt idx="3293">
                  <c:v>54680</c:v>
                </c:pt>
                <c:pt idx="3294">
                  <c:v>54687</c:v>
                </c:pt>
                <c:pt idx="3295">
                  <c:v>54694</c:v>
                </c:pt>
                <c:pt idx="3296">
                  <c:v>54701</c:v>
                </c:pt>
                <c:pt idx="3297">
                  <c:v>54708</c:v>
                </c:pt>
                <c:pt idx="3298">
                  <c:v>54715</c:v>
                </c:pt>
                <c:pt idx="3299">
                  <c:v>54722</c:v>
                </c:pt>
                <c:pt idx="3300">
                  <c:v>54729</c:v>
                </c:pt>
                <c:pt idx="3301">
                  <c:v>54736</c:v>
                </c:pt>
                <c:pt idx="3302">
                  <c:v>54743</c:v>
                </c:pt>
                <c:pt idx="3303">
                  <c:v>54750</c:v>
                </c:pt>
                <c:pt idx="3304">
                  <c:v>54757</c:v>
                </c:pt>
                <c:pt idx="3305">
                  <c:v>54764</c:v>
                </c:pt>
                <c:pt idx="3306">
                  <c:v>54771</c:v>
                </c:pt>
                <c:pt idx="3307">
                  <c:v>54778</c:v>
                </c:pt>
                <c:pt idx="3308">
                  <c:v>54785</c:v>
                </c:pt>
                <c:pt idx="3309">
                  <c:v>54792</c:v>
                </c:pt>
                <c:pt idx="3310">
                  <c:v>54799</c:v>
                </c:pt>
                <c:pt idx="3311">
                  <c:v>54806</c:v>
                </c:pt>
                <c:pt idx="3312">
                  <c:v>54813</c:v>
                </c:pt>
                <c:pt idx="3313">
                  <c:v>54820</c:v>
                </c:pt>
                <c:pt idx="3314">
                  <c:v>54827</c:v>
                </c:pt>
                <c:pt idx="3315">
                  <c:v>54834</c:v>
                </c:pt>
                <c:pt idx="3316">
                  <c:v>54841</c:v>
                </c:pt>
                <c:pt idx="3317">
                  <c:v>54848</c:v>
                </c:pt>
                <c:pt idx="3318">
                  <c:v>54855</c:v>
                </c:pt>
                <c:pt idx="3319">
                  <c:v>54862</c:v>
                </c:pt>
                <c:pt idx="3320">
                  <c:v>54869</c:v>
                </c:pt>
                <c:pt idx="3321">
                  <c:v>54876</c:v>
                </c:pt>
                <c:pt idx="3322">
                  <c:v>54883</c:v>
                </c:pt>
                <c:pt idx="3323">
                  <c:v>54890</c:v>
                </c:pt>
                <c:pt idx="3324">
                  <c:v>54897</c:v>
                </c:pt>
                <c:pt idx="3325">
                  <c:v>54904</c:v>
                </c:pt>
                <c:pt idx="3326">
                  <c:v>54911</c:v>
                </c:pt>
                <c:pt idx="3327">
                  <c:v>54918</c:v>
                </c:pt>
                <c:pt idx="3328">
                  <c:v>54925</c:v>
                </c:pt>
                <c:pt idx="3329">
                  <c:v>54932</c:v>
                </c:pt>
                <c:pt idx="3330">
                  <c:v>54939</c:v>
                </c:pt>
                <c:pt idx="3331">
                  <c:v>54946</c:v>
                </c:pt>
                <c:pt idx="3332">
                  <c:v>54953</c:v>
                </c:pt>
                <c:pt idx="3333">
                  <c:v>54960</c:v>
                </c:pt>
                <c:pt idx="3334">
                  <c:v>54967</c:v>
                </c:pt>
                <c:pt idx="3335">
                  <c:v>54974</c:v>
                </c:pt>
                <c:pt idx="3336">
                  <c:v>54981</c:v>
                </c:pt>
                <c:pt idx="3337">
                  <c:v>54988</c:v>
                </c:pt>
                <c:pt idx="3338">
                  <c:v>54995</c:v>
                </c:pt>
                <c:pt idx="3339">
                  <c:v>55002</c:v>
                </c:pt>
                <c:pt idx="3340">
                  <c:v>55009</c:v>
                </c:pt>
                <c:pt idx="3341">
                  <c:v>55016</c:v>
                </c:pt>
                <c:pt idx="3342">
                  <c:v>55023</c:v>
                </c:pt>
                <c:pt idx="3343">
                  <c:v>55030</c:v>
                </c:pt>
                <c:pt idx="3344">
                  <c:v>55037</c:v>
                </c:pt>
                <c:pt idx="3345">
                  <c:v>55044</c:v>
                </c:pt>
                <c:pt idx="3346">
                  <c:v>55051</c:v>
                </c:pt>
                <c:pt idx="3347">
                  <c:v>55058</c:v>
                </c:pt>
                <c:pt idx="3348">
                  <c:v>55065</c:v>
                </c:pt>
                <c:pt idx="3349">
                  <c:v>55072</c:v>
                </c:pt>
                <c:pt idx="3350">
                  <c:v>55079</c:v>
                </c:pt>
                <c:pt idx="3351">
                  <c:v>55086</c:v>
                </c:pt>
                <c:pt idx="3352">
                  <c:v>55093</c:v>
                </c:pt>
                <c:pt idx="3353">
                  <c:v>55100</c:v>
                </c:pt>
                <c:pt idx="3354">
                  <c:v>55107</c:v>
                </c:pt>
                <c:pt idx="3355">
                  <c:v>55114</c:v>
                </c:pt>
                <c:pt idx="3356">
                  <c:v>55121</c:v>
                </c:pt>
                <c:pt idx="3357">
                  <c:v>55128</c:v>
                </c:pt>
                <c:pt idx="3358">
                  <c:v>55135</c:v>
                </c:pt>
                <c:pt idx="3359">
                  <c:v>55142</c:v>
                </c:pt>
                <c:pt idx="3360">
                  <c:v>55149</c:v>
                </c:pt>
                <c:pt idx="3361">
                  <c:v>55156</c:v>
                </c:pt>
                <c:pt idx="3362">
                  <c:v>55163</c:v>
                </c:pt>
                <c:pt idx="3363">
                  <c:v>55170</c:v>
                </c:pt>
                <c:pt idx="3364">
                  <c:v>55177</c:v>
                </c:pt>
                <c:pt idx="3365">
                  <c:v>55184</c:v>
                </c:pt>
                <c:pt idx="3366">
                  <c:v>55191</c:v>
                </c:pt>
                <c:pt idx="3367">
                  <c:v>55198</c:v>
                </c:pt>
                <c:pt idx="3368">
                  <c:v>55205</c:v>
                </c:pt>
                <c:pt idx="3369">
                  <c:v>55212</c:v>
                </c:pt>
                <c:pt idx="3370">
                  <c:v>55219</c:v>
                </c:pt>
                <c:pt idx="3371">
                  <c:v>55226</c:v>
                </c:pt>
                <c:pt idx="3372">
                  <c:v>55233</c:v>
                </c:pt>
                <c:pt idx="3373">
                  <c:v>55240</c:v>
                </c:pt>
                <c:pt idx="3374">
                  <c:v>55247</c:v>
                </c:pt>
                <c:pt idx="3375">
                  <c:v>55254</c:v>
                </c:pt>
                <c:pt idx="3376">
                  <c:v>55261</c:v>
                </c:pt>
                <c:pt idx="3377">
                  <c:v>55268</c:v>
                </c:pt>
                <c:pt idx="3378">
                  <c:v>55275</c:v>
                </c:pt>
                <c:pt idx="3379">
                  <c:v>55282</c:v>
                </c:pt>
                <c:pt idx="3380">
                  <c:v>55289</c:v>
                </c:pt>
                <c:pt idx="3381">
                  <c:v>55296</c:v>
                </c:pt>
                <c:pt idx="3382">
                  <c:v>55303</c:v>
                </c:pt>
                <c:pt idx="3383">
                  <c:v>55310</c:v>
                </c:pt>
                <c:pt idx="3384">
                  <c:v>55317</c:v>
                </c:pt>
                <c:pt idx="3385">
                  <c:v>55324</c:v>
                </c:pt>
                <c:pt idx="3386">
                  <c:v>55331</c:v>
                </c:pt>
                <c:pt idx="3387">
                  <c:v>55338</c:v>
                </c:pt>
                <c:pt idx="3388">
                  <c:v>55345</c:v>
                </c:pt>
                <c:pt idx="3389">
                  <c:v>55352</c:v>
                </c:pt>
                <c:pt idx="3390">
                  <c:v>55359</c:v>
                </c:pt>
                <c:pt idx="3391">
                  <c:v>55366</c:v>
                </c:pt>
                <c:pt idx="3392">
                  <c:v>55373</c:v>
                </c:pt>
                <c:pt idx="3393">
                  <c:v>55380</c:v>
                </c:pt>
                <c:pt idx="3394">
                  <c:v>55387</c:v>
                </c:pt>
                <c:pt idx="3395">
                  <c:v>55394</c:v>
                </c:pt>
                <c:pt idx="3396">
                  <c:v>55401</c:v>
                </c:pt>
                <c:pt idx="3397">
                  <c:v>55408</c:v>
                </c:pt>
                <c:pt idx="3398">
                  <c:v>55415</c:v>
                </c:pt>
                <c:pt idx="3399">
                  <c:v>55422</c:v>
                </c:pt>
                <c:pt idx="3400">
                  <c:v>55429</c:v>
                </c:pt>
                <c:pt idx="3401">
                  <c:v>55436</c:v>
                </c:pt>
                <c:pt idx="3402">
                  <c:v>55443</c:v>
                </c:pt>
                <c:pt idx="3403">
                  <c:v>55450</c:v>
                </c:pt>
                <c:pt idx="3404">
                  <c:v>55457</c:v>
                </c:pt>
                <c:pt idx="3405">
                  <c:v>55464</c:v>
                </c:pt>
                <c:pt idx="3406">
                  <c:v>55471</c:v>
                </c:pt>
                <c:pt idx="3407">
                  <c:v>55478</c:v>
                </c:pt>
                <c:pt idx="3408">
                  <c:v>55485</c:v>
                </c:pt>
                <c:pt idx="3409">
                  <c:v>55492</c:v>
                </c:pt>
                <c:pt idx="3410">
                  <c:v>55499</c:v>
                </c:pt>
                <c:pt idx="3411">
                  <c:v>55506</c:v>
                </c:pt>
                <c:pt idx="3412">
                  <c:v>55514</c:v>
                </c:pt>
                <c:pt idx="3413">
                  <c:v>55521</c:v>
                </c:pt>
                <c:pt idx="3414">
                  <c:v>55528</c:v>
                </c:pt>
                <c:pt idx="3415">
                  <c:v>55535</c:v>
                </c:pt>
                <c:pt idx="3416">
                  <c:v>55542</c:v>
                </c:pt>
                <c:pt idx="3417">
                  <c:v>55549</c:v>
                </c:pt>
                <c:pt idx="3418">
                  <c:v>55556</c:v>
                </c:pt>
                <c:pt idx="3419">
                  <c:v>55563</c:v>
                </c:pt>
                <c:pt idx="3420">
                  <c:v>55570</c:v>
                </c:pt>
                <c:pt idx="3421">
                  <c:v>55577</c:v>
                </c:pt>
                <c:pt idx="3422">
                  <c:v>55584</c:v>
                </c:pt>
                <c:pt idx="3423">
                  <c:v>55591</c:v>
                </c:pt>
                <c:pt idx="3424">
                  <c:v>55598</c:v>
                </c:pt>
                <c:pt idx="3425">
                  <c:v>55605</c:v>
                </c:pt>
                <c:pt idx="3426">
                  <c:v>55612</c:v>
                </c:pt>
                <c:pt idx="3427">
                  <c:v>55619</c:v>
                </c:pt>
                <c:pt idx="3428">
                  <c:v>55626</c:v>
                </c:pt>
                <c:pt idx="3429">
                  <c:v>55633</c:v>
                </c:pt>
                <c:pt idx="3430">
                  <c:v>55641</c:v>
                </c:pt>
                <c:pt idx="3431">
                  <c:v>55648</c:v>
                </c:pt>
                <c:pt idx="3432">
                  <c:v>55655</c:v>
                </c:pt>
                <c:pt idx="3433">
                  <c:v>55662</c:v>
                </c:pt>
                <c:pt idx="3434">
                  <c:v>55669</c:v>
                </c:pt>
                <c:pt idx="3435">
                  <c:v>55676</c:v>
                </c:pt>
                <c:pt idx="3436">
                  <c:v>55683</c:v>
                </c:pt>
                <c:pt idx="3437">
                  <c:v>55690</c:v>
                </c:pt>
                <c:pt idx="3438">
                  <c:v>55697</c:v>
                </c:pt>
                <c:pt idx="3439">
                  <c:v>55704</c:v>
                </c:pt>
                <c:pt idx="3440">
                  <c:v>55711</c:v>
                </c:pt>
                <c:pt idx="3441">
                  <c:v>55718</c:v>
                </c:pt>
                <c:pt idx="3442">
                  <c:v>55725</c:v>
                </c:pt>
                <c:pt idx="3443">
                  <c:v>55732</c:v>
                </c:pt>
                <c:pt idx="3444">
                  <c:v>55739</c:v>
                </c:pt>
                <c:pt idx="3445">
                  <c:v>55746</c:v>
                </c:pt>
                <c:pt idx="3446">
                  <c:v>55753</c:v>
                </c:pt>
                <c:pt idx="3447">
                  <c:v>55760</c:v>
                </c:pt>
                <c:pt idx="3448">
                  <c:v>55767</c:v>
                </c:pt>
                <c:pt idx="3449">
                  <c:v>55774</c:v>
                </c:pt>
                <c:pt idx="3450">
                  <c:v>55781</c:v>
                </c:pt>
                <c:pt idx="3451">
                  <c:v>55788</c:v>
                </c:pt>
                <c:pt idx="3452">
                  <c:v>55795</c:v>
                </c:pt>
                <c:pt idx="3453">
                  <c:v>55802</c:v>
                </c:pt>
                <c:pt idx="3454">
                  <c:v>55809</c:v>
                </c:pt>
                <c:pt idx="3455">
                  <c:v>55816</c:v>
                </c:pt>
                <c:pt idx="3456">
                  <c:v>55823</c:v>
                </c:pt>
                <c:pt idx="3457">
                  <c:v>55830</c:v>
                </c:pt>
                <c:pt idx="3458">
                  <c:v>55837</c:v>
                </c:pt>
                <c:pt idx="3459">
                  <c:v>55844</c:v>
                </c:pt>
                <c:pt idx="3460">
                  <c:v>55851</c:v>
                </c:pt>
                <c:pt idx="3461">
                  <c:v>55858</c:v>
                </c:pt>
                <c:pt idx="3462">
                  <c:v>55865</c:v>
                </c:pt>
                <c:pt idx="3463">
                  <c:v>55872</c:v>
                </c:pt>
                <c:pt idx="3464">
                  <c:v>55880</c:v>
                </c:pt>
                <c:pt idx="3465">
                  <c:v>55887</c:v>
                </c:pt>
                <c:pt idx="3466">
                  <c:v>55894</c:v>
                </c:pt>
                <c:pt idx="3467">
                  <c:v>55901</c:v>
                </c:pt>
                <c:pt idx="3468">
                  <c:v>55908</c:v>
                </c:pt>
                <c:pt idx="3469">
                  <c:v>55915</c:v>
                </c:pt>
                <c:pt idx="3470">
                  <c:v>55922</c:v>
                </c:pt>
                <c:pt idx="3471">
                  <c:v>55929</c:v>
                </c:pt>
                <c:pt idx="3472">
                  <c:v>55936</c:v>
                </c:pt>
                <c:pt idx="3473">
                  <c:v>55943</c:v>
                </c:pt>
                <c:pt idx="3474">
                  <c:v>55950</c:v>
                </c:pt>
                <c:pt idx="3475">
                  <c:v>55957</c:v>
                </c:pt>
                <c:pt idx="3476">
                  <c:v>55964</c:v>
                </c:pt>
                <c:pt idx="3477">
                  <c:v>55971</c:v>
                </c:pt>
                <c:pt idx="3478">
                  <c:v>55982</c:v>
                </c:pt>
                <c:pt idx="3479">
                  <c:v>55989</c:v>
                </c:pt>
                <c:pt idx="3480">
                  <c:v>55996</c:v>
                </c:pt>
                <c:pt idx="3481">
                  <c:v>56003</c:v>
                </c:pt>
                <c:pt idx="3482">
                  <c:v>56010</c:v>
                </c:pt>
                <c:pt idx="3483">
                  <c:v>56017</c:v>
                </c:pt>
                <c:pt idx="3484">
                  <c:v>56024</c:v>
                </c:pt>
                <c:pt idx="3485">
                  <c:v>56031</c:v>
                </c:pt>
                <c:pt idx="3486">
                  <c:v>56038</c:v>
                </c:pt>
                <c:pt idx="3487">
                  <c:v>56045</c:v>
                </c:pt>
                <c:pt idx="3488">
                  <c:v>56052</c:v>
                </c:pt>
                <c:pt idx="3489">
                  <c:v>56059</c:v>
                </c:pt>
                <c:pt idx="3490">
                  <c:v>56066</c:v>
                </c:pt>
                <c:pt idx="3491">
                  <c:v>56073</c:v>
                </c:pt>
                <c:pt idx="3492">
                  <c:v>56080</c:v>
                </c:pt>
                <c:pt idx="3493">
                  <c:v>56087</c:v>
                </c:pt>
                <c:pt idx="3494">
                  <c:v>56094</c:v>
                </c:pt>
                <c:pt idx="3495">
                  <c:v>56101</c:v>
                </c:pt>
                <c:pt idx="3496">
                  <c:v>56108</c:v>
                </c:pt>
                <c:pt idx="3497">
                  <c:v>56115</c:v>
                </c:pt>
                <c:pt idx="3498">
                  <c:v>56122</c:v>
                </c:pt>
                <c:pt idx="3499">
                  <c:v>56129</c:v>
                </c:pt>
                <c:pt idx="3500">
                  <c:v>56136</c:v>
                </c:pt>
                <c:pt idx="3501">
                  <c:v>56143</c:v>
                </c:pt>
                <c:pt idx="3502">
                  <c:v>56150</c:v>
                </c:pt>
                <c:pt idx="3503">
                  <c:v>56157</c:v>
                </c:pt>
                <c:pt idx="3504">
                  <c:v>56164</c:v>
                </c:pt>
                <c:pt idx="3505">
                  <c:v>56171</c:v>
                </c:pt>
                <c:pt idx="3506">
                  <c:v>56178</c:v>
                </c:pt>
                <c:pt idx="3507">
                  <c:v>56185</c:v>
                </c:pt>
                <c:pt idx="3508">
                  <c:v>56192</c:v>
                </c:pt>
                <c:pt idx="3509">
                  <c:v>56199</c:v>
                </c:pt>
                <c:pt idx="3510">
                  <c:v>56206</c:v>
                </c:pt>
                <c:pt idx="3511">
                  <c:v>56213</c:v>
                </c:pt>
                <c:pt idx="3512">
                  <c:v>56220</c:v>
                </c:pt>
                <c:pt idx="3513">
                  <c:v>56227</c:v>
                </c:pt>
                <c:pt idx="3514">
                  <c:v>56234</c:v>
                </c:pt>
                <c:pt idx="3515">
                  <c:v>56241</c:v>
                </c:pt>
                <c:pt idx="3516">
                  <c:v>56248</c:v>
                </c:pt>
                <c:pt idx="3517">
                  <c:v>56255</c:v>
                </c:pt>
                <c:pt idx="3518">
                  <c:v>56262</c:v>
                </c:pt>
                <c:pt idx="3519">
                  <c:v>56269</c:v>
                </c:pt>
                <c:pt idx="3520">
                  <c:v>56276</c:v>
                </c:pt>
                <c:pt idx="3521">
                  <c:v>56283</c:v>
                </c:pt>
                <c:pt idx="3522">
                  <c:v>56290</c:v>
                </c:pt>
                <c:pt idx="3523">
                  <c:v>56297</c:v>
                </c:pt>
                <c:pt idx="3524">
                  <c:v>56304</c:v>
                </c:pt>
                <c:pt idx="3525">
                  <c:v>56311</c:v>
                </c:pt>
                <c:pt idx="3526">
                  <c:v>56318</c:v>
                </c:pt>
                <c:pt idx="3527">
                  <c:v>56325</c:v>
                </c:pt>
                <c:pt idx="3528">
                  <c:v>56332</c:v>
                </c:pt>
                <c:pt idx="3529">
                  <c:v>56339</c:v>
                </c:pt>
                <c:pt idx="3530">
                  <c:v>56346</c:v>
                </c:pt>
                <c:pt idx="3531">
                  <c:v>56353</c:v>
                </c:pt>
                <c:pt idx="3532">
                  <c:v>56360</c:v>
                </c:pt>
                <c:pt idx="3533">
                  <c:v>56367</c:v>
                </c:pt>
                <c:pt idx="3534">
                  <c:v>56374</c:v>
                </c:pt>
                <c:pt idx="3535">
                  <c:v>56381</c:v>
                </c:pt>
                <c:pt idx="3536">
                  <c:v>56388</c:v>
                </c:pt>
                <c:pt idx="3537">
                  <c:v>56395</c:v>
                </c:pt>
                <c:pt idx="3538">
                  <c:v>56402</c:v>
                </c:pt>
                <c:pt idx="3539">
                  <c:v>56409</c:v>
                </c:pt>
                <c:pt idx="3540">
                  <c:v>56416</c:v>
                </c:pt>
                <c:pt idx="3541">
                  <c:v>56423</c:v>
                </c:pt>
                <c:pt idx="3542">
                  <c:v>56430</c:v>
                </c:pt>
                <c:pt idx="3543">
                  <c:v>56437</c:v>
                </c:pt>
                <c:pt idx="3544">
                  <c:v>56444</c:v>
                </c:pt>
                <c:pt idx="3545">
                  <c:v>56451</c:v>
                </c:pt>
                <c:pt idx="3546">
                  <c:v>56458</c:v>
                </c:pt>
                <c:pt idx="3547">
                  <c:v>56465</c:v>
                </c:pt>
                <c:pt idx="3548">
                  <c:v>56472</c:v>
                </c:pt>
                <c:pt idx="3549">
                  <c:v>56479</c:v>
                </c:pt>
                <c:pt idx="3550">
                  <c:v>56486</c:v>
                </c:pt>
                <c:pt idx="3551">
                  <c:v>56493</c:v>
                </c:pt>
                <c:pt idx="3552">
                  <c:v>56500</c:v>
                </c:pt>
                <c:pt idx="3553">
                  <c:v>56507</c:v>
                </c:pt>
                <c:pt idx="3554">
                  <c:v>56514</c:v>
                </c:pt>
                <c:pt idx="3555">
                  <c:v>56521</c:v>
                </c:pt>
                <c:pt idx="3556">
                  <c:v>56528</c:v>
                </c:pt>
                <c:pt idx="3557">
                  <c:v>56535</c:v>
                </c:pt>
                <c:pt idx="3558">
                  <c:v>56542</c:v>
                </c:pt>
                <c:pt idx="3559">
                  <c:v>56549</c:v>
                </c:pt>
                <c:pt idx="3560">
                  <c:v>56556</c:v>
                </c:pt>
                <c:pt idx="3561">
                  <c:v>56563</c:v>
                </c:pt>
                <c:pt idx="3562">
                  <c:v>56570</c:v>
                </c:pt>
                <c:pt idx="3563">
                  <c:v>56577</c:v>
                </c:pt>
                <c:pt idx="3564">
                  <c:v>56584</c:v>
                </c:pt>
                <c:pt idx="3565">
                  <c:v>56591</c:v>
                </c:pt>
                <c:pt idx="3566">
                  <c:v>56598</c:v>
                </c:pt>
                <c:pt idx="3567">
                  <c:v>56605</c:v>
                </c:pt>
                <c:pt idx="3568">
                  <c:v>56612</c:v>
                </c:pt>
                <c:pt idx="3569">
                  <c:v>56619</c:v>
                </c:pt>
                <c:pt idx="3570">
                  <c:v>56626</c:v>
                </c:pt>
                <c:pt idx="3571">
                  <c:v>56633</c:v>
                </c:pt>
                <c:pt idx="3572">
                  <c:v>56640</c:v>
                </c:pt>
                <c:pt idx="3573">
                  <c:v>56647</c:v>
                </c:pt>
                <c:pt idx="3574">
                  <c:v>56654</c:v>
                </c:pt>
                <c:pt idx="3575">
                  <c:v>56661</c:v>
                </c:pt>
                <c:pt idx="3576">
                  <c:v>56668</c:v>
                </c:pt>
                <c:pt idx="3577">
                  <c:v>56675</c:v>
                </c:pt>
                <c:pt idx="3578">
                  <c:v>56682</c:v>
                </c:pt>
                <c:pt idx="3579">
                  <c:v>56689</c:v>
                </c:pt>
                <c:pt idx="3580">
                  <c:v>56696</c:v>
                </c:pt>
                <c:pt idx="3581">
                  <c:v>56703</c:v>
                </c:pt>
                <c:pt idx="3582">
                  <c:v>56710</c:v>
                </c:pt>
                <c:pt idx="3583">
                  <c:v>56717</c:v>
                </c:pt>
                <c:pt idx="3584">
                  <c:v>56724</c:v>
                </c:pt>
                <c:pt idx="3585">
                  <c:v>56731</c:v>
                </c:pt>
                <c:pt idx="3586">
                  <c:v>56738</c:v>
                </c:pt>
                <c:pt idx="3587">
                  <c:v>56745</c:v>
                </c:pt>
                <c:pt idx="3588">
                  <c:v>56752</c:v>
                </c:pt>
                <c:pt idx="3589">
                  <c:v>56759</c:v>
                </c:pt>
                <c:pt idx="3590">
                  <c:v>56766</c:v>
                </c:pt>
                <c:pt idx="3591">
                  <c:v>56773</c:v>
                </c:pt>
                <c:pt idx="3592">
                  <c:v>56780</c:v>
                </c:pt>
                <c:pt idx="3593">
                  <c:v>56787</c:v>
                </c:pt>
                <c:pt idx="3594">
                  <c:v>56794</c:v>
                </c:pt>
                <c:pt idx="3595">
                  <c:v>56801</c:v>
                </c:pt>
                <c:pt idx="3596">
                  <c:v>56808</c:v>
                </c:pt>
                <c:pt idx="3597">
                  <c:v>56815</c:v>
                </c:pt>
                <c:pt idx="3598">
                  <c:v>56822</c:v>
                </c:pt>
                <c:pt idx="3599">
                  <c:v>56829</c:v>
                </c:pt>
                <c:pt idx="3600">
                  <c:v>56836</c:v>
                </c:pt>
                <c:pt idx="3601">
                  <c:v>56843</c:v>
                </c:pt>
                <c:pt idx="3602">
                  <c:v>56850</c:v>
                </c:pt>
                <c:pt idx="3603">
                  <c:v>56857</c:v>
                </c:pt>
                <c:pt idx="3604">
                  <c:v>56864</c:v>
                </c:pt>
                <c:pt idx="3605">
                  <c:v>56871</c:v>
                </c:pt>
                <c:pt idx="3606">
                  <c:v>56878</c:v>
                </c:pt>
                <c:pt idx="3607">
                  <c:v>56885</c:v>
                </c:pt>
                <c:pt idx="3608">
                  <c:v>56892</c:v>
                </c:pt>
                <c:pt idx="3609">
                  <c:v>56899</c:v>
                </c:pt>
                <c:pt idx="3610">
                  <c:v>56906</c:v>
                </c:pt>
                <c:pt idx="3611">
                  <c:v>56913</c:v>
                </c:pt>
                <c:pt idx="3612">
                  <c:v>56920</c:v>
                </c:pt>
                <c:pt idx="3613">
                  <c:v>56927</c:v>
                </c:pt>
                <c:pt idx="3614">
                  <c:v>56934</c:v>
                </c:pt>
                <c:pt idx="3615">
                  <c:v>56941</c:v>
                </c:pt>
                <c:pt idx="3616">
                  <c:v>56948</c:v>
                </c:pt>
                <c:pt idx="3617">
                  <c:v>56955</c:v>
                </c:pt>
                <c:pt idx="3618">
                  <c:v>56962</c:v>
                </c:pt>
                <c:pt idx="3619">
                  <c:v>56969</c:v>
                </c:pt>
                <c:pt idx="3620">
                  <c:v>56976</c:v>
                </c:pt>
                <c:pt idx="3621">
                  <c:v>56983</c:v>
                </c:pt>
                <c:pt idx="3622">
                  <c:v>56990</c:v>
                </c:pt>
                <c:pt idx="3623">
                  <c:v>56997</c:v>
                </c:pt>
                <c:pt idx="3624">
                  <c:v>57004</c:v>
                </c:pt>
                <c:pt idx="3625">
                  <c:v>57011</c:v>
                </c:pt>
                <c:pt idx="3626">
                  <c:v>57018</c:v>
                </c:pt>
                <c:pt idx="3627">
                  <c:v>57025</c:v>
                </c:pt>
                <c:pt idx="3628">
                  <c:v>57032</c:v>
                </c:pt>
                <c:pt idx="3629">
                  <c:v>57039</c:v>
                </c:pt>
                <c:pt idx="3630">
                  <c:v>57046</c:v>
                </c:pt>
                <c:pt idx="3631">
                  <c:v>57053</c:v>
                </c:pt>
                <c:pt idx="3632">
                  <c:v>57060</c:v>
                </c:pt>
                <c:pt idx="3633">
                  <c:v>57067</c:v>
                </c:pt>
                <c:pt idx="3634">
                  <c:v>57074</c:v>
                </c:pt>
                <c:pt idx="3635">
                  <c:v>57081</c:v>
                </c:pt>
                <c:pt idx="3636">
                  <c:v>57088</c:v>
                </c:pt>
                <c:pt idx="3637">
                  <c:v>57095</c:v>
                </c:pt>
                <c:pt idx="3638">
                  <c:v>57102</c:v>
                </c:pt>
                <c:pt idx="3639">
                  <c:v>57109</c:v>
                </c:pt>
                <c:pt idx="3640">
                  <c:v>57116</c:v>
                </c:pt>
                <c:pt idx="3641">
                  <c:v>57123</c:v>
                </c:pt>
                <c:pt idx="3642">
                  <c:v>57130</c:v>
                </c:pt>
                <c:pt idx="3643">
                  <c:v>57137</c:v>
                </c:pt>
                <c:pt idx="3644">
                  <c:v>57144</c:v>
                </c:pt>
                <c:pt idx="3645">
                  <c:v>57151</c:v>
                </c:pt>
                <c:pt idx="3646">
                  <c:v>57158</c:v>
                </c:pt>
                <c:pt idx="3647">
                  <c:v>57165</c:v>
                </c:pt>
                <c:pt idx="3648">
                  <c:v>57172</c:v>
                </c:pt>
                <c:pt idx="3649">
                  <c:v>57179</c:v>
                </c:pt>
                <c:pt idx="3650">
                  <c:v>57186</c:v>
                </c:pt>
                <c:pt idx="3651">
                  <c:v>57193</c:v>
                </c:pt>
                <c:pt idx="3652">
                  <c:v>57200</c:v>
                </c:pt>
                <c:pt idx="3653">
                  <c:v>57207</c:v>
                </c:pt>
                <c:pt idx="3654">
                  <c:v>57214</c:v>
                </c:pt>
                <c:pt idx="3655">
                  <c:v>57221</c:v>
                </c:pt>
                <c:pt idx="3656">
                  <c:v>57228</c:v>
                </c:pt>
                <c:pt idx="3657">
                  <c:v>57235</c:v>
                </c:pt>
                <c:pt idx="3658">
                  <c:v>57242</c:v>
                </c:pt>
                <c:pt idx="3659">
                  <c:v>57249</c:v>
                </c:pt>
                <c:pt idx="3660">
                  <c:v>57256</c:v>
                </c:pt>
                <c:pt idx="3661">
                  <c:v>57263</c:v>
                </c:pt>
                <c:pt idx="3662">
                  <c:v>57270</c:v>
                </c:pt>
                <c:pt idx="3663">
                  <c:v>57277</c:v>
                </c:pt>
                <c:pt idx="3664">
                  <c:v>57284</c:v>
                </c:pt>
                <c:pt idx="3665">
                  <c:v>57291</c:v>
                </c:pt>
                <c:pt idx="3666">
                  <c:v>57298</c:v>
                </c:pt>
                <c:pt idx="3667">
                  <c:v>57305</c:v>
                </c:pt>
                <c:pt idx="3668">
                  <c:v>57312</c:v>
                </c:pt>
                <c:pt idx="3669">
                  <c:v>57319</c:v>
                </c:pt>
                <c:pt idx="3670">
                  <c:v>57326</c:v>
                </c:pt>
                <c:pt idx="3671">
                  <c:v>57333</c:v>
                </c:pt>
                <c:pt idx="3672">
                  <c:v>57341</c:v>
                </c:pt>
                <c:pt idx="3673">
                  <c:v>57348</c:v>
                </c:pt>
                <c:pt idx="3674">
                  <c:v>57355</c:v>
                </c:pt>
                <c:pt idx="3675">
                  <c:v>57362</c:v>
                </c:pt>
                <c:pt idx="3676">
                  <c:v>57369</c:v>
                </c:pt>
                <c:pt idx="3677">
                  <c:v>57376</c:v>
                </c:pt>
                <c:pt idx="3678">
                  <c:v>57383</c:v>
                </c:pt>
                <c:pt idx="3679">
                  <c:v>57390</c:v>
                </c:pt>
                <c:pt idx="3680">
                  <c:v>57397</c:v>
                </c:pt>
                <c:pt idx="3681">
                  <c:v>57404</c:v>
                </c:pt>
                <c:pt idx="3682">
                  <c:v>57411</c:v>
                </c:pt>
                <c:pt idx="3683">
                  <c:v>57418</c:v>
                </c:pt>
                <c:pt idx="3684">
                  <c:v>57425</c:v>
                </c:pt>
                <c:pt idx="3685">
                  <c:v>57432</c:v>
                </c:pt>
                <c:pt idx="3686">
                  <c:v>57439</c:v>
                </c:pt>
                <c:pt idx="3687">
                  <c:v>57446</c:v>
                </c:pt>
                <c:pt idx="3688">
                  <c:v>57453</c:v>
                </c:pt>
                <c:pt idx="3689">
                  <c:v>57460</c:v>
                </c:pt>
                <c:pt idx="3690">
                  <c:v>57467</c:v>
                </c:pt>
                <c:pt idx="3691">
                  <c:v>57474</c:v>
                </c:pt>
                <c:pt idx="3692">
                  <c:v>57481</c:v>
                </c:pt>
                <c:pt idx="3693">
                  <c:v>57488</c:v>
                </c:pt>
                <c:pt idx="3694">
                  <c:v>57495</c:v>
                </c:pt>
                <c:pt idx="3695">
                  <c:v>57502</c:v>
                </c:pt>
                <c:pt idx="3696">
                  <c:v>57509</c:v>
                </c:pt>
                <c:pt idx="3697">
                  <c:v>57516</c:v>
                </c:pt>
                <c:pt idx="3698">
                  <c:v>57523</c:v>
                </c:pt>
                <c:pt idx="3699">
                  <c:v>57530</c:v>
                </c:pt>
                <c:pt idx="3700">
                  <c:v>57537</c:v>
                </c:pt>
                <c:pt idx="3701">
                  <c:v>57544</c:v>
                </c:pt>
                <c:pt idx="3702">
                  <c:v>57551</c:v>
                </c:pt>
                <c:pt idx="3703">
                  <c:v>57558</c:v>
                </c:pt>
                <c:pt idx="3704">
                  <c:v>57565</c:v>
                </c:pt>
                <c:pt idx="3705">
                  <c:v>57572</c:v>
                </c:pt>
                <c:pt idx="3706">
                  <c:v>57579</c:v>
                </c:pt>
                <c:pt idx="3707">
                  <c:v>57586</c:v>
                </c:pt>
                <c:pt idx="3708">
                  <c:v>57593</c:v>
                </c:pt>
                <c:pt idx="3709">
                  <c:v>57600</c:v>
                </c:pt>
                <c:pt idx="3710">
                  <c:v>57607</c:v>
                </c:pt>
                <c:pt idx="3711">
                  <c:v>57614</c:v>
                </c:pt>
                <c:pt idx="3712">
                  <c:v>57621</c:v>
                </c:pt>
                <c:pt idx="3713">
                  <c:v>57628</c:v>
                </c:pt>
                <c:pt idx="3714">
                  <c:v>57635</c:v>
                </c:pt>
                <c:pt idx="3715">
                  <c:v>57642</c:v>
                </c:pt>
                <c:pt idx="3716">
                  <c:v>57649</c:v>
                </c:pt>
                <c:pt idx="3717">
                  <c:v>57656</c:v>
                </c:pt>
                <c:pt idx="3718">
                  <c:v>57663</c:v>
                </c:pt>
                <c:pt idx="3719">
                  <c:v>57670</c:v>
                </c:pt>
                <c:pt idx="3720">
                  <c:v>57677</c:v>
                </c:pt>
                <c:pt idx="3721">
                  <c:v>57684</c:v>
                </c:pt>
                <c:pt idx="3722">
                  <c:v>57691</c:v>
                </c:pt>
                <c:pt idx="3723">
                  <c:v>57698</c:v>
                </c:pt>
                <c:pt idx="3724">
                  <c:v>57706</c:v>
                </c:pt>
                <c:pt idx="3725">
                  <c:v>57713</c:v>
                </c:pt>
                <c:pt idx="3726">
                  <c:v>57720</c:v>
                </c:pt>
                <c:pt idx="3727">
                  <c:v>57727</c:v>
                </c:pt>
                <c:pt idx="3728">
                  <c:v>57734</c:v>
                </c:pt>
                <c:pt idx="3729">
                  <c:v>57741</c:v>
                </c:pt>
                <c:pt idx="3730">
                  <c:v>57748</c:v>
                </c:pt>
                <c:pt idx="3731">
                  <c:v>57755</c:v>
                </c:pt>
                <c:pt idx="3732">
                  <c:v>57762</c:v>
                </c:pt>
                <c:pt idx="3733">
                  <c:v>57769</c:v>
                </c:pt>
                <c:pt idx="3734">
                  <c:v>57776</c:v>
                </c:pt>
                <c:pt idx="3735">
                  <c:v>57783</c:v>
                </c:pt>
                <c:pt idx="3736">
                  <c:v>57790</c:v>
                </c:pt>
                <c:pt idx="3737">
                  <c:v>57797</c:v>
                </c:pt>
                <c:pt idx="3738">
                  <c:v>57804</c:v>
                </c:pt>
                <c:pt idx="3739">
                  <c:v>57811</c:v>
                </c:pt>
                <c:pt idx="3740">
                  <c:v>57818</c:v>
                </c:pt>
                <c:pt idx="3741">
                  <c:v>57825</c:v>
                </c:pt>
                <c:pt idx="3742">
                  <c:v>57832</c:v>
                </c:pt>
                <c:pt idx="3743">
                  <c:v>57839</c:v>
                </c:pt>
                <c:pt idx="3744">
                  <c:v>57846</c:v>
                </c:pt>
                <c:pt idx="3745">
                  <c:v>57853</c:v>
                </c:pt>
                <c:pt idx="3746">
                  <c:v>57860</c:v>
                </c:pt>
                <c:pt idx="3747">
                  <c:v>57867</c:v>
                </c:pt>
                <c:pt idx="3748">
                  <c:v>57874</c:v>
                </c:pt>
                <c:pt idx="3749">
                  <c:v>57881</c:v>
                </c:pt>
                <c:pt idx="3750">
                  <c:v>57888</c:v>
                </c:pt>
                <c:pt idx="3751">
                  <c:v>57895</c:v>
                </c:pt>
                <c:pt idx="3752">
                  <c:v>57902</c:v>
                </c:pt>
                <c:pt idx="3753">
                  <c:v>57909</c:v>
                </c:pt>
                <c:pt idx="3754">
                  <c:v>57916</c:v>
                </c:pt>
                <c:pt idx="3755">
                  <c:v>57923</c:v>
                </c:pt>
                <c:pt idx="3756">
                  <c:v>57930</c:v>
                </c:pt>
                <c:pt idx="3757">
                  <c:v>57937</c:v>
                </c:pt>
                <c:pt idx="3758">
                  <c:v>57944</c:v>
                </c:pt>
                <c:pt idx="3759">
                  <c:v>57951</c:v>
                </c:pt>
                <c:pt idx="3760">
                  <c:v>57958</c:v>
                </c:pt>
                <c:pt idx="3761">
                  <c:v>57965</c:v>
                </c:pt>
                <c:pt idx="3762">
                  <c:v>57972</c:v>
                </c:pt>
                <c:pt idx="3763">
                  <c:v>57979</c:v>
                </c:pt>
                <c:pt idx="3764">
                  <c:v>57986</c:v>
                </c:pt>
                <c:pt idx="3765">
                  <c:v>57993</c:v>
                </c:pt>
                <c:pt idx="3766">
                  <c:v>58000</c:v>
                </c:pt>
                <c:pt idx="3767">
                  <c:v>58007</c:v>
                </c:pt>
                <c:pt idx="3768">
                  <c:v>58014</c:v>
                </c:pt>
                <c:pt idx="3769">
                  <c:v>58021</c:v>
                </c:pt>
                <c:pt idx="3770">
                  <c:v>58028</c:v>
                </c:pt>
                <c:pt idx="3771">
                  <c:v>58035</c:v>
                </c:pt>
                <c:pt idx="3772">
                  <c:v>58042</c:v>
                </c:pt>
                <c:pt idx="3773">
                  <c:v>58049</c:v>
                </c:pt>
                <c:pt idx="3774">
                  <c:v>58056</c:v>
                </c:pt>
                <c:pt idx="3775">
                  <c:v>58063</c:v>
                </c:pt>
                <c:pt idx="3776">
                  <c:v>58071</c:v>
                </c:pt>
                <c:pt idx="3777">
                  <c:v>58078</c:v>
                </c:pt>
                <c:pt idx="3778">
                  <c:v>58085</c:v>
                </c:pt>
                <c:pt idx="3779">
                  <c:v>58092</c:v>
                </c:pt>
                <c:pt idx="3780">
                  <c:v>58099</c:v>
                </c:pt>
                <c:pt idx="3781">
                  <c:v>58106</c:v>
                </c:pt>
                <c:pt idx="3782">
                  <c:v>58113</c:v>
                </c:pt>
                <c:pt idx="3783">
                  <c:v>58120</c:v>
                </c:pt>
                <c:pt idx="3784">
                  <c:v>58127</c:v>
                </c:pt>
                <c:pt idx="3785">
                  <c:v>58134</c:v>
                </c:pt>
                <c:pt idx="3786">
                  <c:v>58141</c:v>
                </c:pt>
                <c:pt idx="3787">
                  <c:v>58148</c:v>
                </c:pt>
                <c:pt idx="3788">
                  <c:v>58155</c:v>
                </c:pt>
                <c:pt idx="3789">
                  <c:v>58161</c:v>
                </c:pt>
                <c:pt idx="3790">
                  <c:v>58168</c:v>
                </c:pt>
                <c:pt idx="3791">
                  <c:v>58175</c:v>
                </c:pt>
                <c:pt idx="3792">
                  <c:v>58182</c:v>
                </c:pt>
                <c:pt idx="3793">
                  <c:v>58189</c:v>
                </c:pt>
                <c:pt idx="3794">
                  <c:v>58197</c:v>
                </c:pt>
                <c:pt idx="3795">
                  <c:v>58204</c:v>
                </c:pt>
                <c:pt idx="3796">
                  <c:v>58211</c:v>
                </c:pt>
                <c:pt idx="3797">
                  <c:v>58218</c:v>
                </c:pt>
                <c:pt idx="3798">
                  <c:v>58225</c:v>
                </c:pt>
                <c:pt idx="3799">
                  <c:v>58232</c:v>
                </c:pt>
                <c:pt idx="3800">
                  <c:v>58239</c:v>
                </c:pt>
                <c:pt idx="3801">
                  <c:v>58246</c:v>
                </c:pt>
                <c:pt idx="3802">
                  <c:v>58253</c:v>
                </c:pt>
                <c:pt idx="3803">
                  <c:v>58260</c:v>
                </c:pt>
                <c:pt idx="3804">
                  <c:v>58267</c:v>
                </c:pt>
                <c:pt idx="3805">
                  <c:v>58274</c:v>
                </c:pt>
                <c:pt idx="3806">
                  <c:v>58281</c:v>
                </c:pt>
                <c:pt idx="3807">
                  <c:v>58288</c:v>
                </c:pt>
                <c:pt idx="3808">
                  <c:v>58295</c:v>
                </c:pt>
                <c:pt idx="3809">
                  <c:v>58302</c:v>
                </c:pt>
                <c:pt idx="3810">
                  <c:v>58309</c:v>
                </c:pt>
                <c:pt idx="3811">
                  <c:v>58316</c:v>
                </c:pt>
                <c:pt idx="3812">
                  <c:v>58323</c:v>
                </c:pt>
                <c:pt idx="3813">
                  <c:v>58330</c:v>
                </c:pt>
                <c:pt idx="3814">
                  <c:v>58337</c:v>
                </c:pt>
                <c:pt idx="3815">
                  <c:v>58344</c:v>
                </c:pt>
                <c:pt idx="3816">
                  <c:v>58351</c:v>
                </c:pt>
                <c:pt idx="3817">
                  <c:v>58358</c:v>
                </c:pt>
                <c:pt idx="3818">
                  <c:v>58365</c:v>
                </c:pt>
                <c:pt idx="3819">
                  <c:v>58372</c:v>
                </c:pt>
                <c:pt idx="3820">
                  <c:v>58379</c:v>
                </c:pt>
                <c:pt idx="3821">
                  <c:v>58386</c:v>
                </c:pt>
                <c:pt idx="3822">
                  <c:v>58393</c:v>
                </c:pt>
                <c:pt idx="3823">
                  <c:v>58400</c:v>
                </c:pt>
                <c:pt idx="3824">
                  <c:v>58407</c:v>
                </c:pt>
                <c:pt idx="3825">
                  <c:v>58414</c:v>
                </c:pt>
                <c:pt idx="3826">
                  <c:v>58421</c:v>
                </c:pt>
                <c:pt idx="3827">
                  <c:v>58428</c:v>
                </c:pt>
                <c:pt idx="3828">
                  <c:v>58438</c:v>
                </c:pt>
                <c:pt idx="3829">
                  <c:v>58445</c:v>
                </c:pt>
                <c:pt idx="3830">
                  <c:v>58452</c:v>
                </c:pt>
                <c:pt idx="3831">
                  <c:v>58459</c:v>
                </c:pt>
                <c:pt idx="3832">
                  <c:v>58466</c:v>
                </c:pt>
                <c:pt idx="3833">
                  <c:v>58473</c:v>
                </c:pt>
                <c:pt idx="3834">
                  <c:v>58480</c:v>
                </c:pt>
                <c:pt idx="3835">
                  <c:v>58487</c:v>
                </c:pt>
                <c:pt idx="3836">
                  <c:v>58494</c:v>
                </c:pt>
                <c:pt idx="3837">
                  <c:v>58501</c:v>
                </c:pt>
                <c:pt idx="3838">
                  <c:v>58508</c:v>
                </c:pt>
                <c:pt idx="3839">
                  <c:v>58515</c:v>
                </c:pt>
                <c:pt idx="3840">
                  <c:v>58522</c:v>
                </c:pt>
                <c:pt idx="3841">
                  <c:v>58529</c:v>
                </c:pt>
                <c:pt idx="3842">
                  <c:v>58536</c:v>
                </c:pt>
                <c:pt idx="3843">
                  <c:v>58543</c:v>
                </c:pt>
                <c:pt idx="3844">
                  <c:v>58551</c:v>
                </c:pt>
                <c:pt idx="3845">
                  <c:v>58558</c:v>
                </c:pt>
                <c:pt idx="3846">
                  <c:v>58565</c:v>
                </c:pt>
                <c:pt idx="3847">
                  <c:v>58572</c:v>
                </c:pt>
                <c:pt idx="3848">
                  <c:v>58579</c:v>
                </c:pt>
                <c:pt idx="3849">
                  <c:v>58586</c:v>
                </c:pt>
                <c:pt idx="3850">
                  <c:v>58593</c:v>
                </c:pt>
                <c:pt idx="3851">
                  <c:v>58600</c:v>
                </c:pt>
                <c:pt idx="3852">
                  <c:v>58607</c:v>
                </c:pt>
                <c:pt idx="3853">
                  <c:v>58614</c:v>
                </c:pt>
                <c:pt idx="3854">
                  <c:v>58621</c:v>
                </c:pt>
                <c:pt idx="3855">
                  <c:v>58628</c:v>
                </c:pt>
                <c:pt idx="3856">
                  <c:v>58635</c:v>
                </c:pt>
                <c:pt idx="3857">
                  <c:v>58642</c:v>
                </c:pt>
                <c:pt idx="3858">
                  <c:v>58649</c:v>
                </c:pt>
                <c:pt idx="3859">
                  <c:v>58656</c:v>
                </c:pt>
                <c:pt idx="3860">
                  <c:v>58663</c:v>
                </c:pt>
                <c:pt idx="3861">
                  <c:v>58670</c:v>
                </c:pt>
                <c:pt idx="3862">
                  <c:v>58677</c:v>
                </c:pt>
                <c:pt idx="3863">
                  <c:v>58684</c:v>
                </c:pt>
                <c:pt idx="3864">
                  <c:v>58691</c:v>
                </c:pt>
                <c:pt idx="3865">
                  <c:v>58698</c:v>
                </c:pt>
                <c:pt idx="3866">
                  <c:v>58705</c:v>
                </c:pt>
                <c:pt idx="3867">
                  <c:v>58712</c:v>
                </c:pt>
                <c:pt idx="3868">
                  <c:v>58719</c:v>
                </c:pt>
                <c:pt idx="3869">
                  <c:v>58726</c:v>
                </c:pt>
                <c:pt idx="3870">
                  <c:v>58733</c:v>
                </c:pt>
                <c:pt idx="3871">
                  <c:v>58740</c:v>
                </c:pt>
                <c:pt idx="3872">
                  <c:v>58747</c:v>
                </c:pt>
                <c:pt idx="3873">
                  <c:v>58754</c:v>
                </c:pt>
                <c:pt idx="3874">
                  <c:v>58761</c:v>
                </c:pt>
                <c:pt idx="3875">
                  <c:v>58768</c:v>
                </c:pt>
                <c:pt idx="3876">
                  <c:v>58775</c:v>
                </c:pt>
                <c:pt idx="3877">
                  <c:v>58782</c:v>
                </c:pt>
                <c:pt idx="3878">
                  <c:v>58789</c:v>
                </c:pt>
                <c:pt idx="3879">
                  <c:v>58796</c:v>
                </c:pt>
                <c:pt idx="3880">
                  <c:v>58803</c:v>
                </c:pt>
                <c:pt idx="3881">
                  <c:v>58810</c:v>
                </c:pt>
                <c:pt idx="3882">
                  <c:v>58817</c:v>
                </c:pt>
                <c:pt idx="3883">
                  <c:v>58824</c:v>
                </c:pt>
                <c:pt idx="3884">
                  <c:v>58831</c:v>
                </c:pt>
                <c:pt idx="3885">
                  <c:v>58838</c:v>
                </c:pt>
                <c:pt idx="3886">
                  <c:v>58845</c:v>
                </c:pt>
                <c:pt idx="3887">
                  <c:v>58852</c:v>
                </c:pt>
                <c:pt idx="3888">
                  <c:v>58859</c:v>
                </c:pt>
                <c:pt idx="3889">
                  <c:v>58866</c:v>
                </c:pt>
                <c:pt idx="3890">
                  <c:v>58873</c:v>
                </c:pt>
                <c:pt idx="3891">
                  <c:v>58880</c:v>
                </c:pt>
                <c:pt idx="3892">
                  <c:v>58887</c:v>
                </c:pt>
                <c:pt idx="3893">
                  <c:v>58894</c:v>
                </c:pt>
                <c:pt idx="3894">
                  <c:v>58901</c:v>
                </c:pt>
                <c:pt idx="3895">
                  <c:v>58908</c:v>
                </c:pt>
                <c:pt idx="3896">
                  <c:v>58915</c:v>
                </c:pt>
                <c:pt idx="3897">
                  <c:v>58922</c:v>
                </c:pt>
                <c:pt idx="3898">
                  <c:v>58929</c:v>
                </c:pt>
                <c:pt idx="3899">
                  <c:v>58936</c:v>
                </c:pt>
                <c:pt idx="3900">
                  <c:v>58943</c:v>
                </c:pt>
                <c:pt idx="3901">
                  <c:v>58950</c:v>
                </c:pt>
                <c:pt idx="3902">
                  <c:v>58957</c:v>
                </c:pt>
                <c:pt idx="3903">
                  <c:v>58964</c:v>
                </c:pt>
                <c:pt idx="3904">
                  <c:v>58971</c:v>
                </c:pt>
                <c:pt idx="3905">
                  <c:v>58978</c:v>
                </c:pt>
                <c:pt idx="3906">
                  <c:v>58985</c:v>
                </c:pt>
                <c:pt idx="3907">
                  <c:v>58992</c:v>
                </c:pt>
                <c:pt idx="3908">
                  <c:v>58999</c:v>
                </c:pt>
                <c:pt idx="3909">
                  <c:v>59006</c:v>
                </c:pt>
                <c:pt idx="3910">
                  <c:v>59013</c:v>
                </c:pt>
                <c:pt idx="3911">
                  <c:v>59020</c:v>
                </c:pt>
                <c:pt idx="3912">
                  <c:v>59027</c:v>
                </c:pt>
                <c:pt idx="3913">
                  <c:v>59034</c:v>
                </c:pt>
                <c:pt idx="3914">
                  <c:v>59041</c:v>
                </c:pt>
                <c:pt idx="3915">
                  <c:v>59048</c:v>
                </c:pt>
                <c:pt idx="3916">
                  <c:v>59055</c:v>
                </c:pt>
                <c:pt idx="3917">
                  <c:v>59062</c:v>
                </c:pt>
                <c:pt idx="3918">
                  <c:v>59069</c:v>
                </c:pt>
                <c:pt idx="3919">
                  <c:v>59076</c:v>
                </c:pt>
                <c:pt idx="3920">
                  <c:v>59083</c:v>
                </c:pt>
                <c:pt idx="3921">
                  <c:v>59090</c:v>
                </c:pt>
                <c:pt idx="3922">
                  <c:v>59097</c:v>
                </c:pt>
                <c:pt idx="3923">
                  <c:v>59104</c:v>
                </c:pt>
                <c:pt idx="3924">
                  <c:v>59111</c:v>
                </c:pt>
                <c:pt idx="3925">
                  <c:v>59118</c:v>
                </c:pt>
                <c:pt idx="3926">
                  <c:v>59125</c:v>
                </c:pt>
                <c:pt idx="3927">
                  <c:v>59132</c:v>
                </c:pt>
                <c:pt idx="3928">
                  <c:v>59139</c:v>
                </c:pt>
                <c:pt idx="3929">
                  <c:v>59146</c:v>
                </c:pt>
                <c:pt idx="3930">
                  <c:v>59153</c:v>
                </c:pt>
                <c:pt idx="3931">
                  <c:v>59160</c:v>
                </c:pt>
                <c:pt idx="3932">
                  <c:v>59167</c:v>
                </c:pt>
                <c:pt idx="3933">
                  <c:v>59174</c:v>
                </c:pt>
                <c:pt idx="3934">
                  <c:v>59181</c:v>
                </c:pt>
                <c:pt idx="3935">
                  <c:v>59188</c:v>
                </c:pt>
                <c:pt idx="3936">
                  <c:v>59195</c:v>
                </c:pt>
                <c:pt idx="3937">
                  <c:v>59202</c:v>
                </c:pt>
                <c:pt idx="3938">
                  <c:v>59209</c:v>
                </c:pt>
                <c:pt idx="3939">
                  <c:v>59216</c:v>
                </c:pt>
                <c:pt idx="3940">
                  <c:v>59223</c:v>
                </c:pt>
                <c:pt idx="3941">
                  <c:v>59230</c:v>
                </c:pt>
                <c:pt idx="3942">
                  <c:v>59237</c:v>
                </c:pt>
                <c:pt idx="3943">
                  <c:v>59244</c:v>
                </c:pt>
                <c:pt idx="3944">
                  <c:v>59251</c:v>
                </c:pt>
                <c:pt idx="3945">
                  <c:v>59258</c:v>
                </c:pt>
                <c:pt idx="3946">
                  <c:v>59265</c:v>
                </c:pt>
                <c:pt idx="3947">
                  <c:v>59272</c:v>
                </c:pt>
                <c:pt idx="3948">
                  <c:v>59279</c:v>
                </c:pt>
                <c:pt idx="3949">
                  <c:v>59286</c:v>
                </c:pt>
                <c:pt idx="3950">
                  <c:v>59293</c:v>
                </c:pt>
                <c:pt idx="3951">
                  <c:v>59300</c:v>
                </c:pt>
                <c:pt idx="3952">
                  <c:v>59307</c:v>
                </c:pt>
                <c:pt idx="3953">
                  <c:v>59314</c:v>
                </c:pt>
                <c:pt idx="3954">
                  <c:v>59321</c:v>
                </c:pt>
                <c:pt idx="3955">
                  <c:v>59328</c:v>
                </c:pt>
                <c:pt idx="3956">
                  <c:v>59335</c:v>
                </c:pt>
                <c:pt idx="3957">
                  <c:v>59342</c:v>
                </c:pt>
                <c:pt idx="3958">
                  <c:v>59349</c:v>
                </c:pt>
                <c:pt idx="3959">
                  <c:v>59356</c:v>
                </c:pt>
                <c:pt idx="3960">
                  <c:v>59363</c:v>
                </c:pt>
                <c:pt idx="3961">
                  <c:v>59370</c:v>
                </c:pt>
                <c:pt idx="3962">
                  <c:v>59377</c:v>
                </c:pt>
                <c:pt idx="3963">
                  <c:v>59384</c:v>
                </c:pt>
                <c:pt idx="3964">
                  <c:v>59391</c:v>
                </c:pt>
                <c:pt idx="3965">
                  <c:v>59398</c:v>
                </c:pt>
                <c:pt idx="3966">
                  <c:v>59405</c:v>
                </c:pt>
                <c:pt idx="3967">
                  <c:v>59412</c:v>
                </c:pt>
                <c:pt idx="3968">
                  <c:v>59419</c:v>
                </c:pt>
                <c:pt idx="3969">
                  <c:v>59426</c:v>
                </c:pt>
                <c:pt idx="3970">
                  <c:v>59433</c:v>
                </c:pt>
                <c:pt idx="3971">
                  <c:v>59440</c:v>
                </c:pt>
                <c:pt idx="3972">
                  <c:v>59447</c:v>
                </c:pt>
                <c:pt idx="3973">
                  <c:v>59454</c:v>
                </c:pt>
                <c:pt idx="3974">
                  <c:v>59461</c:v>
                </c:pt>
                <c:pt idx="3975">
                  <c:v>59468</c:v>
                </c:pt>
                <c:pt idx="3976">
                  <c:v>59475</c:v>
                </c:pt>
                <c:pt idx="3977">
                  <c:v>59482</c:v>
                </c:pt>
                <c:pt idx="3978">
                  <c:v>59489</c:v>
                </c:pt>
                <c:pt idx="3979">
                  <c:v>59496</c:v>
                </c:pt>
                <c:pt idx="3980">
                  <c:v>59503</c:v>
                </c:pt>
                <c:pt idx="3981">
                  <c:v>59510</c:v>
                </c:pt>
                <c:pt idx="3982">
                  <c:v>59517</c:v>
                </c:pt>
                <c:pt idx="3983">
                  <c:v>59524</c:v>
                </c:pt>
                <c:pt idx="3984">
                  <c:v>59532</c:v>
                </c:pt>
                <c:pt idx="3985">
                  <c:v>59539</c:v>
                </c:pt>
                <c:pt idx="3986">
                  <c:v>59546</c:v>
                </c:pt>
                <c:pt idx="3987">
                  <c:v>59553</c:v>
                </c:pt>
                <c:pt idx="3988">
                  <c:v>59560</c:v>
                </c:pt>
                <c:pt idx="3989">
                  <c:v>59567</c:v>
                </c:pt>
                <c:pt idx="3990">
                  <c:v>59574</c:v>
                </c:pt>
                <c:pt idx="3991">
                  <c:v>59581</c:v>
                </c:pt>
                <c:pt idx="3992">
                  <c:v>59588</c:v>
                </c:pt>
                <c:pt idx="3993">
                  <c:v>59595</c:v>
                </c:pt>
                <c:pt idx="3994">
                  <c:v>59602</c:v>
                </c:pt>
                <c:pt idx="3995">
                  <c:v>59609</c:v>
                </c:pt>
                <c:pt idx="3996">
                  <c:v>59616</c:v>
                </c:pt>
                <c:pt idx="3997">
                  <c:v>59623</c:v>
                </c:pt>
                <c:pt idx="3998">
                  <c:v>59630</c:v>
                </c:pt>
                <c:pt idx="3999">
                  <c:v>59637</c:v>
                </c:pt>
                <c:pt idx="4000">
                  <c:v>59644</c:v>
                </c:pt>
                <c:pt idx="4001">
                  <c:v>59651</c:v>
                </c:pt>
                <c:pt idx="4002">
                  <c:v>59658</c:v>
                </c:pt>
                <c:pt idx="4003">
                  <c:v>59665</c:v>
                </c:pt>
                <c:pt idx="4004">
                  <c:v>59672</c:v>
                </c:pt>
                <c:pt idx="4005">
                  <c:v>59679</c:v>
                </c:pt>
                <c:pt idx="4006">
                  <c:v>59686</c:v>
                </c:pt>
                <c:pt idx="4007">
                  <c:v>59693</c:v>
                </c:pt>
                <c:pt idx="4008">
                  <c:v>59700</c:v>
                </c:pt>
                <c:pt idx="4009">
                  <c:v>59707</c:v>
                </c:pt>
                <c:pt idx="4010">
                  <c:v>59714</c:v>
                </c:pt>
                <c:pt idx="4011">
                  <c:v>59721</c:v>
                </c:pt>
                <c:pt idx="4012">
                  <c:v>59728</c:v>
                </c:pt>
                <c:pt idx="4013">
                  <c:v>59735</c:v>
                </c:pt>
                <c:pt idx="4014">
                  <c:v>59742</c:v>
                </c:pt>
                <c:pt idx="4015">
                  <c:v>59749</c:v>
                </c:pt>
                <c:pt idx="4016">
                  <c:v>59756</c:v>
                </c:pt>
                <c:pt idx="4017">
                  <c:v>59763</c:v>
                </c:pt>
                <c:pt idx="4018">
                  <c:v>59770</c:v>
                </c:pt>
                <c:pt idx="4019">
                  <c:v>59777</c:v>
                </c:pt>
                <c:pt idx="4020">
                  <c:v>59784</c:v>
                </c:pt>
                <c:pt idx="4021">
                  <c:v>59791</c:v>
                </c:pt>
                <c:pt idx="4022">
                  <c:v>59798</c:v>
                </c:pt>
                <c:pt idx="4023">
                  <c:v>59805</c:v>
                </c:pt>
                <c:pt idx="4024">
                  <c:v>59812</c:v>
                </c:pt>
                <c:pt idx="4025">
                  <c:v>59819</c:v>
                </c:pt>
                <c:pt idx="4026">
                  <c:v>59826</c:v>
                </c:pt>
                <c:pt idx="4027">
                  <c:v>59833</c:v>
                </c:pt>
                <c:pt idx="4028">
                  <c:v>59840</c:v>
                </c:pt>
                <c:pt idx="4029">
                  <c:v>59847</c:v>
                </c:pt>
                <c:pt idx="4030">
                  <c:v>59854</c:v>
                </c:pt>
                <c:pt idx="4031">
                  <c:v>59861</c:v>
                </c:pt>
                <c:pt idx="4032">
                  <c:v>59868</c:v>
                </c:pt>
                <c:pt idx="4033">
                  <c:v>59875</c:v>
                </c:pt>
                <c:pt idx="4034">
                  <c:v>59882</c:v>
                </c:pt>
                <c:pt idx="4035">
                  <c:v>59889</c:v>
                </c:pt>
                <c:pt idx="4036">
                  <c:v>59897</c:v>
                </c:pt>
                <c:pt idx="4037">
                  <c:v>59904</c:v>
                </c:pt>
                <c:pt idx="4038">
                  <c:v>59911</c:v>
                </c:pt>
                <c:pt idx="4039">
                  <c:v>59918</c:v>
                </c:pt>
                <c:pt idx="4040">
                  <c:v>59925</c:v>
                </c:pt>
                <c:pt idx="4041">
                  <c:v>59932</c:v>
                </c:pt>
                <c:pt idx="4042">
                  <c:v>59939</c:v>
                </c:pt>
                <c:pt idx="4043">
                  <c:v>59946</c:v>
                </c:pt>
                <c:pt idx="4044">
                  <c:v>59953</c:v>
                </c:pt>
                <c:pt idx="4045">
                  <c:v>59960</c:v>
                </c:pt>
                <c:pt idx="4046">
                  <c:v>59967</c:v>
                </c:pt>
                <c:pt idx="4047">
                  <c:v>59974</c:v>
                </c:pt>
                <c:pt idx="4048">
                  <c:v>59981</c:v>
                </c:pt>
                <c:pt idx="4049">
                  <c:v>59988</c:v>
                </c:pt>
                <c:pt idx="4050">
                  <c:v>59995</c:v>
                </c:pt>
                <c:pt idx="4051">
                  <c:v>60002</c:v>
                </c:pt>
                <c:pt idx="4052">
                  <c:v>60009</c:v>
                </c:pt>
                <c:pt idx="4053">
                  <c:v>60016</c:v>
                </c:pt>
                <c:pt idx="4054">
                  <c:v>60024</c:v>
                </c:pt>
                <c:pt idx="4055">
                  <c:v>60031</c:v>
                </c:pt>
                <c:pt idx="4056">
                  <c:v>60038</c:v>
                </c:pt>
                <c:pt idx="4057">
                  <c:v>60045</c:v>
                </c:pt>
                <c:pt idx="4058">
                  <c:v>60052</c:v>
                </c:pt>
                <c:pt idx="4059">
                  <c:v>60059</c:v>
                </c:pt>
                <c:pt idx="4060">
                  <c:v>60066</c:v>
                </c:pt>
                <c:pt idx="4061">
                  <c:v>60073</c:v>
                </c:pt>
                <c:pt idx="4062">
                  <c:v>60080</c:v>
                </c:pt>
                <c:pt idx="4063">
                  <c:v>60087</c:v>
                </c:pt>
                <c:pt idx="4064">
                  <c:v>60094</c:v>
                </c:pt>
                <c:pt idx="4065">
                  <c:v>60101</c:v>
                </c:pt>
                <c:pt idx="4066">
                  <c:v>60108</c:v>
                </c:pt>
                <c:pt idx="4067">
                  <c:v>60115</c:v>
                </c:pt>
                <c:pt idx="4068">
                  <c:v>60122</c:v>
                </c:pt>
                <c:pt idx="4069">
                  <c:v>60129</c:v>
                </c:pt>
                <c:pt idx="4070">
                  <c:v>60136</c:v>
                </c:pt>
                <c:pt idx="4071">
                  <c:v>60143</c:v>
                </c:pt>
                <c:pt idx="4072">
                  <c:v>60150</c:v>
                </c:pt>
                <c:pt idx="4073">
                  <c:v>60157</c:v>
                </c:pt>
                <c:pt idx="4074">
                  <c:v>60164</c:v>
                </c:pt>
                <c:pt idx="4075">
                  <c:v>60171</c:v>
                </c:pt>
                <c:pt idx="4076">
                  <c:v>60178</c:v>
                </c:pt>
                <c:pt idx="4077">
                  <c:v>60185</c:v>
                </c:pt>
                <c:pt idx="4078">
                  <c:v>60192</c:v>
                </c:pt>
                <c:pt idx="4079">
                  <c:v>60199</c:v>
                </c:pt>
                <c:pt idx="4080">
                  <c:v>60206</c:v>
                </c:pt>
                <c:pt idx="4081">
                  <c:v>60213</c:v>
                </c:pt>
                <c:pt idx="4082">
                  <c:v>60220</c:v>
                </c:pt>
                <c:pt idx="4083">
                  <c:v>60227</c:v>
                </c:pt>
                <c:pt idx="4084">
                  <c:v>60234</c:v>
                </c:pt>
                <c:pt idx="4085">
                  <c:v>60241</c:v>
                </c:pt>
                <c:pt idx="4086">
                  <c:v>60248</c:v>
                </c:pt>
                <c:pt idx="4087">
                  <c:v>60255</c:v>
                </c:pt>
                <c:pt idx="4088">
                  <c:v>60265</c:v>
                </c:pt>
                <c:pt idx="4089">
                  <c:v>60272</c:v>
                </c:pt>
                <c:pt idx="4090">
                  <c:v>60279</c:v>
                </c:pt>
                <c:pt idx="4091">
                  <c:v>60286</c:v>
                </c:pt>
                <c:pt idx="4092">
                  <c:v>60293</c:v>
                </c:pt>
                <c:pt idx="4093">
                  <c:v>60300</c:v>
                </c:pt>
                <c:pt idx="4094">
                  <c:v>60307</c:v>
                </c:pt>
                <c:pt idx="4095">
                  <c:v>60314</c:v>
                </c:pt>
                <c:pt idx="4096">
                  <c:v>60321</c:v>
                </c:pt>
                <c:pt idx="4097">
                  <c:v>60328</c:v>
                </c:pt>
                <c:pt idx="4098">
                  <c:v>60335</c:v>
                </c:pt>
                <c:pt idx="4099">
                  <c:v>60342</c:v>
                </c:pt>
                <c:pt idx="4100">
                  <c:v>60349</c:v>
                </c:pt>
                <c:pt idx="4101">
                  <c:v>60357</c:v>
                </c:pt>
                <c:pt idx="4102">
                  <c:v>60364</c:v>
                </c:pt>
                <c:pt idx="4103">
                  <c:v>60371</c:v>
                </c:pt>
                <c:pt idx="4104">
                  <c:v>60378</c:v>
                </c:pt>
                <c:pt idx="4105">
                  <c:v>60385</c:v>
                </c:pt>
                <c:pt idx="4106">
                  <c:v>60392</c:v>
                </c:pt>
                <c:pt idx="4107">
                  <c:v>60399</c:v>
                </c:pt>
                <c:pt idx="4108">
                  <c:v>60406</c:v>
                </c:pt>
                <c:pt idx="4109">
                  <c:v>60413</c:v>
                </c:pt>
                <c:pt idx="4110">
                  <c:v>60420</c:v>
                </c:pt>
                <c:pt idx="4111">
                  <c:v>60427</c:v>
                </c:pt>
                <c:pt idx="4112">
                  <c:v>60434</c:v>
                </c:pt>
                <c:pt idx="4113">
                  <c:v>60441</c:v>
                </c:pt>
                <c:pt idx="4114">
                  <c:v>60448</c:v>
                </c:pt>
                <c:pt idx="4115">
                  <c:v>60455</c:v>
                </c:pt>
                <c:pt idx="4116">
                  <c:v>60462</c:v>
                </c:pt>
                <c:pt idx="4117">
                  <c:v>60469</c:v>
                </c:pt>
                <c:pt idx="4118">
                  <c:v>60476</c:v>
                </c:pt>
                <c:pt idx="4119">
                  <c:v>60483</c:v>
                </c:pt>
                <c:pt idx="4120">
                  <c:v>60490</c:v>
                </c:pt>
                <c:pt idx="4121">
                  <c:v>60497</c:v>
                </c:pt>
                <c:pt idx="4122">
                  <c:v>60504</c:v>
                </c:pt>
                <c:pt idx="4123">
                  <c:v>60511</c:v>
                </c:pt>
                <c:pt idx="4124">
                  <c:v>60518</c:v>
                </c:pt>
                <c:pt idx="4125">
                  <c:v>60525</c:v>
                </c:pt>
                <c:pt idx="4126">
                  <c:v>60532</c:v>
                </c:pt>
                <c:pt idx="4127">
                  <c:v>60539</c:v>
                </c:pt>
                <c:pt idx="4128">
                  <c:v>60546</c:v>
                </c:pt>
                <c:pt idx="4129">
                  <c:v>60553</c:v>
                </c:pt>
                <c:pt idx="4130">
                  <c:v>60560</c:v>
                </c:pt>
                <c:pt idx="4131">
                  <c:v>60567</c:v>
                </c:pt>
                <c:pt idx="4132">
                  <c:v>60574</c:v>
                </c:pt>
                <c:pt idx="4133">
                  <c:v>60581</c:v>
                </c:pt>
                <c:pt idx="4134">
                  <c:v>60588</c:v>
                </c:pt>
                <c:pt idx="4135">
                  <c:v>60595</c:v>
                </c:pt>
                <c:pt idx="4136">
                  <c:v>60602</c:v>
                </c:pt>
                <c:pt idx="4137">
                  <c:v>60609</c:v>
                </c:pt>
                <c:pt idx="4138">
                  <c:v>60616</c:v>
                </c:pt>
                <c:pt idx="4139">
                  <c:v>60623</c:v>
                </c:pt>
                <c:pt idx="4140">
                  <c:v>60630</c:v>
                </c:pt>
                <c:pt idx="4141">
                  <c:v>60637</c:v>
                </c:pt>
                <c:pt idx="4142">
                  <c:v>60644</c:v>
                </c:pt>
                <c:pt idx="4143">
                  <c:v>60651</c:v>
                </c:pt>
                <c:pt idx="4144">
                  <c:v>60658</c:v>
                </c:pt>
                <c:pt idx="4145">
                  <c:v>60665</c:v>
                </c:pt>
                <c:pt idx="4146">
                  <c:v>60672</c:v>
                </c:pt>
                <c:pt idx="4147">
                  <c:v>60679</c:v>
                </c:pt>
                <c:pt idx="4148">
                  <c:v>60686</c:v>
                </c:pt>
                <c:pt idx="4149">
                  <c:v>60693</c:v>
                </c:pt>
                <c:pt idx="4150">
                  <c:v>60700</c:v>
                </c:pt>
                <c:pt idx="4151">
                  <c:v>60707</c:v>
                </c:pt>
                <c:pt idx="4152">
                  <c:v>60714</c:v>
                </c:pt>
                <c:pt idx="4153">
                  <c:v>60721</c:v>
                </c:pt>
                <c:pt idx="4154">
                  <c:v>60728</c:v>
                </c:pt>
                <c:pt idx="4155">
                  <c:v>60735</c:v>
                </c:pt>
                <c:pt idx="4156">
                  <c:v>60742</c:v>
                </c:pt>
                <c:pt idx="4157">
                  <c:v>60749</c:v>
                </c:pt>
                <c:pt idx="4158">
                  <c:v>60756</c:v>
                </c:pt>
                <c:pt idx="4159">
                  <c:v>60763</c:v>
                </c:pt>
                <c:pt idx="4160">
                  <c:v>60770</c:v>
                </c:pt>
                <c:pt idx="4161">
                  <c:v>60777</c:v>
                </c:pt>
                <c:pt idx="4162">
                  <c:v>60784</c:v>
                </c:pt>
                <c:pt idx="4163">
                  <c:v>60791</c:v>
                </c:pt>
                <c:pt idx="4164">
                  <c:v>60798</c:v>
                </c:pt>
                <c:pt idx="4165">
                  <c:v>60805</c:v>
                </c:pt>
                <c:pt idx="4166">
                  <c:v>60812</c:v>
                </c:pt>
                <c:pt idx="4167">
                  <c:v>60819</c:v>
                </c:pt>
                <c:pt idx="4168">
                  <c:v>60826</c:v>
                </c:pt>
                <c:pt idx="4169">
                  <c:v>60833</c:v>
                </c:pt>
                <c:pt idx="4170">
                  <c:v>60840</c:v>
                </c:pt>
                <c:pt idx="4171">
                  <c:v>60847</c:v>
                </c:pt>
                <c:pt idx="4172">
                  <c:v>60854</c:v>
                </c:pt>
                <c:pt idx="4173">
                  <c:v>60861</c:v>
                </c:pt>
                <c:pt idx="4174">
                  <c:v>60868</c:v>
                </c:pt>
                <c:pt idx="4175">
                  <c:v>60875</c:v>
                </c:pt>
                <c:pt idx="4176">
                  <c:v>60882</c:v>
                </c:pt>
                <c:pt idx="4177">
                  <c:v>60889</c:v>
                </c:pt>
                <c:pt idx="4178">
                  <c:v>60896</c:v>
                </c:pt>
                <c:pt idx="4179">
                  <c:v>60903</c:v>
                </c:pt>
                <c:pt idx="4180">
                  <c:v>60910</c:v>
                </c:pt>
                <c:pt idx="4181">
                  <c:v>60917</c:v>
                </c:pt>
                <c:pt idx="4182">
                  <c:v>60924</c:v>
                </c:pt>
                <c:pt idx="4183">
                  <c:v>60931</c:v>
                </c:pt>
                <c:pt idx="4184">
                  <c:v>60938</c:v>
                </c:pt>
                <c:pt idx="4185">
                  <c:v>60945</c:v>
                </c:pt>
                <c:pt idx="4186">
                  <c:v>60952</c:v>
                </c:pt>
                <c:pt idx="4187">
                  <c:v>60959</c:v>
                </c:pt>
                <c:pt idx="4188">
                  <c:v>60966</c:v>
                </c:pt>
                <c:pt idx="4189">
                  <c:v>60973</c:v>
                </c:pt>
                <c:pt idx="4190">
                  <c:v>60980</c:v>
                </c:pt>
                <c:pt idx="4191">
                  <c:v>60987</c:v>
                </c:pt>
                <c:pt idx="4192">
                  <c:v>60994</c:v>
                </c:pt>
                <c:pt idx="4193">
                  <c:v>61001</c:v>
                </c:pt>
                <c:pt idx="4194">
                  <c:v>61008</c:v>
                </c:pt>
                <c:pt idx="4195">
                  <c:v>61015</c:v>
                </c:pt>
                <c:pt idx="4196">
                  <c:v>61022</c:v>
                </c:pt>
                <c:pt idx="4197">
                  <c:v>61029</c:v>
                </c:pt>
                <c:pt idx="4198">
                  <c:v>61036</c:v>
                </c:pt>
                <c:pt idx="4199">
                  <c:v>61043</c:v>
                </c:pt>
                <c:pt idx="4200">
                  <c:v>61050</c:v>
                </c:pt>
                <c:pt idx="4201">
                  <c:v>61057</c:v>
                </c:pt>
                <c:pt idx="4202">
                  <c:v>61064</c:v>
                </c:pt>
                <c:pt idx="4203">
                  <c:v>61071</c:v>
                </c:pt>
                <c:pt idx="4204">
                  <c:v>61078</c:v>
                </c:pt>
                <c:pt idx="4205">
                  <c:v>61085</c:v>
                </c:pt>
                <c:pt idx="4206">
                  <c:v>61092</c:v>
                </c:pt>
                <c:pt idx="4207">
                  <c:v>61099</c:v>
                </c:pt>
                <c:pt idx="4208">
                  <c:v>61106</c:v>
                </c:pt>
                <c:pt idx="4209">
                  <c:v>61113</c:v>
                </c:pt>
                <c:pt idx="4210">
                  <c:v>61120</c:v>
                </c:pt>
                <c:pt idx="4211">
                  <c:v>61127</c:v>
                </c:pt>
                <c:pt idx="4212">
                  <c:v>61134</c:v>
                </c:pt>
                <c:pt idx="4213">
                  <c:v>61141</c:v>
                </c:pt>
                <c:pt idx="4214">
                  <c:v>61148</c:v>
                </c:pt>
                <c:pt idx="4215">
                  <c:v>61155</c:v>
                </c:pt>
                <c:pt idx="4216">
                  <c:v>61162</c:v>
                </c:pt>
                <c:pt idx="4217">
                  <c:v>61169</c:v>
                </c:pt>
                <c:pt idx="4218">
                  <c:v>61176</c:v>
                </c:pt>
                <c:pt idx="4219">
                  <c:v>61183</c:v>
                </c:pt>
                <c:pt idx="4220">
                  <c:v>61190</c:v>
                </c:pt>
                <c:pt idx="4221">
                  <c:v>61197</c:v>
                </c:pt>
                <c:pt idx="4222">
                  <c:v>61204</c:v>
                </c:pt>
                <c:pt idx="4223">
                  <c:v>61211</c:v>
                </c:pt>
                <c:pt idx="4224">
                  <c:v>61218</c:v>
                </c:pt>
                <c:pt idx="4225">
                  <c:v>61225</c:v>
                </c:pt>
                <c:pt idx="4226">
                  <c:v>61232</c:v>
                </c:pt>
                <c:pt idx="4227">
                  <c:v>61239</c:v>
                </c:pt>
                <c:pt idx="4228">
                  <c:v>61246</c:v>
                </c:pt>
                <c:pt idx="4229">
                  <c:v>61253</c:v>
                </c:pt>
                <c:pt idx="4230">
                  <c:v>61260</c:v>
                </c:pt>
                <c:pt idx="4231">
                  <c:v>61267</c:v>
                </c:pt>
                <c:pt idx="4232">
                  <c:v>61274</c:v>
                </c:pt>
                <c:pt idx="4233">
                  <c:v>61281</c:v>
                </c:pt>
                <c:pt idx="4234">
                  <c:v>61288</c:v>
                </c:pt>
                <c:pt idx="4235">
                  <c:v>61295</c:v>
                </c:pt>
                <c:pt idx="4236">
                  <c:v>61302</c:v>
                </c:pt>
                <c:pt idx="4237">
                  <c:v>61309</c:v>
                </c:pt>
                <c:pt idx="4238">
                  <c:v>61316</c:v>
                </c:pt>
                <c:pt idx="4239">
                  <c:v>61323</c:v>
                </c:pt>
                <c:pt idx="4240">
                  <c:v>61330</c:v>
                </c:pt>
                <c:pt idx="4241">
                  <c:v>61337</c:v>
                </c:pt>
                <c:pt idx="4242">
                  <c:v>61344</c:v>
                </c:pt>
                <c:pt idx="4243">
                  <c:v>61351</c:v>
                </c:pt>
                <c:pt idx="4244">
                  <c:v>61358</c:v>
                </c:pt>
                <c:pt idx="4245">
                  <c:v>61365</c:v>
                </c:pt>
                <c:pt idx="4246">
                  <c:v>61372</c:v>
                </c:pt>
                <c:pt idx="4247">
                  <c:v>61379</c:v>
                </c:pt>
                <c:pt idx="4248">
                  <c:v>61386</c:v>
                </c:pt>
                <c:pt idx="4249">
                  <c:v>61393</c:v>
                </c:pt>
                <c:pt idx="4250">
                  <c:v>61400</c:v>
                </c:pt>
                <c:pt idx="4251">
                  <c:v>61407</c:v>
                </c:pt>
                <c:pt idx="4252">
                  <c:v>61414</c:v>
                </c:pt>
                <c:pt idx="4253">
                  <c:v>61421</c:v>
                </c:pt>
                <c:pt idx="4254">
                  <c:v>61428</c:v>
                </c:pt>
                <c:pt idx="4255">
                  <c:v>61435</c:v>
                </c:pt>
                <c:pt idx="4256">
                  <c:v>61442</c:v>
                </c:pt>
                <c:pt idx="4257">
                  <c:v>61449</c:v>
                </c:pt>
                <c:pt idx="4258">
                  <c:v>61456</c:v>
                </c:pt>
                <c:pt idx="4259">
                  <c:v>61463</c:v>
                </c:pt>
                <c:pt idx="4260">
                  <c:v>61470</c:v>
                </c:pt>
                <c:pt idx="4261">
                  <c:v>61477</c:v>
                </c:pt>
                <c:pt idx="4262">
                  <c:v>61485</c:v>
                </c:pt>
                <c:pt idx="4263">
                  <c:v>61492</c:v>
                </c:pt>
                <c:pt idx="4264">
                  <c:v>61499</c:v>
                </c:pt>
                <c:pt idx="4265">
                  <c:v>61506</c:v>
                </c:pt>
                <c:pt idx="4266">
                  <c:v>61513</c:v>
                </c:pt>
                <c:pt idx="4267">
                  <c:v>61520</c:v>
                </c:pt>
                <c:pt idx="4268">
                  <c:v>61527</c:v>
                </c:pt>
                <c:pt idx="4269">
                  <c:v>61534</c:v>
                </c:pt>
                <c:pt idx="4270">
                  <c:v>61541</c:v>
                </c:pt>
                <c:pt idx="4271">
                  <c:v>61548</c:v>
                </c:pt>
                <c:pt idx="4272">
                  <c:v>61555</c:v>
                </c:pt>
                <c:pt idx="4273">
                  <c:v>61562</c:v>
                </c:pt>
                <c:pt idx="4274">
                  <c:v>61569</c:v>
                </c:pt>
                <c:pt idx="4275">
                  <c:v>61576</c:v>
                </c:pt>
                <c:pt idx="4276">
                  <c:v>61583</c:v>
                </c:pt>
                <c:pt idx="4277">
                  <c:v>61590</c:v>
                </c:pt>
                <c:pt idx="4278">
                  <c:v>61597</c:v>
                </c:pt>
                <c:pt idx="4279">
                  <c:v>61604</c:v>
                </c:pt>
                <c:pt idx="4280">
                  <c:v>61611</c:v>
                </c:pt>
                <c:pt idx="4281">
                  <c:v>61618</c:v>
                </c:pt>
                <c:pt idx="4282">
                  <c:v>61625</c:v>
                </c:pt>
                <c:pt idx="4283">
                  <c:v>61632</c:v>
                </c:pt>
                <c:pt idx="4284">
                  <c:v>61639</c:v>
                </c:pt>
                <c:pt idx="4285">
                  <c:v>61646</c:v>
                </c:pt>
                <c:pt idx="4286">
                  <c:v>61653</c:v>
                </c:pt>
                <c:pt idx="4287">
                  <c:v>61660</c:v>
                </c:pt>
                <c:pt idx="4288">
                  <c:v>61667</c:v>
                </c:pt>
                <c:pt idx="4289">
                  <c:v>61674</c:v>
                </c:pt>
                <c:pt idx="4290">
                  <c:v>61681</c:v>
                </c:pt>
                <c:pt idx="4291">
                  <c:v>61688</c:v>
                </c:pt>
                <c:pt idx="4292">
                  <c:v>61695</c:v>
                </c:pt>
                <c:pt idx="4293">
                  <c:v>61702</c:v>
                </c:pt>
                <c:pt idx="4294">
                  <c:v>61709</c:v>
                </c:pt>
                <c:pt idx="4295">
                  <c:v>61716</c:v>
                </c:pt>
                <c:pt idx="4296">
                  <c:v>61724</c:v>
                </c:pt>
                <c:pt idx="4297">
                  <c:v>61731</c:v>
                </c:pt>
                <c:pt idx="4298">
                  <c:v>61738</c:v>
                </c:pt>
                <c:pt idx="4299">
                  <c:v>61745</c:v>
                </c:pt>
                <c:pt idx="4300">
                  <c:v>61752</c:v>
                </c:pt>
                <c:pt idx="4301">
                  <c:v>61759</c:v>
                </c:pt>
                <c:pt idx="4302">
                  <c:v>61766</c:v>
                </c:pt>
                <c:pt idx="4303">
                  <c:v>61773</c:v>
                </c:pt>
                <c:pt idx="4304">
                  <c:v>61780</c:v>
                </c:pt>
                <c:pt idx="4305">
                  <c:v>61787</c:v>
                </c:pt>
                <c:pt idx="4306">
                  <c:v>61794</c:v>
                </c:pt>
                <c:pt idx="4307">
                  <c:v>61801</c:v>
                </c:pt>
                <c:pt idx="4308">
                  <c:v>61808</c:v>
                </c:pt>
                <c:pt idx="4309">
                  <c:v>61815</c:v>
                </c:pt>
                <c:pt idx="4310">
                  <c:v>61822</c:v>
                </c:pt>
                <c:pt idx="4311">
                  <c:v>61829</c:v>
                </c:pt>
                <c:pt idx="4312">
                  <c:v>61836</c:v>
                </c:pt>
                <c:pt idx="4313">
                  <c:v>61843</c:v>
                </c:pt>
                <c:pt idx="4314">
                  <c:v>61850</c:v>
                </c:pt>
                <c:pt idx="4315">
                  <c:v>61857</c:v>
                </c:pt>
                <c:pt idx="4316">
                  <c:v>61864</c:v>
                </c:pt>
                <c:pt idx="4317">
                  <c:v>61871</c:v>
                </c:pt>
                <c:pt idx="4318">
                  <c:v>61878</c:v>
                </c:pt>
                <c:pt idx="4319">
                  <c:v>61885</c:v>
                </c:pt>
                <c:pt idx="4320">
                  <c:v>61892</c:v>
                </c:pt>
                <c:pt idx="4321">
                  <c:v>61899</c:v>
                </c:pt>
                <c:pt idx="4322">
                  <c:v>61906</c:v>
                </c:pt>
                <c:pt idx="4323">
                  <c:v>61913</c:v>
                </c:pt>
                <c:pt idx="4324">
                  <c:v>61920</c:v>
                </c:pt>
                <c:pt idx="4325">
                  <c:v>61927</c:v>
                </c:pt>
                <c:pt idx="4326">
                  <c:v>61934</c:v>
                </c:pt>
                <c:pt idx="4327">
                  <c:v>61941</c:v>
                </c:pt>
                <c:pt idx="4328">
                  <c:v>61948</c:v>
                </c:pt>
                <c:pt idx="4329">
                  <c:v>61955</c:v>
                </c:pt>
                <c:pt idx="4330">
                  <c:v>61962</c:v>
                </c:pt>
                <c:pt idx="4331">
                  <c:v>61969</c:v>
                </c:pt>
                <c:pt idx="4332">
                  <c:v>61976</c:v>
                </c:pt>
                <c:pt idx="4333">
                  <c:v>61983</c:v>
                </c:pt>
                <c:pt idx="4334">
                  <c:v>61990</c:v>
                </c:pt>
                <c:pt idx="4335">
                  <c:v>61997</c:v>
                </c:pt>
                <c:pt idx="4336">
                  <c:v>62004</c:v>
                </c:pt>
                <c:pt idx="4337">
                  <c:v>62011</c:v>
                </c:pt>
                <c:pt idx="4338">
                  <c:v>62018</c:v>
                </c:pt>
                <c:pt idx="4339">
                  <c:v>62025</c:v>
                </c:pt>
                <c:pt idx="4340">
                  <c:v>62032</c:v>
                </c:pt>
                <c:pt idx="4341">
                  <c:v>62039</c:v>
                </c:pt>
                <c:pt idx="4342">
                  <c:v>62046</c:v>
                </c:pt>
                <c:pt idx="4343">
                  <c:v>62053</c:v>
                </c:pt>
                <c:pt idx="4344">
                  <c:v>62060</c:v>
                </c:pt>
                <c:pt idx="4345">
                  <c:v>62067</c:v>
                </c:pt>
                <c:pt idx="4346">
                  <c:v>62074</c:v>
                </c:pt>
                <c:pt idx="4347">
                  <c:v>62081</c:v>
                </c:pt>
                <c:pt idx="4348">
                  <c:v>62089</c:v>
                </c:pt>
                <c:pt idx="4349">
                  <c:v>62096</c:v>
                </c:pt>
                <c:pt idx="4350">
                  <c:v>62103</c:v>
                </c:pt>
                <c:pt idx="4351">
                  <c:v>62110</c:v>
                </c:pt>
                <c:pt idx="4352">
                  <c:v>62117</c:v>
                </c:pt>
                <c:pt idx="4353">
                  <c:v>62124</c:v>
                </c:pt>
                <c:pt idx="4354">
                  <c:v>62131</c:v>
                </c:pt>
                <c:pt idx="4355">
                  <c:v>62138</c:v>
                </c:pt>
                <c:pt idx="4356">
                  <c:v>62145</c:v>
                </c:pt>
                <c:pt idx="4357">
                  <c:v>62152</c:v>
                </c:pt>
                <c:pt idx="4358">
                  <c:v>62159</c:v>
                </c:pt>
                <c:pt idx="4359">
                  <c:v>62166</c:v>
                </c:pt>
                <c:pt idx="4360">
                  <c:v>62173</c:v>
                </c:pt>
                <c:pt idx="4361">
                  <c:v>62179</c:v>
                </c:pt>
                <c:pt idx="4362">
                  <c:v>62186</c:v>
                </c:pt>
                <c:pt idx="4363">
                  <c:v>62193</c:v>
                </c:pt>
                <c:pt idx="4364">
                  <c:v>62200</c:v>
                </c:pt>
                <c:pt idx="4365">
                  <c:v>62207</c:v>
                </c:pt>
                <c:pt idx="4366">
                  <c:v>62215</c:v>
                </c:pt>
                <c:pt idx="4367">
                  <c:v>62222</c:v>
                </c:pt>
                <c:pt idx="4368">
                  <c:v>62229</c:v>
                </c:pt>
                <c:pt idx="4369">
                  <c:v>62236</c:v>
                </c:pt>
                <c:pt idx="4370">
                  <c:v>62243</c:v>
                </c:pt>
                <c:pt idx="4371">
                  <c:v>62250</c:v>
                </c:pt>
                <c:pt idx="4372">
                  <c:v>62257</c:v>
                </c:pt>
                <c:pt idx="4373">
                  <c:v>62264</c:v>
                </c:pt>
                <c:pt idx="4374">
                  <c:v>62271</c:v>
                </c:pt>
                <c:pt idx="4375">
                  <c:v>62278</c:v>
                </c:pt>
                <c:pt idx="4376">
                  <c:v>62285</c:v>
                </c:pt>
                <c:pt idx="4377">
                  <c:v>62292</c:v>
                </c:pt>
                <c:pt idx="4378">
                  <c:v>62299</c:v>
                </c:pt>
                <c:pt idx="4379">
                  <c:v>62306</c:v>
                </c:pt>
                <c:pt idx="4380">
                  <c:v>62313</c:v>
                </c:pt>
                <c:pt idx="4381">
                  <c:v>62320</c:v>
                </c:pt>
                <c:pt idx="4382">
                  <c:v>62327</c:v>
                </c:pt>
                <c:pt idx="4383">
                  <c:v>62334</c:v>
                </c:pt>
                <c:pt idx="4384">
                  <c:v>62341</c:v>
                </c:pt>
                <c:pt idx="4385">
                  <c:v>62348</c:v>
                </c:pt>
                <c:pt idx="4386">
                  <c:v>62355</c:v>
                </c:pt>
                <c:pt idx="4387">
                  <c:v>62362</c:v>
                </c:pt>
                <c:pt idx="4388">
                  <c:v>62369</c:v>
                </c:pt>
                <c:pt idx="4389">
                  <c:v>62376</c:v>
                </c:pt>
                <c:pt idx="4390">
                  <c:v>62383</c:v>
                </c:pt>
                <c:pt idx="4391">
                  <c:v>62390</c:v>
                </c:pt>
                <c:pt idx="4392">
                  <c:v>62397</c:v>
                </c:pt>
                <c:pt idx="4393">
                  <c:v>62404</c:v>
                </c:pt>
                <c:pt idx="4394">
                  <c:v>62411</c:v>
                </c:pt>
                <c:pt idx="4395">
                  <c:v>62418</c:v>
                </c:pt>
                <c:pt idx="4396">
                  <c:v>62425</c:v>
                </c:pt>
                <c:pt idx="4397">
                  <c:v>62432</c:v>
                </c:pt>
                <c:pt idx="4398">
                  <c:v>62439</c:v>
                </c:pt>
                <c:pt idx="4399">
                  <c:v>62446</c:v>
                </c:pt>
                <c:pt idx="4400">
                  <c:v>62456</c:v>
                </c:pt>
                <c:pt idx="4401">
                  <c:v>62463</c:v>
                </c:pt>
                <c:pt idx="4402">
                  <c:v>62470</c:v>
                </c:pt>
                <c:pt idx="4403">
                  <c:v>62477</c:v>
                </c:pt>
                <c:pt idx="4404">
                  <c:v>62484</c:v>
                </c:pt>
                <c:pt idx="4405">
                  <c:v>62491</c:v>
                </c:pt>
                <c:pt idx="4406">
                  <c:v>62498</c:v>
                </c:pt>
                <c:pt idx="4407">
                  <c:v>62505</c:v>
                </c:pt>
                <c:pt idx="4408">
                  <c:v>62512</c:v>
                </c:pt>
                <c:pt idx="4409">
                  <c:v>62519</c:v>
                </c:pt>
                <c:pt idx="4410">
                  <c:v>62526</c:v>
                </c:pt>
                <c:pt idx="4411">
                  <c:v>62533</c:v>
                </c:pt>
                <c:pt idx="4412">
                  <c:v>62540</c:v>
                </c:pt>
                <c:pt idx="4413">
                  <c:v>62547</c:v>
                </c:pt>
                <c:pt idx="4414">
                  <c:v>62554</c:v>
                </c:pt>
                <c:pt idx="4415">
                  <c:v>62561</c:v>
                </c:pt>
                <c:pt idx="4416">
                  <c:v>62569</c:v>
                </c:pt>
                <c:pt idx="4417">
                  <c:v>62576</c:v>
                </c:pt>
                <c:pt idx="4418">
                  <c:v>62583</c:v>
                </c:pt>
                <c:pt idx="4419">
                  <c:v>62590</c:v>
                </c:pt>
                <c:pt idx="4420">
                  <c:v>62597</c:v>
                </c:pt>
                <c:pt idx="4421">
                  <c:v>62604</c:v>
                </c:pt>
                <c:pt idx="4422">
                  <c:v>62611</c:v>
                </c:pt>
                <c:pt idx="4423">
                  <c:v>62618</c:v>
                </c:pt>
                <c:pt idx="4424">
                  <c:v>62625</c:v>
                </c:pt>
                <c:pt idx="4425">
                  <c:v>62632</c:v>
                </c:pt>
                <c:pt idx="4426">
                  <c:v>62639</c:v>
                </c:pt>
                <c:pt idx="4427">
                  <c:v>62646</c:v>
                </c:pt>
                <c:pt idx="4428">
                  <c:v>62653</c:v>
                </c:pt>
                <c:pt idx="4429">
                  <c:v>62660</c:v>
                </c:pt>
                <c:pt idx="4430">
                  <c:v>62667</c:v>
                </c:pt>
                <c:pt idx="4431">
                  <c:v>62674</c:v>
                </c:pt>
                <c:pt idx="4432">
                  <c:v>62681</c:v>
                </c:pt>
                <c:pt idx="4433">
                  <c:v>62688</c:v>
                </c:pt>
                <c:pt idx="4434">
                  <c:v>62695</c:v>
                </c:pt>
                <c:pt idx="4435">
                  <c:v>62702</c:v>
                </c:pt>
                <c:pt idx="4436">
                  <c:v>62709</c:v>
                </c:pt>
                <c:pt idx="4437">
                  <c:v>62716</c:v>
                </c:pt>
                <c:pt idx="4438">
                  <c:v>62723</c:v>
                </c:pt>
                <c:pt idx="4439">
                  <c:v>62730</c:v>
                </c:pt>
                <c:pt idx="4440">
                  <c:v>62737</c:v>
                </c:pt>
                <c:pt idx="4441">
                  <c:v>62744</c:v>
                </c:pt>
                <c:pt idx="4442">
                  <c:v>62751</c:v>
                </c:pt>
                <c:pt idx="4443">
                  <c:v>62758</c:v>
                </c:pt>
                <c:pt idx="4444">
                  <c:v>62765</c:v>
                </c:pt>
                <c:pt idx="4445">
                  <c:v>62772</c:v>
                </c:pt>
                <c:pt idx="4446">
                  <c:v>62779</c:v>
                </c:pt>
                <c:pt idx="4447">
                  <c:v>62786</c:v>
                </c:pt>
                <c:pt idx="4448">
                  <c:v>62793</c:v>
                </c:pt>
                <c:pt idx="4449">
                  <c:v>62800</c:v>
                </c:pt>
                <c:pt idx="4450">
                  <c:v>62807</c:v>
                </c:pt>
                <c:pt idx="4451">
                  <c:v>62814</c:v>
                </c:pt>
                <c:pt idx="4452">
                  <c:v>62821</c:v>
                </c:pt>
                <c:pt idx="4453">
                  <c:v>62828</c:v>
                </c:pt>
                <c:pt idx="4454">
                  <c:v>62835</c:v>
                </c:pt>
                <c:pt idx="4455">
                  <c:v>62842</c:v>
                </c:pt>
                <c:pt idx="4456">
                  <c:v>62849</c:v>
                </c:pt>
                <c:pt idx="4457">
                  <c:v>62856</c:v>
                </c:pt>
                <c:pt idx="4458">
                  <c:v>62863</c:v>
                </c:pt>
                <c:pt idx="4459">
                  <c:v>62870</c:v>
                </c:pt>
                <c:pt idx="4460">
                  <c:v>62877</c:v>
                </c:pt>
                <c:pt idx="4461">
                  <c:v>62884</c:v>
                </c:pt>
                <c:pt idx="4462">
                  <c:v>62891</c:v>
                </c:pt>
                <c:pt idx="4463">
                  <c:v>62898</c:v>
                </c:pt>
                <c:pt idx="4464">
                  <c:v>62905</c:v>
                </c:pt>
                <c:pt idx="4465">
                  <c:v>62912</c:v>
                </c:pt>
                <c:pt idx="4466">
                  <c:v>62919</c:v>
                </c:pt>
                <c:pt idx="4467">
                  <c:v>62926</c:v>
                </c:pt>
                <c:pt idx="4468">
                  <c:v>62933</c:v>
                </c:pt>
                <c:pt idx="4469">
                  <c:v>62940</c:v>
                </c:pt>
                <c:pt idx="4470">
                  <c:v>62947</c:v>
                </c:pt>
                <c:pt idx="4471">
                  <c:v>62954</c:v>
                </c:pt>
                <c:pt idx="4472">
                  <c:v>62961</c:v>
                </c:pt>
                <c:pt idx="4473">
                  <c:v>62968</c:v>
                </c:pt>
                <c:pt idx="4474">
                  <c:v>62975</c:v>
                </c:pt>
                <c:pt idx="4475">
                  <c:v>62982</c:v>
                </c:pt>
                <c:pt idx="4476">
                  <c:v>62989</c:v>
                </c:pt>
                <c:pt idx="4477">
                  <c:v>62996</c:v>
                </c:pt>
                <c:pt idx="4478">
                  <c:v>63003</c:v>
                </c:pt>
                <c:pt idx="4479">
                  <c:v>63010</c:v>
                </c:pt>
                <c:pt idx="4480">
                  <c:v>63017</c:v>
                </c:pt>
                <c:pt idx="4481">
                  <c:v>63024</c:v>
                </c:pt>
                <c:pt idx="4482">
                  <c:v>63031</c:v>
                </c:pt>
                <c:pt idx="4483">
                  <c:v>63038</c:v>
                </c:pt>
                <c:pt idx="4484">
                  <c:v>63045</c:v>
                </c:pt>
                <c:pt idx="4485">
                  <c:v>63052</c:v>
                </c:pt>
                <c:pt idx="4486">
                  <c:v>63059</c:v>
                </c:pt>
                <c:pt idx="4487">
                  <c:v>63066</c:v>
                </c:pt>
                <c:pt idx="4488">
                  <c:v>63073</c:v>
                </c:pt>
                <c:pt idx="4489">
                  <c:v>63080</c:v>
                </c:pt>
                <c:pt idx="4490">
                  <c:v>63087</c:v>
                </c:pt>
                <c:pt idx="4491">
                  <c:v>63094</c:v>
                </c:pt>
                <c:pt idx="4492">
                  <c:v>63101</c:v>
                </c:pt>
                <c:pt idx="4493">
                  <c:v>63108</c:v>
                </c:pt>
                <c:pt idx="4494">
                  <c:v>63115</c:v>
                </c:pt>
                <c:pt idx="4495">
                  <c:v>63122</c:v>
                </c:pt>
                <c:pt idx="4496">
                  <c:v>63129</c:v>
                </c:pt>
                <c:pt idx="4497">
                  <c:v>63136</c:v>
                </c:pt>
                <c:pt idx="4498">
                  <c:v>63143</c:v>
                </c:pt>
                <c:pt idx="4499">
                  <c:v>63150</c:v>
                </c:pt>
                <c:pt idx="4500">
                  <c:v>63157</c:v>
                </c:pt>
                <c:pt idx="4501">
                  <c:v>63164</c:v>
                </c:pt>
                <c:pt idx="4502">
                  <c:v>63171</c:v>
                </c:pt>
                <c:pt idx="4503">
                  <c:v>63178</c:v>
                </c:pt>
                <c:pt idx="4504">
                  <c:v>63185</c:v>
                </c:pt>
                <c:pt idx="4505">
                  <c:v>63192</c:v>
                </c:pt>
                <c:pt idx="4506">
                  <c:v>63199</c:v>
                </c:pt>
                <c:pt idx="4507">
                  <c:v>63206</c:v>
                </c:pt>
                <c:pt idx="4508">
                  <c:v>63213</c:v>
                </c:pt>
                <c:pt idx="4509">
                  <c:v>63220</c:v>
                </c:pt>
                <c:pt idx="4510">
                  <c:v>63227</c:v>
                </c:pt>
                <c:pt idx="4511">
                  <c:v>63234</c:v>
                </c:pt>
                <c:pt idx="4512">
                  <c:v>63241</c:v>
                </c:pt>
                <c:pt idx="4513">
                  <c:v>63248</c:v>
                </c:pt>
                <c:pt idx="4514">
                  <c:v>63255</c:v>
                </c:pt>
                <c:pt idx="4515">
                  <c:v>63262</c:v>
                </c:pt>
                <c:pt idx="4516">
                  <c:v>63269</c:v>
                </c:pt>
                <c:pt idx="4517">
                  <c:v>63276</c:v>
                </c:pt>
                <c:pt idx="4518">
                  <c:v>63283</c:v>
                </c:pt>
                <c:pt idx="4519">
                  <c:v>63290</c:v>
                </c:pt>
                <c:pt idx="4520">
                  <c:v>63297</c:v>
                </c:pt>
                <c:pt idx="4521">
                  <c:v>63304</c:v>
                </c:pt>
                <c:pt idx="4522">
                  <c:v>63311</c:v>
                </c:pt>
                <c:pt idx="4523">
                  <c:v>63318</c:v>
                </c:pt>
                <c:pt idx="4524">
                  <c:v>63325</c:v>
                </c:pt>
                <c:pt idx="4525">
                  <c:v>63332</c:v>
                </c:pt>
                <c:pt idx="4526">
                  <c:v>63339</c:v>
                </c:pt>
                <c:pt idx="4527">
                  <c:v>63346</c:v>
                </c:pt>
                <c:pt idx="4528">
                  <c:v>63353</c:v>
                </c:pt>
                <c:pt idx="4529">
                  <c:v>63360</c:v>
                </c:pt>
                <c:pt idx="4530">
                  <c:v>63367</c:v>
                </c:pt>
                <c:pt idx="4531">
                  <c:v>63374</c:v>
                </c:pt>
                <c:pt idx="4532">
                  <c:v>63381</c:v>
                </c:pt>
                <c:pt idx="4533">
                  <c:v>63388</c:v>
                </c:pt>
                <c:pt idx="4534">
                  <c:v>63395</c:v>
                </c:pt>
                <c:pt idx="4535">
                  <c:v>63402</c:v>
                </c:pt>
                <c:pt idx="4536">
                  <c:v>63409</c:v>
                </c:pt>
                <c:pt idx="4537">
                  <c:v>63416</c:v>
                </c:pt>
                <c:pt idx="4538">
                  <c:v>63423</c:v>
                </c:pt>
                <c:pt idx="4539">
                  <c:v>63430</c:v>
                </c:pt>
                <c:pt idx="4540">
                  <c:v>63437</c:v>
                </c:pt>
                <c:pt idx="4541">
                  <c:v>63444</c:v>
                </c:pt>
                <c:pt idx="4542">
                  <c:v>63451</c:v>
                </c:pt>
                <c:pt idx="4543">
                  <c:v>63458</c:v>
                </c:pt>
                <c:pt idx="4544">
                  <c:v>63465</c:v>
                </c:pt>
                <c:pt idx="4545">
                  <c:v>63472</c:v>
                </c:pt>
                <c:pt idx="4546">
                  <c:v>63479</c:v>
                </c:pt>
                <c:pt idx="4547">
                  <c:v>63486</c:v>
                </c:pt>
                <c:pt idx="4548">
                  <c:v>63493</c:v>
                </c:pt>
                <c:pt idx="4549">
                  <c:v>63500</c:v>
                </c:pt>
                <c:pt idx="4550">
                  <c:v>63507</c:v>
                </c:pt>
                <c:pt idx="4551">
                  <c:v>63514</c:v>
                </c:pt>
                <c:pt idx="4552">
                  <c:v>63521</c:v>
                </c:pt>
                <c:pt idx="4553">
                  <c:v>63528</c:v>
                </c:pt>
                <c:pt idx="4554">
                  <c:v>63535</c:v>
                </c:pt>
                <c:pt idx="4555">
                  <c:v>63542</c:v>
                </c:pt>
                <c:pt idx="4556">
                  <c:v>63550</c:v>
                </c:pt>
                <c:pt idx="4557">
                  <c:v>63557</c:v>
                </c:pt>
                <c:pt idx="4558">
                  <c:v>63564</c:v>
                </c:pt>
                <c:pt idx="4559">
                  <c:v>63571</c:v>
                </c:pt>
                <c:pt idx="4560">
                  <c:v>63578</c:v>
                </c:pt>
                <c:pt idx="4561">
                  <c:v>63585</c:v>
                </c:pt>
                <c:pt idx="4562">
                  <c:v>63592</c:v>
                </c:pt>
                <c:pt idx="4563">
                  <c:v>63599</c:v>
                </c:pt>
                <c:pt idx="4564">
                  <c:v>63606</c:v>
                </c:pt>
                <c:pt idx="4565">
                  <c:v>63613</c:v>
                </c:pt>
                <c:pt idx="4566">
                  <c:v>63620</c:v>
                </c:pt>
                <c:pt idx="4567">
                  <c:v>63627</c:v>
                </c:pt>
                <c:pt idx="4568">
                  <c:v>63634</c:v>
                </c:pt>
                <c:pt idx="4569">
                  <c:v>63641</c:v>
                </c:pt>
                <c:pt idx="4570">
                  <c:v>63648</c:v>
                </c:pt>
                <c:pt idx="4571">
                  <c:v>63655</c:v>
                </c:pt>
                <c:pt idx="4572">
                  <c:v>63662</c:v>
                </c:pt>
                <c:pt idx="4573">
                  <c:v>63669</c:v>
                </c:pt>
                <c:pt idx="4574">
                  <c:v>63676</c:v>
                </c:pt>
                <c:pt idx="4575">
                  <c:v>63683</c:v>
                </c:pt>
                <c:pt idx="4576">
                  <c:v>63690</c:v>
                </c:pt>
                <c:pt idx="4577">
                  <c:v>63697</c:v>
                </c:pt>
                <c:pt idx="4578">
                  <c:v>63704</c:v>
                </c:pt>
                <c:pt idx="4579">
                  <c:v>63711</c:v>
                </c:pt>
                <c:pt idx="4580">
                  <c:v>63718</c:v>
                </c:pt>
                <c:pt idx="4581">
                  <c:v>63725</c:v>
                </c:pt>
                <c:pt idx="4582">
                  <c:v>63732</c:v>
                </c:pt>
                <c:pt idx="4583">
                  <c:v>63739</c:v>
                </c:pt>
                <c:pt idx="4584">
                  <c:v>63746</c:v>
                </c:pt>
                <c:pt idx="4585">
                  <c:v>63753</c:v>
                </c:pt>
                <c:pt idx="4586">
                  <c:v>63760</c:v>
                </c:pt>
                <c:pt idx="4587">
                  <c:v>63767</c:v>
                </c:pt>
                <c:pt idx="4588">
                  <c:v>63774</c:v>
                </c:pt>
                <c:pt idx="4589">
                  <c:v>63781</c:v>
                </c:pt>
                <c:pt idx="4590">
                  <c:v>63788</c:v>
                </c:pt>
                <c:pt idx="4591">
                  <c:v>63795</c:v>
                </c:pt>
                <c:pt idx="4592">
                  <c:v>63802</c:v>
                </c:pt>
                <c:pt idx="4593">
                  <c:v>63809</c:v>
                </c:pt>
                <c:pt idx="4594">
                  <c:v>63816</c:v>
                </c:pt>
                <c:pt idx="4595">
                  <c:v>63823</c:v>
                </c:pt>
                <c:pt idx="4596">
                  <c:v>63830</c:v>
                </c:pt>
                <c:pt idx="4597">
                  <c:v>63837</c:v>
                </c:pt>
                <c:pt idx="4598">
                  <c:v>63844</c:v>
                </c:pt>
                <c:pt idx="4599">
                  <c:v>63851</c:v>
                </c:pt>
                <c:pt idx="4600">
                  <c:v>63858</c:v>
                </c:pt>
                <c:pt idx="4601">
                  <c:v>63865</c:v>
                </c:pt>
                <c:pt idx="4602">
                  <c:v>63872</c:v>
                </c:pt>
                <c:pt idx="4603">
                  <c:v>63879</c:v>
                </c:pt>
                <c:pt idx="4604">
                  <c:v>63886</c:v>
                </c:pt>
                <c:pt idx="4605">
                  <c:v>63893</c:v>
                </c:pt>
                <c:pt idx="4606">
                  <c:v>63900</c:v>
                </c:pt>
                <c:pt idx="4607">
                  <c:v>63907</c:v>
                </c:pt>
                <c:pt idx="4608">
                  <c:v>63915</c:v>
                </c:pt>
                <c:pt idx="4609">
                  <c:v>63922</c:v>
                </c:pt>
                <c:pt idx="4610">
                  <c:v>63929</c:v>
                </c:pt>
                <c:pt idx="4611">
                  <c:v>63936</c:v>
                </c:pt>
                <c:pt idx="4612">
                  <c:v>63943</c:v>
                </c:pt>
                <c:pt idx="4613">
                  <c:v>63950</c:v>
                </c:pt>
                <c:pt idx="4614">
                  <c:v>63957</c:v>
                </c:pt>
                <c:pt idx="4615">
                  <c:v>63964</c:v>
                </c:pt>
                <c:pt idx="4616">
                  <c:v>63971</c:v>
                </c:pt>
                <c:pt idx="4617">
                  <c:v>63978</c:v>
                </c:pt>
                <c:pt idx="4618">
                  <c:v>63985</c:v>
                </c:pt>
                <c:pt idx="4619">
                  <c:v>63992</c:v>
                </c:pt>
                <c:pt idx="4620">
                  <c:v>63999</c:v>
                </c:pt>
                <c:pt idx="4621">
                  <c:v>64006</c:v>
                </c:pt>
                <c:pt idx="4622">
                  <c:v>64013</c:v>
                </c:pt>
                <c:pt idx="4623">
                  <c:v>64020</c:v>
                </c:pt>
                <c:pt idx="4624">
                  <c:v>64027</c:v>
                </c:pt>
                <c:pt idx="4625">
                  <c:v>64034</c:v>
                </c:pt>
                <c:pt idx="4626">
                  <c:v>64041</c:v>
                </c:pt>
                <c:pt idx="4627">
                  <c:v>64048</c:v>
                </c:pt>
                <c:pt idx="4628">
                  <c:v>64055</c:v>
                </c:pt>
                <c:pt idx="4629">
                  <c:v>64062</c:v>
                </c:pt>
                <c:pt idx="4630">
                  <c:v>64069</c:v>
                </c:pt>
                <c:pt idx="4631">
                  <c:v>64076</c:v>
                </c:pt>
                <c:pt idx="4632">
                  <c:v>64083</c:v>
                </c:pt>
                <c:pt idx="4633">
                  <c:v>64090</c:v>
                </c:pt>
                <c:pt idx="4634">
                  <c:v>64097</c:v>
                </c:pt>
                <c:pt idx="4635">
                  <c:v>64104</c:v>
                </c:pt>
                <c:pt idx="4636">
                  <c:v>64111</c:v>
                </c:pt>
                <c:pt idx="4637">
                  <c:v>64118</c:v>
                </c:pt>
                <c:pt idx="4638">
                  <c:v>64125</c:v>
                </c:pt>
                <c:pt idx="4639">
                  <c:v>64132</c:v>
                </c:pt>
                <c:pt idx="4640">
                  <c:v>64139</c:v>
                </c:pt>
                <c:pt idx="4641">
                  <c:v>64146</c:v>
                </c:pt>
                <c:pt idx="4642">
                  <c:v>64153</c:v>
                </c:pt>
                <c:pt idx="4643">
                  <c:v>64160</c:v>
                </c:pt>
                <c:pt idx="4644">
                  <c:v>64167</c:v>
                </c:pt>
                <c:pt idx="4645">
                  <c:v>64174</c:v>
                </c:pt>
                <c:pt idx="4646">
                  <c:v>64181</c:v>
                </c:pt>
                <c:pt idx="4647">
                  <c:v>64188</c:v>
                </c:pt>
                <c:pt idx="4648">
                  <c:v>64195</c:v>
                </c:pt>
                <c:pt idx="4649">
                  <c:v>64202</c:v>
                </c:pt>
                <c:pt idx="4650">
                  <c:v>64209</c:v>
                </c:pt>
                <c:pt idx="4651">
                  <c:v>64216</c:v>
                </c:pt>
                <c:pt idx="4652">
                  <c:v>64223</c:v>
                </c:pt>
                <c:pt idx="4653">
                  <c:v>64230</c:v>
                </c:pt>
                <c:pt idx="4654">
                  <c:v>64237</c:v>
                </c:pt>
                <c:pt idx="4655">
                  <c:v>64244</c:v>
                </c:pt>
                <c:pt idx="4656">
                  <c:v>64251</c:v>
                </c:pt>
                <c:pt idx="4657">
                  <c:v>64258</c:v>
                </c:pt>
                <c:pt idx="4658">
                  <c:v>64265</c:v>
                </c:pt>
                <c:pt idx="4659">
                  <c:v>64272</c:v>
                </c:pt>
                <c:pt idx="4660">
                  <c:v>64280</c:v>
                </c:pt>
                <c:pt idx="4661">
                  <c:v>64287</c:v>
                </c:pt>
                <c:pt idx="4662">
                  <c:v>64294</c:v>
                </c:pt>
                <c:pt idx="4663">
                  <c:v>64301</c:v>
                </c:pt>
                <c:pt idx="4664">
                  <c:v>64308</c:v>
                </c:pt>
                <c:pt idx="4665">
                  <c:v>64315</c:v>
                </c:pt>
                <c:pt idx="4666">
                  <c:v>64322</c:v>
                </c:pt>
                <c:pt idx="4667">
                  <c:v>64329</c:v>
                </c:pt>
                <c:pt idx="4668">
                  <c:v>64336</c:v>
                </c:pt>
                <c:pt idx="4669">
                  <c:v>64343</c:v>
                </c:pt>
                <c:pt idx="4670">
                  <c:v>64350</c:v>
                </c:pt>
                <c:pt idx="4671">
                  <c:v>64357</c:v>
                </c:pt>
                <c:pt idx="4672">
                  <c:v>64364</c:v>
                </c:pt>
                <c:pt idx="4673">
                  <c:v>64371</c:v>
                </c:pt>
                <c:pt idx="4674">
                  <c:v>64378</c:v>
                </c:pt>
                <c:pt idx="4675">
                  <c:v>64385</c:v>
                </c:pt>
                <c:pt idx="4676">
                  <c:v>64396</c:v>
                </c:pt>
                <c:pt idx="4677">
                  <c:v>64403</c:v>
                </c:pt>
                <c:pt idx="4678">
                  <c:v>64410</c:v>
                </c:pt>
                <c:pt idx="4679">
                  <c:v>64417</c:v>
                </c:pt>
                <c:pt idx="4680">
                  <c:v>64424</c:v>
                </c:pt>
                <c:pt idx="4681">
                  <c:v>64431</c:v>
                </c:pt>
                <c:pt idx="4682">
                  <c:v>64438</c:v>
                </c:pt>
                <c:pt idx="4683">
                  <c:v>64445</c:v>
                </c:pt>
                <c:pt idx="4684">
                  <c:v>64452</c:v>
                </c:pt>
                <c:pt idx="4685">
                  <c:v>64459</c:v>
                </c:pt>
                <c:pt idx="4686">
                  <c:v>64466</c:v>
                </c:pt>
                <c:pt idx="4687">
                  <c:v>64473</c:v>
                </c:pt>
                <c:pt idx="4688">
                  <c:v>64480</c:v>
                </c:pt>
                <c:pt idx="4689">
                  <c:v>64487</c:v>
                </c:pt>
                <c:pt idx="4690">
                  <c:v>64494</c:v>
                </c:pt>
                <c:pt idx="4691">
                  <c:v>64501</c:v>
                </c:pt>
                <c:pt idx="4692">
                  <c:v>64508</c:v>
                </c:pt>
                <c:pt idx="4693">
                  <c:v>64515</c:v>
                </c:pt>
                <c:pt idx="4694">
                  <c:v>64522</c:v>
                </c:pt>
                <c:pt idx="4695">
                  <c:v>64529</c:v>
                </c:pt>
                <c:pt idx="4696">
                  <c:v>64536</c:v>
                </c:pt>
                <c:pt idx="4697">
                  <c:v>64543</c:v>
                </c:pt>
                <c:pt idx="4698">
                  <c:v>64550</c:v>
                </c:pt>
                <c:pt idx="4699">
                  <c:v>64557</c:v>
                </c:pt>
                <c:pt idx="4700">
                  <c:v>64564</c:v>
                </c:pt>
                <c:pt idx="4701">
                  <c:v>64571</c:v>
                </c:pt>
                <c:pt idx="4702">
                  <c:v>64578</c:v>
                </c:pt>
                <c:pt idx="4703">
                  <c:v>64585</c:v>
                </c:pt>
                <c:pt idx="4704">
                  <c:v>64592</c:v>
                </c:pt>
                <c:pt idx="4705">
                  <c:v>64599</c:v>
                </c:pt>
                <c:pt idx="4706">
                  <c:v>64606</c:v>
                </c:pt>
                <c:pt idx="4707">
                  <c:v>64613</c:v>
                </c:pt>
                <c:pt idx="4708">
                  <c:v>64620</c:v>
                </c:pt>
                <c:pt idx="4709">
                  <c:v>64627</c:v>
                </c:pt>
                <c:pt idx="4710">
                  <c:v>64634</c:v>
                </c:pt>
                <c:pt idx="4711">
                  <c:v>64641</c:v>
                </c:pt>
                <c:pt idx="4712">
                  <c:v>64648</c:v>
                </c:pt>
                <c:pt idx="4713">
                  <c:v>64655</c:v>
                </c:pt>
                <c:pt idx="4714">
                  <c:v>64662</c:v>
                </c:pt>
              </c:numCache>
            </c:numRef>
          </c:xVal>
          <c:yVal>
            <c:numRef>
              <c:f>GeneralSettings!$V$7:$V$4721</c:f>
              <c:numCache>
                <c:formatCode>0.0000%</c:formatCode>
                <c:ptCount val="4715"/>
                <c:pt idx="0">
                  <c:v>-3.3655434557862273E-3</c:v>
                </c:pt>
                <c:pt idx="1">
                  <c:v>-3.3655434557051636E-3</c:v>
                </c:pt>
                <c:pt idx="2">
                  <c:v>-3.365543455744472E-3</c:v>
                </c:pt>
                <c:pt idx="3">
                  <c:v>-3.3655434580554676E-3</c:v>
                </c:pt>
                <c:pt idx="4">
                  <c:v>-3.3655434619862482E-3</c:v>
                </c:pt>
                <c:pt idx="5">
                  <c:v>-3.3655434636071717E-3</c:v>
                </c:pt>
                <c:pt idx="6">
                  <c:v>-3.3655434611353568E-3</c:v>
                </c:pt>
                <c:pt idx="7">
                  <c:v>-3.3439946159818635E-3</c:v>
                </c:pt>
                <c:pt idx="8">
                  <c:v>-3.3222861527074689E-3</c:v>
                </c:pt>
                <c:pt idx="9">
                  <c:v>-3.3198120262893146E-3</c:v>
                </c:pt>
                <c:pt idx="10">
                  <c:v>-3.3252391422533348E-3</c:v>
                </c:pt>
                <c:pt idx="11">
                  <c:v>-3.3404829527427437E-3</c:v>
                </c:pt>
                <c:pt idx="12">
                  <c:v>-3.3604316276571095E-3</c:v>
                </c:pt>
                <c:pt idx="13">
                  <c:v>-3.3690382836076122E-3</c:v>
                </c:pt>
                <c:pt idx="14">
                  <c:v>-3.370756440870282E-3</c:v>
                </c:pt>
                <c:pt idx="15">
                  <c:v>-3.3703345823706582E-3</c:v>
                </c:pt>
                <c:pt idx="16">
                  <c:v>-3.3673800994926065E-3</c:v>
                </c:pt>
                <c:pt idx="17">
                  <c:v>-3.3663744476827217E-3</c:v>
                </c:pt>
                <c:pt idx="18">
                  <c:v>-3.3674965621679209E-3</c:v>
                </c:pt>
                <c:pt idx="19">
                  <c:v>-3.3674864331939593E-3</c:v>
                </c:pt>
                <c:pt idx="20">
                  <c:v>-3.3670657567286201E-3</c:v>
                </c:pt>
                <c:pt idx="21">
                  <c:v>-3.3661893090176373E-3</c:v>
                </c:pt>
                <c:pt idx="22">
                  <c:v>-3.3626910568030372E-3</c:v>
                </c:pt>
                <c:pt idx="23">
                  <c:v>-3.3579383815216051E-3</c:v>
                </c:pt>
                <c:pt idx="24">
                  <c:v>-3.3559842780288792E-3</c:v>
                </c:pt>
                <c:pt idx="25">
                  <c:v>-3.3540176660323577E-3</c:v>
                </c:pt>
                <c:pt idx="26">
                  <c:v>-3.3520552236321749E-3</c:v>
                </c:pt>
                <c:pt idx="27">
                  <c:v>-3.3482276269525628E-3</c:v>
                </c:pt>
                <c:pt idx="28">
                  <c:v>-3.3445807083392902E-3</c:v>
                </c:pt>
                <c:pt idx="29">
                  <c:v>-3.3428892831420557E-3</c:v>
                </c:pt>
                <c:pt idx="30">
                  <c:v>-3.3413020952841625E-3</c:v>
                </c:pt>
                <c:pt idx="31">
                  <c:v>-3.3398358227825792E-3</c:v>
                </c:pt>
                <c:pt idx="32">
                  <c:v>-3.3373897188428052E-3</c:v>
                </c:pt>
                <c:pt idx="33">
                  <c:v>-3.3355134459461524E-3</c:v>
                </c:pt>
                <c:pt idx="34">
                  <c:v>-3.33490191999186E-3</c:v>
                </c:pt>
                <c:pt idx="35">
                  <c:v>-3.3345113772516939E-3</c:v>
                </c:pt>
                <c:pt idx="36">
                  <c:v>-3.334358495743124E-3</c:v>
                </c:pt>
                <c:pt idx="37">
                  <c:v>-3.33492832680848E-3</c:v>
                </c:pt>
                <c:pt idx="38">
                  <c:v>-3.3364571417013357E-3</c:v>
                </c:pt>
                <c:pt idx="39">
                  <c:v>-3.3377427361442951E-3</c:v>
                </c:pt>
                <c:pt idx="40">
                  <c:v>-3.3393660596120669E-3</c:v>
                </c:pt>
                <c:pt idx="41">
                  <c:v>-3.3413437902897821E-3</c:v>
                </c:pt>
                <c:pt idx="42">
                  <c:v>-3.3465639983285642E-3</c:v>
                </c:pt>
                <c:pt idx="43">
                  <c:v>-3.351530042638092E-3</c:v>
                </c:pt>
                <c:pt idx="44">
                  <c:v>-3.3520329748460524E-3</c:v>
                </c:pt>
                <c:pt idx="45">
                  <c:v>-3.3525382757755547E-3</c:v>
                </c:pt>
                <c:pt idx="46">
                  <c:v>-3.3530446209156647E-3</c:v>
                </c:pt>
                <c:pt idx="47">
                  <c:v>-3.3540541681306608E-3</c:v>
                </c:pt>
                <c:pt idx="48">
                  <c:v>-3.3550539484582778E-3</c:v>
                </c:pt>
                <c:pt idx="49">
                  <c:v>-3.3555456435009558E-3</c:v>
                </c:pt>
                <c:pt idx="50">
                  <c:v>-3.3560304343102118E-3</c:v>
                </c:pt>
                <c:pt idx="51">
                  <c:v>-3.3565069960913977E-3</c:v>
                </c:pt>
                <c:pt idx="52">
                  <c:v>-3.3574260662110932E-3</c:v>
                </c:pt>
                <c:pt idx="53">
                  <c:v>-3.3583044591882437E-3</c:v>
                </c:pt>
                <c:pt idx="54">
                  <c:v>-3.3587200052452339E-3</c:v>
                </c:pt>
                <c:pt idx="55">
                  <c:v>-3.3591193739110734E-3</c:v>
                </c:pt>
                <c:pt idx="56">
                  <c:v>-3.3595012406338783E-3</c:v>
                </c:pt>
                <c:pt idx="57">
                  <c:v>-3.3602000100355278E-3</c:v>
                </c:pt>
                <c:pt idx="58">
                  <c:v>-3.3608271918361891E-3</c:v>
                </c:pt>
                <c:pt idx="59">
                  <c:v>-3.3611016772473168E-3</c:v>
                </c:pt>
                <c:pt idx="60">
                  <c:v>-3.3613507120279691E-3</c:v>
                </c:pt>
                <c:pt idx="61">
                  <c:v>-3.3619011172089696E-3</c:v>
                </c:pt>
                <c:pt idx="62">
                  <c:v>-3.3622362766669855E-3</c:v>
                </c:pt>
                <c:pt idx="63">
                  <c:v>-3.3622700658615971E-3</c:v>
                </c:pt>
                <c:pt idx="64">
                  <c:v>-3.3629528437077102E-3</c:v>
                </c:pt>
                <c:pt idx="65">
                  <c:v>-3.3655110789263714E-3</c:v>
                </c:pt>
                <c:pt idx="66">
                  <c:v>-3.3678616755871572E-3</c:v>
                </c:pt>
                <c:pt idx="67">
                  <c:v>-3.3689232621910868E-3</c:v>
                </c:pt>
                <c:pt idx="68">
                  <c:v>-3.3699106861060867E-3</c:v>
                </c:pt>
                <c:pt idx="69">
                  <c:v>-3.3708199904942887E-3</c:v>
                </c:pt>
                <c:pt idx="70">
                  <c:v>-3.3726680297376109E-3</c:v>
                </c:pt>
                <c:pt idx="71">
                  <c:v>-3.3740562233904666E-3</c:v>
                </c:pt>
                <c:pt idx="72">
                  <c:v>-3.3744137129652868E-3</c:v>
                </c:pt>
                <c:pt idx="73">
                  <c:v>-3.3746653840934083E-3</c:v>
                </c:pt>
                <c:pt idx="74">
                  <c:v>-3.3747962122805449E-3</c:v>
                </c:pt>
                <c:pt idx="75">
                  <c:v>-3.3745347415489926E-3</c:v>
                </c:pt>
                <c:pt idx="76">
                  <c:v>-3.3741979642314748E-3</c:v>
                </c:pt>
                <c:pt idx="77">
                  <c:v>-3.3737316263073975E-3</c:v>
                </c:pt>
                <c:pt idx="78">
                  <c:v>-3.3731317705749109E-3</c:v>
                </c:pt>
                <c:pt idx="79">
                  <c:v>-3.3714672150407517E-3</c:v>
                </c:pt>
                <c:pt idx="80">
                  <c:v>-3.3693180305170204E-3</c:v>
                </c:pt>
                <c:pt idx="81">
                  <c:v>-3.3679912311670966E-3</c:v>
                </c:pt>
                <c:pt idx="82">
                  <c:v>-3.3665071720990676E-3</c:v>
                </c:pt>
                <c:pt idx="83">
                  <c:v>-3.3648618961531194E-3</c:v>
                </c:pt>
                <c:pt idx="84">
                  <c:v>-3.3610141702939966E-3</c:v>
                </c:pt>
                <c:pt idx="85">
                  <c:v>-3.3572585981698402E-3</c:v>
                </c:pt>
                <c:pt idx="86">
                  <c:v>-3.3562057555609941E-3</c:v>
                </c:pt>
                <c:pt idx="87">
                  <c:v>-3.3551509318011626E-3</c:v>
                </c:pt>
                <c:pt idx="88">
                  <c:v>-3.354094847195939E-3</c:v>
                </c:pt>
                <c:pt idx="89">
                  <c:v>-3.351982080204399E-3</c:v>
                </c:pt>
                <c:pt idx="90">
                  <c:v>-3.3498723194360426E-3</c:v>
                </c:pt>
                <c:pt idx="91">
                  <c:v>-3.3488207442618693E-3</c:v>
                </c:pt>
                <c:pt idx="92">
                  <c:v>-3.3477722333165468E-3</c:v>
                </c:pt>
                <c:pt idx="93">
                  <c:v>-3.3467275076350333E-3</c:v>
                </c:pt>
                <c:pt idx="94">
                  <c:v>-3.3446542772767813E-3</c:v>
                </c:pt>
                <c:pt idx="95">
                  <c:v>-3.3426008723261777E-3</c:v>
                </c:pt>
                <c:pt idx="96">
                  <c:v>-3.3415858846356813E-3</c:v>
                </c:pt>
                <c:pt idx="97">
                  <c:v>-3.3405790069183199E-3</c:v>
                </c:pt>
                <c:pt idx="98">
                  <c:v>-3.33958096008729E-3</c:v>
                </c:pt>
                <c:pt idx="99">
                  <c:v>-3.3376179068805556E-3</c:v>
                </c:pt>
                <c:pt idx="100">
                  <c:v>-3.3356914981475839E-3</c:v>
                </c:pt>
                <c:pt idx="101">
                  <c:v>-3.3347484181087696E-3</c:v>
                </c:pt>
                <c:pt idx="102">
                  <c:v>-3.3338184937462853E-3</c:v>
                </c:pt>
                <c:pt idx="103">
                  <c:v>-3.3329024460949193E-3</c:v>
                </c:pt>
                <c:pt idx="104">
                  <c:v>-3.3311202103312914E-3</c:v>
                </c:pt>
                <c:pt idx="105">
                  <c:v>-3.3293914381898335E-3</c:v>
                </c:pt>
                <c:pt idx="106">
                  <c:v>-3.32298625119917E-3</c:v>
                </c:pt>
                <c:pt idx="107">
                  <c:v>-3.3113274706333055E-3</c:v>
                </c:pt>
                <c:pt idx="108">
                  <c:v>-3.3001467597434647E-3</c:v>
                </c:pt>
                <c:pt idx="109">
                  <c:v>-3.2794680939618281E-3</c:v>
                </c:pt>
                <c:pt idx="110">
                  <c:v>-3.2605613750113643E-3</c:v>
                </c:pt>
                <c:pt idx="111">
                  <c:v>-3.2520385843776791E-3</c:v>
                </c:pt>
                <c:pt idx="112">
                  <c:v>-3.2441008921002489E-3</c:v>
                </c:pt>
                <c:pt idx="113">
                  <c:v>-3.2367661365044443E-3</c:v>
                </c:pt>
                <c:pt idx="114">
                  <c:v>-3.2241956048090193E-3</c:v>
                </c:pt>
                <c:pt idx="115">
                  <c:v>-3.2138132433702257E-3</c:v>
                </c:pt>
                <c:pt idx="116">
                  <c:v>-3.2097607430056963E-3</c:v>
                </c:pt>
                <c:pt idx="117">
                  <c:v>-3.2064182081828125E-3</c:v>
                </c:pt>
                <c:pt idx="118">
                  <c:v>-3.2038034770815178E-3</c:v>
                </c:pt>
                <c:pt idx="119">
                  <c:v>-3.2010892176331587E-3</c:v>
                </c:pt>
                <c:pt idx="120">
                  <c:v>-3.200979351654352E-3</c:v>
                </c:pt>
                <c:pt idx="121">
                  <c:v>-3.2022712109577439E-3</c:v>
                </c:pt>
                <c:pt idx="122">
                  <c:v>-3.2043979026303102E-3</c:v>
                </c:pt>
                <c:pt idx="123">
                  <c:v>-3.2073772650484922E-3</c:v>
                </c:pt>
                <c:pt idx="124">
                  <c:v>-3.216267415945957E-3</c:v>
                </c:pt>
                <c:pt idx="125">
                  <c:v>-3.2281781838703577E-3</c:v>
                </c:pt>
                <c:pt idx="126">
                  <c:v>-3.2356884716139801E-3</c:v>
                </c:pt>
                <c:pt idx="127">
                  <c:v>-3.2441584589746899E-3</c:v>
                </c:pt>
                <c:pt idx="128">
                  <c:v>-3.2495981636551947E-3</c:v>
                </c:pt>
                <c:pt idx="129">
                  <c:v>-3.2528384134370317E-3</c:v>
                </c:pt>
                <c:pt idx="130">
                  <c:v>-3.2557138866610032E-3</c:v>
                </c:pt>
                <c:pt idx="131">
                  <c:v>-3.2569612368052495E-3</c:v>
                </c:pt>
                <c:pt idx="132">
                  <c:v>-3.2580895562982631E-3</c:v>
                </c:pt>
                <c:pt idx="133">
                  <c:v>-3.2590956456870004E-3</c:v>
                </c:pt>
                <c:pt idx="134">
                  <c:v>-3.2606843949275575E-3</c:v>
                </c:pt>
                <c:pt idx="135">
                  <c:v>-3.2618337182043276E-3</c:v>
                </c:pt>
                <c:pt idx="136">
                  <c:v>-3.2621806688029665E-3</c:v>
                </c:pt>
                <c:pt idx="137">
                  <c:v>-3.2623861938770784E-3</c:v>
                </c:pt>
                <c:pt idx="138">
                  <c:v>-3.2624470940962893E-3</c:v>
                </c:pt>
                <c:pt idx="139">
                  <c:v>-3.2620708156058916E-3</c:v>
                </c:pt>
                <c:pt idx="140">
                  <c:v>-3.2611804618783904E-3</c:v>
                </c:pt>
                <c:pt idx="141">
                  <c:v>-3.2604702492847336E-3</c:v>
                </c:pt>
                <c:pt idx="142">
                  <c:v>-3.2595962162605004E-3</c:v>
                </c:pt>
                <c:pt idx="143">
                  <c:v>-3.2585551636789894E-3</c:v>
                </c:pt>
                <c:pt idx="144">
                  <c:v>-3.2559003303249266E-3</c:v>
                </c:pt>
                <c:pt idx="145">
                  <c:v>-3.2526567723379389E-3</c:v>
                </c:pt>
                <c:pt idx="146">
                  <c:v>-3.2507326329314821E-3</c:v>
                </c:pt>
                <c:pt idx="147">
                  <c:v>-3.2486222782815402E-3</c:v>
                </c:pt>
                <c:pt idx="148">
                  <c:v>-3.2463225094256669E-3</c:v>
                </c:pt>
                <c:pt idx="149">
                  <c:v>-3.2410755938885676E-3</c:v>
                </c:pt>
                <c:pt idx="150">
                  <c:v>-3.2367271492100449E-3</c:v>
                </c:pt>
                <c:pt idx="151">
                  <c:v>-3.236607196044084E-3</c:v>
                </c:pt>
                <c:pt idx="152">
                  <c:v>-3.2363558755800813E-3</c:v>
                </c:pt>
                <c:pt idx="153">
                  <c:v>-3.2359706039180058E-3</c:v>
                </c:pt>
                <c:pt idx="154">
                  <c:v>-3.2347406391086374E-3</c:v>
                </c:pt>
                <c:pt idx="155">
                  <c:v>-3.233038334111159E-3</c:v>
                </c:pt>
                <c:pt idx="156">
                  <c:v>-3.2319445524687327E-3</c:v>
                </c:pt>
                <c:pt idx="157">
                  <c:v>-3.2307013178145831E-3</c:v>
                </c:pt>
                <c:pt idx="158">
                  <c:v>-3.2293060464528606E-3</c:v>
                </c:pt>
                <c:pt idx="159">
                  <c:v>-3.2259957967024663E-3</c:v>
                </c:pt>
                <c:pt idx="160">
                  <c:v>-3.2221529215659449E-3</c:v>
                </c:pt>
                <c:pt idx="161">
                  <c:v>-3.2199587120907212E-3</c:v>
                </c:pt>
                <c:pt idx="162">
                  <c:v>-3.2175969641036251E-3</c:v>
                </c:pt>
                <c:pt idx="163">
                  <c:v>-3.2150650937486703E-3</c:v>
                </c:pt>
                <c:pt idx="164">
                  <c:v>-3.2094213607268994E-3</c:v>
                </c:pt>
                <c:pt idx="165">
                  <c:v>-3.2031847168905352E-3</c:v>
                </c:pt>
                <c:pt idx="166">
                  <c:v>-3.1997634805149299E-3</c:v>
                </c:pt>
                <c:pt idx="167">
                  <c:v>-3.1961566198580099E-3</c:v>
                </c:pt>
                <c:pt idx="168">
                  <c:v>-3.1923615513499955E-3</c:v>
                </c:pt>
                <c:pt idx="169">
                  <c:v>-3.1841311366041687E-3</c:v>
                </c:pt>
                <c:pt idx="170">
                  <c:v>-3.1752475256399105E-3</c:v>
                </c:pt>
                <c:pt idx="171">
                  <c:v>-3.1704726630453605E-3</c:v>
                </c:pt>
                <c:pt idx="172">
                  <c:v>-3.1624857955826905E-3</c:v>
                </c:pt>
                <c:pt idx="173">
                  <c:v>-3.1517332096747705E-3</c:v>
                </c:pt>
                <c:pt idx="174">
                  <c:v>-3.1318222075170507E-3</c:v>
                </c:pt>
                <c:pt idx="175">
                  <c:v>-3.1135529167312711E-3</c:v>
                </c:pt>
                <c:pt idx="176">
                  <c:v>-3.105262897685126E-3</c:v>
                </c:pt>
                <c:pt idx="177">
                  <c:v>-3.0974939169419661E-3</c:v>
                </c:pt>
                <c:pt idx="178">
                  <c:v>-3.0902554827772419E-3</c:v>
                </c:pt>
                <c:pt idx="179">
                  <c:v>-3.0775946444014314E-3</c:v>
                </c:pt>
                <c:pt idx="180">
                  <c:v>-3.0667973774638636E-3</c:v>
                </c:pt>
                <c:pt idx="181">
                  <c:v>-3.0623543006221164E-3</c:v>
                </c:pt>
                <c:pt idx="182">
                  <c:v>-3.0584988199261914E-3</c:v>
                </c:pt>
                <c:pt idx="183">
                  <c:v>-3.0552404438272448E-3</c:v>
                </c:pt>
                <c:pt idx="184">
                  <c:v>-3.0507615821042692E-3</c:v>
                </c:pt>
                <c:pt idx="185">
                  <c:v>-3.0483681518832561E-3</c:v>
                </c:pt>
                <c:pt idx="186">
                  <c:v>-3.0482379234838203E-3</c:v>
                </c:pt>
                <c:pt idx="187">
                  <c:v>-3.0487618493537502E-3</c:v>
                </c:pt>
                <c:pt idx="188">
                  <c:v>-3.0499494378840829E-3</c:v>
                </c:pt>
                <c:pt idx="189">
                  <c:v>-3.0545843654274929E-3</c:v>
                </c:pt>
                <c:pt idx="190">
                  <c:v>-3.0615265848703793E-3</c:v>
                </c:pt>
                <c:pt idx="191">
                  <c:v>-3.0661751111705671E-3</c:v>
                </c:pt>
                <c:pt idx="192">
                  <c:v>-3.0715443499966114E-3</c:v>
                </c:pt>
                <c:pt idx="193">
                  <c:v>-3.07764380960704E-3</c:v>
                </c:pt>
                <c:pt idx="194">
                  <c:v>-3.0831246379971399E-3</c:v>
                </c:pt>
                <c:pt idx="195">
                  <c:v>-3.0856764658979794E-3</c:v>
                </c:pt>
                <c:pt idx="196">
                  <c:v>-3.0867211751497083E-3</c:v>
                </c:pt>
                <c:pt idx="197">
                  <c:v>-3.0876235602986537E-3</c:v>
                </c:pt>
                <c:pt idx="198">
                  <c:v>-3.088381220529993E-3</c:v>
                </c:pt>
                <c:pt idx="199">
                  <c:v>-3.0894021208270409E-3</c:v>
                </c:pt>
                <c:pt idx="200">
                  <c:v>-3.0899165967986468E-3</c:v>
                </c:pt>
                <c:pt idx="201">
                  <c:v>-3.0899146205495306E-3</c:v>
                </c:pt>
                <c:pt idx="202">
                  <c:v>-3.0897535147403877E-3</c:v>
                </c:pt>
                <c:pt idx="203">
                  <c:v>-3.0894308783146395E-3</c:v>
                </c:pt>
                <c:pt idx="204">
                  <c:v>-3.0882351664942983E-3</c:v>
                </c:pt>
                <c:pt idx="205">
                  <c:v>-3.0864770116005996E-3</c:v>
                </c:pt>
                <c:pt idx="206">
                  <c:v>-3.0853107105448577E-3</c:v>
                </c:pt>
                <c:pt idx="207">
                  <c:v>-3.0839684742391652E-3</c:v>
                </c:pt>
                <c:pt idx="208">
                  <c:v>-3.0824479017910623E-3</c:v>
                </c:pt>
                <c:pt idx="209">
                  <c:v>-3.0788002989269193E-3</c:v>
                </c:pt>
                <c:pt idx="210">
                  <c:v>-3.0745342342654845E-3</c:v>
                </c:pt>
                <c:pt idx="211">
                  <c:v>-3.072085969019085E-3</c:v>
                </c:pt>
                <c:pt idx="212">
                  <c:v>-3.0694449627660042E-3</c:v>
                </c:pt>
                <c:pt idx="213">
                  <c:v>-3.0666088147373238E-3</c:v>
                </c:pt>
                <c:pt idx="214">
                  <c:v>-3.0602740420505774E-3</c:v>
                </c:pt>
                <c:pt idx="215">
                  <c:v>-3.055227855654066E-3</c:v>
                </c:pt>
                <c:pt idx="216">
                  <c:v>-3.0553168283169842E-3</c:v>
                </c:pt>
                <c:pt idx="217">
                  <c:v>-3.0552120991931579E-3</c:v>
                </c:pt>
                <c:pt idx="218">
                  <c:v>-3.0549109777668519E-3</c:v>
                </c:pt>
                <c:pt idx="219">
                  <c:v>-3.0536406415731065E-3</c:v>
                </c:pt>
                <c:pt idx="220">
                  <c:v>-3.0516887597468174E-3</c:v>
                </c:pt>
                <c:pt idx="221">
                  <c:v>-3.050365319651104E-3</c:v>
                </c:pt>
                <c:pt idx="222">
                  <c:v>-3.0488293446523278E-3</c:v>
                </c:pt>
                <c:pt idx="223">
                  <c:v>-3.0470781439532919E-3</c:v>
                </c:pt>
                <c:pt idx="224">
                  <c:v>-3.0428448716624938E-3</c:v>
                </c:pt>
                <c:pt idx="225">
                  <c:v>-3.037867276096189E-3</c:v>
                </c:pt>
                <c:pt idx="226">
                  <c:v>-3.0349995904303435E-3</c:v>
                </c:pt>
                <c:pt idx="227">
                  <c:v>-3.0319005364407309E-3</c:v>
                </c:pt>
                <c:pt idx="228">
                  <c:v>-3.028567423495845E-3</c:v>
                </c:pt>
                <c:pt idx="229">
                  <c:v>-3.0211075492055021E-3</c:v>
                </c:pt>
                <c:pt idx="230">
                  <c:v>-3.012840574055251E-3</c:v>
                </c:pt>
                <c:pt idx="231">
                  <c:v>-3.0082968097608124E-3</c:v>
                </c:pt>
                <c:pt idx="232">
                  <c:v>-3.0035028438291076E-3</c:v>
                </c:pt>
                <c:pt idx="233">
                  <c:v>-2.9984559858355565E-3</c:v>
                </c:pt>
                <c:pt idx="234">
                  <c:v>-2.987505843499686E-3</c:v>
                </c:pt>
                <c:pt idx="235">
                  <c:v>-2.9756858227084513E-3</c:v>
                </c:pt>
                <c:pt idx="236">
                  <c:v>-2.969334146926439E-3</c:v>
                </c:pt>
                <c:pt idx="237">
                  <c:v>-2.9601631800336096E-3</c:v>
                </c:pt>
                <c:pt idx="238">
                  <c:v>-2.9487092433274917E-3</c:v>
                </c:pt>
                <c:pt idx="239">
                  <c:v>-2.9181911063784018E-3</c:v>
                </c:pt>
                <c:pt idx="240">
                  <c:v>-2.8916204538964162E-3</c:v>
                </c:pt>
                <c:pt idx="241">
                  <c:v>-2.8841140019295768E-3</c:v>
                </c:pt>
                <c:pt idx="242">
                  <c:v>-2.8683436130387723E-3</c:v>
                </c:pt>
                <c:pt idx="243">
                  <c:v>-2.8556338475564567E-3</c:v>
                </c:pt>
                <c:pt idx="244">
                  <c:v>-2.8518001438374444E-3</c:v>
                </c:pt>
                <c:pt idx="245">
                  <c:v>-2.8486045175628253E-3</c:v>
                </c:pt>
                <c:pt idx="246">
                  <c:v>-2.8443772663658438E-3</c:v>
                </c:pt>
                <c:pt idx="247">
                  <c:v>-2.8423510918550764E-3</c:v>
                </c:pt>
                <c:pt idx="248">
                  <c:v>-2.8424570807920623E-3</c:v>
                </c:pt>
                <c:pt idx="249">
                  <c:v>-2.8432456381908815E-3</c:v>
                </c:pt>
                <c:pt idx="250">
                  <c:v>-2.8447241789974521E-3</c:v>
                </c:pt>
                <c:pt idx="251">
                  <c:v>-2.8500182815441705E-3</c:v>
                </c:pt>
                <c:pt idx="252">
                  <c:v>-2.8576864803877776E-3</c:v>
                </c:pt>
                <c:pt idx="253">
                  <c:v>-2.8627261659306467E-3</c:v>
                </c:pt>
                <c:pt idx="254">
                  <c:v>-2.8685003256183378E-3</c:v>
                </c:pt>
                <c:pt idx="255">
                  <c:v>-2.8750163748331799E-3</c:v>
                </c:pt>
                <c:pt idx="256">
                  <c:v>-2.8905585134993642E-3</c:v>
                </c:pt>
                <c:pt idx="257">
                  <c:v>-2.906513503384021E-3</c:v>
                </c:pt>
                <c:pt idx="258">
                  <c:v>-2.9117997882500669E-3</c:v>
                </c:pt>
                <c:pt idx="259">
                  <c:v>-2.9166903860405598E-3</c:v>
                </c:pt>
                <c:pt idx="260">
                  <c:v>-2.9211804393944663E-3</c:v>
                </c:pt>
                <c:pt idx="261">
                  <c:v>-2.928801113216431E-3</c:v>
                </c:pt>
                <c:pt idx="262">
                  <c:v>-2.9350380679493472E-3</c:v>
                </c:pt>
                <c:pt idx="263">
                  <c:v>-2.9374525431212E-3</c:v>
                </c:pt>
                <c:pt idx="264">
                  <c:v>-2.9394373309710223E-3</c:v>
                </c:pt>
                <c:pt idx="265">
                  <c:v>-2.9409875746327398E-3</c:v>
                </c:pt>
                <c:pt idx="266">
                  <c:v>-2.9426152953625825E-3</c:v>
                </c:pt>
                <c:pt idx="267">
                  <c:v>-2.9427459637264368E-3</c:v>
                </c:pt>
                <c:pt idx="268">
                  <c:v>-2.9420506288086344E-3</c:v>
                </c:pt>
                <c:pt idx="269">
                  <c:v>-2.9408916068368778E-3</c:v>
                </c:pt>
                <c:pt idx="270">
                  <c:v>-2.9392640404297212E-3</c:v>
                </c:pt>
                <c:pt idx="271">
                  <c:v>-2.9344228077755816E-3</c:v>
                </c:pt>
                <c:pt idx="272">
                  <c:v>-2.9279711893285131E-3</c:v>
                </c:pt>
                <c:pt idx="273">
                  <c:v>-2.9239280442645557E-3</c:v>
                </c:pt>
                <c:pt idx="274">
                  <c:v>-2.9193872120581014E-3</c:v>
                </c:pt>
                <c:pt idx="275">
                  <c:v>-2.9143438355448844E-3</c:v>
                </c:pt>
                <c:pt idx="276">
                  <c:v>-2.9025576491387662E-3</c:v>
                </c:pt>
                <c:pt idx="277">
                  <c:v>-2.8890477435030127E-3</c:v>
                </c:pt>
                <c:pt idx="278">
                  <c:v>-2.8845297030162457E-3</c:v>
                </c:pt>
                <c:pt idx="279">
                  <c:v>-2.8828225293328182E-3</c:v>
                </c:pt>
                <c:pt idx="280">
                  <c:v>-2.8809285249994524E-3</c:v>
                </c:pt>
                <c:pt idx="281">
                  <c:v>-2.8765084954393834E-3</c:v>
                </c:pt>
                <c:pt idx="282">
                  <c:v>-2.8714471933421171E-3</c:v>
                </c:pt>
                <c:pt idx="283">
                  <c:v>-2.8685912799544205E-3</c:v>
                </c:pt>
                <c:pt idx="284">
                  <c:v>-2.8655374338486827E-3</c:v>
                </c:pt>
                <c:pt idx="285">
                  <c:v>-2.8622838043235077E-3</c:v>
                </c:pt>
                <c:pt idx="286">
                  <c:v>-2.8551013493654533E-3</c:v>
                </c:pt>
                <c:pt idx="287">
                  <c:v>-2.8472344465249014E-3</c:v>
                </c:pt>
                <c:pt idx="288">
                  <c:v>-2.8429541452720175E-3</c:v>
                </c:pt>
                <c:pt idx="289">
                  <c:v>-2.8384629585884403E-3</c:v>
                </c:pt>
                <c:pt idx="290">
                  <c:v>-2.8337590360187322E-3</c:v>
                </c:pt>
                <c:pt idx="291">
                  <c:v>-2.8236328196015277E-3</c:v>
                </c:pt>
                <c:pt idx="292">
                  <c:v>-2.8127789800599179E-3</c:v>
                </c:pt>
                <c:pt idx="293">
                  <c:v>-2.8069836228686125E-3</c:v>
                </c:pt>
                <c:pt idx="294">
                  <c:v>-2.8009644276371236E-3</c:v>
                </c:pt>
                <c:pt idx="295">
                  <c:v>-2.7947195439542547E-3</c:v>
                </c:pt>
                <c:pt idx="296">
                  <c:v>-2.781468230084233E-3</c:v>
                </c:pt>
                <c:pt idx="297">
                  <c:v>-2.7674461179617495E-3</c:v>
                </c:pt>
                <c:pt idx="298">
                  <c:v>-2.7580258170764997E-3</c:v>
                </c:pt>
                <c:pt idx="299">
                  <c:v>-2.7468077654221445E-3</c:v>
                </c:pt>
                <c:pt idx="300">
                  <c:v>-2.7360434786201366E-3</c:v>
                </c:pt>
                <c:pt idx="301">
                  <c:v>-2.7160516499712658E-3</c:v>
                </c:pt>
                <c:pt idx="302">
                  <c:v>-2.6976207611684338E-3</c:v>
                </c:pt>
                <c:pt idx="303">
                  <c:v>-2.6891978840873215E-3</c:v>
                </c:pt>
                <c:pt idx="304">
                  <c:v>-2.68125780599454E-3</c:v>
                </c:pt>
                <c:pt idx="305">
                  <c:v>-2.6608849102941682E-3</c:v>
                </c:pt>
                <c:pt idx="306">
                  <c:v>-2.64402709906E-3</c:v>
                </c:pt>
                <c:pt idx="307">
                  <c:v>-2.6396021054355457E-3</c:v>
                </c:pt>
                <c:pt idx="308">
                  <c:v>-2.6356986227555972E-3</c:v>
                </c:pt>
                <c:pt idx="309">
                  <c:v>-2.6296542221020494E-3</c:v>
                </c:pt>
                <c:pt idx="310">
                  <c:v>-2.6253965811022834E-3</c:v>
                </c:pt>
                <c:pt idx="311">
                  <c:v>-2.6241732379006875E-3</c:v>
                </c:pt>
                <c:pt idx="312">
                  <c:v>-2.6235004397642714E-3</c:v>
                </c:pt>
                <c:pt idx="313">
                  <c:v>-2.6233830253092473E-3</c:v>
                </c:pt>
                <c:pt idx="314">
                  <c:v>-2.6250236712728314E-3</c:v>
                </c:pt>
                <c:pt idx="315">
                  <c:v>-2.6285639868091231E-3</c:v>
                </c:pt>
                <c:pt idx="316">
                  <c:v>-2.6312960768633208E-3</c:v>
                </c:pt>
                <c:pt idx="317">
                  <c:v>-2.6346125847834267E-3</c:v>
                </c:pt>
                <c:pt idx="318">
                  <c:v>-2.6385183496911097E-3</c:v>
                </c:pt>
                <c:pt idx="319">
                  <c:v>-2.6391229300561339E-3</c:v>
                </c:pt>
                <c:pt idx="320">
                  <c:v>-2.6369894482911609E-3</c:v>
                </c:pt>
                <c:pt idx="321">
                  <c:v>-2.6358769352622636E-3</c:v>
                </c:pt>
                <c:pt idx="322">
                  <c:v>-2.6347365109930217E-3</c:v>
                </c:pt>
                <c:pt idx="323">
                  <c:v>-2.6335678771904404E-3</c:v>
                </c:pt>
                <c:pt idx="324">
                  <c:v>-2.6311350852801867E-3</c:v>
                </c:pt>
                <c:pt idx="325">
                  <c:v>-2.6279481972201553E-3</c:v>
                </c:pt>
                <c:pt idx="326">
                  <c:v>-2.625946958481039E-3</c:v>
                </c:pt>
                <c:pt idx="327">
                  <c:v>-2.6245725002801332E-3</c:v>
                </c:pt>
                <c:pt idx="328">
                  <c:v>-2.621721094916232E-3</c:v>
                </c:pt>
                <c:pt idx="329">
                  <c:v>-2.618765708379248E-3</c:v>
                </c:pt>
                <c:pt idx="330">
                  <c:v>-2.6172352783561822E-3</c:v>
                </c:pt>
                <c:pt idx="331">
                  <c:v>-2.6156727583614876E-3</c:v>
                </c:pt>
                <c:pt idx="332">
                  <c:v>-2.614077850305221E-3</c:v>
                </c:pt>
                <c:pt idx="333">
                  <c:v>-2.6107785805577497E-3</c:v>
                </c:pt>
                <c:pt idx="334">
                  <c:v>-2.60736836517043E-3</c:v>
                </c:pt>
                <c:pt idx="335">
                  <c:v>-2.6056070382851006E-3</c:v>
                </c:pt>
                <c:pt idx="336">
                  <c:v>-2.6038115324077951E-3</c:v>
                </c:pt>
                <c:pt idx="337">
                  <c:v>-2.6019815487194628E-3</c:v>
                </c:pt>
                <c:pt idx="338">
                  <c:v>-2.5982051637144093E-3</c:v>
                </c:pt>
                <c:pt idx="339">
                  <c:v>-2.5943108683857308E-3</c:v>
                </c:pt>
                <c:pt idx="340">
                  <c:v>-2.5923040193105559E-3</c:v>
                </c:pt>
                <c:pt idx="341">
                  <c:v>-2.590260901899945E-3</c:v>
                </c:pt>
                <c:pt idx="342">
                  <c:v>-2.5881812173347502E-3</c:v>
                </c:pt>
                <c:pt idx="343">
                  <c:v>-2.5838984659066078E-3</c:v>
                </c:pt>
                <c:pt idx="344">
                  <c:v>-2.5794908396963153E-3</c:v>
                </c:pt>
                <c:pt idx="345">
                  <c:v>-2.5772238429880474E-3</c:v>
                </c:pt>
                <c:pt idx="346">
                  <c:v>-2.5749184883989604E-3</c:v>
                </c:pt>
                <c:pt idx="347">
                  <c:v>-2.5725744774746976E-3</c:v>
                </c:pt>
                <c:pt idx="348">
                  <c:v>-2.5677561087336371E-3</c:v>
                </c:pt>
                <c:pt idx="349">
                  <c:v>-2.562805900611882E-3</c:v>
                </c:pt>
                <c:pt idx="350">
                  <c:v>-2.5602641307523617E-3</c:v>
                </c:pt>
                <c:pt idx="351">
                  <c:v>-2.5576819136297452E-3</c:v>
                </c:pt>
                <c:pt idx="352">
                  <c:v>-2.5550589507898221E-3</c:v>
                </c:pt>
                <c:pt idx="353">
                  <c:v>-2.5496757136860971E-3</c:v>
                </c:pt>
                <c:pt idx="354">
                  <c:v>-2.5441536727288374E-3</c:v>
                </c:pt>
                <c:pt idx="355">
                  <c:v>-2.5413225041260585E-3</c:v>
                </c:pt>
                <c:pt idx="356">
                  <c:v>-2.5384487990005472E-3</c:v>
                </c:pt>
                <c:pt idx="357">
                  <c:v>-2.5355322587765293E-3</c:v>
                </c:pt>
                <c:pt idx="358">
                  <c:v>-2.5295549023237988E-3</c:v>
                </c:pt>
                <c:pt idx="359">
                  <c:v>-2.5234317774930981E-3</c:v>
                </c:pt>
                <c:pt idx="360">
                  <c:v>-2.5202965848464E-3</c:v>
                </c:pt>
                <c:pt idx="361">
                  <c:v>-2.5171167660536023E-3</c:v>
                </c:pt>
                <c:pt idx="362">
                  <c:v>-2.5146505326931988E-3</c:v>
                </c:pt>
                <c:pt idx="363">
                  <c:v>-2.5111563422854557E-3</c:v>
                </c:pt>
                <c:pt idx="364">
                  <c:v>-2.5076006282730278E-3</c:v>
                </c:pt>
                <c:pt idx="365">
                  <c:v>-2.5057916155309533E-3</c:v>
                </c:pt>
                <c:pt idx="366">
                  <c:v>-2.5039636733365498E-3</c:v>
                </c:pt>
                <c:pt idx="367">
                  <c:v>-2.5021166440134814E-3</c:v>
                </c:pt>
                <c:pt idx="368">
                  <c:v>-2.498358174453953E-3</c:v>
                </c:pt>
                <c:pt idx="369">
                  <c:v>-2.4945345063250106E-3</c:v>
                </c:pt>
                <c:pt idx="370">
                  <c:v>-2.4925896793747265E-3</c:v>
                </c:pt>
                <c:pt idx="371">
                  <c:v>-2.4906248203723489E-3</c:v>
                </c:pt>
                <c:pt idx="372">
                  <c:v>-2.4886397719256544E-3</c:v>
                </c:pt>
                <c:pt idx="373">
                  <c:v>-2.4846015891070387E-3</c:v>
                </c:pt>
                <c:pt idx="374">
                  <c:v>-2.4804945332069653E-3</c:v>
                </c:pt>
                <c:pt idx="375">
                  <c:v>-2.4784061747844363E-3</c:v>
                </c:pt>
                <c:pt idx="376">
                  <c:v>-2.4762966821158137E-3</c:v>
                </c:pt>
                <c:pt idx="377">
                  <c:v>-2.4741658973630636E-3</c:v>
                </c:pt>
                <c:pt idx="378">
                  <c:v>-2.4698325675461749E-3</c:v>
                </c:pt>
                <c:pt idx="379">
                  <c:v>-2.4654266897395334E-3</c:v>
                </c:pt>
                <c:pt idx="380">
                  <c:v>-2.4631870831099104E-3</c:v>
                </c:pt>
                <c:pt idx="381">
                  <c:v>-2.4609252395544701E-3</c:v>
                </c:pt>
                <c:pt idx="382">
                  <c:v>-2.4586410018022581E-3</c:v>
                </c:pt>
                <c:pt idx="383">
                  <c:v>-2.4539970908939671E-3</c:v>
                </c:pt>
                <c:pt idx="384">
                  <c:v>-2.4492769572878716E-3</c:v>
                </c:pt>
                <c:pt idx="385">
                  <c:v>-2.4468783854353412E-3</c:v>
                </c:pt>
                <c:pt idx="386">
                  <c:v>-2.4444564741802734E-3</c:v>
                </c:pt>
                <c:pt idx="387">
                  <c:v>-2.4420110662514761E-3</c:v>
                </c:pt>
                <c:pt idx="388">
                  <c:v>-2.437041140382212E-3</c:v>
                </c:pt>
                <c:pt idx="389">
                  <c:v>-2.431991316992863E-3</c:v>
                </c:pt>
                <c:pt idx="390">
                  <c:v>-2.4294260629450603E-3</c:v>
                </c:pt>
                <c:pt idx="391">
                  <c:v>-2.4268363670181272E-3</c:v>
                </c:pt>
                <c:pt idx="392">
                  <c:v>-2.4242220719815567E-3</c:v>
                </c:pt>
                <c:pt idx="393">
                  <c:v>-2.4189106971811685E-3</c:v>
                </c:pt>
                <c:pt idx="394">
                  <c:v>-2.4135157501775999E-3</c:v>
                </c:pt>
                <c:pt idx="395">
                  <c:v>-2.4107760967626113E-3</c:v>
                </c:pt>
                <c:pt idx="396">
                  <c:v>-2.4080108992760208E-3</c:v>
                </c:pt>
                <c:pt idx="397">
                  <c:v>-2.405220000203925E-3</c:v>
                </c:pt>
                <c:pt idx="398">
                  <c:v>-2.3995517425128799E-3</c:v>
                </c:pt>
                <c:pt idx="399">
                  <c:v>-2.3937962378231879E-3</c:v>
                </c:pt>
                <c:pt idx="400">
                  <c:v>-2.390874468237031E-3</c:v>
                </c:pt>
                <c:pt idx="401">
                  <c:v>-2.3879260522657285E-3</c:v>
                </c:pt>
                <c:pt idx="402">
                  <c:v>-2.3849508319903141E-3</c:v>
                </c:pt>
                <c:pt idx="403">
                  <c:v>-2.3789102575348044E-3</c:v>
                </c:pt>
                <c:pt idx="404">
                  <c:v>-2.3727787612183283E-3</c:v>
                </c:pt>
                <c:pt idx="405">
                  <c:v>-2.3696671585794618E-3</c:v>
                </c:pt>
                <c:pt idx="406">
                  <c:v>-2.3665278069182564E-3</c:v>
                </c:pt>
                <c:pt idx="407">
                  <c:v>-2.3633605487213445E-3</c:v>
                </c:pt>
                <c:pt idx="408">
                  <c:v>-2.3569322234264713E-3</c:v>
                </c:pt>
                <c:pt idx="409">
                  <c:v>-2.3504093017180571E-3</c:v>
                </c:pt>
                <c:pt idx="410">
                  <c:v>-2.3471001488651398E-3</c:v>
                </c:pt>
                <c:pt idx="411">
                  <c:v>-2.3437621445561679E-3</c:v>
                </c:pt>
                <c:pt idx="412">
                  <c:v>-2.3403951315206159E-3</c:v>
                </c:pt>
                <c:pt idx="413">
                  <c:v>-2.3335636214492951E-3</c:v>
                </c:pt>
                <c:pt idx="414">
                  <c:v>-2.3266338402593394E-3</c:v>
                </c:pt>
                <c:pt idx="415">
                  <c:v>-2.3231194202379848E-3</c:v>
                </c:pt>
                <c:pt idx="416">
                  <c:v>-2.319575046529901E-3</c:v>
                </c:pt>
                <c:pt idx="417">
                  <c:v>-2.3160005614999437E-3</c:v>
                </c:pt>
                <c:pt idx="418">
                  <c:v>-2.3087504327636453E-3</c:v>
                </c:pt>
                <c:pt idx="419">
                  <c:v>-2.3013983581335294E-3</c:v>
                </c:pt>
                <c:pt idx="420">
                  <c:v>-2.2976709541151765E-3</c:v>
                </c:pt>
                <c:pt idx="421">
                  <c:v>-2.2939124938966024E-3</c:v>
                </c:pt>
                <c:pt idx="422">
                  <c:v>-2.2901228198019584E-3</c:v>
                </c:pt>
                <c:pt idx="423">
                  <c:v>-2.2824386385565496E-3</c:v>
                </c:pt>
                <c:pt idx="424">
                  <c:v>-2.2746488365829659E-3</c:v>
                </c:pt>
                <c:pt idx="425">
                  <c:v>-2.2707007315413788E-3</c:v>
                </c:pt>
                <c:pt idx="426">
                  <c:v>-2.2667204677459789E-3</c:v>
                </c:pt>
                <c:pt idx="427">
                  <c:v>-2.2631460453964238E-3</c:v>
                </c:pt>
                <c:pt idx="428">
                  <c:v>-2.2568145929916885E-3</c:v>
                </c:pt>
                <c:pt idx="429">
                  <c:v>-2.2504362150215489E-3</c:v>
                </c:pt>
                <c:pt idx="430">
                  <c:v>-2.2472234022474654E-3</c:v>
                </c:pt>
                <c:pt idx="431">
                  <c:v>-2.2439963185011398E-3</c:v>
                </c:pt>
                <c:pt idx="432">
                  <c:v>-2.2407548997154724E-3</c:v>
                </c:pt>
                <c:pt idx="433">
                  <c:v>-2.2342239559390688E-3</c:v>
                </c:pt>
                <c:pt idx="434">
                  <c:v>-2.2276445842059553E-3</c:v>
                </c:pt>
                <c:pt idx="435">
                  <c:v>-2.2243305235440376E-3</c:v>
                </c:pt>
                <c:pt idx="436">
                  <c:v>-2.2210017411708636E-3</c:v>
                </c:pt>
                <c:pt idx="437">
                  <c:v>-2.217658173019452E-3</c:v>
                </c:pt>
                <c:pt idx="438">
                  <c:v>-2.2109214283564009E-3</c:v>
                </c:pt>
                <c:pt idx="439">
                  <c:v>-2.2041347535501827E-3</c:v>
                </c:pt>
                <c:pt idx="440">
                  <c:v>-2.2007162900715247E-3</c:v>
                </c:pt>
                <c:pt idx="441">
                  <c:v>-2.1972826543049839E-3</c:v>
                </c:pt>
                <c:pt idx="442">
                  <c:v>-2.1938337821027381E-3</c:v>
                </c:pt>
                <c:pt idx="443">
                  <c:v>-2.1868849270488574E-3</c:v>
                </c:pt>
                <c:pt idx="444">
                  <c:v>-2.1798846395297338E-3</c:v>
                </c:pt>
                <c:pt idx="445">
                  <c:v>-2.17635861863133E-3</c:v>
                </c:pt>
                <c:pt idx="446">
                  <c:v>-2.1728169747471447E-3</c:v>
                </c:pt>
                <c:pt idx="447">
                  <c:v>-2.169259643688685E-3</c:v>
                </c:pt>
                <c:pt idx="448">
                  <c:v>-2.1620923687574994E-3</c:v>
                </c:pt>
                <c:pt idx="449">
                  <c:v>-2.1548721590359914E-3</c:v>
                </c:pt>
                <c:pt idx="450">
                  <c:v>-2.1512354259136343E-3</c:v>
                </c:pt>
                <c:pt idx="451">
                  <c:v>-2.1475826192292997E-3</c:v>
                </c:pt>
                <c:pt idx="452">
                  <c:v>-2.1439136745107744E-3</c:v>
                </c:pt>
                <c:pt idx="453">
                  <c:v>-2.1365216701742509E-3</c:v>
                </c:pt>
                <c:pt idx="454">
                  <c:v>-2.1290752288899407E-3</c:v>
                </c:pt>
                <c:pt idx="455">
                  <c:v>-2.1253246287409092E-3</c:v>
                </c:pt>
                <c:pt idx="456">
                  <c:v>-2.1215575044135826E-3</c:v>
                </c:pt>
                <c:pt idx="457">
                  <c:v>-2.1177737914355229E-3</c:v>
                </c:pt>
                <c:pt idx="458">
                  <c:v>-2.1101507481592753E-3</c:v>
                </c:pt>
                <c:pt idx="459">
                  <c:v>-2.1024717656401102E-3</c:v>
                </c:pt>
                <c:pt idx="460">
                  <c:v>-2.0986041438256749E-3</c:v>
                </c:pt>
                <c:pt idx="461">
                  <c:v>-2.0947195470949519E-3</c:v>
                </c:pt>
                <c:pt idx="462">
                  <c:v>-2.0908179110972831E-3</c:v>
                </c:pt>
                <c:pt idx="463">
                  <c:v>-2.0829575194047075E-3</c:v>
                </c:pt>
                <c:pt idx="464">
                  <c:v>-2.0750396862114274E-3</c:v>
                </c:pt>
                <c:pt idx="465">
                  <c:v>-2.0710518879727404E-3</c:v>
                </c:pt>
                <c:pt idx="466">
                  <c:v>-2.067046664039673E-3</c:v>
                </c:pt>
                <c:pt idx="467">
                  <c:v>-2.0630239501427338E-3</c:v>
                </c:pt>
                <c:pt idx="468">
                  <c:v>-2.0549199006388631E-3</c:v>
                </c:pt>
                <c:pt idx="469">
                  <c:v>-2.046756907297863E-3</c:v>
                </c:pt>
                <c:pt idx="470">
                  <c:v>-2.0426457778374208E-3</c:v>
                </c:pt>
                <c:pt idx="471">
                  <c:v>-2.0385167720668581E-3</c:v>
                </c:pt>
                <c:pt idx="472">
                  <c:v>-2.0343698256356769E-3</c:v>
                </c:pt>
                <c:pt idx="473">
                  <c:v>-2.0260158086412832E-3</c:v>
                </c:pt>
                <c:pt idx="474">
                  <c:v>-2.0176013456871251E-3</c:v>
                </c:pt>
                <c:pt idx="475">
                  <c:v>-2.0133637302092791E-3</c:v>
                </c:pt>
                <c:pt idx="476">
                  <c:v>-2.0091077878057638E-3</c:v>
                </c:pt>
                <c:pt idx="477">
                  <c:v>-2.0048334540858398E-3</c:v>
                </c:pt>
                <c:pt idx="478">
                  <c:v>-1.996223160190005E-3</c:v>
                </c:pt>
                <c:pt idx="479">
                  <c:v>-1.9875509180585652E-3</c:v>
                </c:pt>
                <c:pt idx="480">
                  <c:v>-1.9831836619316917E-3</c:v>
                </c:pt>
                <c:pt idx="481">
                  <c:v>-1.9787976280614271E-3</c:v>
                </c:pt>
                <c:pt idx="482">
                  <c:v>-1.9743927522999699E-3</c:v>
                </c:pt>
                <c:pt idx="483">
                  <c:v>-1.9655198720228825E-3</c:v>
                </c:pt>
                <c:pt idx="484">
                  <c:v>-1.9565835412268511E-3</c:v>
                </c:pt>
                <c:pt idx="485">
                  <c:v>-1.9520834895376711E-3</c:v>
                </c:pt>
                <c:pt idx="486">
                  <c:v>-1.9475642096928238E-3</c:v>
                </c:pt>
                <c:pt idx="487">
                  <c:v>-1.9430256370177475E-3</c:v>
                </c:pt>
                <c:pt idx="488">
                  <c:v>-1.9338838608527211E-3</c:v>
                </c:pt>
                <c:pt idx="489">
                  <c:v>-1.9246771318993771E-3</c:v>
                </c:pt>
                <c:pt idx="490">
                  <c:v>-1.9200411300203625E-3</c:v>
                </c:pt>
                <c:pt idx="491">
                  <c:v>-1.9152014715652648E-3</c:v>
                </c:pt>
                <c:pt idx="492">
                  <c:v>-1.9101737423503498E-3</c:v>
                </c:pt>
                <c:pt idx="493">
                  <c:v>-1.9001309975268895E-3</c:v>
                </c:pt>
                <c:pt idx="494">
                  <c:v>-1.8850946757107074E-3</c:v>
                </c:pt>
                <c:pt idx="495">
                  <c:v>-1.8750897226770965E-3</c:v>
                </c:pt>
                <c:pt idx="496">
                  <c:v>-1.8651049455387502E-3</c:v>
                </c:pt>
                <c:pt idx="497">
                  <c:v>-1.8526464722757809E-3</c:v>
                </c:pt>
                <c:pt idx="498">
                  <c:v>-1.8451852987381287E-3</c:v>
                </c:pt>
                <c:pt idx="499">
                  <c:v>-1.8402175481175833E-3</c:v>
                </c:pt>
                <c:pt idx="500">
                  <c:v>-1.8302984172351331E-3</c:v>
                </c:pt>
                <c:pt idx="501">
                  <c:v>-1.8203960482084786E-3</c:v>
                </c:pt>
                <c:pt idx="502">
                  <c:v>-1.8154534403491736E-3</c:v>
                </c:pt>
                <c:pt idx="503">
                  <c:v>-1.8105160962957069E-3</c:v>
                </c:pt>
                <c:pt idx="504">
                  <c:v>-1.8055840940958195E-3</c:v>
                </c:pt>
                <c:pt idx="505">
                  <c:v>-1.7957382881222518E-3</c:v>
                </c:pt>
                <c:pt idx="506">
                  <c:v>-1.7859110722835557E-3</c:v>
                </c:pt>
                <c:pt idx="507">
                  <c:v>-1.781006955335576E-3</c:v>
                </c:pt>
                <c:pt idx="508">
                  <c:v>-1.7761086503916782E-3</c:v>
                </c:pt>
                <c:pt idx="509">
                  <c:v>-1.7712162359451928E-3</c:v>
                </c:pt>
                <c:pt idx="510">
                  <c:v>-1.7614514336501037E-3</c:v>
                </c:pt>
                <c:pt idx="511">
                  <c:v>-1.7517070497615004E-3</c:v>
                </c:pt>
                <c:pt idx="512">
                  <c:v>-1.7468452628945194E-3</c:v>
                </c:pt>
                <c:pt idx="513">
                  <c:v>-1.7419898365132003E-3</c:v>
                </c:pt>
                <c:pt idx="514">
                  <c:v>-1.7371408491920414E-3</c:v>
                </c:pt>
                <c:pt idx="515">
                  <c:v>-1.7274647292401131E-3</c:v>
                </c:pt>
                <c:pt idx="516">
                  <c:v>-1.7178108560011527E-3</c:v>
                </c:pt>
                <c:pt idx="517">
                  <c:v>-1.712995238586138E-3</c:v>
                </c:pt>
                <c:pt idx="518">
                  <c:v>-1.7081865301787761E-3</c:v>
                </c:pt>
                <c:pt idx="519">
                  <c:v>-1.7033848092724659E-3</c:v>
                </c:pt>
                <c:pt idx="520">
                  <c:v>-1.6938050503533834E-3</c:v>
                </c:pt>
                <c:pt idx="521">
                  <c:v>-1.6842493664736996E-3</c:v>
                </c:pt>
                <c:pt idx="522">
                  <c:v>-1.6794837577993331E-3</c:v>
                </c:pt>
                <c:pt idx="523">
                  <c:v>-1.6747256066948651E-3</c:v>
                </c:pt>
                <c:pt idx="524">
                  <c:v>-1.6699749915321841E-3</c:v>
                </c:pt>
                <c:pt idx="525">
                  <c:v>-1.6604992724507206E-3</c:v>
                </c:pt>
                <c:pt idx="526">
                  <c:v>-1.6510494566414934E-3</c:v>
                </c:pt>
                <c:pt idx="527">
                  <c:v>-1.6463376960355093E-3</c:v>
                </c:pt>
                <c:pt idx="528">
                  <c:v>-1.6416339416021593E-3</c:v>
                </c:pt>
                <c:pt idx="529">
                  <c:v>-1.6369382715511545E-3</c:v>
                </c:pt>
                <c:pt idx="530">
                  <c:v>-1.6275742709394435E-3</c:v>
                </c:pt>
                <c:pt idx="531">
                  <c:v>-1.6182380018363795E-3</c:v>
                </c:pt>
                <c:pt idx="532">
                  <c:v>-1.6135839288281119E-3</c:v>
                </c:pt>
                <c:pt idx="533">
                  <c:v>-1.6089384102707714E-3</c:v>
                </c:pt>
                <c:pt idx="534">
                  <c:v>-1.6043015246982554E-3</c:v>
                </c:pt>
                <c:pt idx="535">
                  <c:v>-1.595056921282217E-3</c:v>
                </c:pt>
                <c:pt idx="536">
                  <c:v>-1.5858418776249252E-3</c:v>
                </c:pt>
                <c:pt idx="537">
                  <c:v>-1.5812493314182501E-3</c:v>
                </c:pt>
                <c:pt idx="538">
                  <c:v>-1.5766658883053552E-3</c:v>
                </c:pt>
                <c:pt idx="539">
                  <c:v>-1.5720916263743572E-3</c:v>
                </c:pt>
                <c:pt idx="540">
                  <c:v>-1.5629740989439849E-3</c:v>
                </c:pt>
                <c:pt idx="541">
                  <c:v>-1.5538879594033592E-3</c:v>
                </c:pt>
                <c:pt idx="542">
                  <c:v>-1.5493607794441568E-3</c:v>
                </c:pt>
                <c:pt idx="543">
                  <c:v>-1.5448432508972574E-3</c:v>
                </c:pt>
                <c:pt idx="544">
                  <c:v>-1.5403354522965267E-3</c:v>
                </c:pt>
                <c:pt idx="545">
                  <c:v>-1.5313526793252201E-3</c:v>
                </c:pt>
                <c:pt idx="546">
                  <c:v>-1.5224031225602481E-3</c:v>
                </c:pt>
                <c:pt idx="547">
                  <c:v>-1.5179451482527633E-3</c:v>
                </c:pt>
                <c:pt idx="548">
                  <c:v>-1.5134973737164733E-3</c:v>
                </c:pt>
                <c:pt idx="549">
                  <c:v>-1.5090598776067163E-3</c:v>
                </c:pt>
                <c:pt idx="550">
                  <c:v>-1.5002195378845565E-3</c:v>
                </c:pt>
                <c:pt idx="551">
                  <c:v>-1.4914142427195291E-3</c:v>
                </c:pt>
                <c:pt idx="552">
                  <c:v>-1.4863926024980883E-3</c:v>
                </c:pt>
                <c:pt idx="553">
                  <c:v>-1.4807449464188905E-3</c:v>
                </c:pt>
                <c:pt idx="554">
                  <c:v>-1.4751080554023083E-3</c:v>
                </c:pt>
                <c:pt idx="555">
                  <c:v>-1.4638706674965027E-3</c:v>
                </c:pt>
                <c:pt idx="556">
                  <c:v>-1.4526701857448627E-3</c:v>
                </c:pt>
                <c:pt idx="557">
                  <c:v>-1.447088653840868E-3</c:v>
                </c:pt>
                <c:pt idx="558">
                  <c:v>-1.4415185008028217E-3</c:v>
                </c:pt>
                <c:pt idx="559">
                  <c:v>-1.4359598288705764E-3</c:v>
                </c:pt>
                <c:pt idx="560">
                  <c:v>-1.4248812676149823E-3</c:v>
                </c:pt>
                <c:pt idx="561">
                  <c:v>-1.4138420004795491E-3</c:v>
                </c:pt>
                <c:pt idx="562">
                  <c:v>-1.4083422696986765E-3</c:v>
                </c:pt>
                <c:pt idx="563">
                  <c:v>-1.4028546343941206E-3</c:v>
                </c:pt>
                <c:pt idx="564">
                  <c:v>-1.39737919660298E-3</c:v>
                </c:pt>
                <c:pt idx="565">
                  <c:v>-1.3864694914141201E-3</c:v>
                </c:pt>
                <c:pt idx="566">
                  <c:v>-1.3756014683252067E-3</c:v>
                </c:pt>
                <c:pt idx="567">
                  <c:v>-1.3701885538041178E-3</c:v>
                </c:pt>
                <c:pt idx="568">
                  <c:v>-1.3647884508020429E-3</c:v>
                </c:pt>
                <c:pt idx="569">
                  <c:v>-1.3594012618828629E-3</c:v>
                </c:pt>
                <c:pt idx="570">
                  <c:v>-1.3486704424196137E-3</c:v>
                </c:pt>
                <c:pt idx="571">
                  <c:v>-1.3379836930850902E-3</c:v>
                </c:pt>
                <c:pt idx="572">
                  <c:v>-1.332662609269784E-3</c:v>
                </c:pt>
                <c:pt idx="573">
                  <c:v>-1.3273550536237939E-3</c:v>
                </c:pt>
                <c:pt idx="574">
                  <c:v>-1.3115285157387902E-3</c:v>
                </c:pt>
                <c:pt idx="575">
                  <c:v>-1.2957995399263803E-3</c:v>
                </c:pt>
                <c:pt idx="576">
                  <c:v>-1.2905895462833614E-3</c:v>
                </c:pt>
                <c:pt idx="577">
                  <c:v>-1.2853938993752962E-3</c:v>
                </c:pt>
                <c:pt idx="578">
                  <c:v>-1.27505094006183E-3</c:v>
                </c:pt>
                <c:pt idx="579">
                  <c:v>-1.2647568268020143E-3</c:v>
                </c:pt>
                <c:pt idx="580">
                  <c:v>-1.2570807406982788E-3</c:v>
                </c:pt>
                <c:pt idx="581">
                  <c:v>-1.2494346785842435E-3</c:v>
                </c:pt>
                <c:pt idx="582">
                  <c:v>-1.2393006937323333E-3</c:v>
                </c:pt>
                <c:pt idx="583">
                  <c:v>-1.229217942946376E-3</c:v>
                </c:pt>
                <c:pt idx="584">
                  <c:v>-1.2242024403810831E-3</c:v>
                </c:pt>
                <c:pt idx="585">
                  <c:v>-1.2192026151649244E-3</c:v>
                </c:pt>
                <c:pt idx="586">
                  <c:v>-1.2142185696185249E-3</c:v>
                </c:pt>
                <c:pt idx="587">
                  <c:v>-1.2043035886267334E-3</c:v>
                </c:pt>
                <c:pt idx="588">
                  <c:v>-1.1944422298539917E-3</c:v>
                </c:pt>
                <c:pt idx="589">
                  <c:v>-1.1895386173035585E-3</c:v>
                </c:pt>
                <c:pt idx="590">
                  <c:v>-1.184651398508707E-3</c:v>
                </c:pt>
                <c:pt idx="591">
                  <c:v>-1.1797806755873021E-3</c:v>
                </c:pt>
                <c:pt idx="592">
                  <c:v>-1.1700947283325013E-3</c:v>
                </c:pt>
                <c:pt idx="593">
                  <c:v>-1.160464791075052E-3</c:v>
                </c:pt>
                <c:pt idx="594">
                  <c:v>-1.1556780833837609E-3</c:v>
                </c:pt>
                <c:pt idx="595">
                  <c:v>-1.1509084856921726E-3</c:v>
                </c:pt>
                <c:pt idx="596">
                  <c:v>-1.1461561004424132E-3</c:v>
                </c:pt>
                <c:pt idx="597">
                  <c:v>-1.1367092162773934E-3</c:v>
                </c:pt>
                <c:pt idx="598">
                  <c:v>-1.12732073015162E-3</c:v>
                </c:pt>
                <c:pt idx="599">
                  <c:v>-1.1226559420411764E-3</c:v>
                </c:pt>
                <c:pt idx="600">
                  <c:v>-1.1180089804175527E-3</c:v>
                </c:pt>
                <c:pt idx="601">
                  <c:v>-1.1133799473986936E-3</c:v>
                </c:pt>
                <c:pt idx="602">
                  <c:v>-1.1041821560425664E-3</c:v>
                </c:pt>
                <c:pt idx="603">
                  <c:v>-1.0950451506592006E-3</c:v>
                </c:pt>
                <c:pt idx="604">
                  <c:v>-1.0905072968502773E-3</c:v>
                </c:pt>
                <c:pt idx="605">
                  <c:v>-1.0859879858935953E-3</c:v>
                </c:pt>
                <c:pt idx="606">
                  <c:v>-1.0814873202718352E-3</c:v>
                </c:pt>
                <c:pt idx="607">
                  <c:v>-1.0725486510541752E-3</c:v>
                </c:pt>
                <c:pt idx="608">
                  <c:v>-1.0636731560046916E-3</c:v>
                </c:pt>
                <c:pt idx="609">
                  <c:v>-1.0592672513387127E-3</c:v>
                </c:pt>
                <c:pt idx="610">
                  <c:v>-1.054880605971376E-3</c:v>
                </c:pt>
                <c:pt idx="611">
                  <c:v>-1.0505133221827305E-3</c:v>
                </c:pt>
                <c:pt idx="612">
                  <c:v>-1.0418438049236819E-3</c:v>
                </c:pt>
                <c:pt idx="613">
                  <c:v>-1.0332398497517746E-3</c:v>
                </c:pt>
                <c:pt idx="614">
                  <c:v>-1.0289709090289213E-3</c:v>
                </c:pt>
                <c:pt idx="615">
                  <c:v>-1.0247219439699507E-3</c:v>
                </c:pt>
                <c:pt idx="616">
                  <c:v>-1.0199542109651356E-3</c:v>
                </c:pt>
                <c:pt idx="617">
                  <c:v>-1.0093561458753913E-3</c:v>
                </c:pt>
                <c:pt idx="618">
                  <c:v>-9.9876029880592793E-4</c:v>
                </c:pt>
                <c:pt idx="619">
                  <c:v>-9.934635601048633E-4</c:v>
                </c:pt>
                <c:pt idx="620">
                  <c:v>-9.881675776850533E-4</c:v>
                </c:pt>
                <c:pt idx="621">
                  <c:v>-9.8287238201992858E-4</c:v>
                </c:pt>
                <c:pt idx="622">
                  <c:v>-9.7228476440031531E-4</c:v>
                </c:pt>
                <c:pt idx="623">
                  <c:v>-9.6170007212027363E-4</c:v>
                </c:pt>
                <c:pt idx="624">
                  <c:v>-9.5640926453415063E-4</c:v>
                </c:pt>
                <c:pt idx="625">
                  <c:v>-9.5111942536826432E-4</c:v>
                </c:pt>
                <c:pt idx="626">
                  <c:v>-9.4583058521748736E-4</c:v>
                </c:pt>
                <c:pt idx="627">
                  <c:v>-9.3525638587505812E-4</c:v>
                </c:pt>
                <c:pt idx="628">
                  <c:v>-9.246858192507862E-4</c:v>
                </c:pt>
                <c:pt idx="629">
                  <c:v>-9.1940242811668299E-4</c:v>
                </c:pt>
                <c:pt idx="630">
                  <c:v>-9.1412021766322331E-4</c:v>
                </c:pt>
                <c:pt idx="631">
                  <c:v>-9.0883921840424547E-4</c:v>
                </c:pt>
                <c:pt idx="632">
                  <c:v>-8.9828140815620329E-4</c:v>
                </c:pt>
                <c:pt idx="633">
                  <c:v>-8.8772793796023817E-4</c:v>
                </c:pt>
                <c:pt idx="634">
                  <c:v>-8.8245344873616569E-4</c:v>
                </c:pt>
                <c:pt idx="635">
                  <c:v>-8.7718035241251885E-4</c:v>
                </c:pt>
                <c:pt idx="636">
                  <c:v>-8.7190867942218866E-4</c:v>
                </c:pt>
                <c:pt idx="637">
                  <c:v>-8.6137022907426767E-4</c:v>
                </c:pt>
                <c:pt idx="638">
                  <c:v>-8.508368262098939E-4</c:v>
                </c:pt>
                <c:pt idx="639">
                  <c:v>-8.4557272419122668E-4</c:v>
                </c:pt>
                <c:pt idx="640">
                  <c:v>-8.4031022745474388E-4</c:v>
                </c:pt>
                <c:pt idx="641">
                  <c:v>-8.3504936602822838E-4</c:v>
                </c:pt>
                <c:pt idx="642">
                  <c:v>-8.245332465552967E-4</c:v>
                </c:pt>
                <c:pt idx="643">
                  <c:v>-8.1402288167330269E-4</c:v>
                </c:pt>
                <c:pt idx="644">
                  <c:v>-8.0877065243841351E-4</c:v>
                </c:pt>
                <c:pt idx="645">
                  <c:v>-8.0352024058379145E-4</c:v>
                </c:pt>
                <c:pt idx="646">
                  <c:v>-7.9827167633978542E-4</c:v>
                </c:pt>
                <c:pt idx="647">
                  <c:v>-7.8778085835076272E-4</c:v>
                </c:pt>
                <c:pt idx="648">
                  <c:v>-7.7729650242488947E-4</c:v>
                </c:pt>
                <c:pt idx="649">
                  <c:v>-7.7205763126790214E-4</c:v>
                </c:pt>
                <c:pt idx="650">
                  <c:v>-7.6682078962976639E-4</c:v>
                </c:pt>
                <c:pt idx="651">
                  <c:v>-7.6158600798386039E-4</c:v>
                </c:pt>
                <c:pt idx="652">
                  <c:v>-7.5112346236186323E-4</c:v>
                </c:pt>
                <c:pt idx="653">
                  <c:v>-7.4066808612985812E-4</c:v>
                </c:pt>
                <c:pt idx="654">
                  <c:v>-7.3544405850643605E-4</c:v>
                </c:pt>
                <c:pt idx="655">
                  <c:v>-7.3022227262140732E-4</c:v>
                </c:pt>
                <c:pt idx="656">
                  <c:v>-7.2500275890752491E-4</c:v>
                </c:pt>
                <c:pt idx="657">
                  <c:v>-7.1457145642341707E-4</c:v>
                </c:pt>
                <c:pt idx="658">
                  <c:v>-7.0414803073296894E-4</c:v>
                </c:pt>
                <c:pt idx="659">
                  <c:v>-6.9894033209819194E-4</c:v>
                </c:pt>
                <c:pt idx="660">
                  <c:v>-6.9373508734018642E-4</c:v>
                </c:pt>
                <c:pt idx="661">
                  <c:v>-6.8853232685111817E-4</c:v>
                </c:pt>
                <c:pt idx="662">
                  <c:v>-6.7813523843903323E-4</c:v>
                </c:pt>
                <c:pt idx="663">
                  <c:v>-6.6774673409375062E-4</c:v>
                </c:pt>
                <c:pt idx="664">
                  <c:v>-6.6255684974010805E-4</c:v>
                </c:pt>
                <c:pt idx="665">
                  <c:v>-6.5736963152299144E-4</c:v>
                </c:pt>
                <c:pt idx="666">
                  <c:v>-6.5218510975365007E-4</c:v>
                </c:pt>
                <c:pt idx="667">
                  <c:v>-6.4182520623266761E-4</c:v>
                </c:pt>
                <c:pt idx="668">
                  <c:v>-6.314745939462697E-4</c:v>
                </c:pt>
                <c:pt idx="669">
                  <c:v>-6.2630400936817751E-4</c:v>
                </c:pt>
                <c:pt idx="670">
                  <c:v>-6.2113630318634387E-4</c:v>
                </c:pt>
                <c:pt idx="671">
                  <c:v>-6.1597150554993925E-4</c:v>
                </c:pt>
                <c:pt idx="672">
                  <c:v>-6.0565175757570163E-4</c:v>
                </c:pt>
                <c:pt idx="673">
                  <c:v>-5.9534200834473929E-4</c:v>
                </c:pt>
                <c:pt idx="674">
                  <c:v>-5.9019220887395613E-4</c:v>
                </c:pt>
                <c:pt idx="675">
                  <c:v>-5.8504550005908644E-4</c:v>
                </c:pt>
                <c:pt idx="676">
                  <c:v>-5.7990191192778943E-4</c:v>
                </c:pt>
                <c:pt idx="677">
                  <c:v>-5.696252904437135E-4</c:v>
                </c:pt>
                <c:pt idx="678">
                  <c:v>-5.5935937497467018E-4</c:v>
                </c:pt>
                <c:pt idx="679">
                  <c:v>-5.5423184602346469E-4</c:v>
                </c:pt>
                <c:pt idx="680">
                  <c:v>-5.4910761998777289E-4</c:v>
                </c:pt>
                <c:pt idx="681">
                  <c:v>-5.4474121066293041E-4</c:v>
                </c:pt>
                <c:pt idx="682">
                  <c:v>-5.3742727496512981E-4</c:v>
                </c:pt>
                <c:pt idx="683">
                  <c:v>-5.2999734267583708E-4</c:v>
                </c:pt>
                <c:pt idx="684">
                  <c:v>-5.2622401786598955E-4</c:v>
                </c:pt>
                <c:pt idx="685">
                  <c:v>-5.2241546161861272E-4</c:v>
                </c:pt>
                <c:pt idx="686">
                  <c:v>-5.1857153011797979E-4</c:v>
                </c:pt>
                <c:pt idx="687">
                  <c:v>-5.1076502821063971E-4</c:v>
                </c:pt>
                <c:pt idx="688">
                  <c:v>-5.0283916696167196E-4</c:v>
                </c:pt>
                <c:pt idx="689">
                  <c:v>-4.9881619632668951E-4</c:v>
                </c:pt>
                <c:pt idx="690">
                  <c:v>-4.9475698563988834E-4</c:v>
                </c:pt>
                <c:pt idx="691">
                  <c:v>-4.9066139068036662E-4</c:v>
                </c:pt>
                <c:pt idx="692">
                  <c:v>-4.8234819926648115E-4</c:v>
                </c:pt>
                <c:pt idx="693">
                  <c:v>-4.7391228576573779E-4</c:v>
                </c:pt>
                <c:pt idx="694">
                  <c:v>-4.696326078326772E-4</c:v>
                </c:pt>
                <c:pt idx="695">
                  <c:v>-4.6531568095060732E-4</c:v>
                </c:pt>
                <c:pt idx="696">
                  <c:v>-4.6096136081774593E-4</c:v>
                </c:pt>
                <c:pt idx="697">
                  <c:v>-4.5212735675538123E-4</c:v>
                </c:pt>
                <c:pt idx="698">
                  <c:v>-4.4316726786304078E-4</c:v>
                </c:pt>
                <c:pt idx="699">
                  <c:v>-4.3862382088127714E-4</c:v>
                </c:pt>
                <c:pt idx="700">
                  <c:v>-4.3404211605424536E-4</c:v>
                </c:pt>
                <c:pt idx="701">
                  <c:v>-4.2942200944502229E-4</c:v>
                </c:pt>
                <c:pt idx="702">
                  <c:v>-4.2005306926590945E-4</c:v>
                </c:pt>
                <c:pt idx="703">
                  <c:v>-4.1055468174774087E-4</c:v>
                </c:pt>
                <c:pt idx="704">
                  <c:v>-4.0574040405410899E-4</c:v>
                </c:pt>
                <c:pt idx="705">
                  <c:v>-4.0088685974146263E-4</c:v>
                </c:pt>
                <c:pt idx="706">
                  <c:v>-3.9599390483249401E-4</c:v>
                </c:pt>
                <c:pt idx="707">
                  <c:v>-3.8607590546794242E-4</c:v>
                </c:pt>
                <c:pt idx="708">
                  <c:v>-3.760250959598168E-4</c:v>
                </c:pt>
                <c:pt idx="709">
                  <c:v>-3.7093292601949202E-4</c:v>
                </c:pt>
                <c:pt idx="710">
                  <c:v>-3.6580048060632497E-4</c:v>
                </c:pt>
                <c:pt idx="711">
                  <c:v>-3.6062761578373729E-4</c:v>
                </c:pt>
                <c:pt idx="712">
                  <c:v>-3.5014643389066934E-4</c:v>
                </c:pt>
                <c:pt idx="713">
                  <c:v>-3.3952907924979876E-4</c:v>
                </c:pt>
                <c:pt idx="714">
                  <c:v>-3.3415195529189846E-4</c:v>
                </c:pt>
                <c:pt idx="715">
                  <c:v>-3.287335472515763E-4</c:v>
                </c:pt>
                <c:pt idx="716">
                  <c:v>-3.2327371082764008E-4</c:v>
                </c:pt>
                <c:pt idx="717">
                  <c:v>-3.1221522316005193E-4</c:v>
                </c:pt>
                <c:pt idx="718">
                  <c:v>-3.0101720017601302E-4</c:v>
                </c:pt>
                <c:pt idx="719">
                  <c:v>-2.9534806059930115E-4</c:v>
                </c:pt>
                <c:pt idx="720">
                  <c:v>-2.8963662816956933E-4</c:v>
                </c:pt>
                <c:pt idx="721">
                  <c:v>-2.8388275862631097E-4</c:v>
                </c:pt>
                <c:pt idx="722">
                  <c:v>-2.7223284193933516E-4</c:v>
                </c:pt>
                <c:pt idx="723">
                  <c:v>-2.6044002718847778E-4</c:v>
                </c:pt>
                <c:pt idx="724">
                  <c:v>-2.5447181052117143E-4</c:v>
                </c:pt>
                <c:pt idx="725">
                  <c:v>-2.4846029210983831E-4</c:v>
                </c:pt>
                <c:pt idx="726">
                  <c:v>-2.4240532769414247E-4</c:v>
                </c:pt>
                <c:pt idx="727">
                  <c:v>-2.3014985877516409E-4</c:v>
                </c:pt>
                <c:pt idx="728">
                  <c:v>-2.177481290773452E-4</c:v>
                </c:pt>
                <c:pt idx="729">
                  <c:v>-2.1147377361282143E-4</c:v>
                </c:pt>
                <c:pt idx="730">
                  <c:v>-2.0515510759552933E-4</c:v>
                </c:pt>
                <c:pt idx="731">
                  <c:v>-1.9879198668425749E-4</c:v>
                </c:pt>
                <c:pt idx="732">
                  <c:v>-1.8591684233565492E-4</c:v>
                </c:pt>
                <c:pt idx="733">
                  <c:v>-1.7289207440842285E-4</c:v>
                </c:pt>
                <c:pt idx="734">
                  <c:v>-1.6630451848929079E-4</c:v>
                </c:pt>
                <c:pt idx="735">
                  <c:v>-1.5967164312888073E-4</c:v>
                </c:pt>
                <c:pt idx="736">
                  <c:v>-1.5299330439140832E-4</c:v>
                </c:pt>
                <c:pt idx="737">
                  <c:v>-1.3948436114888954E-4</c:v>
                </c:pt>
                <c:pt idx="738">
                  <c:v>-1.2582243172868689E-4</c:v>
                </c:pt>
                <c:pt idx="739">
                  <c:v>-1.1891461382825351E-4</c:v>
                </c:pt>
                <c:pt idx="740">
                  <c:v>-1.1196046759937123E-4</c:v>
                </c:pt>
                <c:pt idx="741">
                  <c:v>-1.0495984902540568E-4</c:v>
                </c:pt>
                <c:pt idx="742">
                  <c:v>-9.0802983841377916E-5</c:v>
                </c:pt>
                <c:pt idx="743">
                  <c:v>-7.6489769852908655E-5</c:v>
                </c:pt>
                <c:pt idx="744">
                  <c:v>-6.9254628089329703E-5</c:v>
                </c:pt>
                <c:pt idx="745">
                  <c:v>-6.1972149395193952E-5</c:v>
                </c:pt>
                <c:pt idx="746">
                  <c:v>-5.4642189591979645E-5</c:v>
                </c:pt>
                <c:pt idx="747">
                  <c:v>-3.9823279052525724E-5</c:v>
                </c:pt>
                <c:pt idx="748">
                  <c:v>-2.4844657056222823E-5</c:v>
                </c:pt>
                <c:pt idx="749">
                  <c:v>-9.6410938979295823E-6</c:v>
                </c:pt>
                <c:pt idx="750">
                  <c:v>1.3504184610139905E-5</c:v>
                </c:pt>
                <c:pt idx="751">
                  <c:v>2.9162337828649081E-5</c:v>
                </c:pt>
                <c:pt idx="752">
                  <c:v>4.1109636846797535E-5</c:v>
                </c:pt>
                <c:pt idx="753">
                  <c:v>5.3188792225356293E-5</c:v>
                </c:pt>
                <c:pt idx="754">
                  <c:v>6.9418506625940071E-5</c:v>
                </c:pt>
                <c:pt idx="755">
                  <c:v>8.5815113742583526E-5</c:v>
                </c:pt>
                <c:pt idx="756">
                  <c:v>9.4097225099423195E-5</c:v>
                </c:pt>
                <c:pt idx="757">
                  <c:v>1.0242983769241766E-4</c:v>
                </c:pt>
                <c:pt idx="758">
                  <c:v>1.1081309633822972E-4</c:v>
                </c:pt>
                <c:pt idx="759">
                  <c:v>1.2774915559762436E-4</c:v>
                </c:pt>
                <c:pt idx="760">
                  <c:v>1.4485547965487701E-4</c:v>
                </c:pt>
                <c:pt idx="761">
                  <c:v>1.53494135287269E-4</c:v>
                </c:pt>
                <c:pt idx="762">
                  <c:v>1.6218430384002227E-4</c:v>
                </c:pt>
                <c:pt idx="763">
                  <c:v>1.7092612996701839E-4</c:v>
                </c:pt>
                <c:pt idx="764">
                  <c:v>1.8858269615052405E-4</c:v>
                </c:pt>
                <c:pt idx="765">
                  <c:v>2.0461059885561468E-4</c:v>
                </c:pt>
                <c:pt idx="766">
                  <c:v>2.0997607994972895E-4</c:v>
                </c:pt>
                <c:pt idx="767">
                  <c:v>2.1534568134812886E-4</c:v>
                </c:pt>
                <c:pt idx="768">
                  <c:v>2.2071940752038725E-4</c:v>
                </c:pt>
                <c:pt idx="769">
                  <c:v>2.3148063160962566E-4</c:v>
                </c:pt>
                <c:pt idx="770">
                  <c:v>2.4225565063976708E-4</c:v>
                </c:pt>
                <c:pt idx="771">
                  <c:v>2.4765006886266983E-4</c:v>
                </c:pt>
                <c:pt idx="772">
                  <c:v>2.5304863932701236E-4</c:v>
                </c:pt>
                <c:pt idx="773">
                  <c:v>2.5845136642109874E-4</c:v>
                </c:pt>
                <c:pt idx="774">
                  <c:v>2.6927069906556005E-4</c:v>
                </c:pt>
                <c:pt idx="775">
                  <c:v>2.8010393284304941E-4</c:v>
                </c:pt>
                <c:pt idx="776">
                  <c:v>2.8552751183603275E-4</c:v>
                </c:pt>
                <c:pt idx="777">
                  <c:v>2.9095527484505239E-4</c:v>
                </c:pt>
                <c:pt idx="778">
                  <c:v>2.9638722650221445E-4</c:v>
                </c:pt>
                <c:pt idx="779">
                  <c:v>3.0726511458513281E-4</c:v>
                </c:pt>
                <c:pt idx="780">
                  <c:v>3.1815701046646511E-4</c:v>
                </c:pt>
                <c:pt idx="781">
                  <c:v>3.2360997346433403E-4</c:v>
                </c:pt>
                <c:pt idx="782">
                  <c:v>3.2906715265915973E-4</c:v>
                </c:pt>
                <c:pt idx="783">
                  <c:v>3.3452855227670441E-4</c:v>
                </c:pt>
                <c:pt idx="784">
                  <c:v>3.4546544290295128E-4</c:v>
                </c:pt>
                <c:pt idx="785">
                  <c:v>3.5641644769733686E-4</c:v>
                </c:pt>
                <c:pt idx="786">
                  <c:v>3.6189901842236785E-4</c:v>
                </c:pt>
                <c:pt idx="787">
                  <c:v>3.6738583720018116E-4</c:v>
                </c:pt>
                <c:pt idx="788">
                  <c:v>3.7287690841907446E-4</c:v>
                </c:pt>
                <c:pt idx="789">
                  <c:v>3.8387324861518076E-4</c:v>
                </c:pt>
                <c:pt idx="790">
                  <c:v>3.948838093721386E-4</c:v>
                </c:pt>
                <c:pt idx="791">
                  <c:v>4.0039621138391002E-4</c:v>
                </c:pt>
                <c:pt idx="792">
                  <c:v>4.0591289322301636E-4</c:v>
                </c:pt>
                <c:pt idx="793">
                  <c:v>4.1143385960280582E-4</c:v>
                </c:pt>
                <c:pt idx="794">
                  <c:v>4.2249009639622382E-4</c:v>
                </c:pt>
                <c:pt idx="795">
                  <c:v>4.3356066008250617E-4</c:v>
                </c:pt>
                <c:pt idx="796">
                  <c:v>4.3910311694049997E-4</c:v>
                </c:pt>
                <c:pt idx="797">
                  <c:v>4.446498854003285E-4</c:v>
                </c:pt>
                <c:pt idx="798">
                  <c:v>4.5020097041915757E-4</c:v>
                </c:pt>
                <c:pt idx="799">
                  <c:v>4.6131755080909065E-4</c:v>
                </c:pt>
                <c:pt idx="800">
                  <c:v>4.7244856466291385E-4</c:v>
                </c:pt>
                <c:pt idx="801">
                  <c:v>4.7802129968261246E-4</c:v>
                </c:pt>
                <c:pt idx="802">
                  <c:v>4.8359837848498181E-4</c:v>
                </c:pt>
                <c:pt idx="803">
                  <c:v>4.8917980545830711E-4</c:v>
                </c:pt>
                <c:pt idx="804">
                  <c:v>5.003571766033282E-4</c:v>
                </c:pt>
                <c:pt idx="805">
                  <c:v>5.1154908745914347E-4</c:v>
                </c:pt>
                <c:pt idx="806">
                  <c:v>5.1715232436223878E-4</c:v>
                </c:pt>
                <c:pt idx="807">
                  <c:v>5.2275993682248398E-4</c:v>
                </c:pt>
                <c:pt idx="808">
                  <c:v>5.2837192947195516E-4</c:v>
                </c:pt>
                <c:pt idx="809">
                  <c:v>5.3961053830866494E-4</c:v>
                </c:pt>
                <c:pt idx="810">
                  <c:v>5.5086379330357969E-4</c:v>
                </c:pt>
                <c:pt idx="811">
                  <c:v>5.5649775556781034E-4</c:v>
                </c:pt>
                <c:pt idx="812">
                  <c:v>5.6213612516363778E-4</c:v>
                </c:pt>
                <c:pt idx="813">
                  <c:v>5.6777890696695034E-4</c:v>
                </c:pt>
                <c:pt idx="814">
                  <c:v>5.79079200614235E-4</c:v>
                </c:pt>
                <c:pt idx="815">
                  <c:v>5.9039424686500961E-4</c:v>
                </c:pt>
                <c:pt idx="816">
                  <c:v>5.9605915780542749E-4</c:v>
                </c:pt>
                <c:pt idx="817">
                  <c:v>6.0172850825821389E-4</c:v>
                </c:pt>
                <c:pt idx="818">
                  <c:v>6.0740230277415638E-4</c:v>
                </c:pt>
                <c:pt idx="819">
                  <c:v>6.1876472812473515E-4</c:v>
                </c:pt>
                <c:pt idx="820">
                  <c:v>6.3014201264860134E-4</c:v>
                </c:pt>
                <c:pt idx="821">
                  <c:v>6.3583809598644731E-4</c:v>
                </c:pt>
                <c:pt idx="822">
                  <c:v>6.4153865061107075E-4</c:v>
                </c:pt>
                <c:pt idx="823">
                  <c:v>6.5867167866943694E-4</c:v>
                </c:pt>
                <c:pt idx="824">
                  <c:v>6.7583613445238485E-4</c:v>
                </c:pt>
                <c:pt idx="825">
                  <c:v>6.8156811696991196E-4</c:v>
                </c:pt>
                <c:pt idx="826">
                  <c:v>6.8730460734321448E-4</c:v>
                </c:pt>
                <c:pt idx="827">
                  <c:v>6.9879263748851396E-4</c:v>
                </c:pt>
                <c:pt idx="828">
                  <c:v>7.1029573954803707E-4</c:v>
                </c:pt>
                <c:pt idx="829">
                  <c:v>7.160548381124367E-4</c:v>
                </c:pt>
                <c:pt idx="830">
                  <c:v>7.2181847183743853E-4</c:v>
                </c:pt>
                <c:pt idx="831">
                  <c:v>7.2758664551765008E-4</c:v>
                </c:pt>
                <c:pt idx="832">
                  <c:v>7.3913814850805858E-4</c:v>
                </c:pt>
                <c:pt idx="833">
                  <c:v>7.5070483007522214E-4</c:v>
                </c:pt>
                <c:pt idx="834">
                  <c:v>7.5649577130591631E-4</c:v>
                </c:pt>
                <c:pt idx="835">
                  <c:v>7.622912800404173E-4</c:v>
                </c:pt>
                <c:pt idx="836">
                  <c:v>7.7680292763034184E-4</c:v>
                </c:pt>
                <c:pt idx="837">
                  <c:v>7.9133749124101393E-4</c:v>
                </c:pt>
                <c:pt idx="838">
                  <c:v>7.9716049910239796E-4</c:v>
                </c:pt>
                <c:pt idx="839">
                  <c:v>8.0298810599811982E-4</c:v>
                </c:pt>
                <c:pt idx="840">
                  <c:v>8.0882031664151208E-4</c:v>
                </c:pt>
                <c:pt idx="841">
                  <c:v>8.2050010661482357E-4</c:v>
                </c:pt>
                <c:pt idx="842">
                  <c:v>8.3219528795146929E-4</c:v>
                </c:pt>
                <c:pt idx="843">
                  <c:v>8.3805058559514455E-4</c:v>
                </c:pt>
                <c:pt idx="844">
                  <c:v>8.4391051453506366E-4</c:v>
                </c:pt>
                <c:pt idx="845">
                  <c:v>8.4977507891567932E-4</c:v>
                </c:pt>
                <c:pt idx="846">
                  <c:v>8.615196829569547E-4</c:v>
                </c:pt>
                <c:pt idx="847">
                  <c:v>8.7327978470535682E-4</c:v>
                </c:pt>
                <c:pt idx="848">
                  <c:v>8.7916759593289486E-4</c:v>
                </c:pt>
                <c:pt idx="849">
                  <c:v>8.8506007014968338E-4</c:v>
                </c:pt>
                <c:pt idx="850">
                  <c:v>8.9095721190651214E-4</c:v>
                </c:pt>
                <c:pt idx="851">
                  <c:v>9.027670769712413E-4</c:v>
                </c:pt>
                <c:pt idx="852">
                  <c:v>9.1459254624396075E-4</c:v>
                </c:pt>
                <c:pt idx="853">
                  <c:v>9.2051309445043172E-4</c:v>
                </c:pt>
                <c:pt idx="854">
                  <c:v>9.2643833758294068E-4</c:v>
                </c:pt>
                <c:pt idx="855">
                  <c:v>9.3236828011100616E-4</c:v>
                </c:pt>
                <c:pt idx="856">
                  <c:v>9.4424385331736446E-4</c:v>
                </c:pt>
                <c:pt idx="857">
                  <c:v>9.5613513714498243E-4</c:v>
                </c:pt>
                <c:pt idx="858">
                  <c:v>9.6208864572529349E-4</c:v>
                </c:pt>
                <c:pt idx="859">
                  <c:v>9.680468813309432E-4</c:v>
                </c:pt>
                <c:pt idx="860">
                  <c:v>9.7400984835019832E-4</c:v>
                </c:pt>
                <c:pt idx="861">
                  <c:v>9.8595157662451213E-4</c:v>
                </c:pt>
                <c:pt idx="862">
                  <c:v>9.9790912206625245E-4</c:v>
                </c:pt>
                <c:pt idx="863">
                  <c:v>1.0038958147402198E-3</c:v>
                </c:pt>
                <c:pt idx="864">
                  <c:v>1.0098872662137306E-3</c:v>
                </c:pt>
                <c:pt idx="865">
                  <c:v>1.0158834810375644E-3</c:v>
                </c:pt>
                <c:pt idx="866">
                  <c:v>1.0278918115725858E-3</c:v>
                </c:pt>
                <c:pt idx="867">
                  <c:v>1.0399160655830801E-3</c:v>
                </c:pt>
                <c:pt idx="868">
                  <c:v>1.0459361658265501E-3</c:v>
                </c:pt>
                <c:pt idx="869">
                  <c:v>1.0519610568062803E-3</c:v>
                </c:pt>
                <c:pt idx="870">
                  <c:v>1.057990742991779E-3</c:v>
                </c:pt>
                <c:pt idx="871">
                  <c:v>1.0700661227567494E-3</c:v>
                </c:pt>
                <c:pt idx="872">
                  <c:v>1.0821575324323558E-3</c:v>
                </c:pt>
                <c:pt idx="873">
                  <c:v>1.0882112637210083E-3</c:v>
                </c:pt>
                <c:pt idx="874">
                  <c:v>1.0942698176013464E-3</c:v>
                </c:pt>
                <c:pt idx="875">
                  <c:v>1.1003331987866785E-3</c:v>
                </c:pt>
                <c:pt idx="876">
                  <c:v>1.1124760747957942E-3</c:v>
                </c:pt>
                <c:pt idx="877">
                  <c:v>1.124635087187055E-3</c:v>
                </c:pt>
                <c:pt idx="878">
                  <c:v>1.1307226730776696E-3</c:v>
                </c:pt>
                <c:pt idx="879">
                  <c:v>1.1368151134153706E-3</c:v>
                </c:pt>
                <c:pt idx="880">
                  <c:v>1.1429124131572673E-3</c:v>
                </c:pt>
                <c:pt idx="881">
                  <c:v>1.155123232359091E-3</c:v>
                </c:pt>
                <c:pt idx="882">
                  <c:v>1.1673502945816123E-3</c:v>
                </c:pt>
                <c:pt idx="883">
                  <c:v>1.173471958468263E-3</c:v>
                </c:pt>
                <c:pt idx="884">
                  <c:v>1.1795985088199129E-3</c:v>
                </c:pt>
                <c:pt idx="885">
                  <c:v>1.1857299504311317E-3</c:v>
                </c:pt>
                <c:pt idx="886">
                  <c:v>1.1980091601395697E-3</c:v>
                </c:pt>
                <c:pt idx="887">
                  <c:v>1.210304719024129E-3</c:v>
                </c:pt>
                <c:pt idx="888">
                  <c:v>1.2164606845445722E-3</c:v>
                </c:pt>
                <c:pt idx="889">
                  <c:v>1.2226215685478036E-3</c:v>
                </c:pt>
                <c:pt idx="890">
                  <c:v>1.2287873756660522E-3</c:v>
                </c:pt>
                <c:pt idx="891">
                  <c:v>1.2411354226640053E-3</c:v>
                </c:pt>
                <c:pt idx="892">
                  <c:v>1.2534999253280925E-3</c:v>
                </c:pt>
                <c:pt idx="893">
                  <c:v>1.2596904160384454E-3</c:v>
                </c:pt>
                <c:pt idx="894">
                  <c:v>1.2658858571683832E-3</c:v>
                </c:pt>
                <c:pt idx="895">
                  <c:v>1.2720862531871912E-3</c:v>
                </c:pt>
                <c:pt idx="896">
                  <c:v>1.2845035845910765E-3</c:v>
                </c:pt>
                <c:pt idx="897">
                  <c:v>1.2969374782240111E-3</c:v>
                </c:pt>
                <c:pt idx="898">
                  <c:v>1.3031627175993025E-3</c:v>
                </c:pt>
                <c:pt idx="899">
                  <c:v>1.3093929391680046E-3</c:v>
                </c:pt>
                <c:pt idx="900">
                  <c:v>1.3156281477248359E-3</c:v>
                </c:pt>
                <c:pt idx="901">
                  <c:v>1.3281152106839904E-3</c:v>
                </c:pt>
                <c:pt idx="902">
                  <c:v>1.340618942116602E-3</c:v>
                </c:pt>
                <c:pt idx="903">
                  <c:v>1.346879153712592E-3</c:v>
                </c:pt>
                <c:pt idx="904">
                  <c:v>1.3531443794386438E-3</c:v>
                </c:pt>
                <c:pt idx="905">
                  <c:v>1.3594146240080457E-3</c:v>
                </c:pt>
                <c:pt idx="906">
                  <c:v>1.3719718654315455E-3</c:v>
                </c:pt>
                <c:pt idx="907">
                  <c:v>1.3845458818967046E-3</c:v>
                </c:pt>
                <c:pt idx="908">
                  <c:v>1.3908412890253825E-3</c:v>
                </c:pt>
                <c:pt idx="909">
                  <c:v>1.3971417424644458E-3</c:v>
                </c:pt>
                <c:pt idx="910">
                  <c:v>1.4034472466021074E-3</c:v>
                </c:pt>
                <c:pt idx="911">
                  <c:v>1.4160751135083576E-3</c:v>
                </c:pt>
                <c:pt idx="912">
                  <c:v>1.4287198619663002E-3</c:v>
                </c:pt>
                <c:pt idx="913">
                  <c:v>1.4350506883458213E-3</c:v>
                </c:pt>
                <c:pt idx="914">
                  <c:v>1.4413865928908384E-3</c:v>
                </c:pt>
                <c:pt idx="915">
                  <c:v>1.4477275801523287E-3</c:v>
                </c:pt>
                <c:pt idx="916">
                  <c:v>1.4604265196123782E-3</c:v>
                </c:pt>
                <c:pt idx="917">
                  <c:v>1.4731424471326883E-3</c:v>
                </c:pt>
                <c:pt idx="918">
                  <c:v>1.4795089161557832E-3</c:v>
                </c:pt>
                <c:pt idx="919">
                  <c:v>1.4858804954435549E-3</c:v>
                </c:pt>
                <c:pt idx="920">
                  <c:v>1.4922571891402229E-3</c:v>
                </c:pt>
                <c:pt idx="921">
                  <c:v>1.5050276483295176E-3</c:v>
                </c:pt>
                <c:pt idx="922">
                  <c:v>1.5178152018764848E-3</c:v>
                </c:pt>
                <c:pt idx="923">
                  <c:v>1.5242175372610098E-3</c:v>
                </c:pt>
                <c:pt idx="924">
                  <c:v>1.5306250146026653E-3</c:v>
                </c:pt>
                <c:pt idx="925">
                  <c:v>1.5370376384524372E-3</c:v>
                </c:pt>
                <c:pt idx="926">
                  <c:v>1.5498800642958495E-3</c:v>
                </c:pt>
                <c:pt idx="927">
                  <c:v>1.5627396909210667E-3</c:v>
                </c:pt>
                <c:pt idx="928">
                  <c:v>1.5691781160593792E-3</c:v>
                </c:pt>
                <c:pt idx="929">
                  <c:v>1.5756217150913621E-3</c:v>
                </c:pt>
                <c:pt idx="930">
                  <c:v>1.5820704926490172E-3</c:v>
                </c:pt>
                <c:pt idx="931">
                  <c:v>1.5949853321979791E-3</c:v>
                </c:pt>
                <c:pt idx="932">
                  <c:v>1.6079174789071992E-3</c:v>
                </c:pt>
                <c:pt idx="933">
                  <c:v>1.6143922172729263E-3</c:v>
                </c:pt>
                <c:pt idx="934">
                  <c:v>1.6208721617125171E-3</c:v>
                </c:pt>
                <c:pt idx="935">
                  <c:v>1.6273573162890939E-3</c:v>
                </c:pt>
                <c:pt idx="936">
                  <c:v>1.6403450165830859E-3</c:v>
                </c:pt>
                <c:pt idx="937">
                  <c:v>1.6533501304743519E-3</c:v>
                </c:pt>
                <c:pt idx="938">
                  <c:v>1.659861405703408E-3</c:v>
                </c:pt>
                <c:pt idx="939">
                  <c:v>1.6663779187800873E-3</c:v>
                </c:pt>
                <c:pt idx="940">
                  <c:v>1.6728996741740506E-3</c:v>
                </c:pt>
                <c:pt idx="941">
                  <c:v>1.6859606821840573E-3</c:v>
                </c:pt>
                <c:pt idx="942">
                  <c:v>1.6990392103419542E-3</c:v>
                </c:pt>
                <c:pt idx="943">
                  <c:v>1.7055872459074612E-3</c:v>
                </c:pt>
                <c:pt idx="944">
                  <c:v>1.7121405511758658E-3</c:v>
                </c:pt>
                <c:pt idx="945">
                  <c:v>1.7186991306976822E-3</c:v>
                </c:pt>
                <c:pt idx="946">
                  <c:v>1.731833893594506E-3</c:v>
                </c:pt>
                <c:pt idx="947">
                  <c:v>1.7449862829843142E-3</c:v>
                </c:pt>
                <c:pt idx="948">
                  <c:v>1.7515713024407521E-3</c:v>
                </c:pt>
                <c:pt idx="949">
                  <c:v>1.7581616234548475E-3</c:v>
                </c:pt>
                <c:pt idx="950">
                  <c:v>1.7647572507400676E-3</c:v>
                </c:pt>
                <c:pt idx="951">
                  <c:v>1.7779662154580134E-3</c:v>
                </c:pt>
                <c:pt idx="952">
                  <c:v>1.7911929131182145E-3</c:v>
                </c:pt>
                <c:pt idx="953">
                  <c:v>1.797815139856915E-3</c:v>
                </c:pt>
                <c:pt idx="954">
                  <c:v>1.8044427002522328E-3</c:v>
                </c:pt>
                <c:pt idx="955">
                  <c:v>1.8110755986923456E-3</c:v>
                </c:pt>
                <c:pt idx="956">
                  <c:v>1.8243592123602036E-3</c:v>
                </c:pt>
                <c:pt idx="957">
                  <c:v>1.8376606653778297E-3</c:v>
                </c:pt>
                <c:pt idx="958">
                  <c:v>1.8443203231152869E-3</c:v>
                </c:pt>
                <c:pt idx="959">
                  <c:v>1.850985346201811E-3</c:v>
                </c:pt>
                <c:pt idx="960">
                  <c:v>1.857655739431916E-3</c:v>
                </c:pt>
                <c:pt idx="961">
                  <c:v>1.8710144490450748E-3</c:v>
                </c:pt>
                <c:pt idx="962">
                  <c:v>1.8843911044772515E-3</c:v>
                </c:pt>
                <c:pt idx="963">
                  <c:v>1.8910884165233542E-3</c:v>
                </c:pt>
                <c:pt idx="964">
                  <c:v>1.8977911260172858E-3</c:v>
                </c:pt>
                <c:pt idx="965">
                  <c:v>1.9044992375097521E-3</c:v>
                </c:pt>
                <c:pt idx="966">
                  <c:v>1.9179334900358575E-3</c:v>
                </c:pt>
                <c:pt idx="967">
                  <c:v>1.9313857949666722E-3</c:v>
                </c:pt>
                <c:pt idx="968">
                  <c:v>1.9381209848748392E-3</c:v>
                </c:pt>
                <c:pt idx="969">
                  <c:v>1.9448616042484581E-3</c:v>
                </c:pt>
                <c:pt idx="970">
                  <c:v>1.9516076575566478E-3</c:v>
                </c:pt>
                <c:pt idx="971">
                  <c:v>1.9651179000954987E-3</c:v>
                </c:pt>
                <c:pt idx="972">
                  <c:v>1.9786463013949113E-3</c:v>
                </c:pt>
                <c:pt idx="973">
                  <c:v>1.9854195927999489E-3</c:v>
                </c:pt>
                <c:pt idx="974">
                  <c:v>1.9921983455250211E-3</c:v>
                </c:pt>
                <c:pt idx="975">
                  <c:v>1.9989825641210683E-3</c:v>
                </c:pt>
                <c:pt idx="976">
                  <c:v>2.0125692437388916E-3</c:v>
                </c:pt>
                <c:pt idx="977">
                  <c:v>2.0261741886344747E-3</c:v>
                </c:pt>
                <c:pt idx="978">
                  <c:v>2.0329858049267079E-3</c:v>
                </c:pt>
                <c:pt idx="979">
                  <c:v>2.0398029145565467E-3</c:v>
                </c:pt>
                <c:pt idx="980">
                  <c:v>2.0466255219121483E-3</c:v>
                </c:pt>
                <c:pt idx="981">
                  <c:v>2.0602890856936231E-3</c:v>
                </c:pt>
                <c:pt idx="982">
                  <c:v>2.0739710209875958E-3</c:v>
                </c:pt>
                <c:pt idx="983">
                  <c:v>2.0808211858825425E-3</c:v>
                </c:pt>
                <c:pt idx="984">
                  <c:v>2.0876768759699391E-3</c:v>
                </c:pt>
                <c:pt idx="985">
                  <c:v>2.0945380958004743E-3</c:v>
                </c:pt>
                <c:pt idx="986">
                  <c:v>2.108278990547512E-3</c:v>
                </c:pt>
                <c:pt idx="987">
                  <c:v>2.1220383634052444E-3</c:v>
                </c:pt>
                <c:pt idx="988">
                  <c:v>2.1289273002930678E-3</c:v>
                </c:pt>
                <c:pt idx="989">
                  <c:v>2.1358217943906917E-3</c:v>
                </c:pt>
                <c:pt idx="990">
                  <c:v>2.1427218499237301E-3</c:v>
                </c:pt>
                <c:pt idx="991">
                  <c:v>2.1565405229654238E-3</c:v>
                </c:pt>
                <c:pt idx="992">
                  <c:v>2.1703777804306305E-3</c:v>
                </c:pt>
                <c:pt idx="993">
                  <c:v>2.1773057128638253E-3</c:v>
                </c:pt>
                <c:pt idx="994">
                  <c:v>2.1842392342803392E-3</c:v>
                </c:pt>
                <c:pt idx="995">
                  <c:v>2.1911783493121207E-3</c:v>
                </c:pt>
                <c:pt idx="996">
                  <c:v>2.2050752475537925E-3</c:v>
                </c:pt>
                <c:pt idx="997">
                  <c:v>2.2189908367680686E-3</c:v>
                </c:pt>
                <c:pt idx="998">
                  <c:v>2.2259579881363893E-3</c:v>
                </c:pt>
                <c:pt idx="999">
                  <c:v>2.2329307605865891E-3</c:v>
                </c:pt>
                <c:pt idx="1000">
                  <c:v>2.2399091585068088E-3</c:v>
                </c:pt>
                <c:pt idx="1001">
                  <c:v>2.253884728968791E-3</c:v>
                </c:pt>
                <c:pt idx="1002">
                  <c:v>2.2678790968766287E-3</c:v>
                </c:pt>
                <c:pt idx="1003">
                  <c:v>2.2748856908134251E-3</c:v>
                </c:pt>
                <c:pt idx="1004">
                  <c:v>2.281897937768096E-3</c:v>
                </c:pt>
                <c:pt idx="1005">
                  <c:v>2.2994568594199073E-3</c:v>
                </c:pt>
                <c:pt idx="1006">
                  <c:v>2.317044125457727E-3</c:v>
                </c:pt>
                <c:pt idx="1007">
                  <c:v>2.3240903855148739E-3</c:v>
                </c:pt>
                <c:pt idx="1008">
                  <c:v>2.3311423305258589E-3</c:v>
                </c:pt>
                <c:pt idx="1009">
                  <c:v>2.3439842508466038E-3</c:v>
                </c:pt>
                <c:pt idx="1010">
                  <c:v>2.3600216744047008E-3</c:v>
                </c:pt>
                <c:pt idx="1011">
                  <c:v>2.3670884629879724E-3</c:v>
                </c:pt>
                <c:pt idx="1012">
                  <c:v>2.3741609528411963E-3</c:v>
                </c:pt>
                <c:pt idx="1013">
                  <c:v>2.3812391482592706E-3</c:v>
                </c:pt>
                <c:pt idx="1014">
                  <c:v>2.3954145809431497E-3</c:v>
                </c:pt>
                <c:pt idx="1015">
                  <c:v>2.4096090779665751E-3</c:v>
                </c:pt>
                <c:pt idx="1016">
                  <c:v>2.4167158702553893E-3</c:v>
                </c:pt>
                <c:pt idx="1017">
                  <c:v>2.4238283954195632E-3</c:v>
                </c:pt>
                <c:pt idx="1018">
                  <c:v>2.43094665799733E-3</c:v>
                </c:pt>
                <c:pt idx="1019">
                  <c:v>2.4452023312632794E-3</c:v>
                </c:pt>
                <c:pt idx="1020">
                  <c:v>2.4594771750729911E-3</c:v>
                </c:pt>
                <c:pt idx="1021">
                  <c:v>2.4666241936835971E-3</c:v>
                </c:pt>
                <c:pt idx="1022">
                  <c:v>2.4742724019562821E-3</c:v>
                </c:pt>
                <c:pt idx="1023">
                  <c:v>2.4824176054998848E-3</c:v>
                </c:pt>
                <c:pt idx="1024">
                  <c:v>2.4987061759351929E-3</c:v>
                </c:pt>
                <c:pt idx="1025">
                  <c:v>2.5149928190560614E-3</c:v>
                </c:pt>
                <c:pt idx="1026">
                  <c:v>2.5231351315196239E-3</c:v>
                </c:pt>
                <c:pt idx="1027">
                  <c:v>2.5312768111585672E-3</c:v>
                </c:pt>
                <c:pt idx="1028">
                  <c:v>2.5394178397377498E-3</c:v>
                </c:pt>
                <c:pt idx="1029">
                  <c:v>2.555697636150983E-3</c:v>
                </c:pt>
                <c:pt idx="1030">
                  <c:v>2.5719750806971592E-3</c:v>
                </c:pt>
                <c:pt idx="1031">
                  <c:v>2.5801125815025287E-3</c:v>
                </c:pt>
                <c:pt idx="1032">
                  <c:v>2.5882493222419362E-3</c:v>
                </c:pt>
                <c:pt idx="1033">
                  <c:v>2.5963852846801624E-3</c:v>
                </c:pt>
                <c:pt idx="1034">
                  <c:v>2.6126545240300978E-3</c:v>
                </c:pt>
                <c:pt idx="1035">
                  <c:v>2.6289209871218065E-3</c:v>
                </c:pt>
                <c:pt idx="1036">
                  <c:v>2.6370527849308547E-3</c:v>
                </c:pt>
                <c:pt idx="1037">
                  <c:v>2.6451836953515161E-3</c:v>
                </c:pt>
                <c:pt idx="1038">
                  <c:v>2.6533137001485824E-3</c:v>
                </c:pt>
                <c:pt idx="1039">
                  <c:v>2.6695705995995753E-3</c:v>
                </c:pt>
                <c:pt idx="1040">
                  <c:v>2.6858242983155908E-3</c:v>
                </c:pt>
                <c:pt idx="1041">
                  <c:v>2.6939495017906153E-3</c:v>
                </c:pt>
                <c:pt idx="1042">
                  <c:v>2.7020736904738874E-3</c:v>
                </c:pt>
                <c:pt idx="1043">
                  <c:v>2.7101968460491251E-3</c:v>
                </c:pt>
                <c:pt idx="1044">
                  <c:v>2.7264396228441567E-3</c:v>
                </c:pt>
                <c:pt idx="1045">
                  <c:v>2.742678774429986E-3</c:v>
                </c:pt>
                <c:pt idx="1046">
                  <c:v>2.7507964919906845E-3</c:v>
                </c:pt>
                <c:pt idx="1047">
                  <c:v>2.758913067437405E-3</c:v>
                </c:pt>
                <c:pt idx="1048">
                  <c:v>2.7670284825350058E-3</c:v>
                </c:pt>
                <c:pt idx="1049">
                  <c:v>2.7832553537601072E-3</c:v>
                </c:pt>
                <c:pt idx="1050">
                  <c:v>2.7994781752153559E-3</c:v>
                </c:pt>
                <c:pt idx="1051">
                  <c:v>2.8075875155251719E-3</c:v>
                </c:pt>
                <c:pt idx="1052">
                  <c:v>2.8156955863988349E-3</c:v>
                </c:pt>
                <c:pt idx="1053">
                  <c:v>2.8238023695200563E-3</c:v>
                </c:pt>
                <c:pt idx="1054">
                  <c:v>2.840011552274231E-3</c:v>
                </c:pt>
                <c:pt idx="1055">
                  <c:v>2.8562162609119522E-3</c:v>
                </c:pt>
                <c:pt idx="1056">
                  <c:v>2.8643163323917144E-3</c:v>
                </c:pt>
                <c:pt idx="1057">
                  <c:v>2.8724150071942739E-3</c:v>
                </c:pt>
                <c:pt idx="1058">
                  <c:v>2.8805122668412895E-3</c:v>
                </c:pt>
                <c:pt idx="1059">
                  <c:v>2.8967019784330679E-3</c:v>
                </c:pt>
                <c:pt idx="1060">
                  <c:v>2.9128867911965214E-3</c:v>
                </c:pt>
                <c:pt idx="1061">
                  <c:v>2.9209767025919387E-3</c:v>
                </c:pt>
                <c:pt idx="1062">
                  <c:v>2.9290650899069137E-3</c:v>
                </c:pt>
                <c:pt idx="1063">
                  <c:v>2.9371519348254127E-3</c:v>
                </c:pt>
                <c:pt idx="1064">
                  <c:v>2.953320392132495E-3</c:v>
                </c:pt>
                <c:pt idx="1065">
                  <c:v>2.9694835263173219E-3</c:v>
                </c:pt>
                <c:pt idx="1066">
                  <c:v>2.9775623861311006E-3</c:v>
                </c:pt>
                <c:pt idx="1067">
                  <c:v>2.9856395945426152E-3</c:v>
                </c:pt>
                <c:pt idx="1068">
                  <c:v>2.9937151329925884E-3</c:v>
                </c:pt>
                <c:pt idx="1069">
                  <c:v>3.0098605534419807E-3</c:v>
                </c:pt>
                <c:pt idx="1070">
                  <c:v>3.0260002259587713E-3</c:v>
                </c:pt>
                <c:pt idx="1071">
                  <c:v>3.0340671429376848E-3</c:v>
                </c:pt>
                <c:pt idx="1072">
                  <c:v>3.0421322809493652E-3</c:v>
                </c:pt>
                <c:pt idx="1073">
                  <c:v>3.0663149878085512E-3</c:v>
                </c:pt>
                <c:pt idx="1074">
                  <c:v>3.0904847328625867E-3</c:v>
                </c:pt>
                <c:pt idx="1075">
                  <c:v>3.0985369091405704E-3</c:v>
                </c:pt>
                <c:pt idx="1076">
                  <c:v>3.1065871608944667E-3</c:v>
                </c:pt>
                <c:pt idx="1077">
                  <c:v>3.1226811586319925E-3</c:v>
                </c:pt>
                <c:pt idx="1078">
                  <c:v>3.138768559505776E-3</c:v>
                </c:pt>
                <c:pt idx="1079">
                  <c:v>3.146808916165594E-3</c:v>
                </c:pt>
                <c:pt idx="1080">
                  <c:v>3.1548472391336405E-3</c:v>
                </c:pt>
                <c:pt idx="1081">
                  <c:v>3.1628835104180611E-3</c:v>
                </c:pt>
                <c:pt idx="1082">
                  <c:v>3.1789491224654934E-3</c:v>
                </c:pt>
                <c:pt idx="1083">
                  <c:v>3.1950077132858446E-3</c:v>
                </c:pt>
                <c:pt idx="1084">
                  <c:v>3.2030334526246046E-3</c:v>
                </c:pt>
                <c:pt idx="1085">
                  <c:v>3.2110570309498983E-3</c:v>
                </c:pt>
                <c:pt idx="1086">
                  <c:v>3.219078430188837E-3</c:v>
                </c:pt>
                <c:pt idx="1087">
                  <c:v>3.2351138738148551E-3</c:v>
                </c:pt>
                <c:pt idx="1088">
                  <c:v>3.2511418716593601E-3</c:v>
                </c:pt>
                <c:pt idx="1089">
                  <c:v>3.2591521022637877E-3</c:v>
                </c:pt>
                <c:pt idx="1090">
                  <c:v>3.2671600445332597E-3</c:v>
                </c:pt>
                <c:pt idx="1091">
                  <c:v>3.2751656803137233E-3</c:v>
                </c:pt>
                <c:pt idx="1092">
                  <c:v>3.2911691725903231E-3</c:v>
                </c:pt>
                <c:pt idx="1093">
                  <c:v>3.3071647946539555E-3</c:v>
                </c:pt>
                <c:pt idx="1094">
                  <c:v>3.3151586251113098E-3</c:v>
                </c:pt>
                <c:pt idx="1095">
                  <c:v>3.3231500399123664E-3</c:v>
                </c:pt>
                <c:pt idx="1096">
                  <c:v>3.3311390207406539E-3</c:v>
                </c:pt>
                <c:pt idx="1097">
                  <c:v>3.3471087788483895E-3</c:v>
                </c:pt>
                <c:pt idx="1098">
                  <c:v>3.3630702422201559E-3</c:v>
                </c:pt>
                <c:pt idx="1099">
                  <c:v>3.3710467810371164E-3</c:v>
                </c:pt>
                <c:pt idx="1100">
                  <c:v>3.3790207768763093E-3</c:v>
                </c:pt>
                <c:pt idx="1101">
                  <c:v>3.3869922115025894E-3</c:v>
                </c:pt>
                <c:pt idx="1102">
                  <c:v>3.4029264525215377E-3</c:v>
                </c:pt>
                <c:pt idx="1103">
                  <c:v>3.4188519742307539E-3</c:v>
                </c:pt>
                <c:pt idx="1104">
                  <c:v>3.4268103301578669E-3</c:v>
                </c:pt>
                <c:pt idx="1105">
                  <c:v>3.4347660156237268E-3</c:v>
                </c:pt>
                <c:pt idx="1106">
                  <c:v>3.4427190124743123E-3</c:v>
                </c:pt>
                <c:pt idx="1107">
                  <c:v>3.4586159536076047E-3</c:v>
                </c:pt>
                <c:pt idx="1108">
                  <c:v>3.4745037509676582E-3</c:v>
                </c:pt>
                <c:pt idx="1109">
                  <c:v>3.4824430322696605E-3</c:v>
                </c:pt>
                <c:pt idx="1110">
                  <c:v>3.4903795159510376E-3</c:v>
                </c:pt>
                <c:pt idx="1111">
                  <c:v>3.4983131837770156E-3</c:v>
                </c:pt>
                <c:pt idx="1112">
                  <c:v>3.5141710420342137E-3</c:v>
                </c:pt>
                <c:pt idx="1113">
                  <c:v>3.5300193320682281E-3</c:v>
                </c:pt>
                <c:pt idx="1114">
                  <c:v>3.5379386475773438E-3</c:v>
                </c:pt>
                <c:pt idx="1115">
                  <c:v>3.5458550379827772E-3</c:v>
                </c:pt>
                <c:pt idx="1116">
                  <c:v>3.5537684852117168E-3</c:v>
                </c:pt>
                <c:pt idx="1117">
                  <c:v>3.5695854778210394E-3</c:v>
                </c:pt>
                <c:pt idx="1118">
                  <c:v>3.5853924778216995E-3</c:v>
                </c:pt>
                <c:pt idx="1119">
                  <c:v>3.5932909358848213E-3</c:v>
                </c:pt>
                <c:pt idx="1120">
                  <c:v>3.6011863416852475E-3</c:v>
                </c:pt>
                <c:pt idx="1121">
                  <c:v>3.6090786768257794E-3</c:v>
                </c:pt>
                <c:pt idx="1122">
                  <c:v>3.6248530209716592E-3</c:v>
                </c:pt>
                <c:pt idx="1123">
                  <c:v>3.6406169478724951E-3</c:v>
                </c:pt>
                <c:pt idx="1124">
                  <c:v>3.6484936573230892E-3</c:v>
                </c:pt>
                <c:pt idx="1125">
                  <c:v>3.656367186865849E-3</c:v>
                </c:pt>
                <c:pt idx="1126">
                  <c:v>3.6642375187519506E-3</c:v>
                </c:pt>
                <c:pt idx="1127">
                  <c:v>3.6799674314464937E-3</c:v>
                </c:pt>
                <c:pt idx="1128">
                  <c:v>3.6956865025168473E-3</c:v>
                </c:pt>
                <c:pt idx="1129">
                  <c:v>3.7035405717028408E-3</c:v>
                </c:pt>
                <c:pt idx="1130">
                  <c:v>3.7113913338222104E-3</c:v>
                </c:pt>
                <c:pt idx="1131">
                  <c:v>3.7192387707206875E-3</c:v>
                </c:pt>
                <c:pt idx="1132">
                  <c:v>3.7349224691896436E-3</c:v>
                </c:pt>
                <c:pt idx="1133">
                  <c:v>3.7505949015689596E-3</c:v>
                </c:pt>
                <c:pt idx="1134">
                  <c:v>3.7584254390817034E-3</c:v>
                </c:pt>
                <c:pt idx="1135">
                  <c:v>3.7662525422877571E-3</c:v>
                </c:pt>
                <c:pt idx="1136">
                  <c:v>3.7740761927901787E-3</c:v>
                </c:pt>
                <c:pt idx="1137">
                  <c:v>3.7897118942368164E-3</c:v>
                </c:pt>
                <c:pt idx="1138">
                  <c:v>3.8053359049268838E-3</c:v>
                </c:pt>
                <c:pt idx="1139">
                  <c:v>3.8131420195203977E-3</c:v>
                </c:pt>
                <c:pt idx="1140">
                  <c:v>3.8209445723243929E-3</c:v>
                </c:pt>
                <c:pt idx="1141">
                  <c:v>3.8287435451038773E-3</c:v>
                </c:pt>
                <c:pt idx="1142">
                  <c:v>3.8443294665265219E-3</c:v>
                </c:pt>
                <c:pt idx="1143">
                  <c:v>3.8599032727357008E-3</c:v>
                </c:pt>
                <c:pt idx="1144">
                  <c:v>3.8676840729212104E-3</c:v>
                </c:pt>
                <c:pt idx="1145">
                  <c:v>3.8754611838346833E-3</c:v>
                </c:pt>
                <c:pt idx="1146">
                  <c:v>3.8832345874027564E-3</c:v>
                </c:pt>
                <c:pt idx="1147">
                  <c:v>3.8987689460344456E-3</c:v>
                </c:pt>
                <c:pt idx="1148">
                  <c:v>3.9142907650628576E-3</c:v>
                </c:pt>
                <c:pt idx="1149">
                  <c:v>3.9220453591094218E-3</c:v>
                </c:pt>
                <c:pt idx="1150">
                  <c:v>3.9297961368873037E-3</c:v>
                </c:pt>
                <c:pt idx="1151">
                  <c:v>3.9375430799177573E-3</c:v>
                </c:pt>
                <c:pt idx="1152">
                  <c:v>3.9530240928009113E-3</c:v>
                </c:pt>
                <c:pt idx="1153">
                  <c:v>3.9684921414929923E-3</c:v>
                </c:pt>
                <c:pt idx="1154">
                  <c:v>3.9762196383990971E-3</c:v>
                </c:pt>
                <c:pt idx="1155">
                  <c:v>3.9839431913915773E-3</c:v>
                </c:pt>
                <c:pt idx="1156">
                  <c:v>3.9916627823975608E-3</c:v>
                </c:pt>
                <c:pt idx="1157">
                  <c:v>4.007088666714417E-3</c:v>
                </c:pt>
                <c:pt idx="1158">
                  <c:v>4.0225011624244588E-3</c:v>
                </c:pt>
                <c:pt idx="1159">
                  <c:v>4.0302006704599899E-3</c:v>
                </c:pt>
                <c:pt idx="1160">
                  <c:v>4.0378961074232925E-3</c:v>
                </c:pt>
                <c:pt idx="1161">
                  <c:v>4.0455874549174837E-3</c:v>
                </c:pt>
                <c:pt idx="1162">
                  <c:v>4.0609564278357617E-3</c:v>
                </c:pt>
                <c:pt idx="1163">
                  <c:v>4.0763115876923436E-3</c:v>
                </c:pt>
                <c:pt idx="1164">
                  <c:v>4.0839822154513615E-3</c:v>
                </c:pt>
                <c:pt idx="1165">
                  <c:v>4.0916486448176834E-3</c:v>
                </c:pt>
                <c:pt idx="1166">
                  <c:v>4.0993108573947716E-3</c:v>
                </c:pt>
                <c:pt idx="1167">
                  <c:v>4.1146211361277486E-3</c:v>
                </c:pt>
                <c:pt idx="1168">
                  <c:v>4.1299171770530696E-3</c:v>
                </c:pt>
                <c:pt idx="1169">
                  <c:v>4.1375580333737373E-3</c:v>
                </c:pt>
                <c:pt idx="1170">
                  <c:v>4.1451945636572967E-3</c:v>
                </c:pt>
                <c:pt idx="1171">
                  <c:v>4.1528267500742094E-3</c:v>
                </c:pt>
                <c:pt idx="1172">
                  <c:v>4.1680765514823153E-3</c:v>
                </c:pt>
                <c:pt idx="1173">
                  <c:v>4.1833116909154051E-3</c:v>
                </c:pt>
                <c:pt idx="1174">
                  <c:v>4.1909218840688774E-3</c:v>
                </c:pt>
                <c:pt idx="1175">
                  <c:v>4.198527623945957E-3</c:v>
                </c:pt>
                <c:pt idx="1176">
                  <c:v>4.2061288925548572E-3</c:v>
                </c:pt>
                <c:pt idx="1177">
                  <c:v>4.2213164339903004E-3</c:v>
                </c:pt>
                <c:pt idx="1178">
                  <c:v>4.2364888888807911E-3</c:v>
                </c:pt>
                <c:pt idx="1179">
                  <c:v>4.2440675275437455E-3</c:v>
                </c:pt>
                <c:pt idx="1180">
                  <c:v>4.2516415856103879E-3</c:v>
                </c:pt>
                <c:pt idx="1181">
                  <c:v>4.2592110450072069E-3</c:v>
                </c:pt>
                <c:pt idx="1182">
                  <c:v>4.2743345436171542E-3</c:v>
                </c:pt>
                <c:pt idx="1183">
                  <c:v>4.2894425311212434E-3</c:v>
                </c:pt>
                <c:pt idx="1184">
                  <c:v>4.2969887238902896E-3</c:v>
                </c:pt>
                <c:pt idx="1185">
                  <c:v>4.3045302087426577E-3</c:v>
                </c:pt>
                <c:pt idx="1186">
                  <c:v>4.3120669673616984E-3</c:v>
                </c:pt>
                <c:pt idx="1187">
                  <c:v>4.3271246402841546E-3</c:v>
                </c:pt>
                <c:pt idx="1188">
                  <c:v>4.3421663775688605E-3</c:v>
                </c:pt>
                <c:pt idx="1189">
                  <c:v>4.3496792329595036E-3</c:v>
                </c:pt>
                <c:pt idx="1190">
                  <c:v>4.3571872530321163E-3</c:v>
                </c:pt>
                <c:pt idx="1191">
                  <c:v>4.3646904197138913E-3</c:v>
                </c:pt>
                <c:pt idx="1192">
                  <c:v>4.3796804840301514E-3</c:v>
                </c:pt>
                <c:pt idx="1193">
                  <c:v>4.3946541881587416E-3</c:v>
                </c:pt>
                <c:pt idx="1194">
                  <c:v>4.4021328147683322E-3</c:v>
                </c:pt>
                <c:pt idx="1195">
                  <c:v>4.4096064787396468E-3</c:v>
                </c:pt>
                <c:pt idx="1196">
                  <c:v>4.4170751620000639E-3</c:v>
                </c:pt>
                <c:pt idx="1197">
                  <c:v>4.4319958347413613E-3</c:v>
                </c:pt>
                <c:pt idx="1198">
                  <c:v>4.4468997230729711E-3</c:v>
                </c:pt>
                <c:pt idx="1199">
                  <c:v>4.4543432292558178E-3</c:v>
                </c:pt>
                <c:pt idx="1200">
                  <c:v>4.4617816458041989E-3</c:v>
                </c:pt>
                <c:pt idx="1201">
                  <c:v>4.4692149540790935E-3</c:v>
                </c:pt>
                <c:pt idx="1202">
                  <c:v>4.4840644525023718E-3</c:v>
                </c:pt>
                <c:pt idx="1203">
                  <c:v>4.4988967419283508E-3</c:v>
                </c:pt>
                <c:pt idx="1204">
                  <c:v>4.5063042366065079E-3</c:v>
                </c:pt>
                <c:pt idx="1205">
                  <c:v>4.5137065140876632E-3</c:v>
                </c:pt>
                <c:pt idx="1206">
                  <c:v>4.5211035558938087E-3</c:v>
                </c:pt>
                <c:pt idx="1207">
                  <c:v>4.5358800972720862E-3</c:v>
                </c:pt>
                <c:pt idx="1208">
                  <c:v>4.5506390049938096E-3</c:v>
                </c:pt>
                <c:pt idx="1209">
                  <c:v>4.5580095966038583E-3</c:v>
                </c:pt>
                <c:pt idx="1210">
                  <c:v>4.5653748435349325E-3</c:v>
                </c:pt>
                <c:pt idx="1211">
                  <c:v>4.572734727795306E-3</c:v>
                </c:pt>
                <c:pt idx="1212">
                  <c:v>4.5874365289643379E-3</c:v>
                </c:pt>
                <c:pt idx="1213">
                  <c:v>4.602120272217119E-3</c:v>
                </c:pt>
                <c:pt idx="1214">
                  <c:v>4.6094530692765597E-3</c:v>
                </c:pt>
                <c:pt idx="1215">
                  <c:v>4.616780394337763E-3</c:v>
                </c:pt>
                <c:pt idx="1216">
                  <c:v>4.624102229327221E-3</c:v>
                </c:pt>
                <c:pt idx="1217">
                  <c:v>4.6387275076638689E-3</c:v>
                </c:pt>
                <c:pt idx="1218">
                  <c:v>4.6533343033861828E-3</c:v>
                </c:pt>
                <c:pt idx="1219">
                  <c:v>4.6606284145761451E-3</c:v>
                </c:pt>
                <c:pt idx="1220">
                  <c:v>4.6679169264475483E-3</c:v>
                </c:pt>
                <c:pt idx="1221">
                  <c:v>4.6751998206843136E-3</c:v>
                </c:pt>
                <c:pt idx="1222">
                  <c:v>4.6897467932483002E-3</c:v>
                </c:pt>
                <c:pt idx="1223">
                  <c:v>4.7042748587792218E-3</c:v>
                </c:pt>
                <c:pt idx="1224">
                  <c:v>4.7115293925369941E-3</c:v>
                </c:pt>
                <c:pt idx="1225">
                  <c:v>4.7187781996565039E-3</c:v>
                </c:pt>
                <c:pt idx="1226">
                  <c:v>4.726021261821871E-3</c:v>
                </c:pt>
                <c:pt idx="1227">
                  <c:v>4.7404881457658926E-3</c:v>
                </c:pt>
                <c:pt idx="1228">
                  <c:v>4.7549356980280313E-3</c:v>
                </c:pt>
                <c:pt idx="1229">
                  <c:v>4.7621497631160567E-3</c:v>
                </c:pt>
                <c:pt idx="1230">
                  <c:v>4.7693579740028446E-3</c:v>
                </c:pt>
                <c:pt idx="1231">
                  <c:v>4.7765603127779433E-3</c:v>
                </c:pt>
                <c:pt idx="1232">
                  <c:v>4.7909453251116074E-3</c:v>
                </c:pt>
                <c:pt idx="1233">
                  <c:v>4.8053105815786491E-3</c:v>
                </c:pt>
                <c:pt idx="1234">
                  <c:v>4.8124832861918751E-3</c:v>
                </c:pt>
                <c:pt idx="1235">
                  <c:v>4.8196500096084546E-3</c:v>
                </c:pt>
                <c:pt idx="1236">
                  <c:v>4.8268107332699725E-3</c:v>
                </c:pt>
                <c:pt idx="1237">
                  <c:v>4.8411120914045236E-3</c:v>
                </c:pt>
                <c:pt idx="1238">
                  <c:v>4.8553932688251483E-3</c:v>
                </c:pt>
                <c:pt idx="1239">
                  <c:v>4.8625237219699488E-3</c:v>
                </c:pt>
                <c:pt idx="1240">
                  <c:v>4.8696480662745838E-3</c:v>
                </c:pt>
                <c:pt idx="1241">
                  <c:v>4.8767662836663303E-3</c:v>
                </c:pt>
                <c:pt idx="1242">
                  <c:v>4.8909822044749997E-3</c:v>
                </c:pt>
                <c:pt idx="1243">
                  <c:v>4.905177520380789E-3</c:v>
                </c:pt>
                <c:pt idx="1244">
                  <c:v>4.9122648301722326E-3</c:v>
                </c:pt>
                <c:pt idx="1245">
                  <c:v>4.9193459040471656E-3</c:v>
                </c:pt>
                <c:pt idx="1246">
                  <c:v>4.9264207237707863E-3</c:v>
                </c:pt>
                <c:pt idx="1247">
                  <c:v>4.9405494243777975E-3</c:v>
                </c:pt>
                <c:pt idx="1248">
                  <c:v>4.9546570956456393E-3</c:v>
                </c:pt>
                <c:pt idx="1249">
                  <c:v>4.9617003710094231E-3</c:v>
                </c:pt>
                <c:pt idx="1250">
                  <c:v>4.9687372830566302E-3</c:v>
                </c:pt>
                <c:pt idx="1251">
                  <c:v>4.9757678133897686E-3</c:v>
                </c:pt>
                <c:pt idx="1252">
                  <c:v>4.9898075110941745E-3</c:v>
                </c:pt>
                <c:pt idx="1253">
                  <c:v>5.0038257549138952E-3</c:v>
                </c:pt>
                <c:pt idx="1254">
                  <c:v>5.0108241043714686E-3</c:v>
                </c:pt>
                <c:pt idx="1255">
                  <c:v>5.0178159629495536E-3</c:v>
                </c:pt>
                <c:pt idx="1256">
                  <c:v>5.0248013126564968E-3</c:v>
                </c:pt>
                <c:pt idx="1257">
                  <c:v>5.0387502246404536E-3</c:v>
                </c:pt>
                <c:pt idx="1258">
                  <c:v>5.0526772580771085E-3</c:v>
                </c:pt>
                <c:pt idx="1259">
                  <c:v>5.0596297901496778E-3</c:v>
                </c:pt>
                <c:pt idx="1260">
                  <c:v>5.0665757040234388E-3</c:v>
                </c:pt>
                <c:pt idx="1261">
                  <c:v>5.0735149816256986E-3</c:v>
                </c:pt>
                <c:pt idx="1262">
                  <c:v>5.0873713248784222E-3</c:v>
                </c:pt>
                <c:pt idx="1263">
                  <c:v>5.1012053652722805E-3</c:v>
                </c:pt>
                <c:pt idx="1264">
                  <c:v>5.1081111884007744E-3</c:v>
                </c:pt>
                <c:pt idx="1265">
                  <c:v>5.115010266173072E-3</c:v>
                </c:pt>
                <c:pt idx="1266">
                  <c:v>5.121902580192514E-3</c:v>
                </c:pt>
                <c:pt idx="1267">
                  <c:v>5.135664571893417E-3</c:v>
                </c:pt>
                <c:pt idx="1268">
                  <c:v>5.1494038361533786E-3</c:v>
                </c:pt>
                <c:pt idx="1269">
                  <c:v>5.1562620591026108E-3</c:v>
                </c:pt>
                <c:pt idx="1270">
                  <c:v>5.1631134092955883E-3</c:v>
                </c:pt>
                <c:pt idx="1271">
                  <c:v>5.1699578683356597E-3</c:v>
                </c:pt>
                <c:pt idx="1272">
                  <c:v>5.1836237256160751E-3</c:v>
                </c:pt>
                <c:pt idx="1273">
                  <c:v>5.1972664310241537E-3</c:v>
                </c:pt>
                <c:pt idx="1274">
                  <c:v>5.204076162235758E-3</c:v>
                </c:pt>
                <c:pt idx="1275">
                  <c:v>5.2108788932908982E-3</c:v>
                </c:pt>
                <c:pt idx="1276">
                  <c:v>5.2176746060358329E-3</c:v>
                </c:pt>
                <c:pt idx="1277">
                  <c:v>5.2312425460379819E-3</c:v>
                </c:pt>
                <c:pt idx="1278">
                  <c:v>5.2447869097049489E-3</c:v>
                </c:pt>
                <c:pt idx="1279">
                  <c:v>5.2515472577827739E-3</c:v>
                </c:pt>
                <c:pt idx="1280">
                  <c:v>5.258300478303936E-3</c:v>
                </c:pt>
                <c:pt idx="1281">
                  <c:v>5.2660453644166726E-3</c:v>
                </c:pt>
                <c:pt idx="1282">
                  <c:v>5.2835230193115949E-3</c:v>
                </c:pt>
                <c:pt idx="1283">
                  <c:v>5.3009944048464592E-3</c:v>
                </c:pt>
                <c:pt idx="1284">
                  <c:v>5.3097269285199778E-3</c:v>
                </c:pt>
                <c:pt idx="1285">
                  <c:v>5.3184575301623354E-3</c:v>
                </c:pt>
                <c:pt idx="1286">
                  <c:v>5.3271861961576615E-3</c:v>
                </c:pt>
                <c:pt idx="1287">
                  <c:v>5.3446370065873142E-3</c:v>
                </c:pt>
                <c:pt idx="1288">
                  <c:v>5.3620812269856849E-3</c:v>
                </c:pt>
                <c:pt idx="1289">
                  <c:v>5.3708000078409156E-3</c:v>
                </c:pt>
                <c:pt idx="1290">
                  <c:v>5.3795167703841852E-3</c:v>
                </c:pt>
                <c:pt idx="1291">
                  <c:v>5.3882315010000646E-3</c:v>
                </c:pt>
                <c:pt idx="1292">
                  <c:v>5.4056541201340175E-3</c:v>
                </c:pt>
                <c:pt idx="1293">
                  <c:v>5.4230698284774897E-3</c:v>
                </c:pt>
                <c:pt idx="1294">
                  <c:v>5.431774193036803E-3</c:v>
                </c:pt>
                <c:pt idx="1295">
                  <c:v>5.4404764429226166E-3</c:v>
                </c:pt>
                <c:pt idx="1296">
                  <c:v>5.4491765647625909E-3</c:v>
                </c:pt>
                <c:pt idx="1297">
                  <c:v>5.4665696456581573E-3</c:v>
                </c:pt>
                <c:pt idx="1298">
                  <c:v>5.4839554951416798E-3</c:v>
                </c:pt>
                <c:pt idx="1299">
                  <c:v>5.4926447696849448E-3</c:v>
                </c:pt>
                <c:pt idx="1300">
                  <c:v>5.5013318335982372E-3</c:v>
                </c:pt>
                <c:pt idx="1301">
                  <c:v>5.5100166731852683E-3</c:v>
                </c:pt>
                <c:pt idx="1302">
                  <c:v>5.527378868929185E-3</c:v>
                </c:pt>
                <c:pt idx="1303">
                  <c:v>5.5447335123964825E-3</c:v>
                </c:pt>
                <c:pt idx="1304">
                  <c:v>5.5534070237707629E-3</c:v>
                </c:pt>
                <c:pt idx="1305">
                  <c:v>5.5620782283158305E-3</c:v>
                </c:pt>
                <c:pt idx="1306">
                  <c:v>5.5707471120922131E-3</c:v>
                </c:pt>
                <c:pt idx="1307">
                  <c:v>5.5880770756447365E-3</c:v>
                </c:pt>
                <c:pt idx="1308">
                  <c:v>5.6053991663919944E-3</c:v>
                </c:pt>
                <c:pt idx="1309">
                  <c:v>5.6140562408780008E-3</c:v>
                </c:pt>
                <c:pt idx="1310">
                  <c:v>5.6227109124165507E-3</c:v>
                </c:pt>
                <c:pt idx="1311">
                  <c:v>5.6313631670681799E-3</c:v>
                </c:pt>
                <c:pt idx="1312">
                  <c:v>5.6486595516195568E-3</c:v>
                </c:pt>
                <c:pt idx="1313">
                  <c:v>5.6659477426331791E-3</c:v>
                </c:pt>
                <c:pt idx="1314">
                  <c:v>5.6745877069981606E-3</c:v>
                </c:pt>
                <c:pt idx="1315">
                  <c:v>5.6832251719733193E-3</c:v>
                </c:pt>
                <c:pt idx="1316">
                  <c:v>5.6918601240244305E-3</c:v>
                </c:pt>
                <c:pt idx="1317">
                  <c:v>5.7091215825695778E-3</c:v>
                </c:pt>
                <c:pt idx="1318">
                  <c:v>5.7263745268709247E-3</c:v>
                </c:pt>
                <c:pt idx="1319">
                  <c:v>5.7349967075583756E-3</c:v>
                </c:pt>
                <c:pt idx="1320">
                  <c:v>5.7436162927381722E-3</c:v>
                </c:pt>
                <c:pt idx="1321">
                  <c:v>5.75223326871337E-3</c:v>
                </c:pt>
                <c:pt idx="1322">
                  <c:v>5.7694584542465933E-3</c:v>
                </c:pt>
                <c:pt idx="1323">
                  <c:v>5.7866748050219591E-3</c:v>
                </c:pt>
                <c:pt idx="1324">
                  <c:v>5.795278528475745E-3</c:v>
                </c:pt>
                <c:pt idx="1325">
                  <c:v>5.8038795603036434E-3</c:v>
                </c:pt>
                <c:pt idx="1326">
                  <c:v>5.8124778865659863E-3</c:v>
                </c:pt>
                <c:pt idx="1327">
                  <c:v>5.8296654524383649E-3</c:v>
                </c:pt>
                <c:pt idx="1328">
                  <c:v>5.8468438625999082E-3</c:v>
                </c:pt>
                <c:pt idx="1329">
                  <c:v>5.8554284555075737E-3</c:v>
                </c:pt>
                <c:pt idx="1330">
                  <c:v>5.8640102605092611E-3</c:v>
                </c:pt>
                <c:pt idx="1331">
                  <c:v>5.8725892638274583E-3</c:v>
                </c:pt>
                <c:pt idx="1332">
                  <c:v>5.8897378628067487E-3</c:v>
                </c:pt>
                <c:pt idx="1333">
                  <c:v>5.9068769855267602E-3</c:v>
                </c:pt>
                <c:pt idx="1334">
                  <c:v>5.9154417743333765E-3</c:v>
                </c:pt>
                <c:pt idx="1335">
                  <c:v>5.9240036790347301E-3</c:v>
                </c:pt>
                <c:pt idx="1336">
                  <c:v>5.932562685853497E-3</c:v>
                </c:pt>
                <c:pt idx="1337">
                  <c:v>5.9496709711573253E-3</c:v>
                </c:pt>
                <c:pt idx="1338">
                  <c:v>5.9667694594850371E-3</c:v>
                </c:pt>
                <c:pt idx="1339">
                  <c:v>5.9753137707972267E-3</c:v>
                </c:pt>
                <c:pt idx="1340">
                  <c:v>5.9838551017245452E-3</c:v>
                </c:pt>
                <c:pt idx="1341">
                  <c:v>6.0094580397280764E-3</c:v>
                </c:pt>
                <c:pt idx="1342">
                  <c:v>6.035039730504144E-3</c:v>
                </c:pt>
                <c:pt idx="1343">
                  <c:v>6.0435598142651844E-3</c:v>
                </c:pt>
                <c:pt idx="1344">
                  <c:v>6.0520768076648196E-3</c:v>
                </c:pt>
                <c:pt idx="1345">
                  <c:v>6.0691004248553844E-3</c:v>
                </c:pt>
                <c:pt idx="1346">
                  <c:v>6.0861136035616345E-3</c:v>
                </c:pt>
                <c:pt idx="1347">
                  <c:v>6.0946149393850289E-3</c:v>
                </c:pt>
                <c:pt idx="1348">
                  <c:v>6.1031131024258806E-3</c:v>
                </c:pt>
                <c:pt idx="1349">
                  <c:v>6.1116080789876941E-3</c:v>
                </c:pt>
                <c:pt idx="1350">
                  <c:v>6.1285873416149859E-3</c:v>
                </c:pt>
                <c:pt idx="1351">
                  <c:v>6.1455558452203664E-3</c:v>
                </c:pt>
                <c:pt idx="1352">
                  <c:v>6.1540346830499847E-3</c:v>
                </c:pt>
                <c:pt idx="1353">
                  <c:v>6.1625102518981876E-3</c:v>
                </c:pt>
                <c:pt idx="1354">
                  <c:v>6.1709825381499077E-3</c:v>
                </c:pt>
                <c:pt idx="1355">
                  <c:v>6.1879160993698699E-3</c:v>
                </c:pt>
                <c:pt idx="1356">
                  <c:v>6.2048385808297956E-3</c:v>
                </c:pt>
                <c:pt idx="1357">
                  <c:v>6.2132942472744503E-3</c:v>
                </c:pt>
                <c:pt idx="1358">
                  <c:v>6.2217465485388751E-3</c:v>
                </c:pt>
                <c:pt idx="1359">
                  <c:v>6.2301954710080112E-3</c:v>
                </c:pt>
                <c:pt idx="1360">
                  <c:v>6.2470819838610324E-3</c:v>
                </c:pt>
                <c:pt idx="1361">
                  <c:v>6.2639570962479832E-3</c:v>
                </c:pt>
                <c:pt idx="1362">
                  <c:v>6.2723889178359759E-3</c:v>
                </c:pt>
                <c:pt idx="1363">
                  <c:v>6.2808172780452311E-3</c:v>
                </c:pt>
                <c:pt idx="1364">
                  <c:v>6.2892421631794053E-3</c:v>
                </c:pt>
                <c:pt idx="1365">
                  <c:v>6.3060802808112392E-3</c:v>
                </c:pt>
                <c:pt idx="1366">
                  <c:v>6.3229066772552828E-3</c:v>
                </c:pt>
                <c:pt idx="1367">
                  <c:v>6.3313139805153146E-3</c:v>
                </c:pt>
                <c:pt idx="1368">
                  <c:v>6.3397177261982924E-3</c:v>
                </c:pt>
                <c:pt idx="1369">
                  <c:v>6.3481179005261913E-3</c:v>
                </c:pt>
                <c:pt idx="1370">
                  <c:v>6.3649062759786081E-3</c:v>
                </c:pt>
                <c:pt idx="1371">
                  <c:v>6.3816826095542002E-3</c:v>
                </c:pt>
                <c:pt idx="1372">
                  <c:v>6.3900647210152458E-3</c:v>
                </c:pt>
                <c:pt idx="1373">
                  <c:v>6.3984431786195473E-3</c:v>
                </c:pt>
                <c:pt idx="1374">
                  <c:v>6.4068179687516895E-3</c:v>
                </c:pt>
                <c:pt idx="1375">
                  <c:v>6.4235552550755423E-3</c:v>
                </c:pt>
                <c:pt idx="1376">
                  <c:v>6.4402801788492657E-3</c:v>
                </c:pt>
                <c:pt idx="1377">
                  <c:v>6.4486364250410846E-3</c:v>
                </c:pt>
                <c:pt idx="1378">
                  <c:v>6.4569889211775694E-3</c:v>
                </c:pt>
                <c:pt idx="1379">
                  <c:v>6.4653376536434413E-3</c:v>
                </c:pt>
                <c:pt idx="1380">
                  <c:v>6.4820225039309174E-3</c:v>
                </c:pt>
                <c:pt idx="1381">
                  <c:v>6.4986946709294736E-3</c:v>
                </c:pt>
                <c:pt idx="1382">
                  <c:v>6.5070243783818312E-3</c:v>
                </c:pt>
                <c:pt idx="1383">
                  <c:v>6.5153502396613607E-3</c:v>
                </c:pt>
                <c:pt idx="1384">
                  <c:v>6.5236722409099225E-3</c:v>
                </c:pt>
                <c:pt idx="1385">
                  <c:v>6.5403033082199165E-3</c:v>
                </c:pt>
                <c:pt idx="1386">
                  <c:v>6.5569213715047283E-3</c:v>
                </c:pt>
                <c:pt idx="1387">
                  <c:v>6.5652238668289526E-3</c:v>
                </c:pt>
                <c:pt idx="1388">
                  <c:v>6.5735224197010873E-3</c:v>
                </c:pt>
                <c:pt idx="1389">
                  <c:v>6.5818170163440479E-3</c:v>
                </c:pt>
                <c:pt idx="1390">
                  <c:v>6.5983929537337064E-3</c:v>
                </c:pt>
                <c:pt idx="1391">
                  <c:v>6.6149555664510714E-3</c:v>
                </c:pt>
                <c:pt idx="1392">
                  <c:v>6.6232301760967916E-3</c:v>
                </c:pt>
                <c:pt idx="1393">
                  <c:v>6.6315007470921263E-3</c:v>
                </c:pt>
                <c:pt idx="1394">
                  <c:v>6.6397672656595972E-3</c:v>
                </c:pt>
                <c:pt idx="1395">
                  <c:v>6.656286726217632E-3</c:v>
                </c:pt>
                <c:pt idx="1396">
                  <c:v>6.6727925414025125E-3</c:v>
                </c:pt>
                <c:pt idx="1397">
                  <c:v>6.6810385919010527E-3</c:v>
                </c:pt>
                <c:pt idx="1398">
                  <c:v>6.6892805075506965E-3</c:v>
                </c:pt>
                <c:pt idx="1399">
                  <c:v>6.6975182746554255E-3</c:v>
                </c:pt>
                <c:pt idx="1400">
                  <c:v>6.7139799113713648E-3</c:v>
                </c:pt>
                <c:pt idx="1401">
                  <c:v>6.730427582078524E-3</c:v>
                </c:pt>
                <c:pt idx="1402">
                  <c:v>6.7386444000418254E-3</c:v>
                </c:pt>
                <c:pt idx="1403">
                  <c:v>6.7468569868769949E-3</c:v>
                </c:pt>
                <c:pt idx="1404">
                  <c:v>6.7550653289696165E-3</c:v>
                </c:pt>
                <c:pt idx="1405">
                  <c:v>6.7714677950370733E-3</c:v>
                </c:pt>
                <c:pt idx="1406">
                  <c:v>6.7878559743615634E-3</c:v>
                </c:pt>
                <c:pt idx="1407">
                  <c:v>6.7960428862406603E-3</c:v>
                </c:pt>
                <c:pt idx="1408">
                  <c:v>6.8042254707937682E-3</c:v>
                </c:pt>
                <c:pt idx="1409">
                  <c:v>6.812403714405931E-3</c:v>
                </c:pt>
                <c:pt idx="1410">
                  <c:v>6.8287456628759804E-3</c:v>
                </c:pt>
                <c:pt idx="1411">
                  <c:v>6.8450730038136075E-3</c:v>
                </c:pt>
                <c:pt idx="1412">
                  <c:v>6.853229336221729E-3</c:v>
                </c:pt>
                <c:pt idx="1413">
                  <c:v>6.8613812451057818E-3</c:v>
                </c:pt>
                <c:pt idx="1414">
                  <c:v>6.8695287167694959E-3</c:v>
                </c:pt>
                <c:pt idx="1415">
                  <c:v>6.8858088006654525E-3</c:v>
                </c:pt>
                <c:pt idx="1416">
                  <c:v>6.9020739563231386E-3</c:v>
                </c:pt>
                <c:pt idx="1417">
                  <c:v>6.9101990357115124E-3</c:v>
                </c:pt>
                <c:pt idx="1418">
                  <c:v>6.9183195954593936E-3</c:v>
                </c:pt>
                <c:pt idx="1419">
                  <c:v>6.9264356217886387E-3</c:v>
                </c:pt>
                <c:pt idx="1420">
                  <c:v>6.9426524941359992E-3</c:v>
                </c:pt>
                <c:pt idx="1421">
                  <c:v>6.9588541177001608E-3</c:v>
                </c:pt>
                <c:pt idx="1422">
                  <c:v>6.9669472706022639E-3</c:v>
                </c:pt>
                <c:pt idx="1423">
                  <c:v>6.9750358076653375E-3</c:v>
                </c:pt>
                <c:pt idx="1424">
                  <c:v>6.9831197151118017E-3</c:v>
                </c:pt>
                <c:pt idx="1425">
                  <c:v>6.9992720290801636E-3</c:v>
                </c:pt>
                <c:pt idx="1426">
                  <c:v>7.0154087735140808E-3</c:v>
                </c:pt>
                <c:pt idx="1427">
                  <c:v>7.0234693265439534E-3</c:v>
                </c:pt>
                <c:pt idx="1428">
                  <c:v>7.0315251675368727E-3</c:v>
                </c:pt>
                <c:pt idx="1429">
                  <c:v>7.0395762825534568E-3</c:v>
                </c:pt>
                <c:pt idx="1430">
                  <c:v>7.0556626912169126E-3</c:v>
                </c:pt>
                <c:pt idx="1431">
                  <c:v>7.0717332095796663E-3</c:v>
                </c:pt>
                <c:pt idx="1432">
                  <c:v>7.0797604892712277E-3</c:v>
                </c:pt>
                <c:pt idx="1433">
                  <c:v>7.087782960646629E-3</c:v>
                </c:pt>
                <c:pt idx="1434">
                  <c:v>7.095800609928875E-3</c:v>
                </c:pt>
                <c:pt idx="1435">
                  <c:v>7.1118197663267045E-3</c:v>
                </c:pt>
                <c:pt idx="1436">
                  <c:v>7.1278227117153054E-3</c:v>
                </c:pt>
                <c:pt idx="1437">
                  <c:v>7.1358160446019676E-3</c:v>
                </c:pt>
                <c:pt idx="1438">
                  <c:v>7.1438044728935985E-3</c:v>
                </c:pt>
                <c:pt idx="1439">
                  <c:v>7.1517879828948347E-3</c:v>
                </c:pt>
                <c:pt idx="1440">
                  <c:v>7.1677385401162346E-3</c:v>
                </c:pt>
                <c:pt idx="1441">
                  <c:v>7.1836725655780335E-3</c:v>
                </c:pt>
                <c:pt idx="1442">
                  <c:v>7.191631278194415E-3</c:v>
                </c:pt>
                <c:pt idx="1443">
                  <c:v>7.1995849899372348E-3</c:v>
                </c:pt>
                <c:pt idx="1444">
                  <c:v>7.2075336873536934E-3</c:v>
                </c:pt>
                <c:pt idx="1445">
                  <c:v>7.2234142983267921E-3</c:v>
                </c:pt>
                <c:pt idx="1446">
                  <c:v>7.2392780569905382E-3</c:v>
                </c:pt>
                <c:pt idx="1447">
                  <c:v>7.2472014757902692E-3</c:v>
                </c:pt>
                <c:pt idx="1448">
                  <c:v>7.2551197975997562E-3</c:v>
                </c:pt>
                <c:pt idx="1449">
                  <c:v>7.2630330088038278E-3</c:v>
                </c:pt>
                <c:pt idx="1450">
                  <c:v>7.2788423267606886E-3</c:v>
                </c:pt>
                <c:pt idx="1451">
                  <c:v>7.2946344716965641E-3</c:v>
                </c:pt>
                <c:pt idx="1452">
                  <c:v>7.3025219232143636E-3</c:v>
                </c:pt>
                <c:pt idx="1453">
                  <c:v>7.3104041816258762E-3</c:v>
                </c:pt>
                <c:pt idx="1454">
                  <c:v>7.3182812331529599E-3</c:v>
                </c:pt>
                <c:pt idx="1455">
                  <c:v>7.3340179111460969E-3</c:v>
                </c:pt>
                <c:pt idx="1456">
                  <c:v>7.349737095361168E-3</c:v>
                </c:pt>
                <c:pt idx="1457">
                  <c:v>7.3575879062140193E-3</c:v>
                </c:pt>
                <c:pt idx="1458">
                  <c:v>7.3654334277626589E-3</c:v>
                </c:pt>
                <c:pt idx="1459">
                  <c:v>7.3732736460665567E-3</c:v>
                </c:pt>
                <c:pt idx="1460">
                  <c:v>7.3889363371914688E-3</c:v>
                </c:pt>
                <c:pt idx="1461">
                  <c:v>7.4045812138138203E-3</c:v>
                </c:pt>
                <c:pt idx="1462">
                  <c:v>7.4123947105371041E-3</c:v>
                </c:pt>
                <c:pt idx="1463">
                  <c:v>7.4202028216772504E-3</c:v>
                </c:pt>
                <c:pt idx="1464">
                  <c:v>7.4280055334570152E-3</c:v>
                </c:pt>
                <c:pt idx="1465">
                  <c:v>7.4435928906930009E-3</c:v>
                </c:pt>
                <c:pt idx="1466">
                  <c:v>7.4591621127238893E-3</c:v>
                </c:pt>
                <c:pt idx="1467">
                  <c:v>7.466937621853912E-3</c:v>
                </c:pt>
                <c:pt idx="1468">
                  <c:v>7.4747076491219087E-3</c:v>
                </c:pt>
                <c:pt idx="1469">
                  <c:v>7.4824721809130385E-3</c:v>
                </c:pt>
                <c:pt idx="1470">
                  <c:v>7.4979828573730504E-3</c:v>
                </c:pt>
                <c:pt idx="1471">
                  <c:v>7.5134750779263012E-3</c:v>
                </c:pt>
                <c:pt idx="1472">
                  <c:v>7.5212119259990811E-3</c:v>
                </c:pt>
                <c:pt idx="1473">
                  <c:v>7.5289431959306881E-3</c:v>
                </c:pt>
                <c:pt idx="1474">
                  <c:v>7.5366688742698976E-3</c:v>
                </c:pt>
                <c:pt idx="1475">
                  <c:v>7.5521015229870819E-3</c:v>
                </c:pt>
                <c:pt idx="1476">
                  <c:v>7.5675153951753442E-3</c:v>
                </c:pt>
                <c:pt idx="1477">
                  <c:v>7.5752129086461674E-3</c:v>
                </c:pt>
                <c:pt idx="1478">
                  <c:v>7.5829047478603272E-3</c:v>
                </c:pt>
                <c:pt idx="1479">
                  <c:v>7.5905908992026884E-3</c:v>
                </c:pt>
                <c:pt idx="1480">
                  <c:v>7.605944173297457E-3</c:v>
                </c:pt>
                <c:pt idx="1481">
                  <c:v>7.6212783501476596E-3</c:v>
                </c:pt>
                <c:pt idx="1482">
                  <c:v>7.6289358555537761E-3</c:v>
                </c:pt>
                <c:pt idx="1483">
                  <c:v>7.6365875905868687E-3</c:v>
                </c:pt>
                <c:pt idx="1484">
                  <c:v>7.64423354146972E-3</c:v>
                </c:pt>
                <c:pt idx="1485">
                  <c:v>7.6595060940463202E-3</c:v>
                </c:pt>
                <c:pt idx="1486">
                  <c:v>7.6747592286027858E-3</c:v>
                </c:pt>
                <c:pt idx="1487">
                  <c:v>7.6823760525621797E-3</c:v>
                </c:pt>
                <c:pt idx="1488">
                  <c:v>7.6899870099518082E-3</c:v>
                </c:pt>
                <c:pt idx="1489">
                  <c:v>7.6975920869124855E-3</c:v>
                </c:pt>
                <c:pt idx="1490">
                  <c:v>7.7127825709545645E-3</c:v>
                </c:pt>
                <c:pt idx="1491">
                  <c:v>7.7279533163834187E-3</c:v>
                </c:pt>
                <c:pt idx="1492">
                  <c:v>7.7355287853532158E-3</c:v>
                </c:pt>
                <c:pt idx="1493">
                  <c:v>7.7430982915553071E-3</c:v>
                </c:pt>
                <c:pt idx="1494">
                  <c:v>7.7506618212121762E-3</c:v>
                </c:pt>
                <c:pt idx="1495">
                  <c:v>7.7657688898037933E-3</c:v>
                </c:pt>
                <c:pt idx="1496">
                  <c:v>7.7808558990912014E-3</c:v>
                </c:pt>
                <c:pt idx="1497">
                  <c:v>7.788389339689979E-3</c:v>
                </c:pt>
                <c:pt idx="1498">
                  <c:v>7.7959167213237741E-3</c:v>
                </c:pt>
                <c:pt idx="1499">
                  <c:v>7.8034380300532986E-3</c:v>
                </c:pt>
                <c:pt idx="1500">
                  <c:v>7.8184603363545494E-3</c:v>
                </c:pt>
                <c:pt idx="1501">
                  <c:v>7.8334622625726349E-3</c:v>
                </c:pt>
                <c:pt idx="1502">
                  <c:v>7.8409530013388434E-3</c:v>
                </c:pt>
                <c:pt idx="1503">
                  <c:v>7.848437584780427E-3</c:v>
                </c:pt>
                <c:pt idx="1504">
                  <c:v>7.8559159993636402E-3</c:v>
                </c:pt>
                <c:pt idx="1505">
                  <c:v>7.8708521962927956E-3</c:v>
                </c:pt>
                <c:pt idx="1506">
                  <c:v>7.8857676925154045E-3</c:v>
                </c:pt>
                <c:pt idx="1507">
                  <c:v>7.893215055905782E-3</c:v>
                </c:pt>
                <c:pt idx="1508">
                  <c:v>7.9006561679364207E-3</c:v>
                </c:pt>
                <c:pt idx="1509">
                  <c:v>7.9080910146690046E-3</c:v>
                </c:pt>
                <c:pt idx="1510">
                  <c:v>7.9229397554448685E-3</c:v>
                </c:pt>
                <c:pt idx="1511">
                  <c:v>7.9377674748503952E-3</c:v>
                </c:pt>
                <c:pt idx="1512">
                  <c:v>7.9451707894039481E-3</c:v>
                </c:pt>
                <c:pt idx="1513">
                  <c:v>7.9525677563198824E-3</c:v>
                </c:pt>
                <c:pt idx="1514">
                  <c:v>7.9599583619020583E-3</c:v>
                </c:pt>
                <c:pt idx="1515">
                  <c:v>7.97471829950816E-3</c:v>
                </c:pt>
                <c:pt idx="1516">
                  <c:v>7.9894568950254138E-3</c:v>
                </c:pt>
                <c:pt idx="1517">
                  <c:v>7.996815487362155E-3</c:v>
                </c:pt>
                <c:pt idx="1518">
                  <c:v>8.0041676357831115E-3</c:v>
                </c:pt>
                <c:pt idx="1519">
                  <c:v>8.0115133266731968E-3</c:v>
                </c:pt>
                <c:pt idx="1520">
                  <c:v>8.0298451454123426E-3</c:v>
                </c:pt>
                <c:pt idx="1521">
                  <c:v>8.0481444356349414E-3</c:v>
                </c:pt>
                <c:pt idx="1522">
                  <c:v>8.0554510921005164E-3</c:v>
                </c:pt>
                <c:pt idx="1523">
                  <c:v>8.062751194837816E-3</c:v>
                </c:pt>
                <c:pt idx="1524">
                  <c:v>8.077329485403047E-3</c:v>
                </c:pt>
                <c:pt idx="1525">
                  <c:v>8.0918857923967698E-3</c:v>
                </c:pt>
                <c:pt idx="1526">
                  <c:v>8.0991529199178104E-3</c:v>
                </c:pt>
                <c:pt idx="1527">
                  <c:v>8.106413410966842E-3</c:v>
                </c:pt>
                <c:pt idx="1528">
                  <c:v>8.1136672520908913E-3</c:v>
                </c:pt>
                <c:pt idx="1529">
                  <c:v>8.1281526987113193E-3</c:v>
                </c:pt>
                <c:pt idx="1530">
                  <c:v>8.1426158411458845E-3</c:v>
                </c:pt>
                <c:pt idx="1531">
                  <c:v>8.149836225906492E-3</c:v>
                </c:pt>
                <c:pt idx="1532">
                  <c:v>8.1570498781601674E-3</c:v>
                </c:pt>
                <c:pt idx="1533">
                  <c:v>8.1642567841297801E-3</c:v>
                </c:pt>
                <c:pt idx="1534">
                  <c:v>8.1786480399651928E-3</c:v>
                </c:pt>
                <c:pt idx="1535">
                  <c:v>8.1930166709212118E-3</c:v>
                </c:pt>
                <c:pt idx="1536">
                  <c:v>8.2001896394613711E-3</c:v>
                </c:pt>
                <c:pt idx="1537">
                  <c:v>8.2073557793786982E-3</c:v>
                </c:pt>
                <c:pt idx="1538">
                  <c:v>8.2145150768149541E-3</c:v>
                </c:pt>
                <c:pt idx="1539">
                  <c:v>8.2314634142866185E-3</c:v>
                </c:pt>
                <c:pt idx="1540">
                  <c:v>8.2492832186199117E-3</c:v>
                </c:pt>
                <c:pt idx="1541">
                  <c:v>8.2581879977803967E-3</c:v>
                </c:pt>
                <c:pt idx="1542">
                  <c:v>8.2670896863368086E-3</c:v>
                </c:pt>
                <c:pt idx="1543">
                  <c:v>8.275988273186664E-3</c:v>
                </c:pt>
                <c:pt idx="1544">
                  <c:v>8.2937750518194131E-3</c:v>
                </c:pt>
                <c:pt idx="1545">
                  <c:v>8.3115513795135858E-3</c:v>
                </c:pt>
                <c:pt idx="1546">
                  <c:v>8.3204342900700754E-3</c:v>
                </c:pt>
                <c:pt idx="1547">
                  <c:v>8.3293140316541628E-3</c:v>
                </c:pt>
                <c:pt idx="1548">
                  <c:v>8.3381905934061269E-3</c:v>
                </c:pt>
                <c:pt idx="1549">
                  <c:v>8.3559330610535349E-3</c:v>
                </c:pt>
                <c:pt idx="1550">
                  <c:v>8.3736648170373972E-3</c:v>
                </c:pt>
                <c:pt idx="1551">
                  <c:v>8.3825253113029644E-3</c:v>
                </c:pt>
                <c:pt idx="1552">
                  <c:v>8.3913825585519818E-3</c:v>
                </c:pt>
                <c:pt idx="1553">
                  <c:v>8.4002365476006039E-3</c:v>
                </c:pt>
                <c:pt idx="1554">
                  <c:v>8.4179336091628476E-3</c:v>
                </c:pt>
                <c:pt idx="1555">
                  <c:v>8.4356196983558177E-3</c:v>
                </c:pt>
                <c:pt idx="1556">
                  <c:v>8.4444572288059645E-3</c:v>
                </c:pt>
                <c:pt idx="1557">
                  <c:v>8.4532914340336354E-3</c:v>
                </c:pt>
                <c:pt idx="1558">
                  <c:v>8.462122302854428E-3</c:v>
                </c:pt>
                <c:pt idx="1559">
                  <c:v>8.4797728632741189E-3</c:v>
                </c:pt>
                <c:pt idx="1560">
                  <c:v>8.4974121905556487E-3</c:v>
                </c:pt>
                <c:pt idx="1561">
                  <c:v>8.5062262097471801E-3</c:v>
                </c:pt>
                <c:pt idx="1562">
                  <c:v>8.5150368254287984E-3</c:v>
                </c:pt>
                <c:pt idx="1563">
                  <c:v>8.5238440264165348E-3</c:v>
                </c:pt>
                <c:pt idx="1564">
                  <c:v>8.5414469905482314E-3</c:v>
                </c:pt>
                <c:pt idx="1565">
                  <c:v>8.5590384608871441E-3</c:v>
                </c:pt>
                <c:pt idx="1566">
                  <c:v>8.567828421134115E-3</c:v>
                </c:pt>
                <c:pt idx="1567">
                  <c:v>8.5766148996650818E-3</c:v>
                </c:pt>
                <c:pt idx="1568">
                  <c:v>8.5853978854581754E-3</c:v>
                </c:pt>
                <c:pt idx="1569">
                  <c:v>8.6029521582075951E-3</c:v>
                </c:pt>
                <c:pt idx="1570">
                  <c:v>8.6204946764409131E-3</c:v>
                </c:pt>
                <c:pt idx="1571">
                  <c:v>8.629260030220064E-3</c:v>
                </c:pt>
                <c:pt idx="1572">
                  <c:v>8.6380218241579512E-3</c:v>
                </c:pt>
                <c:pt idx="1573">
                  <c:v>8.6467800469898406E-3</c:v>
                </c:pt>
                <c:pt idx="1574">
                  <c:v>8.6642845333462486E-3</c:v>
                </c:pt>
                <c:pt idx="1575">
                  <c:v>8.6817770043106958E-3</c:v>
                </c:pt>
                <c:pt idx="1576">
                  <c:v>8.6905172041792673E-3</c:v>
                </c:pt>
                <c:pt idx="1577">
                  <c:v>8.6992537659198923E-3</c:v>
                </c:pt>
                <c:pt idx="1578">
                  <c:v>8.7079866783489716E-3</c:v>
                </c:pt>
                <c:pt idx="1579">
                  <c:v>8.7254402831193744E-3</c:v>
                </c:pt>
                <c:pt idx="1580">
                  <c:v>8.7428816118349118E-3</c:v>
                </c:pt>
                <c:pt idx="1581">
                  <c:v>8.7515961101084002E-3</c:v>
                </c:pt>
                <c:pt idx="1582">
                  <c:v>8.7603068921288611E-3</c:v>
                </c:pt>
                <c:pt idx="1583">
                  <c:v>8.7690139466315726E-3</c:v>
                </c:pt>
                <c:pt idx="1584">
                  <c:v>8.7864155747430436E-3</c:v>
                </c:pt>
                <c:pt idx="1585">
                  <c:v>8.8038046659493271E-3</c:v>
                </c:pt>
                <c:pt idx="1586">
                  <c:v>8.8124929152672039E-3</c:v>
                </c:pt>
                <c:pt idx="1587">
                  <c:v>8.8211773700451086E-3</c:v>
                </c:pt>
                <c:pt idx="1588">
                  <c:v>8.829858019018328E-3</c:v>
                </c:pt>
                <c:pt idx="1589">
                  <c:v>8.8472065753053882E-3</c:v>
                </c:pt>
                <c:pt idx="1590">
                  <c:v>8.8645423340779125E-3</c:v>
                </c:pt>
                <c:pt idx="1591">
                  <c:v>8.8732037867558875E-3</c:v>
                </c:pt>
                <c:pt idx="1592">
                  <c:v>8.8818613666074402E-3</c:v>
                </c:pt>
                <c:pt idx="1593">
                  <c:v>8.9078068403515634E-3</c:v>
                </c:pt>
                <c:pt idx="1594">
                  <c:v>8.9337248916779993E-3</c:v>
                </c:pt>
                <c:pt idx="1595">
                  <c:v>8.9423550491614223E-3</c:v>
                </c:pt>
                <c:pt idx="1596">
                  <c:v>8.9509812445096489E-3</c:v>
                </c:pt>
                <c:pt idx="1597">
                  <c:v>8.9682203720101647E-3</c:v>
                </c:pt>
                <c:pt idx="1598">
                  <c:v>8.9854461804671441E-3</c:v>
                </c:pt>
                <c:pt idx="1599">
                  <c:v>8.9940523972999956E-3</c:v>
                </c:pt>
                <c:pt idx="1600">
                  <c:v>9.0026545848134517E-3</c:v>
                </c:pt>
                <c:pt idx="1601">
                  <c:v>9.0112527320668229E-3</c:v>
                </c:pt>
                <c:pt idx="1602">
                  <c:v>9.0284355024435412E-3</c:v>
                </c:pt>
                <c:pt idx="1603">
                  <c:v>9.0456046931818735E-3</c:v>
                </c:pt>
                <c:pt idx="1604">
                  <c:v>9.054182470729465E-3</c:v>
                </c:pt>
                <c:pt idx="1605">
                  <c:v>9.0627561407513949E-3</c:v>
                </c:pt>
                <c:pt idx="1606">
                  <c:v>9.0713256922266648E-3</c:v>
                </c:pt>
                <c:pt idx="1607">
                  <c:v>9.0927288799677146E-3</c:v>
                </c:pt>
                <c:pt idx="1608">
                  <c:v>9.1141112789940616E-3</c:v>
                </c:pt>
                <c:pt idx="1609">
                  <c:v>9.1226558840849931E-3</c:v>
                </c:pt>
                <c:pt idx="1610">
                  <c:v>9.1311962922613274E-3</c:v>
                </c:pt>
                <c:pt idx="1611">
                  <c:v>9.1482630633442519E-3</c:v>
                </c:pt>
                <c:pt idx="1612">
                  <c:v>9.1653157331982368E-3</c:v>
                </c:pt>
                <c:pt idx="1613">
                  <c:v>9.1738349895306905E-3</c:v>
                </c:pt>
                <c:pt idx="1614">
                  <c:v>9.18234998200778E-3</c:v>
                </c:pt>
                <c:pt idx="1615">
                  <c:v>9.1908606993644643E-3</c:v>
                </c:pt>
                <c:pt idx="1616">
                  <c:v>9.207867828115137E-3</c:v>
                </c:pt>
                <c:pt idx="1617">
                  <c:v>9.2248605948055257E-3</c:v>
                </c:pt>
                <c:pt idx="1618">
                  <c:v>9.2333497692903173E-3</c:v>
                </c:pt>
                <c:pt idx="1619">
                  <c:v>9.2418346016332996E-3</c:v>
                </c:pt>
                <c:pt idx="1620">
                  <c:v>9.2503150806504866E-3</c:v>
                </c:pt>
                <c:pt idx="1621">
                  <c:v>9.26726147195275E-3</c:v>
                </c:pt>
                <c:pt idx="1622">
                  <c:v>9.2841932405145072E-3</c:v>
                </c:pt>
                <c:pt idx="1623">
                  <c:v>9.2926517854699155E-3</c:v>
                </c:pt>
                <c:pt idx="1624">
                  <c:v>9.3011059101588325E-3</c:v>
                </c:pt>
                <c:pt idx="1625">
                  <c:v>9.3095556033167964E-3</c:v>
                </c:pt>
                <c:pt idx="1626">
                  <c:v>9.3264401620250566E-3</c:v>
                </c:pt>
                <c:pt idx="1627">
                  <c:v>9.3433098372819722E-3</c:v>
                </c:pt>
                <c:pt idx="1628">
                  <c:v>9.3517372052691547E-3</c:v>
                </c:pt>
                <c:pt idx="1629">
                  <c:v>9.3601600747031163E-3</c:v>
                </c:pt>
                <c:pt idx="1630">
                  <c:v>9.3685784344004416E-3</c:v>
                </c:pt>
                <c:pt idx="1631">
                  <c:v>9.3854000655331817E-3</c:v>
                </c:pt>
                <c:pt idx="1632">
                  <c:v>9.4022065524701631E-3</c:v>
                </c:pt>
                <c:pt idx="1633">
                  <c:v>9.4106021958886739E-3</c:v>
                </c:pt>
                <c:pt idx="1634">
                  <c:v>9.4189932625486968E-3</c:v>
                </c:pt>
                <c:pt idx="1635">
                  <c:v>9.4273797411854043E-3</c:v>
                </c:pt>
                <c:pt idx="1636">
                  <c:v>9.4441373495768293E-3</c:v>
                </c:pt>
                <c:pt idx="1637">
                  <c:v>9.4608795530389308E-3</c:v>
                </c:pt>
                <c:pt idx="1638">
                  <c:v>9.4692429243700468E-3</c:v>
                </c:pt>
                <c:pt idx="1639">
                  <c:v>9.4776016406558344E-3</c:v>
                </c:pt>
                <c:pt idx="1640">
                  <c:v>9.4859556907937494E-3</c:v>
                </c:pt>
                <c:pt idx="1641">
                  <c:v>9.5026481813697689E-3</c:v>
                </c:pt>
                <c:pt idx="1642">
                  <c:v>9.519325006193893E-3</c:v>
                </c:pt>
                <c:pt idx="1643">
                  <c:v>9.5276555579178416E-3</c:v>
                </c:pt>
                <c:pt idx="1644">
                  <c:v>9.5359813763916633E-3</c:v>
                </c:pt>
                <c:pt idx="1645">
                  <c:v>9.5443024504313946E-3</c:v>
                </c:pt>
                <c:pt idx="1646">
                  <c:v>9.5609287279966992E-3</c:v>
                </c:pt>
                <c:pt idx="1647">
                  <c:v>9.5775390792225985E-3</c:v>
                </c:pt>
                <c:pt idx="1648">
                  <c:v>9.5858362636595338E-3</c:v>
                </c:pt>
                <c:pt idx="1649">
                  <c:v>9.5941286367218614E-3</c:v>
                </c:pt>
                <c:pt idx="1650">
                  <c:v>9.6024161871447744E-3</c:v>
                </c:pt>
                <c:pt idx="1651">
                  <c:v>9.6189751567105023E-3</c:v>
                </c:pt>
                <c:pt idx="1652">
                  <c:v>9.6355179391722379E-3</c:v>
                </c:pt>
                <c:pt idx="1653">
                  <c:v>9.6437812088843791E-3</c:v>
                </c:pt>
                <c:pt idx="1654">
                  <c:v>9.6520395889363609E-3</c:v>
                </c:pt>
                <c:pt idx="1655">
                  <c:v>9.6602930681432518E-3</c:v>
                </c:pt>
                <c:pt idx="1656">
                  <c:v>9.6767836346084244E-3</c:v>
                </c:pt>
                <c:pt idx="1657">
                  <c:v>9.6932577531732358E-3</c:v>
                </c:pt>
                <c:pt idx="1658">
                  <c:v>9.7014865606430117E-3</c:v>
                </c:pt>
                <c:pt idx="1659">
                  <c:v>9.7097104001659454E-3</c:v>
                </c:pt>
                <c:pt idx="1660">
                  <c:v>9.7179292606385404E-3</c:v>
                </c:pt>
                <c:pt idx="1661">
                  <c:v>9.7343503288468552E-3</c:v>
                </c:pt>
                <c:pt idx="1662">
                  <c:v>9.7507546885184891E-3</c:v>
                </c:pt>
                <c:pt idx="1663">
                  <c:v>9.7589484860665272E-3</c:v>
                </c:pt>
                <c:pt idx="1664">
                  <c:v>9.7671372375431626E-3</c:v>
                </c:pt>
                <c:pt idx="1665">
                  <c:v>9.7753209316836006E-3</c:v>
                </c:pt>
                <c:pt idx="1666">
                  <c:v>9.791671406615552E-3</c:v>
                </c:pt>
                <c:pt idx="1667">
                  <c:v>9.8080049122616624E-3</c:v>
                </c:pt>
                <c:pt idx="1668">
                  <c:v>9.8161631523705599E-3</c:v>
                </c:pt>
                <c:pt idx="1669">
                  <c:v>9.8243162682024841E-3</c:v>
                </c:pt>
                <c:pt idx="1670">
                  <c:v>9.832464248574091E-3</c:v>
                </c:pt>
                <c:pt idx="1671">
                  <c:v>9.8487430350828759E-3</c:v>
                </c:pt>
                <c:pt idx="1672">
                  <c:v>9.8650045915393905E-3</c:v>
                </c:pt>
                <c:pt idx="1673">
                  <c:v>9.873126726691217E-3</c:v>
                </c:pt>
                <c:pt idx="1674">
                  <c:v>9.8812436594419763E-3</c:v>
                </c:pt>
                <c:pt idx="1675">
                  <c:v>9.8893553783660024E-3</c:v>
                </c:pt>
                <c:pt idx="1676">
                  <c:v>9.9055613813688308E-3</c:v>
                </c:pt>
                <c:pt idx="1677">
                  <c:v>9.9217498934882006E-3</c:v>
                </c:pt>
                <c:pt idx="1678">
                  <c:v>9.9298353762475276E-3</c:v>
                </c:pt>
                <c:pt idx="1679">
                  <c:v>9.9379155782390021E-3</c:v>
                </c:pt>
                <c:pt idx="1680">
                  <c:v>9.9459904882788965E-3</c:v>
                </c:pt>
                <c:pt idx="1681">
                  <c:v>9.9621226126529166E-3</c:v>
                </c:pt>
                <c:pt idx="1682">
                  <c:v>9.9782369854101508E-3</c:v>
                </c:pt>
                <c:pt idx="1683">
                  <c:v>9.9862852681793287E-3</c:v>
                </c:pt>
                <c:pt idx="1684">
                  <c:v>9.9943281918945526E-3</c:v>
                </c:pt>
                <c:pt idx="1685">
                  <c:v>1.0002365745372097E-2</c:v>
                </c:pt>
                <c:pt idx="1686">
                  <c:v>1.0018422896066517E-2</c:v>
                </c:pt>
                <c:pt idx="1687">
                  <c:v>1.0034462034446651E-2</c:v>
                </c:pt>
                <c:pt idx="1688">
                  <c:v>1.0042472569546837E-2</c:v>
                </c:pt>
                <c:pt idx="1689">
                  <c:v>1.0050477667469906E-2</c:v>
                </c:pt>
                <c:pt idx="1690">
                  <c:v>1.0058477316949871E-2</c:v>
                </c:pt>
                <c:pt idx="1691">
                  <c:v>1.0074458398827221E-2</c:v>
                </c:pt>
                <c:pt idx="1692">
                  <c:v>1.0090421207659864E-2</c:v>
                </c:pt>
                <c:pt idx="1693">
                  <c:v>1.0098393447656824E-2</c:v>
                </c:pt>
                <c:pt idx="1694">
                  <c:v>1.010636017210878E-2</c:v>
                </c:pt>
                <c:pt idx="1695">
                  <c:v>1.0114321370074737E-2</c:v>
                </c:pt>
                <c:pt idx="1696">
                  <c:v>1.0130225288022628E-2</c:v>
                </c:pt>
                <c:pt idx="1697">
                  <c:v>1.0146110672194772E-2</c:v>
                </c:pt>
                <c:pt idx="1698">
                  <c:v>1.0154044069491218E-2</c:v>
                </c:pt>
                <c:pt idx="1699">
                  <c:v>1.0161971873118751E-2</c:v>
                </c:pt>
                <c:pt idx="1700">
                  <c:v>1.0169894071893662E-2</c:v>
                </c:pt>
                <c:pt idx="1701">
                  <c:v>1.0185719730881077E-2</c:v>
                </c:pt>
                <c:pt idx="1702">
                  <c:v>1.0201526595278737E-2</c:v>
                </c:pt>
                <c:pt idx="1703">
                  <c:v>1.0209420602359487E-2</c:v>
                </c:pt>
                <c:pt idx="1704">
                  <c:v>1.0217308937565998E-2</c:v>
                </c:pt>
                <c:pt idx="1705">
                  <c:v>1.022519158963393E-2</c:v>
                </c:pt>
                <c:pt idx="1706">
                  <c:v>1.0240937894500887E-2</c:v>
                </c:pt>
                <c:pt idx="1707">
                  <c:v>1.0256665144142495E-2</c:v>
                </c:pt>
                <c:pt idx="1708">
                  <c:v>1.0264519213410329E-2</c:v>
                </c:pt>
                <c:pt idx="1709">
                  <c:v>1.0272367532517996E-2</c:v>
                </c:pt>
                <c:pt idx="1710">
                  <c:v>1.0280210090364084E-2</c:v>
                </c:pt>
                <c:pt idx="1711">
                  <c:v>1.0295875946066502E-2</c:v>
                </c:pt>
                <c:pt idx="1712">
                  <c:v>1.0311522485772854E-2</c:v>
                </c:pt>
                <c:pt idx="1713">
                  <c:v>1.0319336069713076E-2</c:v>
                </c:pt>
                <c:pt idx="1714">
                  <c:v>1.0327143825288697E-2</c:v>
                </c:pt>
                <c:pt idx="1715">
                  <c:v>1.0334945741397485E-2</c:v>
                </c:pt>
                <c:pt idx="1716">
                  <c:v>1.0350530052767244E-2</c:v>
                </c:pt>
                <c:pt idx="1717">
                  <c:v>1.0366094787403071E-2</c:v>
                </c:pt>
                <c:pt idx="1718">
                  <c:v>1.0373867338500802E-2</c:v>
                </c:pt>
                <c:pt idx="1719">
                  <c:v>1.0381633982948077E-2</c:v>
                </c:pt>
                <c:pt idx="1720">
                  <c:v>1.0389394709723289E-2</c:v>
                </c:pt>
                <c:pt idx="1721">
                  <c:v>1.0404896381716862E-2</c:v>
                </c:pt>
                <c:pt idx="1722">
                  <c:v>1.0420378216186575E-2</c:v>
                </c:pt>
                <c:pt idx="1723">
                  <c:v>1.0428109186845705E-2</c:v>
                </c:pt>
                <c:pt idx="1724">
                  <c:v>1.0435834172731485E-2</c:v>
                </c:pt>
                <c:pt idx="1725">
                  <c:v>1.0443553162658959E-2</c:v>
                </c:pt>
                <c:pt idx="1726">
                  <c:v>1.0458971100087127E-2</c:v>
                </c:pt>
                <c:pt idx="1727">
                  <c:v>1.0474368939440483E-2</c:v>
                </c:pt>
                <c:pt idx="1728">
                  <c:v>1.0482057781985349E-2</c:v>
                </c:pt>
                <c:pt idx="1729">
                  <c:v>1.0489740561632739E-2</c:v>
                </c:pt>
                <c:pt idx="1730">
                  <c:v>1.0497417267116225E-2</c:v>
                </c:pt>
                <c:pt idx="1731">
                  <c:v>1.0512750375055098E-2</c:v>
                </c:pt>
                <c:pt idx="1732">
                  <c:v>1.0528063124078264E-2</c:v>
                </c:pt>
                <c:pt idx="1733">
                  <c:v>1.0535709291156334E-2</c:v>
                </c:pt>
                <c:pt idx="1734">
                  <c:v>1.0543349317050739E-2</c:v>
                </c:pt>
                <c:pt idx="1735">
                  <c:v>1.0550983190577803E-2</c:v>
                </c:pt>
                <c:pt idx="1736">
                  <c:v>1.0566230373748174E-2</c:v>
                </c:pt>
                <c:pt idx="1737">
                  <c:v>1.0581456937338668E-2</c:v>
                </c:pt>
                <c:pt idx="1738">
                  <c:v>1.0589059881355346E-2</c:v>
                </c:pt>
                <c:pt idx="1739">
                  <c:v>1.0596656605983244E-2</c:v>
                </c:pt>
                <c:pt idx="1740">
                  <c:v>1.0604247099877027E-2</c:v>
                </c:pt>
                <c:pt idx="1741">
                  <c:v>1.0619407263352899E-2</c:v>
                </c:pt>
                <c:pt idx="1742">
                  <c:v>1.0634546546463673E-2</c:v>
                </c:pt>
                <c:pt idx="1743">
                  <c:v>1.0642105719742247E-2</c:v>
                </c:pt>
                <c:pt idx="1744">
                  <c:v>1.0649658595508423E-2</c:v>
                </c:pt>
                <c:pt idx="1745">
                  <c:v>1.0657205162498781E-2</c:v>
                </c:pt>
                <c:pt idx="1746">
                  <c:v>1.0672277211032402E-2</c:v>
                </c:pt>
                <c:pt idx="1747">
                  <c:v>1.0687328118532072E-2</c:v>
                </c:pt>
                <c:pt idx="1748">
                  <c:v>1.0694842973640454E-2</c:v>
                </c:pt>
                <c:pt idx="1749">
                  <c:v>1.0702351453032241E-2</c:v>
                </c:pt>
                <c:pt idx="1750">
                  <c:v>1.0709853545280635E-2</c:v>
                </c:pt>
                <c:pt idx="1751">
                  <c:v>1.0724836383927584E-2</c:v>
                </c:pt>
                <c:pt idx="1752">
                  <c:v>1.0739797820625813E-2</c:v>
                </c:pt>
                <c:pt idx="1753">
                  <c:v>1.0747267810131689E-2</c:v>
                </c:pt>
                <c:pt idx="1754">
                  <c:v>1.0754731345554285E-2</c:v>
                </c:pt>
                <c:pt idx="1755">
                  <c:v>1.0762188415628893E-2</c:v>
                </c:pt>
                <c:pt idx="1756">
                  <c:v>1.0777080949184045E-2</c:v>
                </c:pt>
                <c:pt idx="1757">
                  <c:v>1.0791951820070957E-2</c:v>
                </c:pt>
                <c:pt idx="1758">
                  <c:v>1.0799376396298648E-2</c:v>
                </c:pt>
                <c:pt idx="1759">
                  <c:v>1.080679444023936E-2</c:v>
                </c:pt>
                <c:pt idx="1760">
                  <c:v>1.081420594062708E-2</c:v>
                </c:pt>
                <c:pt idx="1761">
                  <c:v>1.0829007074004702E-2</c:v>
                </c:pt>
                <c:pt idx="1762">
                  <c:v>1.0843786283951818E-2</c:v>
                </c:pt>
                <c:pt idx="1763">
                  <c:v>1.0851164899389235E-2</c:v>
                </c:pt>
                <c:pt idx="1764">
                  <c:v>1.0858536904253211E-2</c:v>
                </c:pt>
                <c:pt idx="1765">
                  <c:v>1.086590228735965E-2</c:v>
                </c:pt>
                <c:pt idx="1766">
                  <c:v>1.0880610925489066E-2</c:v>
                </c:pt>
                <c:pt idx="1767">
                  <c:v>1.0895297379516139E-2</c:v>
                </c:pt>
                <c:pt idx="1768">
                  <c:v>1.0902629486487981E-2</c:v>
                </c:pt>
                <c:pt idx="1769">
                  <c:v>1.090995490476291E-2</c:v>
                </c:pt>
                <c:pt idx="1770">
                  <c:v>1.0917273623076229E-2</c:v>
                </c:pt>
                <c:pt idx="1771">
                  <c:v>1.0931888670848367E-2</c:v>
                </c:pt>
                <c:pt idx="1772">
                  <c:v>1.0946481273688795E-2</c:v>
                </c:pt>
                <c:pt idx="1773">
                  <c:v>1.0953766324844565E-2</c:v>
                </c:pt>
                <c:pt idx="1774">
                  <c:v>1.0961044609017883E-2</c:v>
                </c:pt>
                <c:pt idx="1775">
                  <c:v>1.0968316114944058E-2</c:v>
                </c:pt>
                <c:pt idx="1776">
                  <c:v>1.0990083029418236E-2</c:v>
                </c:pt>
                <c:pt idx="1777">
                  <c:v>1.1011802184025239E-2</c:v>
                </c:pt>
                <c:pt idx="1778">
                  <c:v>1.1019025930052362E-2</c:v>
                </c:pt>
                <c:pt idx="1779">
                  <c:v>1.104459503788806E-2</c:v>
                </c:pt>
                <c:pt idx="1780">
                  <c:v>1.1085329208489821E-2</c:v>
                </c:pt>
                <c:pt idx="1781">
                  <c:v>1.1092531259414588E-2</c:v>
                </c:pt>
                <c:pt idx="1782">
                  <c:v>1.1099726356765522E-2</c:v>
                </c:pt>
                <c:pt idx="1783">
                  <c:v>1.1114093316828668E-2</c:v>
                </c:pt>
                <c:pt idx="1784">
                  <c:v>1.1128436986145355E-2</c:v>
                </c:pt>
                <c:pt idx="1785">
                  <c:v>1.1135597147494219E-2</c:v>
                </c:pt>
                <c:pt idx="1786">
                  <c:v>1.1142750288064851E-2</c:v>
                </c:pt>
                <c:pt idx="1787">
                  <c:v>1.1149896396480443E-2</c:v>
                </c:pt>
                <c:pt idx="1788">
                  <c:v>1.1164165117400881E-2</c:v>
                </c:pt>
                <c:pt idx="1789">
                  <c:v>1.1178410286094778E-2</c:v>
                </c:pt>
                <c:pt idx="1790">
                  <c:v>1.1185521066414968E-2</c:v>
                </c:pt>
                <c:pt idx="1791">
                  <c:v>1.1192624747457008E-2</c:v>
                </c:pt>
                <c:pt idx="1792">
                  <c:v>1.1199721318006652E-2</c:v>
                </c:pt>
                <c:pt idx="1793">
                  <c:v>1.1213890701636434E-2</c:v>
                </c:pt>
                <c:pt idx="1794">
                  <c:v>1.1229091837115301E-2</c:v>
                </c:pt>
                <c:pt idx="1795">
                  <c:v>1.1238263690027605E-2</c:v>
                </c:pt>
                <c:pt idx="1796">
                  <c:v>1.1247428169867818E-2</c:v>
                </c:pt>
                <c:pt idx="1797">
                  <c:v>1.1256585261195991E-2</c:v>
                </c:pt>
                <c:pt idx="1798">
                  <c:v>1.1274874738729502E-2</c:v>
                </c:pt>
                <c:pt idx="1799">
                  <c:v>1.129313943429586E-2</c:v>
                </c:pt>
                <c:pt idx="1800">
                  <c:v>1.1302259352764866E-2</c:v>
                </c:pt>
                <c:pt idx="1801">
                  <c:v>1.1311371790407143E-2</c:v>
                </c:pt>
                <c:pt idx="1802">
                  <c:v>1.1320476732189125E-2</c:v>
                </c:pt>
                <c:pt idx="1803">
                  <c:v>1.1338661551907976E-2</c:v>
                </c:pt>
                <c:pt idx="1804">
                  <c:v>1.1356821231102663E-2</c:v>
                </c:pt>
                <c:pt idx="1805">
                  <c:v>1.1365888462065307E-2</c:v>
                </c:pt>
                <c:pt idx="1806">
                  <c:v>1.137494810485307E-2</c:v>
                </c:pt>
                <c:pt idx="1807">
                  <c:v>1.1384000143944811E-2</c:v>
                </c:pt>
                <c:pt idx="1808">
                  <c:v>1.1402078799919169E-2</c:v>
                </c:pt>
                <c:pt idx="1809">
                  <c:v>1.1420131956908684E-2</c:v>
                </c:pt>
                <c:pt idx="1810">
                  <c:v>1.1429145747383757E-2</c:v>
                </c:pt>
                <c:pt idx="1811">
                  <c:v>1.1438151842173208E-2</c:v>
                </c:pt>
                <c:pt idx="1812">
                  <c:v>1.14471502257559E-2</c:v>
                </c:pt>
                <c:pt idx="1813">
                  <c:v>1.1465121212121067E-2</c:v>
                </c:pt>
                <c:pt idx="1814">
                  <c:v>1.1483066340927066E-2</c:v>
                </c:pt>
                <c:pt idx="1815">
                  <c:v>1.1492025938096135E-2</c:v>
                </c:pt>
                <c:pt idx="1816">
                  <c:v>1.1500977731906357E-2</c:v>
                </c:pt>
                <c:pt idx="1817">
                  <c:v>1.1509921706999193E-2</c:v>
                </c:pt>
                <c:pt idx="1818">
                  <c:v>1.1527783517824939E-2</c:v>
                </c:pt>
                <c:pt idx="1819">
                  <c:v>1.1545619112535488E-2</c:v>
                </c:pt>
                <c:pt idx="1820">
                  <c:v>1.155452376341776E-2</c:v>
                </c:pt>
                <c:pt idx="1821">
                  <c:v>1.1563420503349455E-2</c:v>
                </c:pt>
                <c:pt idx="1822">
                  <c:v>1.1572309316972035E-2</c:v>
                </c:pt>
                <c:pt idx="1823">
                  <c:v>1.1590060446403355E-2</c:v>
                </c:pt>
                <c:pt idx="1824">
                  <c:v>1.1607785001034075E-2</c:v>
                </c:pt>
                <c:pt idx="1825">
                  <c:v>1.1616633952730659E-2</c:v>
                </c:pt>
                <c:pt idx="1826">
                  <c:v>1.1625474885803597E-2</c:v>
                </c:pt>
                <c:pt idx="1827">
                  <c:v>1.1634307785056775E-2</c:v>
                </c:pt>
                <c:pt idx="1828">
                  <c:v>1.1651946727101072E-2</c:v>
                </c:pt>
                <c:pt idx="1829">
                  <c:v>1.1669558735967769E-2</c:v>
                </c:pt>
                <c:pt idx="1830">
                  <c:v>1.1678351235254927E-2</c:v>
                </c:pt>
                <c:pt idx="1831">
                  <c:v>1.1687135608651743E-2</c:v>
                </c:pt>
                <c:pt idx="1832">
                  <c:v>1.1695911840474521E-2</c:v>
                </c:pt>
                <c:pt idx="1833">
                  <c:v>1.1713437089304756E-2</c:v>
                </c:pt>
                <c:pt idx="1834">
                  <c:v>1.1730935046315429E-2</c:v>
                </c:pt>
                <c:pt idx="1835">
                  <c:v>1.1739670340538603E-2</c:v>
                </c:pt>
                <c:pt idx="1836">
                  <c:v>1.1748397401117203E-2</c:v>
                </c:pt>
                <c:pt idx="1837">
                  <c:v>1.1757116212692586E-2</c:v>
                </c:pt>
                <c:pt idx="1838">
                  <c:v>1.177452626232689E-2</c:v>
                </c:pt>
                <c:pt idx="1839">
                  <c:v>1.1791908661626899E-2</c:v>
                </c:pt>
                <c:pt idx="1840">
                  <c:v>1.1800585997725531E-2</c:v>
                </c:pt>
                <c:pt idx="1841">
                  <c:v>1.1809254992588039E-2</c:v>
                </c:pt>
                <c:pt idx="1842">
                  <c:v>1.1835203373724247E-2</c:v>
                </c:pt>
                <c:pt idx="1843">
                  <c:v>1.1861092936205407E-2</c:v>
                </c:pt>
                <c:pt idx="1844">
                  <c:v>1.1869703112372638E-2</c:v>
                </c:pt>
                <c:pt idx="1845">
                  <c:v>1.1878304824515913E-2</c:v>
                </c:pt>
                <c:pt idx="1846">
                  <c:v>1.1895479958135892E-2</c:v>
                </c:pt>
                <c:pt idx="1847">
                  <c:v>1.1912626724295626E-2</c:v>
                </c:pt>
                <c:pt idx="1848">
                  <c:v>1.1921185885289759E-2</c:v>
                </c:pt>
                <c:pt idx="1849">
                  <c:v>1.1929736489945955E-2</c:v>
                </c:pt>
                <c:pt idx="1850">
                  <c:v>1.1938278522823854E-2</c:v>
                </c:pt>
                <c:pt idx="1851">
                  <c:v>1.1955333939580282E-2</c:v>
                </c:pt>
                <c:pt idx="1852">
                  <c:v>1.197236063035783E-2</c:v>
                </c:pt>
                <c:pt idx="1853">
                  <c:v>1.198085957429134E-2</c:v>
                </c:pt>
                <c:pt idx="1854">
                  <c:v>1.1989349854376398E-2</c:v>
                </c:pt>
                <c:pt idx="1855">
                  <c:v>1.1997831455173132E-2</c:v>
                </c:pt>
                <c:pt idx="1856">
                  <c:v>1.201476564918429E-2</c:v>
                </c:pt>
                <c:pt idx="1857">
                  <c:v>1.2031670758548512E-2</c:v>
                </c:pt>
                <c:pt idx="1858">
                  <c:v>1.2040108732605814E-2</c:v>
                </c:pt>
                <c:pt idx="1859">
                  <c:v>1.2048537935223163E-2</c:v>
                </c:pt>
                <c:pt idx="1860">
                  <c:v>1.2056958350960699E-2</c:v>
                </c:pt>
                <c:pt idx="1861">
                  <c:v>1.2073769816183539E-2</c:v>
                </c:pt>
                <c:pt idx="1862">
                  <c:v>1.2090551838428509E-2</c:v>
                </c:pt>
                <c:pt idx="1863">
                  <c:v>1.2103111775581198E-2</c:v>
                </c:pt>
                <c:pt idx="1864">
                  <c:v>1.211565393942291E-2</c:v>
                </c:pt>
                <c:pt idx="1865">
                  <c:v>1.2132341170035761E-2</c:v>
                </c:pt>
                <c:pt idx="1866">
                  <c:v>1.2148998599071982E-2</c:v>
                </c:pt>
                <c:pt idx="1867">
                  <c:v>1.2157312374362347E-2</c:v>
                </c:pt>
                <c:pt idx="1868">
                  <c:v>1.2165617163029878E-2</c:v>
                </c:pt>
                <c:pt idx="1869">
                  <c:v>1.2173912949796759E-2</c:v>
                </c:pt>
                <c:pt idx="1870">
                  <c:v>1.2190474439960538E-2</c:v>
                </c:pt>
                <c:pt idx="1871">
                  <c:v>1.2207005769961499E-2</c:v>
                </c:pt>
                <c:pt idx="1872">
                  <c:v>1.2215256316442921E-2</c:v>
                </c:pt>
                <c:pt idx="1873">
                  <c:v>1.2223497768791388E-2</c:v>
                </c:pt>
                <c:pt idx="1874">
                  <c:v>1.2231730111567054E-2</c:v>
                </c:pt>
                <c:pt idx="1875">
                  <c:v>1.2248164355345832E-2</c:v>
                </c:pt>
                <c:pt idx="1876">
                  <c:v>1.2264568080339081E-2</c:v>
                </c:pt>
                <c:pt idx="1877">
                  <c:v>1.2272754645115758E-2</c:v>
                </c:pt>
                <c:pt idx="1878">
                  <c:v>1.2280932008086864E-2</c:v>
                </c:pt>
                <c:pt idx="1879">
                  <c:v>1.2289100154056348E-2</c:v>
                </c:pt>
                <c:pt idx="1880">
                  <c:v>1.2305405645502776E-2</c:v>
                </c:pt>
                <c:pt idx="1881">
                  <c:v>1.2321680259690033E-2</c:v>
                </c:pt>
                <c:pt idx="1882">
                  <c:v>1.2329802089703865E-2</c:v>
                </c:pt>
                <c:pt idx="1883">
                  <c:v>1.2337914610402075E-2</c:v>
                </c:pt>
                <c:pt idx="1884">
                  <c:v>1.2346017806507346E-2</c:v>
                </c:pt>
                <c:pt idx="1885">
                  <c:v>1.2362193039747905E-2</c:v>
                </c:pt>
                <c:pt idx="1886">
                  <c:v>1.2378337037177469E-2</c:v>
                </c:pt>
                <c:pt idx="1887">
                  <c:v>1.2386393379533372E-2</c:v>
                </c:pt>
                <c:pt idx="1888">
                  <c:v>1.2394440305063379E-2</c:v>
                </c:pt>
                <c:pt idx="1889">
                  <c:v>1.2402477798327902E-2</c:v>
                </c:pt>
                <c:pt idx="1890">
                  <c:v>1.2418521267429618E-2</c:v>
                </c:pt>
                <c:pt idx="1891">
                  <c:v>1.2434533142128622E-2</c:v>
                </c:pt>
                <c:pt idx="1892">
                  <c:v>1.2442523243849708E-2</c:v>
                </c:pt>
                <c:pt idx="1893">
                  <c:v>1.2450503821235163E-2</c:v>
                </c:pt>
                <c:pt idx="1894">
                  <c:v>1.2458474858845148E-2</c:v>
                </c:pt>
                <c:pt idx="1895">
                  <c:v>1.2474385057846316E-2</c:v>
                </c:pt>
                <c:pt idx="1896">
                  <c:v>1.2490263303952233E-2</c:v>
                </c:pt>
                <c:pt idx="1897">
                  <c:v>1.2498186412143852E-2</c:v>
                </c:pt>
                <c:pt idx="1898">
                  <c:v>1.2506099888408607E-2</c:v>
                </c:pt>
                <c:pt idx="1899">
                  <c:v>1.2514003717225407E-2</c:v>
                </c:pt>
                <c:pt idx="1900">
                  <c:v>1.2529779140355806E-2</c:v>
                </c:pt>
                <c:pt idx="1901">
                  <c:v>1.2545522252061025E-2</c:v>
                </c:pt>
                <c:pt idx="1902">
                  <c:v>1.2553377613665935E-2</c:v>
                </c:pt>
                <c:pt idx="1903">
                  <c:v>1.2561223235834052E-2</c:v>
                </c:pt>
                <c:pt idx="1904">
                  <c:v>1.2569059103044282E-2</c:v>
                </c:pt>
                <c:pt idx="1905">
                  <c:v>1.2584698244265065E-2</c:v>
                </c:pt>
                <c:pt idx="1906">
                  <c:v>1.2600304715460227E-2</c:v>
                </c:pt>
                <c:pt idx="1907">
                  <c:v>1.2608091577746448E-2</c:v>
                </c:pt>
                <c:pt idx="1908">
                  <c:v>1.2615868592842167E-2</c:v>
                </c:pt>
                <c:pt idx="1909">
                  <c:v>1.26236357454701E-2</c:v>
                </c:pt>
                <c:pt idx="1910">
                  <c:v>1.2639137098912564E-2</c:v>
                </c:pt>
                <c:pt idx="1911">
                  <c:v>1.2654605423889038E-2</c:v>
                </c:pt>
                <c:pt idx="1912">
                  <c:v>1.2662323033637174E-2</c:v>
                </c:pt>
                <c:pt idx="1913">
                  <c:v>1.2670030688766192E-2</c:v>
                </c:pt>
                <c:pt idx="1914">
                  <c:v>1.2677728373836277E-2</c:v>
                </c:pt>
                <c:pt idx="1915">
                  <c:v>1.2693090433667552E-2</c:v>
                </c:pt>
                <c:pt idx="1916">
                  <c:v>1.270841910635574E-2</c:v>
                </c:pt>
                <c:pt idx="1917">
                  <c:v>1.2716066710753407E-2</c:v>
                </c:pt>
                <c:pt idx="1918">
                  <c:v>1.2723704252939803E-2</c:v>
                </c:pt>
                <c:pt idx="1919">
                  <c:v>1.273133171747718E-2</c:v>
                </c:pt>
                <c:pt idx="1920">
                  <c:v>1.2746552977767415E-2</c:v>
                </c:pt>
                <c:pt idx="1921">
                  <c:v>1.2761740492359961E-2</c:v>
                </c:pt>
                <c:pt idx="1922">
                  <c:v>1.2769317338430343E-2</c:v>
                </c:pt>
                <c:pt idx="1923">
                  <c:v>1.2776884014700424E-2</c:v>
                </c:pt>
                <c:pt idx="1924">
                  <c:v>1.2784440505809581E-2</c:v>
                </c:pt>
                <c:pt idx="1925">
                  <c:v>1.2799519460588509E-2</c:v>
                </c:pt>
                <c:pt idx="1926">
                  <c:v>1.2814564311153452E-2</c:v>
                </c:pt>
                <c:pt idx="1927">
                  <c:v>1.2822069646004255E-2</c:v>
                </c:pt>
                <c:pt idx="1928">
                  <c:v>1.282956470338137E-2</c:v>
                </c:pt>
                <c:pt idx="1929">
                  <c:v>1.2837049468007525E-2</c:v>
                </c:pt>
                <c:pt idx="1930">
                  <c:v>1.2851984611482547E-2</c:v>
                </c:pt>
                <c:pt idx="1931">
                  <c:v>1.2866885292156708E-2</c:v>
                </c:pt>
                <c:pt idx="1932">
                  <c:v>1.2874318362731171E-2</c:v>
                </c:pt>
                <c:pt idx="1933">
                  <c:v>1.2881741048322152E-2</c:v>
                </c:pt>
                <c:pt idx="1934">
                  <c:v>1.2889153333652379E-2</c:v>
                </c:pt>
                <c:pt idx="1935">
                  <c:v>1.2903943159751042E-2</c:v>
                </c:pt>
                <c:pt idx="1936">
                  <c:v>1.2918698164544787E-2</c:v>
                </c:pt>
                <c:pt idx="1937">
                  <c:v>1.2926058217949335E-2</c:v>
                </c:pt>
                <c:pt idx="1938">
                  <c:v>1.2933407778779358E-2</c:v>
                </c:pt>
                <c:pt idx="1939">
                  <c:v>1.2940746831757582E-2</c:v>
                </c:pt>
                <c:pt idx="1940">
                  <c:v>1.2955389834724614E-2</c:v>
                </c:pt>
                <c:pt idx="1941">
                  <c:v>1.2969997657818687E-2</c:v>
                </c:pt>
                <c:pt idx="1942">
                  <c:v>1.2977283940997857E-2</c:v>
                </c:pt>
                <c:pt idx="1943">
                  <c:v>1.2984559624172949E-2</c:v>
                </c:pt>
                <c:pt idx="1944">
                  <c:v>1.2991824691906276E-2</c:v>
                </c:pt>
                <c:pt idx="1945">
                  <c:v>1.3006319365709458E-2</c:v>
                </c:pt>
                <c:pt idx="1946">
                  <c:v>1.3020778501157794E-2</c:v>
                </c:pt>
                <c:pt idx="1947">
                  <c:v>1.302799026121665E-2</c:v>
                </c:pt>
                <c:pt idx="1948">
                  <c:v>1.3035191313763803E-2</c:v>
                </c:pt>
                <c:pt idx="1949">
                  <c:v>1.3042381643194793E-2</c:v>
                </c:pt>
                <c:pt idx="1950">
                  <c:v>1.3056726482068395E-2</c:v>
                </c:pt>
                <c:pt idx="1951">
                  <c:v>1.3071035423899471E-2</c:v>
                </c:pt>
                <c:pt idx="1952">
                  <c:v>1.3078171908028152E-2</c:v>
                </c:pt>
                <c:pt idx="1953">
                  <c:v>1.3085297576889473E-2</c:v>
                </c:pt>
                <c:pt idx="1954">
                  <c:v>1.3092412415126495E-2</c:v>
                </c:pt>
                <c:pt idx="1955">
                  <c:v>1.3106605913111403E-2</c:v>
                </c:pt>
                <c:pt idx="1956">
                  <c:v>1.3120763155549562E-2</c:v>
                </c:pt>
                <c:pt idx="1957">
                  <c:v>1.3127823610609516E-2</c:v>
                </c:pt>
                <c:pt idx="1958">
                  <c:v>1.3134873142893452E-2</c:v>
                </c:pt>
                <c:pt idx="1959">
                  <c:v>1.3141911737042836E-2</c:v>
                </c:pt>
                <c:pt idx="1960">
                  <c:v>1.3155952388178432E-2</c:v>
                </c:pt>
                <c:pt idx="1961">
                  <c:v>1.3169956425205525E-2</c:v>
                </c:pt>
                <c:pt idx="1962">
                  <c:v>1.3176940098385466E-2</c:v>
                </c:pt>
                <c:pt idx="1963">
                  <c:v>1.3183912741035881E-2</c:v>
                </c:pt>
                <c:pt idx="1964">
                  <c:v>1.3190874338204563E-2</c:v>
                </c:pt>
                <c:pt idx="1965">
                  <c:v>1.3204760636583225E-2</c:v>
                </c:pt>
                <c:pt idx="1966">
                  <c:v>1.3218609962371643E-2</c:v>
                </c:pt>
                <c:pt idx="1967">
                  <c:v>1.322551610061656E-2</c:v>
                </c:pt>
                <c:pt idx="1968">
                  <c:v>1.3232411100821172E-2</c:v>
                </c:pt>
                <c:pt idx="1969">
                  <c:v>1.3239294947872892E-2</c:v>
                </c:pt>
                <c:pt idx="1970">
                  <c:v>1.3253025387667964E-2</c:v>
                </c:pt>
                <c:pt idx="1971">
                  <c:v>1.3266718496229717E-2</c:v>
                </c:pt>
                <c:pt idx="1972">
                  <c:v>1.3273546346645574E-2</c:v>
                </c:pt>
                <c:pt idx="1973">
                  <c:v>1.3280362951431774E-2</c:v>
                </c:pt>
                <c:pt idx="1974">
                  <c:v>1.3287168295553235E-2</c:v>
                </c:pt>
                <c:pt idx="1975">
                  <c:v>1.3300741370722685E-2</c:v>
                </c:pt>
                <c:pt idx="1976">
                  <c:v>1.3314276756283739E-2</c:v>
                </c:pt>
                <c:pt idx="1977">
                  <c:v>1.3321025565734355E-2</c:v>
                </c:pt>
                <c:pt idx="1978">
                  <c:v>1.3327763022207614E-2</c:v>
                </c:pt>
                <c:pt idx="1979">
                  <c:v>1.3334489110344995E-2</c:v>
                </c:pt>
                <c:pt idx="1980">
                  <c:v>1.3347903315144858E-2</c:v>
                </c:pt>
                <c:pt idx="1981">
                  <c:v>1.3361279471633796E-2</c:v>
                </c:pt>
                <c:pt idx="1982">
                  <c:v>1.3367948487388813E-2</c:v>
                </c:pt>
                <c:pt idx="1983">
                  <c:v>1.3374606042575525E-2</c:v>
                </c:pt>
                <c:pt idx="1984">
                  <c:v>1.3381252121754141E-2</c:v>
                </c:pt>
                <c:pt idx="1985">
                  <c:v>1.3394505950198971E-2</c:v>
                </c:pt>
                <c:pt idx="1986">
                  <c:v>1.3407721371785955E-2</c:v>
                </c:pt>
                <c:pt idx="1987">
                  <c:v>1.3414309840871249E-2</c:v>
                </c:pt>
                <c:pt idx="1988">
                  <c:v>1.3420886741716018E-2</c:v>
                </c:pt>
                <c:pt idx="1989">
                  <c:v>1.3427452059043006E-2</c:v>
                </c:pt>
                <c:pt idx="1990">
                  <c:v>1.344054400523028E-2</c:v>
                </c:pt>
                <c:pt idx="1991">
                  <c:v>1.345359718608387E-2</c:v>
                </c:pt>
                <c:pt idx="1992">
                  <c:v>1.346010435544405E-2</c:v>
                </c:pt>
                <c:pt idx="1993">
                  <c:v>1.3466599849054023E-2</c:v>
                </c:pt>
                <c:pt idx="1994">
                  <c:v>1.3473083651555263E-2</c:v>
                </c:pt>
                <c:pt idx="1995">
                  <c:v>1.3486012209584385E-2</c:v>
                </c:pt>
                <c:pt idx="1996">
                  <c:v>1.3498901643708695E-2</c:v>
                </c:pt>
                <c:pt idx="1997">
                  <c:v>1.3505326760369092E-2</c:v>
                </c:pt>
                <c:pt idx="1998">
                  <c:v>1.3511740093851957E-2</c:v>
                </c:pt>
                <c:pt idx="1999">
                  <c:v>1.351814162863459E-2</c:v>
                </c:pt>
                <c:pt idx="2000">
                  <c:v>1.3530905292579911E-2</c:v>
                </c:pt>
                <c:pt idx="2001">
                  <c:v>1.3543629474085331E-2</c:v>
                </c:pt>
                <c:pt idx="2002">
                  <c:v>1.354997178515417E-2</c:v>
                </c:pt>
                <c:pt idx="2003">
                  <c:v>1.3575198063043697E-2</c:v>
                </c:pt>
                <c:pt idx="2004">
                  <c:v>1.3618924912024223E-2</c:v>
                </c:pt>
                <c:pt idx="2005">
                  <c:v>1.3662060827620911E-2</c:v>
                </c:pt>
                <c:pt idx="2006">
                  <c:v>1.3704600539165118E-2</c:v>
                </c:pt>
                <c:pt idx="2007">
                  <c:v>1.3746538775996757E-2</c:v>
                </c:pt>
                <c:pt idx="2008">
                  <c:v>1.3793708254656508E-2</c:v>
                </c:pt>
                <c:pt idx="2009">
                  <c:v>1.3829285457549908E-2</c:v>
                </c:pt>
                <c:pt idx="2010">
                  <c:v>1.3842111988342176E-2</c:v>
                </c:pt>
                <c:pt idx="2011">
                  <c:v>1.3881305398725159E-2</c:v>
                </c:pt>
                <c:pt idx="2012">
                  <c:v>1.392350034593965E-2</c:v>
                </c:pt>
                <c:pt idx="2013">
                  <c:v>1.3981611173774878E-2</c:v>
                </c:pt>
                <c:pt idx="2014">
                  <c:v>1.4041102525248384E-2</c:v>
                </c:pt>
                <c:pt idx="2015">
                  <c:v>1.4099925349572839E-2</c:v>
                </c:pt>
                <c:pt idx="2016">
                  <c:v>1.4158072655052815E-2</c:v>
                </c:pt>
                <c:pt idx="2017">
                  <c:v>1.42155374500677E-2</c:v>
                </c:pt>
                <c:pt idx="2018">
                  <c:v>1.4272312742954573E-2</c:v>
                </c:pt>
                <c:pt idx="2019">
                  <c:v>1.4328391542053811E-2</c:v>
                </c:pt>
                <c:pt idx="2020">
                  <c:v>1.4383766855742853E-2</c:v>
                </c:pt>
                <c:pt idx="2021">
                  <c:v>1.4438431692354488E-2</c:v>
                </c:pt>
                <c:pt idx="2022">
                  <c:v>1.4492379060221732E-2</c:v>
                </c:pt>
                <c:pt idx="2023">
                  <c:v>1.4545601967723433E-2</c:v>
                </c:pt>
                <c:pt idx="2024">
                  <c:v>1.4612910322007143E-2</c:v>
                </c:pt>
                <c:pt idx="2025">
                  <c:v>1.4679085347774198E-2</c:v>
                </c:pt>
                <c:pt idx="2026">
                  <c:v>1.4729663822086332E-2</c:v>
                </c:pt>
                <c:pt idx="2027">
                  <c:v>1.4779485874179116E-2</c:v>
                </c:pt>
                <c:pt idx="2028">
                  <c:v>1.4828544512410799E-2</c:v>
                </c:pt>
                <c:pt idx="2029">
                  <c:v>1.4876832745155845E-2</c:v>
                </c:pt>
                <c:pt idx="2030">
                  <c:v>1.4924343580711144E-2</c:v>
                </c:pt>
                <c:pt idx="2031">
                  <c:v>1.4971070027480224E-2</c:v>
                </c:pt>
                <c:pt idx="2032">
                  <c:v>1.5017005093775368E-2</c:v>
                </c:pt>
                <c:pt idx="2033">
                  <c:v>1.5062141787967522E-2</c:v>
                </c:pt>
                <c:pt idx="2034">
                  <c:v>1.5106473118391799E-2</c:v>
                </c:pt>
                <c:pt idx="2035">
                  <c:v>1.5149992093404892E-2</c:v>
                </c:pt>
                <c:pt idx="2036">
                  <c:v>1.5192691721360748E-2</c:v>
                </c:pt>
                <c:pt idx="2037">
                  <c:v>1.5234565010597768E-2</c:v>
                </c:pt>
                <c:pt idx="2038">
                  <c:v>1.5275604969472167E-2</c:v>
                </c:pt>
                <c:pt idx="2039">
                  <c:v>1.5315804606334549E-2</c:v>
                </c:pt>
                <c:pt idx="2040">
                  <c:v>1.535515692953947E-2</c:v>
                </c:pt>
                <c:pt idx="2041">
                  <c:v>1.5393654947421693E-2</c:v>
                </c:pt>
                <c:pt idx="2042">
                  <c:v>1.543129166834091E-2</c:v>
                </c:pt>
                <c:pt idx="2043">
                  <c:v>1.5468060100646294E-2</c:v>
                </c:pt>
                <c:pt idx="2044">
                  <c:v>1.5503953252698498E-2</c:v>
                </c:pt>
                <c:pt idx="2045">
                  <c:v>1.5538964132810182E-2</c:v>
                </c:pt>
                <c:pt idx="2046">
                  <c:v>1.5573085749372479E-2</c:v>
                </c:pt>
                <c:pt idx="2047">
                  <c:v>1.5606311110714857E-2</c:v>
                </c:pt>
                <c:pt idx="2048">
                  <c:v>1.5638633225185012E-2</c:v>
                </c:pt>
                <c:pt idx="2049">
                  <c:v>1.5670045101147213E-2</c:v>
                </c:pt>
                <c:pt idx="2050">
                  <c:v>1.5700539746947278E-2</c:v>
                </c:pt>
                <c:pt idx="2051">
                  <c:v>1.5730110170910517E-2</c:v>
                </c:pt>
                <c:pt idx="2052">
                  <c:v>1.5758749381409965E-2</c:v>
                </c:pt>
                <c:pt idx="2053">
                  <c:v>1.5786450386796488E-2</c:v>
                </c:pt>
                <c:pt idx="2054">
                  <c:v>1.5813206195408203E-2</c:v>
                </c:pt>
                <c:pt idx="2055">
                  <c:v>1.5839009815604495E-2</c:v>
                </c:pt>
                <c:pt idx="2056">
                  <c:v>1.5863854255729448E-2</c:v>
                </c:pt>
                <c:pt idx="2057">
                  <c:v>1.5887732524134661E-2</c:v>
                </c:pt>
                <c:pt idx="2058">
                  <c:v>1.5910637629165527E-2</c:v>
                </c:pt>
                <c:pt idx="2059">
                  <c:v>1.5932562579183102E-2</c:v>
                </c:pt>
                <c:pt idx="2060">
                  <c:v>1.5953500382517312E-2</c:v>
                </c:pt>
                <c:pt idx="2061">
                  <c:v>1.5973444047545773E-2</c:v>
                </c:pt>
                <c:pt idx="2062">
                  <c:v>1.5992386582588679E-2</c:v>
                </c:pt>
                <c:pt idx="2063">
                  <c:v>1.6010320995999892E-2</c:v>
                </c:pt>
                <c:pt idx="2064">
                  <c:v>1.6037774228844035E-2</c:v>
                </c:pt>
                <c:pt idx="2065">
                  <c:v>1.6075171139996278E-2</c:v>
                </c:pt>
                <c:pt idx="2066">
                  <c:v>1.6112189995467398E-2</c:v>
                </c:pt>
                <c:pt idx="2067">
                  <c:v>1.6148828156994432E-2</c:v>
                </c:pt>
                <c:pt idx="2068">
                  <c:v>1.6185082986324855E-2</c:v>
                </c:pt>
                <c:pt idx="2069">
                  <c:v>1.6220951845205053E-2</c:v>
                </c:pt>
                <c:pt idx="2070">
                  <c:v>1.6256432095368853E-2</c:v>
                </c:pt>
                <c:pt idx="2071">
                  <c:v>1.6291521098559924E-2</c:v>
                </c:pt>
                <c:pt idx="2072">
                  <c:v>1.6326216216543451E-2</c:v>
                </c:pt>
                <c:pt idx="2073">
                  <c:v>1.6360514811013277E-2</c:v>
                </c:pt>
                <c:pt idx="2074">
                  <c:v>1.6394414243765639E-2</c:v>
                </c:pt>
                <c:pt idx="2075">
                  <c:v>1.6427911876513105E-2</c:v>
                </c:pt>
                <c:pt idx="2076">
                  <c:v>1.6461005070989097E-2</c:v>
                </c:pt>
                <c:pt idx="2077">
                  <c:v>1.6493691188982324E-2</c:v>
                </c:pt>
                <c:pt idx="2078">
                  <c:v>1.6525967592174364E-2</c:v>
                </c:pt>
                <c:pt idx="2079">
                  <c:v>1.6557831642347778E-2</c:v>
                </c:pt>
                <c:pt idx="2080">
                  <c:v>1.6589280701247208E-2</c:v>
                </c:pt>
                <c:pt idx="2081">
                  <c:v>1.6620312130590793E-2</c:v>
                </c:pt>
                <c:pt idx="2082">
                  <c:v>1.6650923292150548E-2</c:v>
                </c:pt>
                <c:pt idx="2083">
                  <c:v>1.668111154763683E-2</c:v>
                </c:pt>
                <c:pt idx="2084">
                  <c:v>1.6710874258825406E-2</c:v>
                </c:pt>
                <c:pt idx="2085">
                  <c:v>1.6740208787429715E-2</c:v>
                </c:pt>
                <c:pt idx="2086">
                  <c:v>1.676911249520489E-2</c:v>
                </c:pt>
                <c:pt idx="2087">
                  <c:v>1.6797582743889608E-2</c:v>
                </c:pt>
                <c:pt idx="2088">
                  <c:v>1.6825616895241063E-2</c:v>
                </c:pt>
                <c:pt idx="2089">
                  <c:v>1.6853212310987853E-2</c:v>
                </c:pt>
                <c:pt idx="2090">
                  <c:v>1.6880366352887644E-2</c:v>
                </c:pt>
                <c:pt idx="2091">
                  <c:v>1.6907076382646345E-2</c:v>
                </c:pt>
                <c:pt idx="2092">
                  <c:v>1.6933339762056757E-2</c:v>
                </c:pt>
                <c:pt idx="2093">
                  <c:v>1.6959153852824253E-2</c:v>
                </c:pt>
                <c:pt idx="2094">
                  <c:v>1.6984516016705826E-2</c:v>
                </c:pt>
                <c:pt idx="2095">
                  <c:v>1.7009423615451907E-2</c:v>
                </c:pt>
                <c:pt idx="2096">
                  <c:v>1.7033874010794647E-2</c:v>
                </c:pt>
                <c:pt idx="2097">
                  <c:v>1.7057864564470438E-2</c:v>
                </c:pt>
                <c:pt idx="2098">
                  <c:v>1.708139263823176E-2</c:v>
                </c:pt>
                <c:pt idx="2099">
                  <c:v>1.7104455593823894E-2</c:v>
                </c:pt>
                <c:pt idx="2100">
                  <c:v>1.712705079298369E-2</c:v>
                </c:pt>
                <c:pt idx="2101">
                  <c:v>1.7149175597452306E-2</c:v>
                </c:pt>
                <c:pt idx="2102">
                  <c:v>1.7170827368973872E-2</c:v>
                </c:pt>
                <c:pt idx="2103">
                  <c:v>1.7192003469295839E-2</c:v>
                </c:pt>
                <c:pt idx="2104">
                  <c:v>1.7212701260156584E-2</c:v>
                </c:pt>
                <c:pt idx="2105">
                  <c:v>1.7232918103297731E-2</c:v>
                </c:pt>
                <c:pt idx="2106">
                  <c:v>1.7252651360463007E-2</c:v>
                </c:pt>
                <c:pt idx="2107">
                  <c:v>1.727189839340958E-2</c:v>
                </c:pt>
                <c:pt idx="2108">
                  <c:v>1.7290656563850836E-2</c:v>
                </c:pt>
                <c:pt idx="2109">
                  <c:v>1.7308923233547727E-2</c:v>
                </c:pt>
                <c:pt idx="2110">
                  <c:v>1.7326695764251256E-2</c:v>
                </c:pt>
                <c:pt idx="2111">
                  <c:v>1.7343971517678473E-2</c:v>
                </c:pt>
                <c:pt idx="2112">
                  <c:v>1.7360747855594251E-2</c:v>
                </c:pt>
                <c:pt idx="2113">
                  <c:v>1.7377022139740614E-2</c:v>
                </c:pt>
                <c:pt idx="2114">
                  <c:v>1.7392791731848396E-2</c:v>
                </c:pt>
                <c:pt idx="2115">
                  <c:v>1.7408053993671985E-2</c:v>
                </c:pt>
                <c:pt idx="2116">
                  <c:v>1.7426832844171691E-2</c:v>
                </c:pt>
                <c:pt idx="2117">
                  <c:v>1.7452067143872509E-2</c:v>
                </c:pt>
                <c:pt idx="2118">
                  <c:v>1.7477150906759401E-2</c:v>
                </c:pt>
                <c:pt idx="2119">
                  <c:v>1.7501971952478289E-2</c:v>
                </c:pt>
                <c:pt idx="2120">
                  <c:v>1.7526529092357204E-2</c:v>
                </c:pt>
                <c:pt idx="2121">
                  <c:v>1.7550821137687633E-2</c:v>
                </c:pt>
                <c:pt idx="2122">
                  <c:v>1.7574846899771193E-2</c:v>
                </c:pt>
                <c:pt idx="2123">
                  <c:v>1.7598605189918872E-2</c:v>
                </c:pt>
                <c:pt idx="2124">
                  <c:v>1.7622094819451397E-2</c:v>
                </c:pt>
                <c:pt idx="2125">
                  <c:v>1.764531459965267E-2</c:v>
                </c:pt>
                <c:pt idx="2126">
                  <c:v>1.7668263341828017E-2</c:v>
                </c:pt>
                <c:pt idx="2127">
                  <c:v>1.7690939857291806E-2</c:v>
                </c:pt>
                <c:pt idx="2128">
                  <c:v>1.7713342957356402E-2</c:v>
                </c:pt>
                <c:pt idx="2129">
                  <c:v>1.773547145332045E-2</c:v>
                </c:pt>
                <c:pt idx="2130">
                  <c:v>1.7757324156468614E-2</c:v>
                </c:pt>
                <c:pt idx="2131">
                  <c:v>1.7778899878140905E-2</c:v>
                </c:pt>
                <c:pt idx="2132">
                  <c:v>1.7800197429617328E-2</c:v>
                </c:pt>
                <c:pt idx="2133">
                  <c:v>1.782121562222155E-2</c:v>
                </c:pt>
                <c:pt idx="2134">
                  <c:v>1.7841953267239835E-2</c:v>
                </c:pt>
                <c:pt idx="2135">
                  <c:v>1.7862409175990659E-2</c:v>
                </c:pt>
                <c:pt idx="2136">
                  <c:v>1.7882582159778393E-2</c:v>
                </c:pt>
                <c:pt idx="2137">
                  <c:v>1.7902471029892755E-2</c:v>
                </c:pt>
                <c:pt idx="2138">
                  <c:v>1.7922074597667117E-2</c:v>
                </c:pt>
                <c:pt idx="2139">
                  <c:v>1.7941391674385763E-2</c:v>
                </c:pt>
                <c:pt idx="2140">
                  <c:v>1.7960421071364599E-2</c:v>
                </c:pt>
                <c:pt idx="2141">
                  <c:v>1.7979161599893427E-2</c:v>
                </c:pt>
                <c:pt idx="2142">
                  <c:v>1.7997612071305256E-2</c:v>
                </c:pt>
                <c:pt idx="2143">
                  <c:v>1.8015771296872093E-2</c:v>
                </c:pt>
                <c:pt idx="2144">
                  <c:v>1.803363808793227E-2</c:v>
                </c:pt>
                <c:pt idx="2145">
                  <c:v>1.8051211255762666E-2</c:v>
                </c:pt>
                <c:pt idx="2146">
                  <c:v>1.8068489611694896E-2</c:v>
                </c:pt>
                <c:pt idx="2147">
                  <c:v>1.8085471966999493E-2</c:v>
                </c:pt>
                <c:pt idx="2148">
                  <c:v>1.8102157133012654E-2</c:v>
                </c:pt>
                <c:pt idx="2149">
                  <c:v>1.8118543921032404E-2</c:v>
                </c:pt>
                <c:pt idx="2150">
                  <c:v>1.8134631142353155E-2</c:v>
                </c:pt>
                <c:pt idx="2151">
                  <c:v>1.8150417608300475E-2</c:v>
                </c:pt>
                <c:pt idx="2152">
                  <c:v>1.8165902130149545E-2</c:v>
                </c:pt>
                <c:pt idx="2153">
                  <c:v>1.8181083519241401E-2</c:v>
                </c:pt>
                <c:pt idx="2154">
                  <c:v>1.8195960586844064E-2</c:v>
                </c:pt>
                <c:pt idx="2155">
                  <c:v>1.821053214429029E-2</c:v>
                </c:pt>
                <c:pt idx="2156">
                  <c:v>1.82247970028864E-2</c:v>
                </c:pt>
                <c:pt idx="2157">
                  <c:v>1.8238753973922637E-2</c:v>
                </c:pt>
                <c:pt idx="2158">
                  <c:v>1.8252401868708419E-2</c:v>
                </c:pt>
                <c:pt idx="2159">
                  <c:v>1.8265739498560089E-2</c:v>
                </c:pt>
                <c:pt idx="2160">
                  <c:v>1.827876567475558E-2</c:v>
                </c:pt>
                <c:pt idx="2161">
                  <c:v>1.8291479208626022E-2</c:v>
                </c:pt>
                <c:pt idx="2162">
                  <c:v>1.830387891147461E-2</c:v>
                </c:pt>
                <c:pt idx="2163">
                  <c:v>1.8315963594600658E-2</c:v>
                </c:pt>
                <c:pt idx="2164">
                  <c:v>1.8327732069310036E-2</c:v>
                </c:pt>
                <c:pt idx="2165">
                  <c:v>1.8360682775446772E-2</c:v>
                </c:pt>
                <c:pt idx="2166">
                  <c:v>1.8400590476057199E-2</c:v>
                </c:pt>
                <c:pt idx="2167">
                  <c:v>1.841143281723474E-2</c:v>
                </c:pt>
                <c:pt idx="2168">
                  <c:v>1.8424158068003217E-2</c:v>
                </c:pt>
                <c:pt idx="2169">
                  <c:v>1.8442676593355255E-2</c:v>
                </c:pt>
                <c:pt idx="2170">
                  <c:v>1.8461286551385916E-2</c:v>
                </c:pt>
                <c:pt idx="2171">
                  <c:v>1.847963498446625E-2</c:v>
                </c:pt>
                <c:pt idx="2172">
                  <c:v>1.8497720829724004E-2</c:v>
                </c:pt>
                <c:pt idx="2173">
                  <c:v>1.8515543024307669E-2</c:v>
                </c:pt>
                <c:pt idx="2174">
                  <c:v>1.8533100505316733E-2</c:v>
                </c:pt>
                <c:pt idx="2175">
                  <c:v>1.8550392209894784E-2</c:v>
                </c:pt>
                <c:pt idx="2176">
                  <c:v>1.8567417075159267E-2</c:v>
                </c:pt>
                <c:pt idx="2177">
                  <c:v>1.8584174038248243E-2</c:v>
                </c:pt>
                <c:pt idx="2178">
                  <c:v>1.8600662036285413E-2</c:v>
                </c:pt>
                <c:pt idx="2179">
                  <c:v>1.8616880006414874E-2</c:v>
                </c:pt>
                <c:pt idx="2180">
                  <c:v>1.8632826885743196E-2</c:v>
                </c:pt>
                <c:pt idx="2181">
                  <c:v>1.8648501611397084E-2</c:v>
                </c:pt>
                <c:pt idx="2182">
                  <c:v>1.8663903120512002E-2</c:v>
                </c:pt>
                <c:pt idx="2183">
                  <c:v>1.8679030350231829E-2</c:v>
                </c:pt>
                <c:pt idx="2184">
                  <c:v>1.8693882237662614E-2</c:v>
                </c:pt>
                <c:pt idx="2185">
                  <c:v>1.8708457719930804E-2</c:v>
                </c:pt>
                <c:pt idx="2186">
                  <c:v>1.8722755734182382E-2</c:v>
                </c:pt>
                <c:pt idx="2187">
                  <c:v>1.8736775217537208E-2</c:v>
                </c:pt>
                <c:pt idx="2188">
                  <c:v>1.8750515107123226E-2</c:v>
                </c:pt>
                <c:pt idx="2189">
                  <c:v>1.8763974340065191E-2</c:v>
                </c:pt>
                <c:pt idx="2190">
                  <c:v>1.8777151853484327E-2</c:v>
                </c:pt>
                <c:pt idx="2191">
                  <c:v>1.8790046584533381E-2</c:v>
                </c:pt>
                <c:pt idx="2192">
                  <c:v>1.8802657470314971E-2</c:v>
                </c:pt>
                <c:pt idx="2193">
                  <c:v>1.8814983447974609E-2</c:v>
                </c:pt>
                <c:pt idx="2194">
                  <c:v>1.8827023454619472E-2</c:v>
                </c:pt>
                <c:pt idx="2195">
                  <c:v>1.8838776427410608E-2</c:v>
                </c:pt>
                <c:pt idx="2196">
                  <c:v>1.8850241303436332E-2</c:v>
                </c:pt>
                <c:pt idx="2197">
                  <c:v>1.8861417019861944E-2</c:v>
                </c:pt>
                <c:pt idx="2198">
                  <c:v>1.8872302513790951E-2</c:v>
                </c:pt>
                <c:pt idx="2199">
                  <c:v>1.8882896722346248E-2</c:v>
                </c:pt>
                <c:pt idx="2200">
                  <c:v>1.8893198582692703E-2</c:v>
                </c:pt>
                <c:pt idx="2201">
                  <c:v>1.8903207031910563E-2</c:v>
                </c:pt>
                <c:pt idx="2202">
                  <c:v>1.8912921007156764E-2</c:v>
                </c:pt>
                <c:pt idx="2203">
                  <c:v>1.8922339445572558E-2</c:v>
                </c:pt>
                <c:pt idx="2204">
                  <c:v>1.8931461284248659E-2</c:v>
                </c:pt>
                <c:pt idx="2205">
                  <c:v>1.8940285460329085E-2</c:v>
                </c:pt>
                <c:pt idx="2206">
                  <c:v>1.8948810910954138E-2</c:v>
                </c:pt>
                <c:pt idx="2207">
                  <c:v>1.8957036573236077E-2</c:v>
                </c:pt>
                <c:pt idx="2208">
                  <c:v>1.8964961384317598E-2</c:v>
                </c:pt>
                <c:pt idx="2209">
                  <c:v>1.8972584281302045E-2</c:v>
                </c:pt>
                <c:pt idx="2210">
                  <c:v>1.8979904201357801E-2</c:v>
                </c:pt>
                <c:pt idx="2211">
                  <c:v>1.8986920081567351E-2</c:v>
                </c:pt>
                <c:pt idx="2212">
                  <c:v>1.8993630859089696E-2</c:v>
                </c:pt>
                <c:pt idx="2213">
                  <c:v>1.9000035471032625E-2</c:v>
                </c:pt>
                <c:pt idx="2214">
                  <c:v>1.9006132854545523E-2</c:v>
                </c:pt>
                <c:pt idx="2215">
                  <c:v>1.901192194673814E-2</c:v>
                </c:pt>
                <c:pt idx="2216">
                  <c:v>1.9017777268630288E-2</c:v>
                </c:pt>
                <c:pt idx="2217">
                  <c:v>1.9008404700539289E-2</c:v>
                </c:pt>
                <c:pt idx="2218">
                  <c:v>1.8976107998144282E-2</c:v>
                </c:pt>
                <c:pt idx="2219">
                  <c:v>1.8980596264016009E-2</c:v>
                </c:pt>
                <c:pt idx="2220">
                  <c:v>1.898510400799483E-2</c:v>
                </c:pt>
                <c:pt idx="2221">
                  <c:v>1.8995053378223933E-2</c:v>
                </c:pt>
                <c:pt idx="2222">
                  <c:v>1.9006838467238458E-2</c:v>
                </c:pt>
                <c:pt idx="2223">
                  <c:v>1.9018387909568429E-2</c:v>
                </c:pt>
                <c:pt idx="2224">
                  <c:v>1.9029700907066405E-2</c:v>
                </c:pt>
                <c:pt idx="2225">
                  <c:v>1.9040776661594323E-2</c:v>
                </c:pt>
                <c:pt idx="2226">
                  <c:v>1.9051614374999692E-2</c:v>
                </c:pt>
                <c:pt idx="2227">
                  <c:v>1.9062213249139048E-2</c:v>
                </c:pt>
                <c:pt idx="2228">
                  <c:v>1.9072572485854672E-2</c:v>
                </c:pt>
                <c:pt idx="2229">
                  <c:v>1.9082691287009658E-2</c:v>
                </c:pt>
                <c:pt idx="2230">
                  <c:v>1.9092568854452489E-2</c:v>
                </c:pt>
                <c:pt idx="2231">
                  <c:v>1.9102204390028934E-2</c:v>
                </c:pt>
                <c:pt idx="2232">
                  <c:v>1.9111597095605365E-2</c:v>
                </c:pt>
                <c:pt idx="2233">
                  <c:v>1.9120746173010478E-2</c:v>
                </c:pt>
                <c:pt idx="2234">
                  <c:v>1.9129650824116315E-2</c:v>
                </c:pt>
                <c:pt idx="2235">
                  <c:v>1.9138310250780562E-2</c:v>
                </c:pt>
                <c:pt idx="2236">
                  <c:v>1.9146723654835E-2</c:v>
                </c:pt>
                <c:pt idx="2237">
                  <c:v>1.9154890238154421E-2</c:v>
                </c:pt>
                <c:pt idx="2238">
                  <c:v>1.9162809202576059E-2</c:v>
                </c:pt>
                <c:pt idx="2239">
                  <c:v>1.9170479749945804E-2</c:v>
                </c:pt>
                <c:pt idx="2240">
                  <c:v>1.9177901082129502E-2</c:v>
                </c:pt>
                <c:pt idx="2241">
                  <c:v>1.9185072400978258E-2</c:v>
                </c:pt>
                <c:pt idx="2242">
                  <c:v>1.91919929083515E-2</c:v>
                </c:pt>
                <c:pt idx="2243">
                  <c:v>1.9198661806071177E-2</c:v>
                </c:pt>
                <c:pt idx="2244">
                  <c:v>1.920507829602508E-2</c:v>
                </c:pt>
                <c:pt idx="2245">
                  <c:v>1.9211241580051542E-2</c:v>
                </c:pt>
                <c:pt idx="2246">
                  <c:v>1.9217150859997163E-2</c:v>
                </c:pt>
                <c:pt idx="2247">
                  <c:v>1.9222805337716895E-2</c:v>
                </c:pt>
                <c:pt idx="2248">
                  <c:v>1.9228204215073545E-2</c:v>
                </c:pt>
                <c:pt idx="2249">
                  <c:v>1.9233346693903575E-2</c:v>
                </c:pt>
                <c:pt idx="2250">
                  <c:v>1.9238231976074927E-2</c:v>
                </c:pt>
                <c:pt idx="2251">
                  <c:v>1.9242859263416994E-2</c:v>
                </c:pt>
                <c:pt idx="2252">
                  <c:v>1.9247227757813609E-2</c:v>
                </c:pt>
                <c:pt idx="2253">
                  <c:v>1.9251336661098736E-2</c:v>
                </c:pt>
                <c:pt idx="2254">
                  <c:v>1.9255185175114396E-2</c:v>
                </c:pt>
                <c:pt idx="2255">
                  <c:v>1.925877250173335E-2</c:v>
                </c:pt>
                <c:pt idx="2256">
                  <c:v>1.9262097842801734E-2</c:v>
                </c:pt>
                <c:pt idx="2257">
                  <c:v>1.9265160400162167E-2</c:v>
                </c:pt>
                <c:pt idx="2258">
                  <c:v>1.9267959375676311E-2</c:v>
                </c:pt>
                <c:pt idx="2259">
                  <c:v>1.9270493971202108E-2</c:v>
                </c:pt>
                <c:pt idx="2260">
                  <c:v>1.9272763388582081E-2</c:v>
                </c:pt>
                <c:pt idx="2261">
                  <c:v>1.9274766829666536E-2</c:v>
                </c:pt>
                <c:pt idx="2262">
                  <c:v>1.9276503496324648E-2</c:v>
                </c:pt>
                <c:pt idx="2263">
                  <c:v>1.9277972590387122E-2</c:v>
                </c:pt>
                <c:pt idx="2264">
                  <c:v>1.9279173313715578E-2</c:v>
                </c:pt>
                <c:pt idx="2265">
                  <c:v>1.9280104868167246E-2</c:v>
                </c:pt>
                <c:pt idx="2266">
                  <c:v>1.9280766455583784E-2</c:v>
                </c:pt>
                <c:pt idx="2267">
                  <c:v>1.9281157277825856E-2</c:v>
                </c:pt>
                <c:pt idx="2268">
                  <c:v>1.9281271167969457E-2</c:v>
                </c:pt>
                <c:pt idx="2269">
                  <c:v>1.9281079282271272E-2</c:v>
                </c:pt>
                <c:pt idx="2270">
                  <c:v>1.9280613932133723E-2</c:v>
                </c:pt>
                <c:pt idx="2271">
                  <c:v>1.9279874510219296E-2</c:v>
                </c:pt>
                <c:pt idx="2272">
                  <c:v>1.9279645889468542E-2</c:v>
                </c:pt>
                <c:pt idx="2273">
                  <c:v>1.9285525528372302E-2</c:v>
                </c:pt>
                <c:pt idx="2274">
                  <c:v>1.9292556744913467E-2</c:v>
                </c:pt>
                <c:pt idx="2275">
                  <c:v>1.929934376745817E-2</c:v>
                </c:pt>
                <c:pt idx="2276">
                  <c:v>1.9305885770349026E-2</c:v>
                </c:pt>
                <c:pt idx="2277">
                  <c:v>1.9312181927902784E-2</c:v>
                </c:pt>
                <c:pt idx="2278">
                  <c:v>1.9318231414455989E-2</c:v>
                </c:pt>
                <c:pt idx="2279">
                  <c:v>1.9324033404330504E-2</c:v>
                </c:pt>
                <c:pt idx="2280">
                  <c:v>1.9329587071868184E-2</c:v>
                </c:pt>
                <c:pt idx="2281">
                  <c:v>1.9334891591396418E-2</c:v>
                </c:pt>
                <c:pt idx="2282">
                  <c:v>1.9339946137239033E-2</c:v>
                </c:pt>
                <c:pt idx="2283">
                  <c:v>1.9344749883716626E-2</c:v>
                </c:pt>
                <c:pt idx="2284">
                  <c:v>1.9349302005169836E-2</c:v>
                </c:pt>
                <c:pt idx="2285">
                  <c:v>1.9353601675912699E-2</c:v>
                </c:pt>
                <c:pt idx="2286">
                  <c:v>1.9357648070302023E-2</c:v>
                </c:pt>
                <c:pt idx="2287">
                  <c:v>1.9361440362645022E-2</c:v>
                </c:pt>
                <c:pt idx="2288">
                  <c:v>1.9364977727268744E-2</c:v>
                </c:pt>
                <c:pt idx="2289">
                  <c:v>1.9368259338507984E-2</c:v>
                </c:pt>
                <c:pt idx="2290">
                  <c:v>1.9371284370705719E-2</c:v>
                </c:pt>
                <c:pt idx="2291">
                  <c:v>1.9374051998166733E-2</c:v>
                </c:pt>
                <c:pt idx="2292">
                  <c:v>1.9376561395226793E-2</c:v>
                </c:pt>
                <c:pt idx="2293">
                  <c:v>1.9378811736229514E-2</c:v>
                </c:pt>
                <c:pt idx="2294">
                  <c:v>1.9380802195491535E-2</c:v>
                </c:pt>
                <c:pt idx="2295">
                  <c:v>1.9382531947337772E-2</c:v>
                </c:pt>
                <c:pt idx="2296">
                  <c:v>1.9384000166100528E-2</c:v>
                </c:pt>
                <c:pt idx="2297">
                  <c:v>1.9385206026119959E-2</c:v>
                </c:pt>
                <c:pt idx="2298">
                  <c:v>1.9386148701709193E-2</c:v>
                </c:pt>
                <c:pt idx="2299">
                  <c:v>1.9386827367200706E-2</c:v>
                </c:pt>
                <c:pt idx="2300">
                  <c:v>1.938724119693425E-2</c:v>
                </c:pt>
                <c:pt idx="2301">
                  <c:v>1.9387389365222652E-2</c:v>
                </c:pt>
                <c:pt idx="2302">
                  <c:v>1.9387271046409645E-2</c:v>
                </c:pt>
                <c:pt idx="2303">
                  <c:v>1.9386885414822964E-2</c:v>
                </c:pt>
                <c:pt idx="2304">
                  <c:v>1.9386231644774758E-2</c:v>
                </c:pt>
                <c:pt idx="2305">
                  <c:v>1.9385308910619296E-2</c:v>
                </c:pt>
                <c:pt idx="2306">
                  <c:v>1.9384116386648886E-2</c:v>
                </c:pt>
                <c:pt idx="2307">
                  <c:v>1.9382653247243833E-2</c:v>
                </c:pt>
                <c:pt idx="2308">
                  <c:v>1.9380918666676194E-2</c:v>
                </c:pt>
                <c:pt idx="2309">
                  <c:v>1.9378911819318091E-2</c:v>
                </c:pt>
                <c:pt idx="2310">
                  <c:v>1.9376631879479043E-2</c:v>
                </c:pt>
                <c:pt idx="2311">
                  <c:v>1.9374078021498986E-2</c:v>
                </c:pt>
                <c:pt idx="2312">
                  <c:v>1.9371249419690234E-2</c:v>
                </c:pt>
                <c:pt idx="2313">
                  <c:v>1.9368145248406993E-2</c:v>
                </c:pt>
                <c:pt idx="2314">
                  <c:v>1.9364764681940708E-2</c:v>
                </c:pt>
                <c:pt idx="2315">
                  <c:v>1.9361106894659467E-2</c:v>
                </c:pt>
                <c:pt idx="2316">
                  <c:v>1.9357171060857496E-2</c:v>
                </c:pt>
                <c:pt idx="2317">
                  <c:v>1.9352956354893425E-2</c:v>
                </c:pt>
                <c:pt idx="2318">
                  <c:v>1.9348461951086564E-2</c:v>
                </c:pt>
                <c:pt idx="2319">
                  <c:v>1.934368702375143E-2</c:v>
                </c:pt>
                <c:pt idx="2320">
                  <c:v>1.9338255196988244E-2</c:v>
                </c:pt>
                <c:pt idx="2321">
                  <c:v>1.9332506577127914E-2</c:v>
                </c:pt>
                <c:pt idx="2322">
                  <c:v>1.932684462917636E-2</c:v>
                </c:pt>
                <c:pt idx="2323">
                  <c:v>1.9320898737071754E-2</c:v>
                </c:pt>
                <c:pt idx="2324">
                  <c:v>1.9316216315470442E-2</c:v>
                </c:pt>
                <c:pt idx="2325">
                  <c:v>1.9318329382962914E-2</c:v>
                </c:pt>
                <c:pt idx="2326">
                  <c:v>1.9321067525528327E-2</c:v>
                </c:pt>
                <c:pt idx="2327">
                  <c:v>1.9323560330521596E-2</c:v>
                </c:pt>
                <c:pt idx="2328">
                  <c:v>1.932580698855604E-2</c:v>
                </c:pt>
                <c:pt idx="2329">
                  <c:v>1.9327806690241967E-2</c:v>
                </c:pt>
                <c:pt idx="2330">
                  <c:v>1.9329558626220728E-2</c:v>
                </c:pt>
                <c:pt idx="2331">
                  <c:v>1.9331061987072417E-2</c:v>
                </c:pt>
                <c:pt idx="2332">
                  <c:v>1.9332315963431504E-2</c:v>
                </c:pt>
                <c:pt idx="2333">
                  <c:v>1.9333319745917715E-2</c:v>
                </c:pt>
                <c:pt idx="2334">
                  <c:v>1.9334072525146902E-2</c:v>
                </c:pt>
                <c:pt idx="2335">
                  <c:v>1.9334654779640852E-2</c:v>
                </c:pt>
                <c:pt idx="2336">
                  <c:v>1.9334850013807317E-2</c:v>
                </c:pt>
                <c:pt idx="2337">
                  <c:v>1.9334699745590694E-2</c:v>
                </c:pt>
                <c:pt idx="2338">
                  <c:v>1.9334294774067822E-2</c:v>
                </c:pt>
                <c:pt idx="2339">
                  <c:v>1.9333634289857255E-2</c:v>
                </c:pt>
                <c:pt idx="2340">
                  <c:v>1.9332717483562353E-2</c:v>
                </c:pt>
                <c:pt idx="2341">
                  <c:v>1.9331543545817481E-2</c:v>
                </c:pt>
                <c:pt idx="2342">
                  <c:v>1.9330111667229869E-2</c:v>
                </c:pt>
                <c:pt idx="2343">
                  <c:v>1.932842103841436E-2</c:v>
                </c:pt>
                <c:pt idx="2344">
                  <c:v>1.9326470849993314E-2</c:v>
                </c:pt>
                <c:pt idx="2345">
                  <c:v>1.9324260292562456E-2</c:v>
                </c:pt>
                <c:pt idx="2346">
                  <c:v>1.9321788556770782E-2</c:v>
                </c:pt>
                <c:pt idx="2347">
                  <c:v>1.9319054833205583E-2</c:v>
                </c:pt>
                <c:pt idx="2348">
                  <c:v>1.9316058312496446E-2</c:v>
                </c:pt>
                <c:pt idx="2349">
                  <c:v>1.9312798185257173E-2</c:v>
                </c:pt>
                <c:pt idx="2350">
                  <c:v>1.9309273642085404E-2</c:v>
                </c:pt>
                <c:pt idx="2351">
                  <c:v>1.9305483873633098E-2</c:v>
                </c:pt>
                <c:pt idx="2352">
                  <c:v>1.9301428070489617E-2</c:v>
                </c:pt>
                <c:pt idx="2353">
                  <c:v>1.9297105423274948E-2</c:v>
                </c:pt>
                <c:pt idx="2354">
                  <c:v>1.9292515122604388E-2</c:v>
                </c:pt>
                <c:pt idx="2355">
                  <c:v>1.9287656359100642E-2</c:v>
                </c:pt>
                <c:pt idx="2356">
                  <c:v>1.9282528323370615E-2</c:v>
                </c:pt>
                <c:pt idx="2357">
                  <c:v>1.9277130206039546E-2</c:v>
                </c:pt>
                <c:pt idx="2358">
                  <c:v>1.9271461197716683E-2</c:v>
                </c:pt>
                <c:pt idx="2359">
                  <c:v>1.9265520489018296E-2</c:v>
                </c:pt>
                <c:pt idx="2360">
                  <c:v>1.925930727055614E-2</c:v>
                </c:pt>
                <c:pt idx="2361">
                  <c:v>1.9252820732971611E-2</c:v>
                </c:pt>
                <c:pt idx="2362">
                  <c:v>1.9246060066832636E-2</c:v>
                </c:pt>
                <c:pt idx="2363">
                  <c:v>1.923902446279465E-2</c:v>
                </c:pt>
                <c:pt idx="2364">
                  <c:v>1.9231713111461702E-2</c:v>
                </c:pt>
                <c:pt idx="2365">
                  <c:v>1.9224125203445245E-2</c:v>
                </c:pt>
                <c:pt idx="2366">
                  <c:v>1.9216259929363013E-2</c:v>
                </c:pt>
                <c:pt idx="2367">
                  <c:v>1.9208116479839613E-2</c:v>
                </c:pt>
                <c:pt idx="2368">
                  <c:v>1.9199694045471127E-2</c:v>
                </c:pt>
                <c:pt idx="2369">
                  <c:v>1.9190991816895601E-2</c:v>
                </c:pt>
                <c:pt idx="2370">
                  <c:v>1.9182008984710983E-2</c:v>
                </c:pt>
                <c:pt idx="2371">
                  <c:v>1.9172744739544539E-2</c:v>
                </c:pt>
                <c:pt idx="2372">
                  <c:v>1.9163198272007503E-2</c:v>
                </c:pt>
                <c:pt idx="2373">
                  <c:v>1.9190821586105425E-2</c:v>
                </c:pt>
                <c:pt idx="2374">
                  <c:v>1.9195702707430727E-2</c:v>
                </c:pt>
                <c:pt idx="2375">
                  <c:v>1.9185276228841291E-2</c:v>
                </c:pt>
                <c:pt idx="2376">
                  <c:v>1.9179198963120609E-2</c:v>
                </c:pt>
                <c:pt idx="2377">
                  <c:v>1.9177533137441839E-2</c:v>
                </c:pt>
                <c:pt idx="2378">
                  <c:v>1.917567423049274E-2</c:v>
                </c:pt>
                <c:pt idx="2379">
                  <c:v>1.9173621731749767E-2</c:v>
                </c:pt>
                <c:pt idx="2380">
                  <c:v>1.9171375130710426E-2</c:v>
                </c:pt>
                <c:pt idx="2381">
                  <c:v>1.9168933916835114E-2</c:v>
                </c:pt>
                <c:pt idx="2382">
                  <c:v>1.9166297579605047E-2</c:v>
                </c:pt>
                <c:pt idx="2383">
                  <c:v>1.916346560851119E-2</c:v>
                </c:pt>
                <c:pt idx="2384">
                  <c:v>1.9160437493006957E-2</c:v>
                </c:pt>
                <c:pt idx="2385">
                  <c:v>1.9157212722590012E-2</c:v>
                </c:pt>
                <c:pt idx="2386">
                  <c:v>1.9153790786744045E-2</c:v>
                </c:pt>
                <c:pt idx="2387">
                  <c:v>1.9150171174938765E-2</c:v>
                </c:pt>
                <c:pt idx="2388">
                  <c:v>1.9146353376641667E-2</c:v>
                </c:pt>
                <c:pt idx="2389">
                  <c:v>1.914233688135247E-2</c:v>
                </c:pt>
                <c:pt idx="2390">
                  <c:v>1.9138121178522177E-2</c:v>
                </c:pt>
                <c:pt idx="2391">
                  <c:v>1.9133705757668828E-2</c:v>
                </c:pt>
                <c:pt idx="2392">
                  <c:v>1.9129090108226856E-2</c:v>
                </c:pt>
                <c:pt idx="2393">
                  <c:v>1.9124273719709588E-2</c:v>
                </c:pt>
                <c:pt idx="2394">
                  <c:v>1.9119256081569648E-2</c:v>
                </c:pt>
                <c:pt idx="2395">
                  <c:v>1.9114036683303685E-2</c:v>
                </c:pt>
                <c:pt idx="2396">
                  <c:v>1.9108615014382432E-2</c:v>
                </c:pt>
                <c:pt idx="2397">
                  <c:v>1.9102990564297328E-2</c:v>
                </c:pt>
                <c:pt idx="2398">
                  <c:v>1.9097162822502758E-2</c:v>
                </c:pt>
                <c:pt idx="2399">
                  <c:v>1.9091131278484833E-2</c:v>
                </c:pt>
                <c:pt idx="2400">
                  <c:v>1.9084895421727321E-2</c:v>
                </c:pt>
                <c:pt idx="2401">
                  <c:v>1.9078454741722796E-2</c:v>
                </c:pt>
                <c:pt idx="2402">
                  <c:v>1.9071808727926919E-2</c:v>
                </c:pt>
                <c:pt idx="2403">
                  <c:v>1.9064956869826375E-2</c:v>
                </c:pt>
                <c:pt idx="2404">
                  <c:v>1.9057898656894667E-2</c:v>
                </c:pt>
                <c:pt idx="2405">
                  <c:v>1.905063357861363E-2</c:v>
                </c:pt>
                <c:pt idx="2406">
                  <c:v>1.9043161124473972E-2</c:v>
                </c:pt>
                <c:pt idx="2407">
                  <c:v>1.9035480783917771E-2</c:v>
                </c:pt>
                <c:pt idx="2408">
                  <c:v>1.9027592046476072E-2</c:v>
                </c:pt>
                <c:pt idx="2409">
                  <c:v>1.9019494401585384E-2</c:v>
                </c:pt>
                <c:pt idx="2410">
                  <c:v>1.901118733874849E-2</c:v>
                </c:pt>
                <c:pt idx="2411">
                  <c:v>1.9002670347430611E-2</c:v>
                </c:pt>
                <c:pt idx="2412">
                  <c:v>1.8993942917094241E-2</c:v>
                </c:pt>
                <c:pt idx="2413">
                  <c:v>1.8985004537256565E-2</c:v>
                </c:pt>
                <c:pt idx="2414">
                  <c:v>1.8975854697386128E-2</c:v>
                </c:pt>
                <c:pt idx="2415">
                  <c:v>1.8966492886924886E-2</c:v>
                </c:pt>
                <c:pt idx="2416">
                  <c:v>1.8956918595393217E-2</c:v>
                </c:pt>
                <c:pt idx="2417">
                  <c:v>1.8947131312262219E-2</c:v>
                </c:pt>
                <c:pt idx="2418">
                  <c:v>1.8937130526987967E-2</c:v>
                </c:pt>
                <c:pt idx="2419">
                  <c:v>1.8926915729070622E-2</c:v>
                </c:pt>
                <c:pt idx="2420">
                  <c:v>1.8916486407972052E-2</c:v>
                </c:pt>
                <c:pt idx="2421">
                  <c:v>1.8905842053186021E-2</c:v>
                </c:pt>
                <c:pt idx="2422">
                  <c:v>1.889498215419173E-2</c:v>
                </c:pt>
                <c:pt idx="2423">
                  <c:v>1.888390620045324E-2</c:v>
                </c:pt>
                <c:pt idx="2424">
                  <c:v>1.8872613681455382E-2</c:v>
                </c:pt>
                <c:pt idx="2425">
                  <c:v>1.8838983948970291E-2</c:v>
                </c:pt>
                <c:pt idx="2426">
                  <c:v>1.879787587580686E-2</c:v>
                </c:pt>
                <c:pt idx="2427">
                  <c:v>1.8785963235277554E-2</c:v>
                </c:pt>
                <c:pt idx="2428">
                  <c:v>1.8775855775576538E-2</c:v>
                </c:pt>
                <c:pt idx="2429">
                  <c:v>1.8771141033866665E-2</c:v>
                </c:pt>
                <c:pt idx="2430">
                  <c:v>1.8766585892754446E-2</c:v>
                </c:pt>
                <c:pt idx="2431">
                  <c:v>1.8761867017777632E-2</c:v>
                </c:pt>
                <c:pt idx="2432">
                  <c:v>1.8756984029476946E-2</c:v>
                </c:pt>
                <c:pt idx="2433">
                  <c:v>1.8751936548402921E-2</c:v>
                </c:pt>
                <c:pt idx="2434">
                  <c:v>1.874672419511627E-2</c:v>
                </c:pt>
                <c:pt idx="2435">
                  <c:v>1.8741346590152533E-2</c:v>
                </c:pt>
                <c:pt idx="2436">
                  <c:v>1.8735803354068686E-2</c:v>
                </c:pt>
                <c:pt idx="2437">
                  <c:v>1.8730094107397077E-2</c:v>
                </c:pt>
                <c:pt idx="2438">
                  <c:v>1.872421847071434E-2</c:v>
                </c:pt>
                <c:pt idx="2439">
                  <c:v>1.8718176064549178E-2</c:v>
                </c:pt>
                <c:pt idx="2440">
                  <c:v>1.871196650946301E-2</c:v>
                </c:pt>
                <c:pt idx="2441">
                  <c:v>1.8705589426004417E-2</c:v>
                </c:pt>
                <c:pt idx="2442">
                  <c:v>1.8699044434719644E-2</c:v>
                </c:pt>
                <c:pt idx="2443">
                  <c:v>1.8692331156153336E-2</c:v>
                </c:pt>
                <c:pt idx="2444">
                  <c:v>1.8685449210860003E-2</c:v>
                </c:pt>
                <c:pt idx="2445">
                  <c:v>1.8678398219392208E-2</c:v>
                </c:pt>
                <c:pt idx="2446">
                  <c:v>1.8671177802277356E-2</c:v>
                </c:pt>
                <c:pt idx="2447">
                  <c:v>1.8663787580110766E-2</c:v>
                </c:pt>
                <c:pt idx="2448">
                  <c:v>1.8656227173393131E-2</c:v>
                </c:pt>
                <c:pt idx="2449">
                  <c:v>1.8648496202704163E-2</c:v>
                </c:pt>
                <c:pt idx="2450">
                  <c:v>1.8640594288575497E-2</c:v>
                </c:pt>
                <c:pt idx="2451">
                  <c:v>1.8632521051583261E-2</c:v>
                </c:pt>
                <c:pt idx="2452">
                  <c:v>1.8624276112243737E-2</c:v>
                </c:pt>
                <c:pt idx="2453">
                  <c:v>1.8615859091128877E-2</c:v>
                </c:pt>
                <c:pt idx="2454">
                  <c:v>1.8607269608774173E-2</c:v>
                </c:pt>
                <c:pt idx="2455">
                  <c:v>1.8598507285736532E-2</c:v>
                </c:pt>
                <c:pt idx="2456">
                  <c:v>1.8589571742570553E-2</c:v>
                </c:pt>
                <c:pt idx="2457">
                  <c:v>1.8580462599805826E-2</c:v>
                </c:pt>
                <c:pt idx="2458">
                  <c:v>1.8571179478004653E-2</c:v>
                </c:pt>
                <c:pt idx="2459">
                  <c:v>1.856172199773902E-2</c:v>
                </c:pt>
                <c:pt idx="2460">
                  <c:v>1.8552089779509118E-2</c:v>
                </c:pt>
                <c:pt idx="2461">
                  <c:v>1.8542282443905909E-2</c:v>
                </c:pt>
                <c:pt idx="2462">
                  <c:v>1.8532299611460658E-2</c:v>
                </c:pt>
                <c:pt idx="2463">
                  <c:v>1.8522140902736971E-2</c:v>
                </c:pt>
                <c:pt idx="2464">
                  <c:v>1.8511805938261752E-2</c:v>
                </c:pt>
                <c:pt idx="2465">
                  <c:v>1.8501294338606131E-2</c:v>
                </c:pt>
                <c:pt idx="2466">
                  <c:v>1.8490605724304523E-2</c:v>
                </c:pt>
                <c:pt idx="2467">
                  <c:v>1.847973971590048E-2</c:v>
                </c:pt>
                <c:pt idx="2468">
                  <c:v>1.8468695933970363E-2</c:v>
                </c:pt>
                <c:pt idx="2469">
                  <c:v>1.8457473999042323E-2</c:v>
                </c:pt>
                <c:pt idx="2470">
                  <c:v>1.8446073531665177E-2</c:v>
                </c:pt>
                <c:pt idx="2471">
                  <c:v>1.8434494152397275E-2</c:v>
                </c:pt>
                <c:pt idx="2472">
                  <c:v>1.842273548179477E-2</c:v>
                </c:pt>
                <c:pt idx="2473">
                  <c:v>1.8410797140388603E-2</c:v>
                </c:pt>
                <c:pt idx="2474">
                  <c:v>1.8398678748741803E-2</c:v>
                </c:pt>
                <c:pt idx="2475">
                  <c:v>1.8386379927392671E-2</c:v>
                </c:pt>
                <c:pt idx="2476">
                  <c:v>1.8373900296900114E-2</c:v>
                </c:pt>
                <c:pt idx="2477">
                  <c:v>1.83612394778205E-2</c:v>
                </c:pt>
                <c:pt idx="2478">
                  <c:v>1.8348397090673759E-2</c:v>
                </c:pt>
                <c:pt idx="2479">
                  <c:v>1.8335372756035168E-2</c:v>
                </c:pt>
                <c:pt idx="2480">
                  <c:v>1.8323356143232127E-2</c:v>
                </c:pt>
                <c:pt idx="2481">
                  <c:v>1.8316608153715188E-2</c:v>
                </c:pt>
                <c:pt idx="2482">
                  <c:v>1.8310397737874445E-2</c:v>
                </c:pt>
                <c:pt idx="2483">
                  <c:v>1.8304056855125438E-2</c:v>
                </c:pt>
                <c:pt idx="2484">
                  <c:v>1.8297585252795248E-2</c:v>
                </c:pt>
                <c:pt idx="2485">
                  <c:v>1.8290982678233314E-2</c:v>
                </c:pt>
                <c:pt idx="2486">
                  <c:v>1.8284248878776097E-2</c:v>
                </c:pt>
                <c:pt idx="2487">
                  <c:v>1.8277383601747393E-2</c:v>
                </c:pt>
                <c:pt idx="2488">
                  <c:v>1.827038659450456E-2</c:v>
                </c:pt>
                <c:pt idx="2489">
                  <c:v>1.8263257604392544E-2</c:v>
                </c:pt>
                <c:pt idx="2490">
                  <c:v>1.8255996378743266E-2</c:v>
                </c:pt>
                <c:pt idx="2491">
                  <c:v>1.8248602664875945E-2</c:v>
                </c:pt>
                <c:pt idx="2492">
                  <c:v>1.8241076210166733E-2</c:v>
                </c:pt>
                <c:pt idx="2493">
                  <c:v>1.8233416761921053E-2</c:v>
                </c:pt>
                <c:pt idx="2494">
                  <c:v>1.8225624067500917E-2</c:v>
                </c:pt>
                <c:pt idx="2495">
                  <c:v>1.821769787424413E-2</c:v>
                </c:pt>
                <c:pt idx="2496">
                  <c:v>1.82096379294759E-2</c:v>
                </c:pt>
                <c:pt idx="2497">
                  <c:v>1.8201443980543092E-2</c:v>
                </c:pt>
                <c:pt idx="2498">
                  <c:v>1.8193115774779955E-2</c:v>
                </c:pt>
                <c:pt idx="2499">
                  <c:v>1.8184653059542793E-2</c:v>
                </c:pt>
                <c:pt idx="2500">
                  <c:v>1.8176055582151886E-2</c:v>
                </c:pt>
                <c:pt idx="2501">
                  <c:v>1.8167323089960968E-2</c:v>
                </c:pt>
                <c:pt idx="2502">
                  <c:v>1.8158455330299309E-2</c:v>
                </c:pt>
                <c:pt idx="2503">
                  <c:v>1.8149452050518516E-2</c:v>
                </c:pt>
                <c:pt idx="2504">
                  <c:v>1.8140312997945454E-2</c:v>
                </c:pt>
                <c:pt idx="2505">
                  <c:v>1.8131037919905862E-2</c:v>
                </c:pt>
                <c:pt idx="2506">
                  <c:v>1.8121626563782096E-2</c:v>
                </c:pt>
                <c:pt idx="2507">
                  <c:v>1.8112078676874359E-2</c:v>
                </c:pt>
                <c:pt idx="2508">
                  <c:v>1.8102394006539145E-2</c:v>
                </c:pt>
                <c:pt idx="2509">
                  <c:v>1.8092572300108755E-2</c:v>
                </c:pt>
                <c:pt idx="2510">
                  <c:v>1.8082613304937569E-2</c:v>
                </c:pt>
                <c:pt idx="2511">
                  <c:v>1.8072516768343663E-2</c:v>
                </c:pt>
                <c:pt idx="2512">
                  <c:v>1.8062282437678656E-2</c:v>
                </c:pt>
                <c:pt idx="2513">
                  <c:v>1.8051910060281295E-2</c:v>
                </c:pt>
                <c:pt idx="2514">
                  <c:v>1.8041399383489139E-2</c:v>
                </c:pt>
                <c:pt idx="2515">
                  <c:v>1.8030750154649718E-2</c:v>
                </c:pt>
                <c:pt idx="2516">
                  <c:v>1.8019962121074724E-2</c:v>
                </c:pt>
                <c:pt idx="2517">
                  <c:v>1.8009035030132611E-2</c:v>
                </c:pt>
                <c:pt idx="2518">
                  <c:v>1.7997968629167058E-2</c:v>
                </c:pt>
                <c:pt idx="2519">
                  <c:v>1.7986762665497369E-2</c:v>
                </c:pt>
                <c:pt idx="2520">
                  <c:v>1.7975416886464656E-2</c:v>
                </c:pt>
                <c:pt idx="2521">
                  <c:v>1.7963931039408795E-2</c:v>
                </c:pt>
                <c:pt idx="2522">
                  <c:v>1.7952304871679568E-2</c:v>
                </c:pt>
                <c:pt idx="2523">
                  <c:v>1.7940538130614043E-2</c:v>
                </c:pt>
                <c:pt idx="2524">
                  <c:v>1.7928630563536548E-2</c:v>
                </c:pt>
                <c:pt idx="2525">
                  <c:v>1.7916581917816036E-2</c:v>
                </c:pt>
                <c:pt idx="2526">
                  <c:v>1.7904391940762307E-2</c:v>
                </c:pt>
                <c:pt idx="2527">
                  <c:v>1.7892060379730082E-2</c:v>
                </c:pt>
                <c:pt idx="2528">
                  <c:v>1.7878688778379278E-2</c:v>
                </c:pt>
                <c:pt idx="2529">
                  <c:v>1.7865157668783917E-2</c:v>
                </c:pt>
                <c:pt idx="2530">
                  <c:v>1.7852379484644038E-2</c:v>
                </c:pt>
                <c:pt idx="2531">
                  <c:v>1.7839458669792863E-2</c:v>
                </c:pt>
                <c:pt idx="2532">
                  <c:v>1.7826631300002369E-2</c:v>
                </c:pt>
                <c:pt idx="2533">
                  <c:v>1.7817751658153535E-2</c:v>
                </c:pt>
                <c:pt idx="2534">
                  <c:v>1.7810252893956276E-2</c:v>
                </c:pt>
                <c:pt idx="2535">
                  <c:v>1.7802662218722124E-2</c:v>
                </c:pt>
                <c:pt idx="2536">
                  <c:v>1.7794979520304201E-2</c:v>
                </c:pt>
                <c:pt idx="2537">
                  <c:v>1.7787204686555393E-2</c:v>
                </c:pt>
                <c:pt idx="2538">
                  <c:v>1.7779337605316171E-2</c:v>
                </c:pt>
                <c:pt idx="2539">
                  <c:v>1.7771378164449625E-2</c:v>
                </c:pt>
                <c:pt idx="2540">
                  <c:v>1.7763326251818253E-2</c:v>
                </c:pt>
                <c:pt idx="2541">
                  <c:v>1.7755181755249556E-2</c:v>
                </c:pt>
                <c:pt idx="2542">
                  <c:v>1.7746944562616468E-2</c:v>
                </c:pt>
                <c:pt idx="2543">
                  <c:v>1.7738614561756651E-2</c:v>
                </c:pt>
                <c:pt idx="2544">
                  <c:v>1.7730191640542133E-2</c:v>
                </c:pt>
                <c:pt idx="2545">
                  <c:v>1.7721675686797948E-2</c:v>
                </c:pt>
                <c:pt idx="2546">
                  <c:v>1.7713066588406323E-2</c:v>
                </c:pt>
                <c:pt idx="2547">
                  <c:v>1.7704364233202732E-2</c:v>
                </c:pt>
                <c:pt idx="2548">
                  <c:v>1.7695568509045356E-2</c:v>
                </c:pt>
                <c:pt idx="2549">
                  <c:v>1.7686679303779932E-2</c:v>
                </c:pt>
                <c:pt idx="2550">
                  <c:v>1.7677696505263341E-2</c:v>
                </c:pt>
                <c:pt idx="2551">
                  <c:v>1.7668620001363565E-2</c:v>
                </c:pt>
                <c:pt idx="2552">
                  <c:v>1.7659449679901591E-2</c:v>
                </c:pt>
                <c:pt idx="2553">
                  <c:v>1.7650185428755655E-2</c:v>
                </c:pt>
                <c:pt idx="2554">
                  <c:v>1.7640827135768578E-2</c:v>
                </c:pt>
                <c:pt idx="2555">
                  <c:v>1.7631374688794568E-2</c:v>
                </c:pt>
                <c:pt idx="2556">
                  <c:v>1.7621827975675318E-2</c:v>
                </c:pt>
                <c:pt idx="2557">
                  <c:v>1.7612186884286746E-2</c:v>
                </c:pt>
                <c:pt idx="2558">
                  <c:v>1.7602451302469464E-2</c:v>
                </c:pt>
                <c:pt idx="2559">
                  <c:v>1.7592621118063572E-2</c:v>
                </c:pt>
                <c:pt idx="2560">
                  <c:v>1.7582696218943008E-2</c:v>
                </c:pt>
                <c:pt idx="2561">
                  <c:v>1.7572676492946568E-2</c:v>
                </c:pt>
                <c:pt idx="2562">
                  <c:v>1.7562561827935814E-2</c:v>
                </c:pt>
                <c:pt idx="2563">
                  <c:v>1.7552352111748246E-2</c:v>
                </c:pt>
                <c:pt idx="2564">
                  <c:v>1.7542047232255571E-2</c:v>
                </c:pt>
                <c:pt idx="2565">
                  <c:v>1.7531647077294175E-2</c:v>
                </c:pt>
                <c:pt idx="2566">
                  <c:v>1.7521151534734651E-2</c:v>
                </c:pt>
                <c:pt idx="2567">
                  <c:v>1.751056049241196E-2</c:v>
                </c:pt>
                <c:pt idx="2568">
                  <c:v>1.7499873838183789E-2</c:v>
                </c:pt>
                <c:pt idx="2569">
                  <c:v>1.7489091459907413E-2</c:v>
                </c:pt>
                <c:pt idx="2570">
                  <c:v>1.7478213245439182E-2</c:v>
                </c:pt>
                <c:pt idx="2571">
                  <c:v>1.7467239082611784E-2</c:v>
                </c:pt>
                <c:pt idx="2572">
                  <c:v>1.7456168859292003E-2</c:v>
                </c:pt>
                <c:pt idx="2573">
                  <c:v>1.7445002463346092E-2</c:v>
                </c:pt>
                <c:pt idx="2574">
                  <c:v>1.7433739782593088E-2</c:v>
                </c:pt>
                <c:pt idx="2575">
                  <c:v>1.7422380704921029E-2</c:v>
                </c:pt>
                <c:pt idx="2576">
                  <c:v>1.7410925118159674E-2</c:v>
                </c:pt>
                <c:pt idx="2577">
                  <c:v>1.7399372910172545E-2</c:v>
                </c:pt>
                <c:pt idx="2578">
                  <c:v>1.738772396881107E-2</c:v>
                </c:pt>
                <c:pt idx="2579">
                  <c:v>1.7375978181902885E-2</c:v>
                </c:pt>
                <c:pt idx="2580">
                  <c:v>1.736328457570421E-2</c:v>
                </c:pt>
                <c:pt idx="2581">
                  <c:v>1.7364037068658644E-2</c:v>
                </c:pt>
                <c:pt idx="2582">
                  <c:v>1.7385933666942719E-2</c:v>
                </c:pt>
                <c:pt idx="2583">
                  <c:v>1.737375218543348E-2</c:v>
                </c:pt>
                <c:pt idx="2584">
                  <c:v>1.7361906493613508E-2</c:v>
                </c:pt>
                <c:pt idx="2585">
                  <c:v>1.7353491443525316E-2</c:v>
                </c:pt>
                <c:pt idx="2586">
                  <c:v>1.7345783757787014E-2</c:v>
                </c:pt>
                <c:pt idx="2587">
                  <c:v>1.7338014773942256E-2</c:v>
                </c:pt>
                <c:pt idx="2588">
                  <c:v>1.7330184469425022E-2</c:v>
                </c:pt>
                <c:pt idx="2589">
                  <c:v>1.7322292821727075E-2</c:v>
                </c:pt>
                <c:pt idx="2590">
                  <c:v>1.7314339808281901E-2</c:v>
                </c:pt>
                <c:pt idx="2591">
                  <c:v>1.7306325406546193E-2</c:v>
                </c:pt>
                <c:pt idx="2592">
                  <c:v>1.7298249593999344E-2</c:v>
                </c:pt>
                <c:pt idx="2593">
                  <c:v>1.7290112348074177E-2</c:v>
                </c:pt>
                <c:pt idx="2594">
                  <c:v>1.7281913646261384E-2</c:v>
                </c:pt>
                <c:pt idx="2595">
                  <c:v>1.7273653466004797E-2</c:v>
                </c:pt>
                <c:pt idx="2596">
                  <c:v>1.7265331784748456E-2</c:v>
                </c:pt>
                <c:pt idx="2597">
                  <c:v>1.7256948579982105E-2</c:v>
                </c:pt>
                <c:pt idx="2598">
                  <c:v>1.7247897491648727E-2</c:v>
                </c:pt>
                <c:pt idx="2599">
                  <c:v>1.7238777293889392E-2</c:v>
                </c:pt>
                <c:pt idx="2600">
                  <c:v>1.7230200582712067E-2</c:v>
                </c:pt>
                <c:pt idx="2601">
                  <c:v>1.7221562254635562E-2</c:v>
                </c:pt>
                <c:pt idx="2602">
                  <c:v>1.7212862287113613E-2</c:v>
                </c:pt>
                <c:pt idx="2603">
                  <c:v>1.7204100657588414E-2</c:v>
                </c:pt>
                <c:pt idx="2604">
                  <c:v>1.7195277343548164E-2</c:v>
                </c:pt>
                <c:pt idx="2605">
                  <c:v>1.718639232242293E-2</c:v>
                </c:pt>
                <c:pt idx="2606">
                  <c:v>1.7177445571688887E-2</c:v>
                </c:pt>
                <c:pt idx="2607">
                  <c:v>1.7168437068798899E-2</c:v>
                </c:pt>
                <c:pt idx="2608">
                  <c:v>1.7159366791217059E-2</c:v>
                </c:pt>
                <c:pt idx="2609">
                  <c:v>1.7150234716407281E-2</c:v>
                </c:pt>
                <c:pt idx="2610">
                  <c:v>1.7141040821810123E-2</c:v>
                </c:pt>
                <c:pt idx="2611">
                  <c:v>1.7131785084900323E-2</c:v>
                </c:pt>
                <c:pt idx="2612">
                  <c:v>1.7122467483129782E-2</c:v>
                </c:pt>
                <c:pt idx="2613">
                  <c:v>1.7113087993972976E-2</c:v>
                </c:pt>
                <c:pt idx="2614">
                  <c:v>1.7103646594857812E-2</c:v>
                </c:pt>
                <c:pt idx="2615">
                  <c:v>1.7094143263281705E-2</c:v>
                </c:pt>
                <c:pt idx="2616">
                  <c:v>1.7084577976671799E-2</c:v>
                </c:pt>
                <c:pt idx="2617">
                  <c:v>1.7074950712513623E-2</c:v>
                </c:pt>
                <c:pt idx="2618">
                  <c:v>1.7065261448245654E-2</c:v>
                </c:pt>
                <c:pt idx="2619">
                  <c:v>1.7055510161329435E-2</c:v>
                </c:pt>
                <c:pt idx="2620">
                  <c:v>1.7045696829237986E-2</c:v>
                </c:pt>
                <c:pt idx="2621">
                  <c:v>1.7035821429420478E-2</c:v>
                </c:pt>
                <c:pt idx="2622">
                  <c:v>1.7025883939338037E-2</c:v>
                </c:pt>
                <c:pt idx="2623">
                  <c:v>1.7015884336439552E-2</c:v>
                </c:pt>
                <c:pt idx="2624">
                  <c:v>1.7005822598208601E-2</c:v>
                </c:pt>
                <c:pt idx="2625">
                  <c:v>1.6995698702082087E-2</c:v>
                </c:pt>
                <c:pt idx="2626">
                  <c:v>1.6985512625531496E-2</c:v>
                </c:pt>
                <c:pt idx="2627">
                  <c:v>1.6975264346004864E-2</c:v>
                </c:pt>
                <c:pt idx="2628">
                  <c:v>1.6964953840973192E-2</c:v>
                </c:pt>
                <c:pt idx="2629">
                  <c:v>1.6954581087884044E-2</c:v>
                </c:pt>
                <c:pt idx="2630">
                  <c:v>1.6944146064219543E-2</c:v>
                </c:pt>
                <c:pt idx="2631">
                  <c:v>1.6933648747403659E-2</c:v>
                </c:pt>
                <c:pt idx="2632">
                  <c:v>1.6920815523335721E-2</c:v>
                </c:pt>
                <c:pt idx="2633">
                  <c:v>1.6881466871413668E-2</c:v>
                </c:pt>
                <c:pt idx="2634">
                  <c:v>1.6851017546615561E-2</c:v>
                </c:pt>
                <c:pt idx="2635">
                  <c:v>1.6840273524955204E-2</c:v>
                </c:pt>
                <c:pt idx="2636">
                  <c:v>1.6830915316694475E-2</c:v>
                </c:pt>
                <c:pt idx="2637">
                  <c:v>1.6823948400490063E-2</c:v>
                </c:pt>
                <c:pt idx="2638">
                  <c:v>1.6816959223613513E-2</c:v>
                </c:pt>
                <c:pt idx="2639">
                  <c:v>1.6809907495356938E-2</c:v>
                </c:pt>
                <c:pt idx="2640">
                  <c:v>1.6802793149281507E-2</c:v>
                </c:pt>
                <c:pt idx="2641">
                  <c:v>1.6795616119005909E-2</c:v>
                </c:pt>
                <c:pt idx="2642">
                  <c:v>1.6788376338091077E-2</c:v>
                </c:pt>
                <c:pt idx="2643">
                  <c:v>1.6781073740155226E-2</c:v>
                </c:pt>
                <c:pt idx="2644">
                  <c:v>1.6773708258758537E-2</c:v>
                </c:pt>
                <c:pt idx="2645">
                  <c:v>1.6766279827507134E-2</c:v>
                </c:pt>
                <c:pt idx="2646">
                  <c:v>1.6758250058823299E-2</c:v>
                </c:pt>
                <c:pt idx="2647">
                  <c:v>1.675014947770808E-2</c:v>
                </c:pt>
                <c:pt idx="2648">
                  <c:v>1.6742522771704897E-2</c:v>
                </c:pt>
                <c:pt idx="2649">
                  <c:v>1.6734832840716533E-2</c:v>
                </c:pt>
                <c:pt idx="2650">
                  <c:v>1.6727079618324685E-2</c:v>
                </c:pt>
                <c:pt idx="2651">
                  <c:v>1.6719263038122243E-2</c:v>
                </c:pt>
                <c:pt idx="2652">
                  <c:v>1.6711383033713511E-2</c:v>
                </c:pt>
                <c:pt idx="2653">
                  <c:v>1.6703439538667941E-2</c:v>
                </c:pt>
                <c:pt idx="2654">
                  <c:v>1.6695432486565985E-2</c:v>
                </c:pt>
                <c:pt idx="2655">
                  <c:v>1.6687361811034276E-2</c:v>
                </c:pt>
                <c:pt idx="2656">
                  <c:v>1.6679227445629826E-2</c:v>
                </c:pt>
                <c:pt idx="2657">
                  <c:v>1.6671029323967142E-2</c:v>
                </c:pt>
                <c:pt idx="2658">
                  <c:v>1.6662767379614106E-2</c:v>
                </c:pt>
                <c:pt idx="2659">
                  <c:v>1.6654441546172957E-2</c:v>
                </c:pt>
                <c:pt idx="2660">
                  <c:v>1.6646051757222894E-2</c:v>
                </c:pt>
                <c:pt idx="2661">
                  <c:v>1.663759794636574E-2</c:v>
                </c:pt>
                <c:pt idx="2662">
                  <c:v>1.6629080047179706E-2</c:v>
                </c:pt>
                <c:pt idx="2663">
                  <c:v>1.662049799325448E-2</c:v>
                </c:pt>
                <c:pt idx="2664">
                  <c:v>1.6611851718191246E-2</c:v>
                </c:pt>
                <c:pt idx="2665">
                  <c:v>1.6603141155567467E-2</c:v>
                </c:pt>
                <c:pt idx="2666">
                  <c:v>1.6594366238983561E-2</c:v>
                </c:pt>
                <c:pt idx="2667">
                  <c:v>1.6585526902016531E-2</c:v>
                </c:pt>
                <c:pt idx="2668">
                  <c:v>1.6576623078266326E-2</c:v>
                </c:pt>
                <c:pt idx="2669">
                  <c:v>1.6567654701309182E-2</c:v>
                </c:pt>
                <c:pt idx="2670">
                  <c:v>1.6558621704755958E-2</c:v>
                </c:pt>
                <c:pt idx="2671">
                  <c:v>1.6549524022171223E-2</c:v>
                </c:pt>
                <c:pt idx="2672">
                  <c:v>1.6540361587164883E-2</c:v>
                </c:pt>
                <c:pt idx="2673">
                  <c:v>1.6531134333312505E-2</c:v>
                </c:pt>
                <c:pt idx="2674">
                  <c:v>1.6521842194223708E-2</c:v>
                </c:pt>
                <c:pt idx="2675">
                  <c:v>1.6512485103461719E-2</c:v>
                </c:pt>
                <c:pt idx="2676">
                  <c:v>1.6503062994623802E-2</c:v>
                </c:pt>
                <c:pt idx="2677">
                  <c:v>1.6493575801307517E-2</c:v>
                </c:pt>
                <c:pt idx="2678">
                  <c:v>1.6484023457098262E-2</c:v>
                </c:pt>
                <c:pt idx="2679">
                  <c:v>1.6474405895592445E-2</c:v>
                </c:pt>
                <c:pt idx="2680">
                  <c:v>1.6464723050363585E-2</c:v>
                </c:pt>
                <c:pt idx="2681">
                  <c:v>1.6454974855007683E-2</c:v>
                </c:pt>
                <c:pt idx="2682">
                  <c:v>1.6445161243120641E-2</c:v>
                </c:pt>
                <c:pt idx="2683">
                  <c:v>1.6435282148286101E-2</c:v>
                </c:pt>
                <c:pt idx="2684">
                  <c:v>1.6425337504099555E-2</c:v>
                </c:pt>
                <c:pt idx="2685">
                  <c:v>1.6415327244144282E-2</c:v>
                </c:pt>
                <c:pt idx="2686">
                  <c:v>1.640525130201478E-2</c:v>
                </c:pt>
                <c:pt idx="2687">
                  <c:v>1.6395109611293937E-2</c:v>
                </c:pt>
                <c:pt idx="2688">
                  <c:v>1.6386166949078549E-2</c:v>
                </c:pt>
                <c:pt idx="2689">
                  <c:v>1.6379318625707118E-2</c:v>
                </c:pt>
                <c:pt idx="2690">
                  <c:v>1.6372469035300381E-2</c:v>
                </c:pt>
                <c:pt idx="2691">
                  <c:v>1.6365583150971523E-2</c:v>
                </c:pt>
                <c:pt idx="2692">
                  <c:v>1.6358660979824354E-2</c:v>
                </c:pt>
                <c:pt idx="2693">
                  <c:v>1.6351702529008836E-2</c:v>
                </c:pt>
                <c:pt idx="2694">
                  <c:v>1.6344707805594202E-2</c:v>
                </c:pt>
                <c:pt idx="2695">
                  <c:v>1.6337676816730321E-2</c:v>
                </c:pt>
                <c:pt idx="2696">
                  <c:v>1.6330609569497636E-2</c:v>
                </c:pt>
                <c:pt idx="2697">
                  <c:v>1.6323506071034305E-2</c:v>
                </c:pt>
                <c:pt idx="2698">
                  <c:v>1.6316366328420841E-2</c:v>
                </c:pt>
                <c:pt idx="2699">
                  <c:v>1.6309190348806752E-2</c:v>
                </c:pt>
                <c:pt idx="2700">
                  <c:v>1.6301978139295344E-2</c:v>
                </c:pt>
                <c:pt idx="2701">
                  <c:v>1.6294729706978386E-2</c:v>
                </c:pt>
                <c:pt idx="2702">
                  <c:v>1.6287445058993755E-2</c:v>
                </c:pt>
                <c:pt idx="2703">
                  <c:v>1.6280124202421257E-2</c:v>
                </c:pt>
                <c:pt idx="2704">
                  <c:v>1.6272767144421926E-2</c:v>
                </c:pt>
                <c:pt idx="2705">
                  <c:v>1.6265373892063992E-2</c:v>
                </c:pt>
                <c:pt idx="2706">
                  <c:v>1.6257944452484963E-2</c:v>
                </c:pt>
                <c:pt idx="2707">
                  <c:v>1.6250478832787647E-2</c:v>
                </c:pt>
                <c:pt idx="2708">
                  <c:v>1.6242977040098069E-2</c:v>
                </c:pt>
                <c:pt idx="2709">
                  <c:v>1.6235439081495603E-2</c:v>
                </c:pt>
                <c:pt idx="2710">
                  <c:v>1.6227864964129143E-2</c:v>
                </c:pt>
                <c:pt idx="2711">
                  <c:v>1.622025469510131E-2</c:v>
                </c:pt>
                <c:pt idx="2712">
                  <c:v>1.6212608281514503E-2</c:v>
                </c:pt>
                <c:pt idx="2713">
                  <c:v>1.6204925730494257E-2</c:v>
                </c:pt>
                <c:pt idx="2714">
                  <c:v>1.6197207049131308E-2</c:v>
                </c:pt>
                <c:pt idx="2715">
                  <c:v>1.618945224456261E-2</c:v>
                </c:pt>
                <c:pt idx="2716">
                  <c:v>1.6181661323890435E-2</c:v>
                </c:pt>
                <c:pt idx="2717">
                  <c:v>1.6173834294228265E-2</c:v>
                </c:pt>
                <c:pt idx="2718">
                  <c:v>1.6165971162701274E-2</c:v>
                </c:pt>
                <c:pt idx="2719">
                  <c:v>1.6158071936400033E-2</c:v>
                </c:pt>
                <c:pt idx="2720">
                  <c:v>1.6150136622449483E-2</c:v>
                </c:pt>
                <c:pt idx="2721">
                  <c:v>1.614216522796301E-2</c:v>
                </c:pt>
                <c:pt idx="2722">
                  <c:v>1.6134157760030785E-2</c:v>
                </c:pt>
                <c:pt idx="2723">
                  <c:v>1.6126114225800875E-2</c:v>
                </c:pt>
                <c:pt idx="2724">
                  <c:v>1.6118034632374701E-2</c:v>
                </c:pt>
                <c:pt idx="2725">
                  <c:v>1.6109918986842213E-2</c:v>
                </c:pt>
                <c:pt idx="2726">
                  <c:v>1.6101767296351453E-2</c:v>
                </c:pt>
                <c:pt idx="2727">
                  <c:v>1.6093579567991873E-2</c:v>
                </c:pt>
                <c:pt idx="2728">
                  <c:v>1.6085355808876638E-2</c:v>
                </c:pt>
                <c:pt idx="2729">
                  <c:v>1.6077096026130069E-2</c:v>
                </c:pt>
                <c:pt idx="2730">
                  <c:v>1.606880022685343E-2</c:v>
                </c:pt>
                <c:pt idx="2731">
                  <c:v>1.6060468418170704E-2</c:v>
                </c:pt>
                <c:pt idx="2732">
                  <c:v>1.6052100607183217E-2</c:v>
                </c:pt>
                <c:pt idx="2733">
                  <c:v>1.6043696801015084E-2</c:v>
                </c:pt>
                <c:pt idx="2734">
                  <c:v>1.6035257006755357E-2</c:v>
                </c:pt>
                <c:pt idx="2735">
                  <c:v>1.6026781231551445E-2</c:v>
                </c:pt>
                <c:pt idx="2736">
                  <c:v>1.6018269482480862E-2</c:v>
                </c:pt>
                <c:pt idx="2737">
                  <c:v>1.6009721766690632E-2</c:v>
                </c:pt>
                <c:pt idx="2738">
                  <c:v>1.6001138091258141E-2</c:v>
                </c:pt>
                <c:pt idx="2739">
                  <c:v>1.5992518463330347E-2</c:v>
                </c:pt>
                <c:pt idx="2740">
                  <c:v>1.5984364767411878E-2</c:v>
                </c:pt>
                <c:pt idx="2741">
                  <c:v>1.5977581253453547E-2</c:v>
                </c:pt>
                <c:pt idx="2742">
                  <c:v>1.5970884357128852E-2</c:v>
                </c:pt>
                <c:pt idx="2743">
                  <c:v>1.5964194496705136E-2</c:v>
                </c:pt>
                <c:pt idx="2744">
                  <c:v>1.5957511810153101E-2</c:v>
                </c:pt>
                <c:pt idx="2745">
                  <c:v>1.5950836435408719E-2</c:v>
                </c:pt>
                <c:pt idx="2746">
                  <c:v>1.5944168510466174E-2</c:v>
                </c:pt>
                <c:pt idx="2747">
                  <c:v>1.5937508173226859E-2</c:v>
                </c:pt>
                <c:pt idx="2748">
                  <c:v>1.5930855561684828E-2</c:v>
                </c:pt>
                <c:pt idx="2749">
                  <c:v>1.5924210813776558E-2</c:v>
                </c:pt>
                <c:pt idx="2750">
                  <c:v>1.5917574067473093E-2</c:v>
                </c:pt>
                <c:pt idx="2751">
                  <c:v>1.5910945460710927E-2</c:v>
                </c:pt>
                <c:pt idx="2752">
                  <c:v>1.5904325131438003E-2</c:v>
                </c:pt>
                <c:pt idx="2753">
                  <c:v>1.5897713217660637E-2</c:v>
                </c:pt>
                <c:pt idx="2754">
                  <c:v>1.5891109857245862E-2</c:v>
                </c:pt>
                <c:pt idx="2755">
                  <c:v>1.5884515188222998E-2</c:v>
                </c:pt>
                <c:pt idx="2756">
                  <c:v>1.5877929348517363E-2</c:v>
                </c:pt>
                <c:pt idx="2757">
                  <c:v>1.5871352476088965E-2</c:v>
                </c:pt>
                <c:pt idx="2758">
                  <c:v>1.5864784708886158E-2</c:v>
                </c:pt>
                <c:pt idx="2759">
                  <c:v>1.5858226184869217E-2</c:v>
                </c:pt>
                <c:pt idx="2760">
                  <c:v>1.585167704198678E-2</c:v>
                </c:pt>
                <c:pt idx="2761">
                  <c:v>1.5845137418199012E-2</c:v>
                </c:pt>
                <c:pt idx="2762">
                  <c:v>1.5838607451466247E-2</c:v>
                </c:pt>
                <c:pt idx="2763">
                  <c:v>1.5832087279714246E-2</c:v>
                </c:pt>
                <c:pt idx="2764">
                  <c:v>1.5825577040926662E-2</c:v>
                </c:pt>
                <c:pt idx="2765">
                  <c:v>1.581907687305226E-2</c:v>
                </c:pt>
                <c:pt idx="2766">
                  <c:v>1.5812586914040049E-2</c:v>
                </c:pt>
                <c:pt idx="2767">
                  <c:v>1.5806107301850857E-2</c:v>
                </c:pt>
                <c:pt idx="2768">
                  <c:v>1.5799638174433733E-2</c:v>
                </c:pt>
                <c:pt idx="2769">
                  <c:v>1.5793179669737867E-2</c:v>
                </c:pt>
                <c:pt idx="2770">
                  <c:v>1.578673192573567E-2</c:v>
                </c:pt>
                <c:pt idx="2771">
                  <c:v>1.5780295080364975E-2</c:v>
                </c:pt>
                <c:pt idx="2772">
                  <c:v>1.5773869271586565E-2</c:v>
                </c:pt>
                <c:pt idx="2773">
                  <c:v>1.5767454637349874E-2</c:v>
                </c:pt>
                <c:pt idx="2774">
                  <c:v>1.576105131561617E-2</c:v>
                </c:pt>
                <c:pt idx="2775">
                  <c:v>1.575465944433492E-2</c:v>
                </c:pt>
                <c:pt idx="2776">
                  <c:v>1.5748279161455752E-2</c:v>
                </c:pt>
                <c:pt idx="2777">
                  <c:v>1.5741910604951496E-2</c:v>
                </c:pt>
                <c:pt idx="2778">
                  <c:v>1.5735553912748838E-2</c:v>
                </c:pt>
                <c:pt idx="2779">
                  <c:v>1.5729209222843703E-2</c:v>
                </c:pt>
                <c:pt idx="2780">
                  <c:v>1.5722876673139648E-2</c:v>
                </c:pt>
                <c:pt idx="2781">
                  <c:v>1.5716556401633077E-2</c:v>
                </c:pt>
                <c:pt idx="2782">
                  <c:v>1.5710248546262299E-2</c:v>
                </c:pt>
                <c:pt idx="2783">
                  <c:v>1.570395324496578E-2</c:v>
                </c:pt>
                <c:pt idx="2784">
                  <c:v>1.5697670635716764E-2</c:v>
                </c:pt>
                <c:pt idx="2785">
                  <c:v>1.5691400856488638E-2</c:v>
                </c:pt>
                <c:pt idx="2786">
                  <c:v>1.5685144045185045E-2</c:v>
                </c:pt>
                <c:pt idx="2787">
                  <c:v>1.567890033980282E-2</c:v>
                </c:pt>
                <c:pt idx="2788">
                  <c:v>1.5672669878280705E-2</c:v>
                </c:pt>
                <c:pt idx="2789">
                  <c:v>1.5678692214829305E-2</c:v>
                </c:pt>
                <c:pt idx="2790">
                  <c:v>1.5703154031075653E-2</c:v>
                </c:pt>
                <c:pt idx="2791">
                  <c:v>1.5696947170234565E-2</c:v>
                </c:pt>
                <c:pt idx="2792">
                  <c:v>1.5690725601518705E-2</c:v>
                </c:pt>
                <c:pt idx="2793">
                  <c:v>1.5684407322908121E-2</c:v>
                </c:pt>
                <c:pt idx="2794">
                  <c:v>1.5678133207298321E-2</c:v>
                </c:pt>
                <c:pt idx="2795">
                  <c:v>1.5671921057800745E-2</c:v>
                </c:pt>
                <c:pt idx="2796">
                  <c:v>1.5665771172231464E-2</c:v>
                </c:pt>
                <c:pt idx="2797">
                  <c:v>1.5659683848325227E-2</c:v>
                </c:pt>
                <c:pt idx="2798">
                  <c:v>1.5653659383886302E-2</c:v>
                </c:pt>
                <c:pt idx="2799">
                  <c:v>1.5647698076719084E-2</c:v>
                </c:pt>
                <c:pt idx="2800">
                  <c:v>1.5641800224569579E-2</c:v>
                </c:pt>
                <c:pt idx="2801">
                  <c:v>1.5635966125253413E-2</c:v>
                </c:pt>
                <c:pt idx="2802">
                  <c:v>1.5630196076516542E-2</c:v>
                </c:pt>
                <c:pt idx="2803">
                  <c:v>1.5624490376197493E-2</c:v>
                </c:pt>
                <c:pt idx="2804">
                  <c:v>1.5618849322030599E-2</c:v>
                </c:pt>
                <c:pt idx="2805">
                  <c:v>1.5613273211830911E-2</c:v>
                </c:pt>
                <c:pt idx="2806">
                  <c:v>1.5607372050495184E-2</c:v>
                </c:pt>
                <c:pt idx="2807">
                  <c:v>1.5601544477810385E-2</c:v>
                </c:pt>
                <c:pt idx="2808">
                  <c:v>1.5596174415825264E-2</c:v>
                </c:pt>
                <c:pt idx="2809">
                  <c:v>1.5590870531456354E-2</c:v>
                </c:pt>
                <c:pt idx="2810">
                  <c:v>1.5585633122506467E-2</c:v>
                </c:pt>
                <c:pt idx="2811">
                  <c:v>1.5580462486766944E-2</c:v>
                </c:pt>
                <c:pt idx="2812">
                  <c:v>1.5575358922005606E-2</c:v>
                </c:pt>
                <c:pt idx="2813">
                  <c:v>1.557032272600186E-2</c:v>
                </c:pt>
                <c:pt idx="2814">
                  <c:v>1.5565354196569708E-2</c:v>
                </c:pt>
                <c:pt idx="2815">
                  <c:v>1.5560453631465103E-2</c:v>
                </c:pt>
                <c:pt idx="2816">
                  <c:v>1.5555621328478524E-2</c:v>
                </c:pt>
                <c:pt idx="2817">
                  <c:v>1.5550857585388742E-2</c:v>
                </c:pt>
                <c:pt idx="2818">
                  <c:v>1.554616270000927E-2</c:v>
                </c:pt>
                <c:pt idx="2819">
                  <c:v>1.5541536970071854E-2</c:v>
                </c:pt>
                <c:pt idx="2820">
                  <c:v>1.5536980693401464E-2</c:v>
                </c:pt>
                <c:pt idx="2821">
                  <c:v>1.5532494167764503E-2</c:v>
                </c:pt>
                <c:pt idx="2822">
                  <c:v>1.5528077690973714E-2</c:v>
                </c:pt>
                <c:pt idx="2823">
                  <c:v>1.5523731560783717E-2</c:v>
                </c:pt>
                <c:pt idx="2824">
                  <c:v>1.5519456074971807E-2</c:v>
                </c:pt>
                <c:pt idx="2825">
                  <c:v>1.551525153133884E-2</c:v>
                </c:pt>
                <c:pt idx="2826">
                  <c:v>1.5511118227650297E-2</c:v>
                </c:pt>
                <c:pt idx="2827">
                  <c:v>1.550705646174119E-2</c:v>
                </c:pt>
                <c:pt idx="2828">
                  <c:v>1.5503066531341977E-2</c:v>
                </c:pt>
                <c:pt idx="2829">
                  <c:v>1.5499148734240561E-2</c:v>
                </c:pt>
                <c:pt idx="2830">
                  <c:v>1.5495303368248415E-2</c:v>
                </c:pt>
                <c:pt idx="2831">
                  <c:v>1.5491530731129992E-2</c:v>
                </c:pt>
                <c:pt idx="2832">
                  <c:v>1.5487831120672844E-2</c:v>
                </c:pt>
                <c:pt idx="2833">
                  <c:v>1.5484204834675901E-2</c:v>
                </c:pt>
                <c:pt idx="2834">
                  <c:v>1.548065217089145E-2</c:v>
                </c:pt>
                <c:pt idx="2835">
                  <c:v>1.547717342712957E-2</c:v>
                </c:pt>
                <c:pt idx="2836">
                  <c:v>1.5473768901176906E-2</c:v>
                </c:pt>
                <c:pt idx="2837">
                  <c:v>1.5470438890796646E-2</c:v>
                </c:pt>
                <c:pt idx="2838">
                  <c:v>1.546718369377495E-2</c:v>
                </c:pt>
                <c:pt idx="2839">
                  <c:v>1.5464003607921032E-2</c:v>
                </c:pt>
                <c:pt idx="2840">
                  <c:v>1.54606810276764E-2</c:v>
                </c:pt>
                <c:pt idx="2841">
                  <c:v>1.5445353152244547E-2</c:v>
                </c:pt>
                <c:pt idx="2842">
                  <c:v>1.5412275951075744E-2</c:v>
                </c:pt>
                <c:pt idx="2843">
                  <c:v>1.5409418042173995E-2</c:v>
                </c:pt>
                <c:pt idx="2844">
                  <c:v>1.5406420159109948E-2</c:v>
                </c:pt>
                <c:pt idx="2845">
                  <c:v>1.5401747830357871E-2</c:v>
                </c:pt>
                <c:pt idx="2846">
                  <c:v>1.5396779309207699E-2</c:v>
                </c:pt>
                <c:pt idx="2847">
                  <c:v>1.5391900332513159E-2</c:v>
                </c:pt>
                <c:pt idx="2848">
                  <c:v>1.5387111253973514E-2</c:v>
                </c:pt>
                <c:pt idx="2849">
                  <c:v>1.5382412427241652E-2</c:v>
                </c:pt>
                <c:pt idx="2850">
                  <c:v>1.537780420601618E-2</c:v>
                </c:pt>
                <c:pt idx="2851">
                  <c:v>1.5373286943937511E-2</c:v>
                </c:pt>
                <c:pt idx="2852">
                  <c:v>1.5368860994703549E-2</c:v>
                </c:pt>
                <c:pt idx="2853">
                  <c:v>1.5364526711977364E-2</c:v>
                </c:pt>
                <c:pt idx="2854">
                  <c:v>1.5360284449444546E-2</c:v>
                </c:pt>
                <c:pt idx="2855">
                  <c:v>1.5356134560767183E-2</c:v>
                </c:pt>
                <c:pt idx="2856">
                  <c:v>1.5352077399618745E-2</c:v>
                </c:pt>
                <c:pt idx="2857">
                  <c:v>1.5348113319695347E-2</c:v>
                </c:pt>
                <c:pt idx="2858">
                  <c:v>1.5344242674623183E-2</c:v>
                </c:pt>
                <c:pt idx="2859">
                  <c:v>1.5340465818132316E-2</c:v>
                </c:pt>
                <c:pt idx="2860">
                  <c:v>1.5336783103859934E-2</c:v>
                </c:pt>
                <c:pt idx="2861">
                  <c:v>1.5333194885488855E-2</c:v>
                </c:pt>
                <c:pt idx="2862">
                  <c:v>1.5329701516713187E-2</c:v>
                </c:pt>
                <c:pt idx="2863">
                  <c:v>1.5326303351168835E-2</c:v>
                </c:pt>
                <c:pt idx="2864">
                  <c:v>1.5323000742549052E-2</c:v>
                </c:pt>
                <c:pt idx="2865">
                  <c:v>1.5319794044523471E-2</c:v>
                </c:pt>
                <c:pt idx="2866">
                  <c:v>1.5316683610784344E-2</c:v>
                </c:pt>
                <c:pt idx="2867">
                  <c:v>1.5313669794989108E-2</c:v>
                </c:pt>
                <c:pt idx="2868">
                  <c:v>1.5310752950806E-2</c:v>
                </c:pt>
                <c:pt idx="2869">
                  <c:v>1.5307933431914469E-2</c:v>
                </c:pt>
                <c:pt idx="2870">
                  <c:v>1.5305211592005071E-2</c:v>
                </c:pt>
                <c:pt idx="2871">
                  <c:v>1.5302587784733252E-2</c:v>
                </c:pt>
                <c:pt idx="2872">
                  <c:v>1.5300062363765281E-2</c:v>
                </c:pt>
                <c:pt idx="2873">
                  <c:v>1.529763568280185E-2</c:v>
                </c:pt>
                <c:pt idx="2874">
                  <c:v>1.5295308095485457E-2</c:v>
                </c:pt>
                <c:pt idx="2875">
                  <c:v>1.5293079955527276E-2</c:v>
                </c:pt>
                <c:pt idx="2876">
                  <c:v>1.5290951616557051E-2</c:v>
                </c:pt>
                <c:pt idx="2877">
                  <c:v>1.5288923432285027E-2</c:v>
                </c:pt>
                <c:pt idx="2878">
                  <c:v>1.5286995756374721E-2</c:v>
                </c:pt>
                <c:pt idx="2879">
                  <c:v>1.5285168942488853E-2</c:v>
                </c:pt>
                <c:pt idx="2880">
                  <c:v>1.5283443344312943E-2</c:v>
                </c:pt>
                <c:pt idx="2881">
                  <c:v>1.5281819315508986E-2</c:v>
                </c:pt>
                <c:pt idx="2882">
                  <c:v>1.5280297209772899E-2</c:v>
                </c:pt>
                <c:pt idx="2883">
                  <c:v>1.5278877380753826E-2</c:v>
                </c:pt>
                <c:pt idx="2884">
                  <c:v>1.5277560182135079E-2</c:v>
                </c:pt>
                <c:pt idx="2885">
                  <c:v>1.5276345967611056E-2</c:v>
                </c:pt>
                <c:pt idx="2886">
                  <c:v>1.5275235090817447E-2</c:v>
                </c:pt>
                <c:pt idx="2887">
                  <c:v>1.5274227905458987E-2</c:v>
                </c:pt>
                <c:pt idx="2888">
                  <c:v>1.5273324765193686E-2</c:v>
                </c:pt>
                <c:pt idx="2889">
                  <c:v>1.5272526023690282E-2</c:v>
                </c:pt>
                <c:pt idx="2890">
                  <c:v>1.5271832034640139E-2</c:v>
                </c:pt>
                <c:pt idx="2891">
                  <c:v>1.5271243151710859E-2</c:v>
                </c:pt>
                <c:pt idx="2892">
                  <c:v>1.5270730593132824E-2</c:v>
                </c:pt>
                <c:pt idx="2893">
                  <c:v>1.5270336833122346E-2</c:v>
                </c:pt>
                <c:pt idx="2894">
                  <c:v>1.5270080586195138E-2</c:v>
                </c:pt>
                <c:pt idx="2895">
                  <c:v>1.5269930910611256E-2</c:v>
                </c:pt>
                <c:pt idx="2896">
                  <c:v>1.5269604381087366E-2</c:v>
                </c:pt>
                <c:pt idx="2897">
                  <c:v>1.5268049415846903E-2</c:v>
                </c:pt>
                <c:pt idx="2898">
                  <c:v>1.5266345789565114E-2</c:v>
                </c:pt>
                <c:pt idx="2899">
                  <c:v>1.526465014581317E-2</c:v>
                </c:pt>
                <c:pt idx="2900">
                  <c:v>1.5262962545705918E-2</c:v>
                </c:pt>
                <c:pt idx="2901">
                  <c:v>1.5261283050254312E-2</c:v>
                </c:pt>
                <c:pt idx="2902">
                  <c:v>1.5259611720573231E-2</c:v>
                </c:pt>
                <c:pt idx="2903">
                  <c:v>1.5257948617661833E-2</c:v>
                </c:pt>
                <c:pt idx="2904">
                  <c:v>1.5256293802623434E-2</c:v>
                </c:pt>
                <c:pt idx="2905">
                  <c:v>1.5254647336492146E-2</c:v>
                </c:pt>
                <c:pt idx="2906">
                  <c:v>1.5252543337262562E-2</c:v>
                </c:pt>
                <c:pt idx="2907">
                  <c:v>1.5250452330606809E-2</c:v>
                </c:pt>
                <c:pt idx="2908">
                  <c:v>1.524883618051087E-2</c:v>
                </c:pt>
                <c:pt idx="2909">
                  <c:v>1.5247228658459903E-2</c:v>
                </c:pt>
                <c:pt idx="2910">
                  <c:v>1.5245629825522721E-2</c:v>
                </c:pt>
                <c:pt idx="2911">
                  <c:v>1.5244039742779453E-2</c:v>
                </c:pt>
                <c:pt idx="2912">
                  <c:v>1.5242458471252484E-2</c:v>
                </c:pt>
                <c:pt idx="2913">
                  <c:v>1.5240886072022165E-2</c:v>
                </c:pt>
                <c:pt idx="2914">
                  <c:v>1.5239322606157188E-2</c:v>
                </c:pt>
                <c:pt idx="2915">
                  <c:v>1.5237768134691484E-2</c:v>
                </c:pt>
                <c:pt idx="2916">
                  <c:v>1.5236222718705186E-2</c:v>
                </c:pt>
                <c:pt idx="2917">
                  <c:v>1.5234686419255688E-2</c:v>
                </c:pt>
                <c:pt idx="2918">
                  <c:v>1.5233159297399943E-2</c:v>
                </c:pt>
                <c:pt idx="2919">
                  <c:v>1.5231641414206649E-2</c:v>
                </c:pt>
                <c:pt idx="2920">
                  <c:v>1.5230132830721457E-2</c:v>
                </c:pt>
                <c:pt idx="2921">
                  <c:v>1.5228633608013119E-2</c:v>
                </c:pt>
                <c:pt idx="2922">
                  <c:v>1.5227143807138506E-2</c:v>
                </c:pt>
                <c:pt idx="2923">
                  <c:v>1.5225663489166597E-2</c:v>
                </c:pt>
                <c:pt idx="2924">
                  <c:v>1.522419271515444E-2</c:v>
                </c:pt>
                <c:pt idx="2925">
                  <c:v>1.522273154615927E-2</c:v>
                </c:pt>
                <c:pt idx="2926">
                  <c:v>1.5221280043238051E-2</c:v>
                </c:pt>
                <c:pt idx="2927">
                  <c:v>1.5219838267459502E-2</c:v>
                </c:pt>
                <c:pt idx="2928">
                  <c:v>1.5218406279857797E-2</c:v>
                </c:pt>
                <c:pt idx="2929">
                  <c:v>1.5216984141536292E-2</c:v>
                </c:pt>
                <c:pt idx="2930">
                  <c:v>1.5215571913528991E-2</c:v>
                </c:pt>
                <c:pt idx="2931">
                  <c:v>1.5214169656904612E-2</c:v>
                </c:pt>
                <c:pt idx="2932">
                  <c:v>1.5212777432697243E-2</c:v>
                </c:pt>
                <c:pt idx="2933">
                  <c:v>1.5211395302010077E-2</c:v>
                </c:pt>
                <c:pt idx="2934">
                  <c:v>1.5210023325888949E-2</c:v>
                </c:pt>
                <c:pt idx="2935">
                  <c:v>1.5208661565367864E-2</c:v>
                </c:pt>
                <c:pt idx="2936">
                  <c:v>1.5207310081538434E-2</c:v>
                </c:pt>
                <c:pt idx="2937">
                  <c:v>1.52059689354465E-2</c:v>
                </c:pt>
                <c:pt idx="2938">
                  <c:v>1.5204638188149128E-2</c:v>
                </c:pt>
                <c:pt idx="2939">
                  <c:v>1.5203317900726709E-2</c:v>
                </c:pt>
                <c:pt idx="2940">
                  <c:v>1.5202008134212981E-2</c:v>
                </c:pt>
                <c:pt idx="2941">
                  <c:v>1.520070894968851E-2</c:v>
                </c:pt>
                <c:pt idx="2942">
                  <c:v>1.5199420408198876E-2</c:v>
                </c:pt>
                <c:pt idx="2943">
                  <c:v>1.519814257082411E-2</c:v>
                </c:pt>
                <c:pt idx="2944">
                  <c:v>1.5196875498598486E-2</c:v>
                </c:pt>
                <c:pt idx="2945">
                  <c:v>1.519561925260224E-2</c:v>
                </c:pt>
                <c:pt idx="2946">
                  <c:v>1.5194373893880933E-2</c:v>
                </c:pt>
                <c:pt idx="2947">
                  <c:v>1.5193139483514745E-2</c:v>
                </c:pt>
                <c:pt idx="2948">
                  <c:v>1.5192013889101682E-2</c:v>
                </c:pt>
                <c:pt idx="2949">
                  <c:v>1.5190980802532459E-2</c:v>
                </c:pt>
                <c:pt idx="2950">
                  <c:v>1.5189934238550017E-2</c:v>
                </c:pt>
                <c:pt idx="2951">
                  <c:v>1.5188874184676215E-2</c:v>
                </c:pt>
                <c:pt idx="2952">
                  <c:v>1.5187800628421077E-2</c:v>
                </c:pt>
                <c:pt idx="2953">
                  <c:v>1.5186713557271471E-2</c:v>
                </c:pt>
                <c:pt idx="2954">
                  <c:v>1.5185612958772384E-2</c:v>
                </c:pt>
                <c:pt idx="2955">
                  <c:v>1.5184498820410673E-2</c:v>
                </c:pt>
                <c:pt idx="2956">
                  <c:v>1.5183371129707933E-2</c:v>
                </c:pt>
                <c:pt idx="2957">
                  <c:v>1.5182229874174152E-2</c:v>
                </c:pt>
                <c:pt idx="2958">
                  <c:v>1.5181075041307994E-2</c:v>
                </c:pt>
                <c:pt idx="2959">
                  <c:v>1.5179906618619333E-2</c:v>
                </c:pt>
                <c:pt idx="2960">
                  <c:v>1.5178724593641337E-2</c:v>
                </c:pt>
                <c:pt idx="2961">
                  <c:v>1.5177528953849374E-2</c:v>
                </c:pt>
                <c:pt idx="2962">
                  <c:v>1.5176319686799734E-2</c:v>
                </c:pt>
                <c:pt idx="2963">
                  <c:v>1.5175096779967591E-2</c:v>
                </c:pt>
                <c:pt idx="2964">
                  <c:v>1.517386022087449E-2</c:v>
                </c:pt>
                <c:pt idx="2965">
                  <c:v>1.5172609997018943E-2</c:v>
                </c:pt>
                <c:pt idx="2966">
                  <c:v>1.517134609592234E-2</c:v>
                </c:pt>
                <c:pt idx="2967">
                  <c:v>1.5170068505106191E-2</c:v>
                </c:pt>
                <c:pt idx="2968">
                  <c:v>1.5168777212057357E-2</c:v>
                </c:pt>
                <c:pt idx="2969">
                  <c:v>1.5167472204308896E-2</c:v>
                </c:pt>
                <c:pt idx="2970">
                  <c:v>1.5166153469359085E-2</c:v>
                </c:pt>
                <c:pt idx="2971">
                  <c:v>1.5164820994717684E-2</c:v>
                </c:pt>
                <c:pt idx="2972">
                  <c:v>1.5163474767883208E-2</c:v>
                </c:pt>
                <c:pt idx="2973">
                  <c:v>1.5162114776400244E-2</c:v>
                </c:pt>
                <c:pt idx="2974">
                  <c:v>1.5160741007732166E-2</c:v>
                </c:pt>
                <c:pt idx="2975">
                  <c:v>1.5159353449435111E-2</c:v>
                </c:pt>
                <c:pt idx="2976">
                  <c:v>1.5157952089007502E-2</c:v>
                </c:pt>
                <c:pt idx="2977">
                  <c:v>1.5156536913935918E-2</c:v>
                </c:pt>
                <c:pt idx="2978">
                  <c:v>1.5155107911753309E-2</c:v>
                </c:pt>
                <c:pt idx="2979">
                  <c:v>1.5153665069969461E-2</c:v>
                </c:pt>
                <c:pt idx="2980">
                  <c:v>1.5152208376071088E-2</c:v>
                </c:pt>
                <c:pt idx="2981">
                  <c:v>1.5150737817602502E-2</c:v>
                </c:pt>
                <c:pt idx="2982">
                  <c:v>1.5149253382050306E-2</c:v>
                </c:pt>
                <c:pt idx="2983">
                  <c:v>1.5147755056936073E-2</c:v>
                </c:pt>
                <c:pt idx="2984">
                  <c:v>1.5146242829769181E-2</c:v>
                </c:pt>
                <c:pt idx="2985">
                  <c:v>1.5144716688048031E-2</c:v>
                </c:pt>
                <c:pt idx="2986">
                  <c:v>1.5143176619305379E-2</c:v>
                </c:pt>
                <c:pt idx="2987">
                  <c:v>1.5141622611039438E-2</c:v>
                </c:pt>
                <c:pt idx="2988">
                  <c:v>1.514005465073646E-2</c:v>
                </c:pt>
                <c:pt idx="2989">
                  <c:v>1.5138472725952675E-2</c:v>
                </c:pt>
                <c:pt idx="2990">
                  <c:v>1.513687682417458E-2</c:v>
                </c:pt>
                <c:pt idx="2991">
                  <c:v>1.513526693291155E-2</c:v>
                </c:pt>
                <c:pt idx="2992">
                  <c:v>1.5133643039661899E-2</c:v>
                </c:pt>
                <c:pt idx="2993">
                  <c:v>1.5132005131969875E-2</c:v>
                </c:pt>
                <c:pt idx="2994">
                  <c:v>1.5130353197310436E-2</c:v>
                </c:pt>
                <c:pt idx="2995">
                  <c:v>1.5128687223227638E-2</c:v>
                </c:pt>
                <c:pt idx="2996">
                  <c:v>1.5127007197208156E-2</c:v>
                </c:pt>
                <c:pt idx="2997">
                  <c:v>1.5148964886443687E-2</c:v>
                </c:pt>
                <c:pt idx="2998">
                  <c:v>1.5165039473489303E-2</c:v>
                </c:pt>
                <c:pt idx="2999">
                  <c:v>1.5163312498228354E-2</c:v>
                </c:pt>
                <c:pt idx="3000">
                  <c:v>1.5161792647600704E-2</c:v>
                </c:pt>
                <c:pt idx="3001">
                  <c:v>1.5160635501704097E-2</c:v>
                </c:pt>
                <c:pt idx="3002">
                  <c:v>1.5159473697369565E-2</c:v>
                </c:pt>
                <c:pt idx="3003">
                  <c:v>1.5158301093211823E-2</c:v>
                </c:pt>
                <c:pt idx="3004">
                  <c:v>1.5157117682579701E-2</c:v>
                </c:pt>
                <c:pt idx="3005">
                  <c:v>1.5155923458903237E-2</c:v>
                </c:pt>
                <c:pt idx="3006">
                  <c:v>1.5154718415554328E-2</c:v>
                </c:pt>
                <c:pt idx="3007">
                  <c:v>1.5153502545928404E-2</c:v>
                </c:pt>
                <c:pt idx="3008">
                  <c:v>1.5152275843420562E-2</c:v>
                </c:pt>
                <c:pt idx="3009">
                  <c:v>1.515103830141439E-2</c:v>
                </c:pt>
                <c:pt idx="3010">
                  <c:v>1.5149789913328276E-2</c:v>
                </c:pt>
                <c:pt idx="3011">
                  <c:v>1.5148530672510948E-2</c:v>
                </c:pt>
                <c:pt idx="3012">
                  <c:v>1.5147260572404099E-2</c:v>
                </c:pt>
                <c:pt idx="3013">
                  <c:v>1.5145979606356424E-2</c:v>
                </c:pt>
                <c:pt idx="3014">
                  <c:v>1.5144687767797949E-2</c:v>
                </c:pt>
                <c:pt idx="3015">
                  <c:v>1.5143385050077316E-2</c:v>
                </c:pt>
                <c:pt idx="3016">
                  <c:v>1.5142071446612837E-2</c:v>
                </c:pt>
                <c:pt idx="3017">
                  <c:v>1.5140746950811478E-2</c:v>
                </c:pt>
                <c:pt idx="3018">
                  <c:v>1.5139411556044978E-2</c:v>
                </c:pt>
                <c:pt idx="3019">
                  <c:v>1.5138065255696944E-2</c:v>
                </c:pt>
                <c:pt idx="3020">
                  <c:v>1.5136708043174012E-2</c:v>
                </c:pt>
                <c:pt idx="3021">
                  <c:v>1.5135339911871243E-2</c:v>
                </c:pt>
                <c:pt idx="3022">
                  <c:v>1.5133960855172353E-2</c:v>
                </c:pt>
                <c:pt idx="3023">
                  <c:v>1.5132570866460655E-2</c:v>
                </c:pt>
                <c:pt idx="3024">
                  <c:v>1.5131169939154487E-2</c:v>
                </c:pt>
                <c:pt idx="3025">
                  <c:v>1.5129758066625717E-2</c:v>
                </c:pt>
                <c:pt idx="3026">
                  <c:v>1.5128335242269416E-2</c:v>
                </c:pt>
                <c:pt idx="3027">
                  <c:v>1.5126901459492342E-2</c:v>
                </c:pt>
                <c:pt idx="3028">
                  <c:v>1.5125456711642855E-2</c:v>
                </c:pt>
                <c:pt idx="3029">
                  <c:v>1.5124000992174305E-2</c:v>
                </c:pt>
                <c:pt idx="3030">
                  <c:v>1.5122534294435218E-2</c:v>
                </c:pt>
                <c:pt idx="3031">
                  <c:v>1.5121056611843837E-2</c:v>
                </c:pt>
                <c:pt idx="3032">
                  <c:v>1.5119567937772064E-2</c:v>
                </c:pt>
                <c:pt idx="3033">
                  <c:v>1.5118068265614647E-2</c:v>
                </c:pt>
                <c:pt idx="3034">
                  <c:v>1.5116557588766866E-2</c:v>
                </c:pt>
                <c:pt idx="3035">
                  <c:v>1.5115035900623632E-2</c:v>
                </c:pt>
                <c:pt idx="3036">
                  <c:v>1.5113503194579938E-2</c:v>
                </c:pt>
                <c:pt idx="3037">
                  <c:v>1.5111959464030857E-2</c:v>
                </c:pt>
                <c:pt idx="3038">
                  <c:v>1.5110404702347896E-2</c:v>
                </c:pt>
                <c:pt idx="3039">
                  <c:v>1.5108838902937889E-2</c:v>
                </c:pt>
                <c:pt idx="3040">
                  <c:v>1.5107262059195719E-2</c:v>
                </c:pt>
                <c:pt idx="3041">
                  <c:v>1.5105674164504814E-2</c:v>
                </c:pt>
                <c:pt idx="3042">
                  <c:v>1.5104075212271559E-2</c:v>
                </c:pt>
                <c:pt idx="3043">
                  <c:v>1.5102465195879282E-2</c:v>
                </c:pt>
                <c:pt idx="3044">
                  <c:v>1.5100844108699881E-2</c:v>
                </c:pt>
                <c:pt idx="3045">
                  <c:v>1.5099211944163009E-2</c:v>
                </c:pt>
                <c:pt idx="3046">
                  <c:v>1.5097568695640372E-2</c:v>
                </c:pt>
                <c:pt idx="3047">
                  <c:v>1.5095914356515356E-2</c:v>
                </c:pt>
                <c:pt idx="3048">
                  <c:v>1.5094248920205814E-2</c:v>
                </c:pt>
                <c:pt idx="3049">
                  <c:v>1.5080767474025892E-2</c:v>
                </c:pt>
                <c:pt idx="3050">
                  <c:v>1.5049652804053211E-2</c:v>
                </c:pt>
                <c:pt idx="3051">
                  <c:v>1.504795867792026E-2</c:v>
                </c:pt>
                <c:pt idx="3052">
                  <c:v>1.5046329642611316E-2</c:v>
                </c:pt>
                <c:pt idx="3053">
                  <c:v>1.5045039233583088E-2</c:v>
                </c:pt>
                <c:pt idx="3054">
                  <c:v>1.5043785609950415E-2</c:v>
                </c:pt>
                <c:pt idx="3055">
                  <c:v>1.5042526081882415E-2</c:v>
                </c:pt>
                <c:pt idx="3056">
                  <c:v>1.5041260654413569E-2</c:v>
                </c:pt>
                <c:pt idx="3057">
                  <c:v>1.503998933249759E-2</c:v>
                </c:pt>
                <c:pt idx="3058">
                  <c:v>1.5038712121111105E-2</c:v>
                </c:pt>
                <c:pt idx="3059">
                  <c:v>1.5037429025265487E-2</c:v>
                </c:pt>
                <c:pt idx="3060">
                  <c:v>1.5036140049914203E-2</c:v>
                </c:pt>
                <c:pt idx="3061">
                  <c:v>1.5034845200080416E-2</c:v>
                </c:pt>
                <c:pt idx="3062">
                  <c:v>1.5033544480729145E-2</c:v>
                </c:pt>
                <c:pt idx="3063">
                  <c:v>1.503223789683701E-2</c:v>
                </c:pt>
                <c:pt idx="3064">
                  <c:v>1.5030925453392376E-2</c:v>
                </c:pt>
                <c:pt idx="3065">
                  <c:v>1.5029607155395072E-2</c:v>
                </c:pt>
                <c:pt idx="3066">
                  <c:v>1.5028283007821691E-2</c:v>
                </c:pt>
                <c:pt idx="3067">
                  <c:v>1.5026953015648908E-2</c:v>
                </c:pt>
                <c:pt idx="3068">
                  <c:v>1.5025617183888253E-2</c:v>
                </c:pt>
                <c:pt idx="3069">
                  <c:v>1.5024275517504697E-2</c:v>
                </c:pt>
                <c:pt idx="3070">
                  <c:v>1.5022928021474908E-2</c:v>
                </c:pt>
                <c:pt idx="3071">
                  <c:v>1.50215747007988E-2</c:v>
                </c:pt>
                <c:pt idx="3072">
                  <c:v>1.5020215560464614E-2</c:v>
                </c:pt>
                <c:pt idx="3073">
                  <c:v>1.5018850605448976E-2</c:v>
                </c:pt>
                <c:pt idx="3074">
                  <c:v>1.5017479840728423E-2</c:v>
                </c:pt>
                <c:pt idx="3075">
                  <c:v>1.5016103271326133E-2</c:v>
                </c:pt>
                <c:pt idx="3076">
                  <c:v>1.5014720902183965E-2</c:v>
                </c:pt>
                <c:pt idx="3077">
                  <c:v>1.50133327383133E-2</c:v>
                </c:pt>
                <c:pt idx="3078">
                  <c:v>1.5011938784679229E-2</c:v>
                </c:pt>
                <c:pt idx="3079">
                  <c:v>1.5010539046293223E-2</c:v>
                </c:pt>
                <c:pt idx="3080">
                  <c:v>1.5009133528120187E-2</c:v>
                </c:pt>
                <c:pt idx="3081">
                  <c:v>1.5007722235148357E-2</c:v>
                </c:pt>
                <c:pt idx="3082">
                  <c:v>1.5006305172366138E-2</c:v>
                </c:pt>
                <c:pt idx="3083">
                  <c:v>1.5004882344761668E-2</c:v>
                </c:pt>
                <c:pt idx="3084">
                  <c:v>1.5003453757323176E-2</c:v>
                </c:pt>
                <c:pt idx="3085">
                  <c:v>1.5002019415015746E-2</c:v>
                </c:pt>
                <c:pt idx="3086">
                  <c:v>1.5000579322850829E-2</c:v>
                </c:pt>
                <c:pt idx="3087">
                  <c:v>1.4999133485793334E-2</c:v>
                </c:pt>
                <c:pt idx="3088">
                  <c:v>1.499768190884305E-2</c:v>
                </c:pt>
                <c:pt idx="3089">
                  <c:v>1.4996224596976802E-2</c:v>
                </c:pt>
                <c:pt idx="3090">
                  <c:v>1.4994761555182723E-2</c:v>
                </c:pt>
                <c:pt idx="3091">
                  <c:v>1.4993292788449032E-2</c:v>
                </c:pt>
                <c:pt idx="3092">
                  <c:v>1.4991818301763941E-2</c:v>
                </c:pt>
                <c:pt idx="3093">
                  <c:v>1.4990338100092607E-2</c:v>
                </c:pt>
                <c:pt idx="3094">
                  <c:v>1.4988852188446221E-2</c:v>
                </c:pt>
                <c:pt idx="3095">
                  <c:v>1.4987360571789845E-2</c:v>
                </c:pt>
                <c:pt idx="3096">
                  <c:v>1.4985863255123437E-2</c:v>
                </c:pt>
                <c:pt idx="3097">
                  <c:v>1.4984360243423549E-2</c:v>
                </c:pt>
                <c:pt idx="3098">
                  <c:v>1.4982851541689964E-2</c:v>
                </c:pt>
                <c:pt idx="3099">
                  <c:v>1.4981337154887739E-2</c:v>
                </c:pt>
                <c:pt idx="3100">
                  <c:v>1.4979708222199815E-2</c:v>
                </c:pt>
                <c:pt idx="3101">
                  <c:v>1.4978072919923523E-2</c:v>
                </c:pt>
                <c:pt idx="3102">
                  <c:v>1.497654069825631E-2</c:v>
                </c:pt>
                <c:pt idx="3103">
                  <c:v>1.4975002812156154E-2</c:v>
                </c:pt>
                <c:pt idx="3104">
                  <c:v>1.4973474895614311E-2</c:v>
                </c:pt>
                <c:pt idx="3105">
                  <c:v>1.497220997432195E-2</c:v>
                </c:pt>
                <c:pt idx="3106">
                  <c:v>1.4971033925581047E-2</c:v>
                </c:pt>
                <c:pt idx="3107">
                  <c:v>1.4969848769641391E-2</c:v>
                </c:pt>
                <c:pt idx="3108">
                  <c:v>1.4968654500390826E-2</c:v>
                </c:pt>
                <c:pt idx="3109">
                  <c:v>1.4967451111694291E-2</c:v>
                </c:pt>
                <c:pt idx="3110">
                  <c:v>1.4966238597451222E-2</c:v>
                </c:pt>
                <c:pt idx="3111">
                  <c:v>1.4965016951514757E-2</c:v>
                </c:pt>
                <c:pt idx="3112">
                  <c:v>1.4963786167795893E-2</c:v>
                </c:pt>
                <c:pt idx="3113">
                  <c:v>1.4962546240159554E-2</c:v>
                </c:pt>
                <c:pt idx="3114">
                  <c:v>1.4961297162481974E-2</c:v>
                </c:pt>
                <c:pt idx="3115">
                  <c:v>1.4960038928662555E-2</c:v>
                </c:pt>
                <c:pt idx="3116">
                  <c:v>1.4958771532554564E-2</c:v>
                </c:pt>
                <c:pt idx="3117">
                  <c:v>1.4957494968057462E-2</c:v>
                </c:pt>
                <c:pt idx="3118">
                  <c:v>1.4956209229047454E-2</c:v>
                </c:pt>
                <c:pt idx="3119">
                  <c:v>1.4954914309389264E-2</c:v>
                </c:pt>
                <c:pt idx="3120">
                  <c:v>1.4953610203005611E-2</c:v>
                </c:pt>
                <c:pt idx="3121">
                  <c:v>1.4952296903726349E-2</c:v>
                </c:pt>
                <c:pt idx="3122">
                  <c:v>1.4950974405474051E-2</c:v>
                </c:pt>
                <c:pt idx="3123">
                  <c:v>1.4949642702090357E-2</c:v>
                </c:pt>
                <c:pt idx="3124">
                  <c:v>1.4948301787486259E-2</c:v>
                </c:pt>
                <c:pt idx="3125">
                  <c:v>1.4946951655526392E-2</c:v>
                </c:pt>
                <c:pt idx="3126">
                  <c:v>1.4945592300086893E-2</c:v>
                </c:pt>
                <c:pt idx="3127">
                  <c:v>1.4944223715067373E-2</c:v>
                </c:pt>
                <c:pt idx="3128">
                  <c:v>1.4942845894332417E-2</c:v>
                </c:pt>
                <c:pt idx="3129">
                  <c:v>1.4941458831781414E-2</c:v>
                </c:pt>
                <c:pt idx="3130">
                  <c:v>1.4940062521267445E-2</c:v>
                </c:pt>
                <c:pt idx="3131">
                  <c:v>1.4938656956689979E-2</c:v>
                </c:pt>
                <c:pt idx="3132">
                  <c:v>1.4937242131925063E-2</c:v>
                </c:pt>
                <c:pt idx="3133">
                  <c:v>1.4935818040848915E-2</c:v>
                </c:pt>
                <c:pt idx="3134">
                  <c:v>1.4934384677337919E-2</c:v>
                </c:pt>
                <c:pt idx="3135">
                  <c:v>1.4932942035291344E-2</c:v>
                </c:pt>
                <c:pt idx="3136">
                  <c:v>1.4931490108562245E-2</c:v>
                </c:pt>
                <c:pt idx="3137">
                  <c:v>1.4930028891061532E-2</c:v>
                </c:pt>
                <c:pt idx="3138">
                  <c:v>1.4928558376653913E-2</c:v>
                </c:pt>
                <c:pt idx="3139">
                  <c:v>1.492707855920382E-2</c:v>
                </c:pt>
                <c:pt idx="3140">
                  <c:v>1.4925589432622155E-2</c:v>
                </c:pt>
                <c:pt idx="3141">
                  <c:v>1.4924090990762119E-2</c:v>
                </c:pt>
                <c:pt idx="3142">
                  <c:v>1.4922583227534508E-2</c:v>
                </c:pt>
                <c:pt idx="3143">
                  <c:v>1.4921066136792336E-2</c:v>
                </c:pt>
                <c:pt idx="3144">
                  <c:v>1.4919539712446486E-2</c:v>
                </c:pt>
                <c:pt idx="3145">
                  <c:v>1.491800394832689E-2</c:v>
                </c:pt>
                <c:pt idx="3146">
                  <c:v>1.4916458838355819E-2</c:v>
                </c:pt>
                <c:pt idx="3147">
                  <c:v>1.4914904376397834E-2</c:v>
                </c:pt>
                <c:pt idx="3148">
                  <c:v>1.491334055634082E-2</c:v>
                </c:pt>
                <c:pt idx="3149">
                  <c:v>1.4911767372060809E-2</c:v>
                </c:pt>
                <c:pt idx="3150">
                  <c:v>1.4910184817433924E-2</c:v>
                </c:pt>
                <c:pt idx="3151">
                  <c:v>1.4908592886359434E-2</c:v>
                </c:pt>
                <c:pt idx="3152">
                  <c:v>1.4906876714184569E-2</c:v>
                </c:pt>
                <c:pt idx="3153">
                  <c:v>1.4905150003196033E-2</c:v>
                </c:pt>
                <c:pt idx="3154">
                  <c:v>1.4903528563394042E-2</c:v>
                </c:pt>
                <c:pt idx="3155">
                  <c:v>1.4901897721780653E-2</c:v>
                </c:pt>
                <c:pt idx="3156">
                  <c:v>1.4900344135862121E-2</c:v>
                </c:pt>
                <c:pt idx="3157">
                  <c:v>1.4899475290944065E-2</c:v>
                </c:pt>
                <c:pt idx="3158">
                  <c:v>1.4898726642616629E-2</c:v>
                </c:pt>
                <c:pt idx="3159">
                  <c:v>1.489794264212833E-2</c:v>
                </c:pt>
                <c:pt idx="3160">
                  <c:v>1.4897123212864327E-2</c:v>
                </c:pt>
                <c:pt idx="3161">
                  <c:v>1.4896268278175242E-2</c:v>
                </c:pt>
                <c:pt idx="3162">
                  <c:v>1.4895377761434531E-2</c:v>
                </c:pt>
                <c:pt idx="3163">
                  <c:v>1.48944515859693E-2</c:v>
                </c:pt>
                <c:pt idx="3164">
                  <c:v>1.4893489675129686E-2</c:v>
                </c:pt>
                <c:pt idx="3165">
                  <c:v>1.489249195232388E-2</c:v>
                </c:pt>
                <c:pt idx="3166">
                  <c:v>1.4891458340867126E-2</c:v>
                </c:pt>
                <c:pt idx="3167">
                  <c:v>1.4890388764132479E-2</c:v>
                </c:pt>
                <c:pt idx="3168">
                  <c:v>1.4889283145458374E-2</c:v>
                </c:pt>
                <c:pt idx="3169">
                  <c:v>1.4888141408206195E-2</c:v>
                </c:pt>
                <c:pt idx="3170">
                  <c:v>1.4886963475760313E-2</c:v>
                </c:pt>
                <c:pt idx="3171">
                  <c:v>1.488574927142408E-2</c:v>
                </c:pt>
                <c:pt idx="3172">
                  <c:v>1.4884498718628214E-2</c:v>
                </c:pt>
                <c:pt idx="3173">
                  <c:v>1.4883211740652623E-2</c:v>
                </c:pt>
                <c:pt idx="3174">
                  <c:v>1.4881888260916153E-2</c:v>
                </c:pt>
                <c:pt idx="3175">
                  <c:v>1.4880528202710335E-2</c:v>
                </c:pt>
                <c:pt idx="3176">
                  <c:v>1.4879131489465422E-2</c:v>
                </c:pt>
                <c:pt idx="3177">
                  <c:v>1.4877698044472644E-2</c:v>
                </c:pt>
                <c:pt idx="3178">
                  <c:v>1.4876227791138803E-2</c:v>
                </c:pt>
                <c:pt idx="3179">
                  <c:v>1.4874720652801513E-2</c:v>
                </c:pt>
                <c:pt idx="3180">
                  <c:v>1.4873176552798002E-2</c:v>
                </c:pt>
                <c:pt idx="3181">
                  <c:v>1.4871595414511791E-2</c:v>
                </c:pt>
                <c:pt idx="3182">
                  <c:v>1.4869977161280013E-2</c:v>
                </c:pt>
                <c:pt idx="3183">
                  <c:v>1.4868321716486105E-2</c:v>
                </c:pt>
                <c:pt idx="3184">
                  <c:v>1.4866629003455275E-2</c:v>
                </c:pt>
                <c:pt idx="3185">
                  <c:v>1.4864898945570687E-2</c:v>
                </c:pt>
                <c:pt idx="3186">
                  <c:v>1.4863131466157723E-2</c:v>
                </c:pt>
                <c:pt idx="3187">
                  <c:v>1.4861326488610851E-2</c:v>
                </c:pt>
                <c:pt idx="3188">
                  <c:v>1.4859483936255097E-2</c:v>
                </c:pt>
                <c:pt idx="3189">
                  <c:v>1.4857603732461686E-2</c:v>
                </c:pt>
                <c:pt idx="3190">
                  <c:v>1.4855685800601839E-2</c:v>
                </c:pt>
                <c:pt idx="3191">
                  <c:v>1.4853730063976981E-2</c:v>
                </c:pt>
                <c:pt idx="3192">
                  <c:v>1.4851736446015928E-2</c:v>
                </c:pt>
                <c:pt idx="3193">
                  <c:v>1.4849704870031838E-2</c:v>
                </c:pt>
                <c:pt idx="3194">
                  <c:v>1.4847635259395382E-2</c:v>
                </c:pt>
                <c:pt idx="3195">
                  <c:v>1.4845527537454078E-2</c:v>
                </c:pt>
                <c:pt idx="3196">
                  <c:v>1.4843381627566916E-2</c:v>
                </c:pt>
                <c:pt idx="3197">
                  <c:v>1.4841197453092883E-2</c:v>
                </c:pt>
                <c:pt idx="3198">
                  <c:v>1.4838974937390604E-2</c:v>
                </c:pt>
                <c:pt idx="3199">
                  <c:v>1.4836714003807207E-2</c:v>
                </c:pt>
                <c:pt idx="3200">
                  <c:v>1.4834414575713049E-2</c:v>
                </c:pt>
                <c:pt idx="3201">
                  <c:v>1.4832076576466546E-2</c:v>
                </c:pt>
                <c:pt idx="3202">
                  <c:v>1.4829699929402954E-2</c:v>
                </c:pt>
                <c:pt idx="3203">
                  <c:v>1.4827284557892157E-2</c:v>
                </c:pt>
                <c:pt idx="3204">
                  <c:v>1.4824653104527389E-2</c:v>
                </c:pt>
                <c:pt idx="3205">
                  <c:v>1.4833557677069141E-2</c:v>
                </c:pt>
                <c:pt idx="3206">
                  <c:v>1.4860041637543201E-2</c:v>
                </c:pt>
                <c:pt idx="3207">
                  <c:v>1.4857457960459421E-2</c:v>
                </c:pt>
                <c:pt idx="3208">
                  <c:v>1.4855122017868391E-2</c:v>
                </c:pt>
                <c:pt idx="3209">
                  <c:v>1.4854053048583558E-2</c:v>
                </c:pt>
                <c:pt idx="3210">
                  <c:v>1.4853099081023894E-2</c:v>
                </c:pt>
                <c:pt idx="3211">
                  <c:v>1.4852098375959666E-2</c:v>
                </c:pt>
                <c:pt idx="3212">
                  <c:v>1.4851050830578121E-2</c:v>
                </c:pt>
                <c:pt idx="3213">
                  <c:v>1.4849956342147618E-2</c:v>
                </c:pt>
                <c:pt idx="3214">
                  <c:v>1.4848814807808676E-2</c:v>
                </c:pt>
                <c:pt idx="3215">
                  <c:v>1.4847626124817942E-2</c:v>
                </c:pt>
                <c:pt idx="3216">
                  <c:v>1.4846390190373661E-2</c:v>
                </c:pt>
                <c:pt idx="3217">
                  <c:v>1.4845106901685598E-2</c:v>
                </c:pt>
                <c:pt idx="3218">
                  <c:v>1.484338429828342E-2</c:v>
                </c:pt>
                <c:pt idx="3219">
                  <c:v>1.4841588854284332E-2</c:v>
                </c:pt>
                <c:pt idx="3220">
                  <c:v>1.484013560418493E-2</c:v>
                </c:pt>
                <c:pt idx="3221">
                  <c:v>1.4838634529948547E-2</c:v>
                </c:pt>
                <c:pt idx="3222">
                  <c:v>1.483708552877263E-2</c:v>
                </c:pt>
                <c:pt idx="3223">
                  <c:v>1.483548849788918E-2</c:v>
                </c:pt>
                <c:pt idx="3224">
                  <c:v>1.48338433344837E-2</c:v>
                </c:pt>
                <c:pt idx="3225">
                  <c:v>1.4832149935776464E-2</c:v>
                </c:pt>
                <c:pt idx="3226">
                  <c:v>1.4830408198999072E-2</c:v>
                </c:pt>
                <c:pt idx="3227">
                  <c:v>1.4828618021313422E-2</c:v>
                </c:pt>
                <c:pt idx="3228">
                  <c:v>1.4826779299962387E-2</c:v>
                </c:pt>
                <c:pt idx="3229">
                  <c:v>1.4824891932153946E-2</c:v>
                </c:pt>
                <c:pt idx="3230">
                  <c:v>1.4822955815107631E-2</c:v>
                </c:pt>
                <c:pt idx="3231">
                  <c:v>1.4820970846007867E-2</c:v>
                </c:pt>
                <c:pt idx="3232">
                  <c:v>1.4818936922085401E-2</c:v>
                </c:pt>
                <c:pt idx="3233">
                  <c:v>1.4816853940524477E-2</c:v>
                </c:pt>
                <c:pt idx="3234">
                  <c:v>1.4814721798566887E-2</c:v>
                </c:pt>
                <c:pt idx="3235">
                  <c:v>1.481254039342004E-2</c:v>
                </c:pt>
                <c:pt idx="3236">
                  <c:v>1.4810309622255685E-2</c:v>
                </c:pt>
                <c:pt idx="3237">
                  <c:v>1.4808029382338867E-2</c:v>
                </c:pt>
                <c:pt idx="3238">
                  <c:v>1.4805699570841279E-2</c:v>
                </c:pt>
                <c:pt idx="3239">
                  <c:v>1.4803320084992569E-2</c:v>
                </c:pt>
                <c:pt idx="3240">
                  <c:v>1.4800890821975886E-2</c:v>
                </c:pt>
                <c:pt idx="3241">
                  <c:v>1.4798411679031913E-2</c:v>
                </c:pt>
                <c:pt idx="3242">
                  <c:v>1.479588255335525E-2</c:v>
                </c:pt>
                <c:pt idx="3243">
                  <c:v>1.4793303342163213E-2</c:v>
                </c:pt>
                <c:pt idx="3244">
                  <c:v>1.4790673942661429E-2</c:v>
                </c:pt>
                <c:pt idx="3245">
                  <c:v>1.4787994252055441E-2</c:v>
                </c:pt>
                <c:pt idx="3246">
                  <c:v>1.4785264167585115E-2</c:v>
                </c:pt>
                <c:pt idx="3247">
                  <c:v>1.4782483586397803E-2</c:v>
                </c:pt>
                <c:pt idx="3248">
                  <c:v>1.4779652405768014E-2</c:v>
                </c:pt>
                <c:pt idx="3249">
                  <c:v>1.4776770522865725E-2</c:v>
                </c:pt>
                <c:pt idx="3250">
                  <c:v>1.4773837834930467E-2</c:v>
                </c:pt>
                <c:pt idx="3251">
                  <c:v>1.4770854239143212E-2</c:v>
                </c:pt>
                <c:pt idx="3252">
                  <c:v>1.4767819632731719E-2</c:v>
                </c:pt>
                <c:pt idx="3253">
                  <c:v>1.4764733912900004E-2</c:v>
                </c:pt>
                <c:pt idx="3254">
                  <c:v>1.4761596976863692E-2</c:v>
                </c:pt>
                <c:pt idx="3255">
                  <c:v>1.4758408721826283E-2</c:v>
                </c:pt>
                <c:pt idx="3256">
                  <c:v>1.4755169045014832E-2</c:v>
                </c:pt>
                <c:pt idx="3257">
                  <c:v>1.4728819027128632E-2</c:v>
                </c:pt>
                <c:pt idx="3258">
                  <c:v>1.4708238471091725E-2</c:v>
                </c:pt>
                <c:pt idx="3259">
                  <c:v>1.4704853186917178E-2</c:v>
                </c:pt>
                <c:pt idx="3260">
                  <c:v>1.47022478518537E-2</c:v>
                </c:pt>
                <c:pt idx="3261">
                  <c:v>1.4700996839964916E-2</c:v>
                </c:pt>
                <c:pt idx="3262">
                  <c:v>1.4699711727110614E-2</c:v>
                </c:pt>
                <c:pt idx="3263">
                  <c:v>1.4698369269261356E-2</c:v>
                </c:pt>
                <c:pt idx="3264">
                  <c:v>1.4696969341439783E-2</c:v>
                </c:pt>
                <c:pt idx="3265">
                  <c:v>1.4695511818714566E-2</c:v>
                </c:pt>
                <c:pt idx="3266">
                  <c:v>1.4693996576177638E-2</c:v>
                </c:pt>
                <c:pt idx="3267">
                  <c:v>1.4692423488874147E-2</c:v>
                </c:pt>
                <c:pt idx="3268">
                  <c:v>1.4690792431860701E-2</c:v>
                </c:pt>
                <c:pt idx="3269">
                  <c:v>1.4689103280205189E-2</c:v>
                </c:pt>
                <c:pt idx="3270">
                  <c:v>1.4687355909010283E-2</c:v>
                </c:pt>
                <c:pt idx="3271">
                  <c:v>1.4685550193273937E-2</c:v>
                </c:pt>
                <c:pt idx="3272">
                  <c:v>1.4683686008121359E-2</c:v>
                </c:pt>
                <c:pt idx="3273">
                  <c:v>1.4681763228585037E-2</c:v>
                </c:pt>
                <c:pt idx="3274">
                  <c:v>1.4679781729743447E-2</c:v>
                </c:pt>
                <c:pt idx="3275">
                  <c:v>1.4677741386628428E-2</c:v>
                </c:pt>
                <c:pt idx="3276">
                  <c:v>1.4675642074376031E-2</c:v>
                </c:pt>
                <c:pt idx="3277">
                  <c:v>1.4673483667959902E-2</c:v>
                </c:pt>
                <c:pt idx="3278">
                  <c:v>1.4671266042538589E-2</c:v>
                </c:pt>
                <c:pt idx="3279">
                  <c:v>1.4668989073096876E-2</c:v>
                </c:pt>
                <c:pt idx="3280">
                  <c:v>1.4666652634735197E-2</c:v>
                </c:pt>
                <c:pt idx="3281">
                  <c:v>1.4664256602541928E-2</c:v>
                </c:pt>
                <c:pt idx="3282">
                  <c:v>1.4661800851524326E-2</c:v>
                </c:pt>
                <c:pt idx="3283">
                  <c:v>1.4659285256805257E-2</c:v>
                </c:pt>
                <c:pt idx="3284">
                  <c:v>1.4656709693403047E-2</c:v>
                </c:pt>
                <c:pt idx="3285">
                  <c:v>1.4654074036416862E-2</c:v>
                </c:pt>
                <c:pt idx="3286">
                  <c:v>1.4651378160876184E-2</c:v>
                </c:pt>
                <c:pt idx="3287">
                  <c:v>1.4648621941891289E-2</c:v>
                </c:pt>
                <c:pt idx="3288">
                  <c:v>1.4645805254479697E-2</c:v>
                </c:pt>
                <c:pt idx="3289">
                  <c:v>1.4642927973739468E-2</c:v>
                </c:pt>
                <c:pt idx="3290">
                  <c:v>1.4639989974733862E-2</c:v>
                </c:pt>
                <c:pt idx="3291">
                  <c:v>1.4636991132502922E-2</c:v>
                </c:pt>
                <c:pt idx="3292">
                  <c:v>1.4633931322144068E-2</c:v>
                </c:pt>
                <c:pt idx="3293">
                  <c:v>1.4630810418685115E-2</c:v>
                </c:pt>
                <c:pt idx="3294">
                  <c:v>1.462762829722308E-2</c:v>
                </c:pt>
                <c:pt idx="3295">
                  <c:v>1.4624384832796947E-2</c:v>
                </c:pt>
                <c:pt idx="3296">
                  <c:v>1.4621079900514648E-2</c:v>
                </c:pt>
                <c:pt idx="3297">
                  <c:v>1.4617713375379857E-2</c:v>
                </c:pt>
                <c:pt idx="3298">
                  <c:v>1.4614285132500434E-2</c:v>
                </c:pt>
                <c:pt idx="3299">
                  <c:v>1.4610795046937084E-2</c:v>
                </c:pt>
                <c:pt idx="3300">
                  <c:v>1.4607242993739292E-2</c:v>
                </c:pt>
                <c:pt idx="3301">
                  <c:v>1.460362884797908E-2</c:v>
                </c:pt>
                <c:pt idx="3302">
                  <c:v>1.4599952484716827E-2</c:v>
                </c:pt>
                <c:pt idx="3303">
                  <c:v>1.4596213779035453E-2</c:v>
                </c:pt>
                <c:pt idx="3304">
                  <c:v>1.4592412605971831E-2</c:v>
                </c:pt>
                <c:pt idx="3305">
                  <c:v>1.4588548840608621E-2</c:v>
                </c:pt>
                <c:pt idx="3306">
                  <c:v>1.4584622358016391E-2</c:v>
                </c:pt>
                <c:pt idx="3307">
                  <c:v>1.4580633033242802E-2</c:v>
                </c:pt>
                <c:pt idx="3308">
                  <c:v>1.4576580741358059E-2</c:v>
                </c:pt>
                <c:pt idx="3309">
                  <c:v>1.4572465357432219E-2</c:v>
                </c:pt>
                <c:pt idx="3310">
                  <c:v>1.4568286756534958E-2</c:v>
                </c:pt>
                <c:pt idx="3311">
                  <c:v>1.4564044813724288E-2</c:v>
                </c:pt>
                <c:pt idx="3312">
                  <c:v>1.456050261040827E-2</c:v>
                </c:pt>
                <c:pt idx="3313">
                  <c:v>1.4558997870227394E-2</c:v>
                </c:pt>
                <c:pt idx="3314">
                  <c:v>1.4557540638884241E-2</c:v>
                </c:pt>
                <c:pt idx="3315">
                  <c:v>1.45560084912193E-2</c:v>
                </c:pt>
                <c:pt idx="3316">
                  <c:v>1.4554401264634609E-2</c:v>
                </c:pt>
                <c:pt idx="3317">
                  <c:v>1.45527187965781E-2</c:v>
                </c:pt>
                <c:pt idx="3318">
                  <c:v>1.455096092441659E-2</c:v>
                </c:pt>
                <c:pt idx="3319">
                  <c:v>1.4549127485643607E-2</c:v>
                </c:pt>
                <c:pt idx="3320">
                  <c:v>1.4547218317601881E-2</c:v>
                </c:pt>
                <c:pt idx="3321">
                  <c:v>1.4545233257772879E-2</c:v>
                </c:pt>
                <c:pt idx="3322">
                  <c:v>1.4543172143521766E-2</c:v>
                </c:pt>
                <c:pt idx="3323">
                  <c:v>1.4541034812306036E-2</c:v>
                </c:pt>
                <c:pt idx="3324">
                  <c:v>1.4538821101547937E-2</c:v>
                </c:pt>
                <c:pt idx="3325">
                  <c:v>1.4536530848646591E-2</c:v>
                </c:pt>
                <c:pt idx="3326">
                  <c:v>1.4534163891035071E-2</c:v>
                </c:pt>
                <c:pt idx="3327">
                  <c:v>1.4531720066111517E-2</c:v>
                </c:pt>
                <c:pt idx="3328">
                  <c:v>1.4529199211331664E-2</c:v>
                </c:pt>
                <c:pt idx="3329">
                  <c:v>1.4526601164081337E-2</c:v>
                </c:pt>
                <c:pt idx="3330">
                  <c:v>1.4523925761792161E-2</c:v>
                </c:pt>
                <c:pt idx="3331">
                  <c:v>1.4521172841895637E-2</c:v>
                </c:pt>
                <c:pt idx="3332">
                  <c:v>1.4518342241799608E-2</c:v>
                </c:pt>
                <c:pt idx="3333">
                  <c:v>1.451543379892303E-2</c:v>
                </c:pt>
                <c:pt idx="3334">
                  <c:v>1.451244735067298E-2</c:v>
                </c:pt>
                <c:pt idx="3335">
                  <c:v>1.4509382734502533E-2</c:v>
                </c:pt>
                <c:pt idx="3336">
                  <c:v>1.4506239787806458E-2</c:v>
                </c:pt>
                <c:pt idx="3337">
                  <c:v>1.4503018348013649E-2</c:v>
                </c:pt>
                <c:pt idx="3338">
                  <c:v>1.449971825252962E-2</c:v>
                </c:pt>
                <c:pt idx="3339">
                  <c:v>1.4496339338805959E-2</c:v>
                </c:pt>
                <c:pt idx="3340">
                  <c:v>1.4492881444224155E-2</c:v>
                </c:pt>
                <c:pt idx="3341">
                  <c:v>1.4489344406223251E-2</c:v>
                </c:pt>
                <c:pt idx="3342">
                  <c:v>1.4485728062218733E-2</c:v>
                </c:pt>
                <c:pt idx="3343">
                  <c:v>1.4482032249648924E-2</c:v>
                </c:pt>
                <c:pt idx="3344">
                  <c:v>1.4478256805893604E-2</c:v>
                </c:pt>
                <c:pt idx="3345">
                  <c:v>1.4474401568401758E-2</c:v>
                </c:pt>
                <c:pt idx="3346">
                  <c:v>1.4470466374598982E-2</c:v>
                </c:pt>
                <c:pt idx="3347">
                  <c:v>1.4466451061863898E-2</c:v>
                </c:pt>
                <c:pt idx="3348">
                  <c:v>1.4462355467678968E-2</c:v>
                </c:pt>
                <c:pt idx="3349">
                  <c:v>1.4458179429410488E-2</c:v>
                </c:pt>
                <c:pt idx="3350">
                  <c:v>1.4453922784505434E-2</c:v>
                </c:pt>
                <c:pt idx="3351">
                  <c:v>1.4449585370363805E-2</c:v>
                </c:pt>
                <c:pt idx="3352">
                  <c:v>1.4445167024420065E-2</c:v>
                </c:pt>
                <c:pt idx="3353">
                  <c:v>1.4440667584085264E-2</c:v>
                </c:pt>
                <c:pt idx="3354">
                  <c:v>1.4436086886804492E-2</c:v>
                </c:pt>
                <c:pt idx="3355">
                  <c:v>1.4431424769953032E-2</c:v>
                </c:pt>
                <c:pt idx="3356">
                  <c:v>1.4426681070975183E-2</c:v>
                </c:pt>
                <c:pt idx="3357">
                  <c:v>1.4421855627314881E-2</c:v>
                </c:pt>
                <c:pt idx="3358">
                  <c:v>1.4416948276345844E-2</c:v>
                </c:pt>
                <c:pt idx="3359">
                  <c:v>1.4411958855511282E-2</c:v>
                </c:pt>
                <c:pt idx="3360">
                  <c:v>1.4406887202230564E-2</c:v>
                </c:pt>
                <c:pt idx="3361">
                  <c:v>1.4401733153922376E-2</c:v>
                </c:pt>
                <c:pt idx="3362">
                  <c:v>1.4396496547993784E-2</c:v>
                </c:pt>
                <c:pt idx="3363">
                  <c:v>1.4391177221874369E-2</c:v>
                </c:pt>
                <c:pt idx="3364">
                  <c:v>1.4386464150676296E-2</c:v>
                </c:pt>
                <c:pt idx="3365">
                  <c:v>1.4384803650426626E-2</c:v>
                </c:pt>
                <c:pt idx="3366">
                  <c:v>1.43834273518987E-2</c:v>
                </c:pt>
                <c:pt idx="3367">
                  <c:v>1.4381946752780692E-2</c:v>
                </c:pt>
                <c:pt idx="3368">
                  <c:v>1.4380361627469855E-2</c:v>
                </c:pt>
                <c:pt idx="3369">
                  <c:v>1.4378671750409338E-2</c:v>
                </c:pt>
                <c:pt idx="3370">
                  <c:v>1.437687689602983E-2</c:v>
                </c:pt>
                <c:pt idx="3371">
                  <c:v>1.4374976838749793E-2</c:v>
                </c:pt>
                <c:pt idx="3372">
                  <c:v>1.4372971352987011E-2</c:v>
                </c:pt>
                <c:pt idx="3373">
                  <c:v>1.4370860213158811E-2</c:v>
                </c:pt>
                <c:pt idx="3374">
                  <c:v>1.4368643193693176E-2</c:v>
                </c:pt>
                <c:pt idx="3375">
                  <c:v>1.4366320069029E-2</c:v>
                </c:pt>
                <c:pt idx="3376">
                  <c:v>1.4363890613581502E-2</c:v>
                </c:pt>
                <c:pt idx="3377">
                  <c:v>1.4361354601765115E-2</c:v>
                </c:pt>
                <c:pt idx="3378">
                  <c:v>1.4358711808016634E-2</c:v>
                </c:pt>
                <c:pt idx="3379">
                  <c:v>1.4355962006749091E-2</c:v>
                </c:pt>
                <c:pt idx="3380">
                  <c:v>1.4353104972374938E-2</c:v>
                </c:pt>
                <c:pt idx="3381">
                  <c:v>1.4350140479363532E-2</c:v>
                </c:pt>
                <c:pt idx="3382">
                  <c:v>1.4347068302091056E-2</c:v>
                </c:pt>
                <c:pt idx="3383">
                  <c:v>1.4343888215002498E-2</c:v>
                </c:pt>
                <c:pt idx="3384">
                  <c:v>1.4340599992507313E-2</c:v>
                </c:pt>
                <c:pt idx="3385">
                  <c:v>1.4337203409048911E-2</c:v>
                </c:pt>
                <c:pt idx="3386">
                  <c:v>1.4333698239046736E-2</c:v>
                </c:pt>
                <c:pt idx="3387">
                  <c:v>1.4330084256919833E-2</c:v>
                </c:pt>
                <c:pt idx="3388">
                  <c:v>1.4326361237063052E-2</c:v>
                </c:pt>
                <c:pt idx="3389">
                  <c:v>1.4322528953963189E-2</c:v>
                </c:pt>
                <c:pt idx="3390">
                  <c:v>1.43185871820021E-2</c:v>
                </c:pt>
                <c:pt idx="3391">
                  <c:v>1.4314535695584132E-2</c:v>
                </c:pt>
                <c:pt idx="3392">
                  <c:v>1.4310374269193637E-2</c:v>
                </c:pt>
                <c:pt idx="3393">
                  <c:v>1.4306102677198618E-2</c:v>
                </c:pt>
                <c:pt idx="3394">
                  <c:v>1.43017206940475E-2</c:v>
                </c:pt>
                <c:pt idx="3395">
                  <c:v>1.4297228094164531E-2</c:v>
                </c:pt>
                <c:pt idx="3396">
                  <c:v>1.4292624651961683E-2</c:v>
                </c:pt>
                <c:pt idx="3397">
                  <c:v>1.42879101418733E-2</c:v>
                </c:pt>
                <c:pt idx="3398">
                  <c:v>1.4283084338321438E-2</c:v>
                </c:pt>
                <c:pt idx="3399">
                  <c:v>1.4278147015738688E-2</c:v>
                </c:pt>
                <c:pt idx="3400">
                  <c:v>1.4273097948522278E-2</c:v>
                </c:pt>
                <c:pt idx="3401">
                  <c:v>1.4267936911103521E-2</c:v>
                </c:pt>
                <c:pt idx="3402">
                  <c:v>1.4262663677935827E-2</c:v>
                </c:pt>
                <c:pt idx="3403">
                  <c:v>1.4257278023413998E-2</c:v>
                </c:pt>
                <c:pt idx="3404">
                  <c:v>1.4251779721978311E-2</c:v>
                </c:pt>
                <c:pt idx="3405">
                  <c:v>1.424616854802201E-2</c:v>
                </c:pt>
                <c:pt idx="3406">
                  <c:v>1.4240444276006702E-2</c:v>
                </c:pt>
                <c:pt idx="3407">
                  <c:v>1.4234606680323886E-2</c:v>
                </c:pt>
                <c:pt idx="3408">
                  <c:v>1.4228655535422253E-2</c:v>
                </c:pt>
                <c:pt idx="3409">
                  <c:v>1.4222590615726258E-2</c:v>
                </c:pt>
                <c:pt idx="3410">
                  <c:v>1.4216411695636439E-2</c:v>
                </c:pt>
                <c:pt idx="3411">
                  <c:v>1.421011854959878E-2</c:v>
                </c:pt>
                <c:pt idx="3412">
                  <c:v>1.420324741805919E-2</c:v>
                </c:pt>
                <c:pt idx="3413">
                  <c:v>1.4207338367645683E-2</c:v>
                </c:pt>
                <c:pt idx="3414">
                  <c:v>1.4228469538620723E-2</c:v>
                </c:pt>
                <c:pt idx="3415">
                  <c:v>1.4221682223098999E-2</c:v>
                </c:pt>
                <c:pt idx="3416">
                  <c:v>1.4215043199980234E-2</c:v>
                </c:pt>
                <c:pt idx="3417">
                  <c:v>1.4212828537967355E-2</c:v>
                </c:pt>
                <c:pt idx="3418">
                  <c:v>1.4212102407516703E-2</c:v>
                </c:pt>
                <c:pt idx="3419">
                  <c:v>1.4211210287518067E-2</c:v>
                </c:pt>
                <c:pt idx="3420">
                  <c:v>1.4210151820375015E-2</c:v>
                </c:pt>
                <c:pt idx="3421">
                  <c:v>1.4208926648489493E-2</c:v>
                </c:pt>
                <c:pt idx="3422">
                  <c:v>1.4207534414319838E-2</c:v>
                </c:pt>
                <c:pt idx="3423">
                  <c:v>1.4205974760230075E-2</c:v>
                </c:pt>
                <c:pt idx="3424">
                  <c:v>1.4204247328686822E-2</c:v>
                </c:pt>
                <c:pt idx="3425">
                  <c:v>1.4202351762039024E-2</c:v>
                </c:pt>
                <c:pt idx="3426">
                  <c:v>1.4200287702750088E-2</c:v>
                </c:pt>
                <c:pt idx="3427">
                  <c:v>1.4198054793223535E-2</c:v>
                </c:pt>
                <c:pt idx="3428">
                  <c:v>1.4195652675849943E-2</c:v>
                </c:pt>
                <c:pt idx="3429">
                  <c:v>1.4193080993075815E-2</c:v>
                </c:pt>
                <c:pt idx="3430">
                  <c:v>1.4190134874428063E-2</c:v>
                </c:pt>
                <c:pt idx="3431">
                  <c:v>1.418699759583064E-2</c:v>
                </c:pt>
                <c:pt idx="3432">
                  <c:v>1.4183890665213708E-2</c:v>
                </c:pt>
                <c:pt idx="3433">
                  <c:v>1.4180612687729768E-2</c:v>
                </c:pt>
                <c:pt idx="3434">
                  <c:v>1.4177163305827974E-2</c:v>
                </c:pt>
                <c:pt idx="3435">
                  <c:v>1.4173542161897918E-2</c:v>
                </c:pt>
                <c:pt idx="3436">
                  <c:v>1.416974889837367E-2</c:v>
                </c:pt>
                <c:pt idx="3437">
                  <c:v>1.4165783157652793E-2</c:v>
                </c:pt>
                <c:pt idx="3438">
                  <c:v>1.4161644582130966E-2</c:v>
                </c:pt>
                <c:pt idx="3439">
                  <c:v>1.4157332814271796E-2</c:v>
                </c:pt>
                <c:pt idx="3440">
                  <c:v>1.4152847496444083E-2</c:v>
                </c:pt>
                <c:pt idx="3441">
                  <c:v>1.4148188271072849E-2</c:v>
                </c:pt>
                <c:pt idx="3442">
                  <c:v>1.4143354780581343E-2</c:v>
                </c:pt>
                <c:pt idx="3443">
                  <c:v>1.4138346667379001E-2</c:v>
                </c:pt>
                <c:pt idx="3444">
                  <c:v>1.4133163573862264E-2</c:v>
                </c:pt>
                <c:pt idx="3445">
                  <c:v>1.4127805142483381E-2</c:v>
                </c:pt>
                <c:pt idx="3446">
                  <c:v>1.4122271015623133E-2</c:v>
                </c:pt>
                <c:pt idx="3447">
                  <c:v>1.4116560835706893E-2</c:v>
                </c:pt>
                <c:pt idx="3448">
                  <c:v>1.4110674245134555E-2</c:v>
                </c:pt>
                <c:pt idx="3449">
                  <c:v>1.4104610886327784E-2</c:v>
                </c:pt>
                <c:pt idx="3450">
                  <c:v>1.4098370401729165E-2</c:v>
                </c:pt>
                <c:pt idx="3451">
                  <c:v>1.4091952433698153E-2</c:v>
                </c:pt>
                <c:pt idx="3452">
                  <c:v>1.4085356624673549E-2</c:v>
                </c:pt>
                <c:pt idx="3453">
                  <c:v>1.4078582617091839E-2</c:v>
                </c:pt>
                <c:pt idx="3454">
                  <c:v>1.4071630053341564E-2</c:v>
                </c:pt>
                <c:pt idx="3455">
                  <c:v>1.4064498575832132E-2</c:v>
                </c:pt>
                <c:pt idx="3456">
                  <c:v>1.4057187826971013E-2</c:v>
                </c:pt>
                <c:pt idx="3457">
                  <c:v>1.4049697449221658E-2</c:v>
                </c:pt>
                <c:pt idx="3458">
                  <c:v>1.4042027084917795E-2</c:v>
                </c:pt>
                <c:pt idx="3459">
                  <c:v>1.4034176376553582E-2</c:v>
                </c:pt>
                <c:pt idx="3460">
                  <c:v>1.4026144966481817E-2</c:v>
                </c:pt>
                <c:pt idx="3461">
                  <c:v>1.4017932497157661E-2</c:v>
                </c:pt>
                <c:pt idx="3462">
                  <c:v>1.4009538610952939E-2</c:v>
                </c:pt>
                <c:pt idx="3463">
                  <c:v>1.4000962950330278E-2</c:v>
                </c:pt>
                <c:pt idx="3464">
                  <c:v>1.3991570294255608E-2</c:v>
                </c:pt>
                <c:pt idx="3465">
                  <c:v>1.3971036542092702E-2</c:v>
                </c:pt>
                <c:pt idx="3466">
                  <c:v>1.3934646381162546E-2</c:v>
                </c:pt>
                <c:pt idx="3467">
                  <c:v>1.3925339344293646E-2</c:v>
                </c:pt>
                <c:pt idx="3468">
                  <c:v>1.3918051030321347E-2</c:v>
                </c:pt>
                <c:pt idx="3469">
                  <c:v>1.3920532438096761E-2</c:v>
                </c:pt>
                <c:pt idx="3470">
                  <c:v>1.3923849966679305E-2</c:v>
                </c:pt>
                <c:pt idx="3471">
                  <c:v>1.392675731704043E-2</c:v>
                </c:pt>
                <c:pt idx="3472">
                  <c:v>1.3929253607746954E-2</c:v>
                </c:pt>
                <c:pt idx="3473">
                  <c:v>1.3931337957333258E-2</c:v>
                </c:pt>
                <c:pt idx="3474">
                  <c:v>1.3933009484289152E-2</c:v>
                </c:pt>
                <c:pt idx="3475">
                  <c:v>1.3934267307198978E-2</c:v>
                </c:pt>
                <c:pt idx="3476">
                  <c:v>1.3935110544591E-2</c:v>
                </c:pt>
                <c:pt idx="3477">
                  <c:v>1.3935538314983887E-2</c:v>
                </c:pt>
                <c:pt idx="3478">
                  <c:v>1.3935450844701273E-2</c:v>
                </c:pt>
                <c:pt idx="3479">
                  <c:v>1.3934724371727741E-2</c:v>
                </c:pt>
                <c:pt idx="3480">
                  <c:v>1.3933661135801197E-2</c:v>
                </c:pt>
                <c:pt idx="3481">
                  <c:v>1.3932178403323777E-2</c:v>
                </c:pt>
                <c:pt idx="3482">
                  <c:v>1.3930275292862301E-2</c:v>
                </c:pt>
                <c:pt idx="3483">
                  <c:v>1.3927950922915187E-2</c:v>
                </c:pt>
                <c:pt idx="3484">
                  <c:v>1.3925204412028495E-2</c:v>
                </c:pt>
                <c:pt idx="3485">
                  <c:v>1.3922034878749516E-2</c:v>
                </c:pt>
                <c:pt idx="3486">
                  <c:v>1.3918441441603388E-2</c:v>
                </c:pt>
                <c:pt idx="3487">
                  <c:v>1.391442321910465E-2</c:v>
                </c:pt>
                <c:pt idx="3488">
                  <c:v>1.3909979329826558E-2</c:v>
                </c:pt>
                <c:pt idx="3489">
                  <c:v>1.390510889229731E-2</c:v>
                </c:pt>
                <c:pt idx="3490">
                  <c:v>1.3899811025033902E-2</c:v>
                </c:pt>
                <c:pt idx="3491">
                  <c:v>1.3894084846577375E-2</c:v>
                </c:pt>
                <c:pt idx="3492">
                  <c:v>1.3887929475481066E-2</c:v>
                </c:pt>
                <c:pt idx="3493">
                  <c:v>1.3881344030252549E-2</c:v>
                </c:pt>
                <c:pt idx="3494">
                  <c:v>1.3874327629445913E-2</c:v>
                </c:pt>
                <c:pt idx="3495">
                  <c:v>1.3866879391593019E-2</c:v>
                </c:pt>
                <c:pt idx="3496">
                  <c:v>1.3858998435225757E-2</c:v>
                </c:pt>
                <c:pt idx="3497">
                  <c:v>1.385068387888804E-2</c:v>
                </c:pt>
                <c:pt idx="3498">
                  <c:v>1.384193484111217E-2</c:v>
                </c:pt>
                <c:pt idx="3499">
                  <c:v>1.383275044041918E-2</c:v>
                </c:pt>
                <c:pt idx="3500">
                  <c:v>1.3823129795353464E-2</c:v>
                </c:pt>
                <c:pt idx="3501">
                  <c:v>1.3813072024470758E-2</c:v>
                </c:pt>
                <c:pt idx="3502">
                  <c:v>1.3802576246280477E-2</c:v>
                </c:pt>
                <c:pt idx="3503">
                  <c:v>1.3791641579326617E-2</c:v>
                </c:pt>
                <c:pt idx="3504">
                  <c:v>1.3780267142141436E-2</c:v>
                </c:pt>
                <c:pt idx="3505">
                  <c:v>1.3768452053268153E-2</c:v>
                </c:pt>
                <c:pt idx="3506">
                  <c:v>1.3756195431226921E-2</c:v>
                </c:pt>
                <c:pt idx="3507">
                  <c:v>1.3743496394571933E-2</c:v>
                </c:pt>
                <c:pt idx="3508">
                  <c:v>1.3730354061833467E-2</c:v>
                </c:pt>
                <c:pt idx="3509">
                  <c:v>1.3716767551541664E-2</c:v>
                </c:pt>
                <c:pt idx="3510">
                  <c:v>1.3702735982237247E-2</c:v>
                </c:pt>
                <c:pt idx="3511">
                  <c:v>1.3688258472460345E-2</c:v>
                </c:pt>
                <c:pt idx="3512">
                  <c:v>1.3673334140726785E-2</c:v>
                </c:pt>
                <c:pt idx="3513">
                  <c:v>1.3657962105575112E-2</c:v>
                </c:pt>
                <c:pt idx="3514">
                  <c:v>1.3642141485565813E-2</c:v>
                </c:pt>
                <c:pt idx="3515">
                  <c:v>1.3625871399223348E-2</c:v>
                </c:pt>
                <c:pt idx="3516">
                  <c:v>1.3609150965059944E-2</c:v>
                </c:pt>
                <c:pt idx="3517">
                  <c:v>1.3591979301644201E-2</c:v>
                </c:pt>
                <c:pt idx="3518">
                  <c:v>1.3574355527485609E-2</c:v>
                </c:pt>
                <c:pt idx="3519">
                  <c:v>1.3556278761138491E-2</c:v>
                </c:pt>
                <c:pt idx="3520">
                  <c:v>1.3546947159520548E-2</c:v>
                </c:pt>
                <c:pt idx="3521">
                  <c:v>1.3546662118788999E-2</c:v>
                </c:pt>
                <c:pt idx="3522">
                  <c:v>1.3546375517324728E-2</c:v>
                </c:pt>
                <c:pt idx="3523">
                  <c:v>1.3546087352859138E-2</c:v>
                </c:pt>
                <c:pt idx="3524">
                  <c:v>1.3545797623169729E-2</c:v>
                </c:pt>
                <c:pt idx="3525">
                  <c:v>1.3545506325964541E-2</c:v>
                </c:pt>
                <c:pt idx="3526">
                  <c:v>1.3545213459009721E-2</c:v>
                </c:pt>
                <c:pt idx="3527">
                  <c:v>1.3544919020036478E-2</c:v>
                </c:pt>
                <c:pt idx="3528">
                  <c:v>1.3544623006799194E-2</c:v>
                </c:pt>
                <c:pt idx="3529">
                  <c:v>1.3544325417029069E-2</c:v>
                </c:pt>
                <c:pt idx="3530">
                  <c:v>1.3544026248469128E-2</c:v>
                </c:pt>
                <c:pt idx="3531">
                  <c:v>1.3543725498873645E-2</c:v>
                </c:pt>
                <c:pt idx="3532">
                  <c:v>1.3543423165985466E-2</c:v>
                </c:pt>
                <c:pt idx="3533">
                  <c:v>1.354311924754751E-2</c:v>
                </c:pt>
                <c:pt idx="3534">
                  <c:v>1.3542813741291036E-2</c:v>
                </c:pt>
                <c:pt idx="3535">
                  <c:v>1.3542506644970387E-2</c:v>
                </c:pt>
                <c:pt idx="3536">
                  <c:v>1.3542197956316828E-2</c:v>
                </c:pt>
                <c:pt idx="3537">
                  <c:v>1.3541887673119618E-2</c:v>
                </c:pt>
                <c:pt idx="3538">
                  <c:v>1.3541575793052025E-2</c:v>
                </c:pt>
                <c:pt idx="3539">
                  <c:v>1.3541262313891616E-2</c:v>
                </c:pt>
                <c:pt idx="3540">
                  <c:v>1.3540947233416038E-2</c:v>
                </c:pt>
                <c:pt idx="3541">
                  <c:v>1.3540630549298672E-2</c:v>
                </c:pt>
                <c:pt idx="3542">
                  <c:v>1.3540312259328625E-2</c:v>
                </c:pt>
                <c:pt idx="3543">
                  <c:v>1.3539992361248615E-2</c:v>
                </c:pt>
                <c:pt idx="3544">
                  <c:v>1.3539670852801678E-2</c:v>
                </c:pt>
                <c:pt idx="3545">
                  <c:v>1.3539347731707502E-2</c:v>
                </c:pt>
                <c:pt idx="3546">
                  <c:v>1.3539022995720341E-2</c:v>
                </c:pt>
                <c:pt idx="3547">
                  <c:v>1.3538696642617764E-2</c:v>
                </c:pt>
                <c:pt idx="3548">
                  <c:v>1.3538368670096463E-2</c:v>
                </c:pt>
                <c:pt idx="3549">
                  <c:v>1.3538039075922345E-2</c:v>
                </c:pt>
                <c:pt idx="3550">
                  <c:v>1.353770785783825E-2</c:v>
                </c:pt>
                <c:pt idx="3551">
                  <c:v>1.353737501357544E-2</c:v>
                </c:pt>
                <c:pt idx="3552">
                  <c:v>1.353704054087683E-2</c:v>
                </c:pt>
                <c:pt idx="3553">
                  <c:v>1.3536704437531402E-2</c:v>
                </c:pt>
                <c:pt idx="3554">
                  <c:v>1.3536366701212539E-2</c:v>
                </c:pt>
                <c:pt idx="3555">
                  <c:v>1.3536027329709615E-2</c:v>
                </c:pt>
                <c:pt idx="3556">
                  <c:v>1.3535686320753578E-2</c:v>
                </c:pt>
                <c:pt idx="3557">
                  <c:v>1.3535343672087497E-2</c:v>
                </c:pt>
                <c:pt idx="3558">
                  <c:v>1.3534999381465707E-2</c:v>
                </c:pt>
                <c:pt idx="3559">
                  <c:v>1.3534653446619546E-2</c:v>
                </c:pt>
                <c:pt idx="3560">
                  <c:v>1.353430586528004E-2</c:v>
                </c:pt>
                <c:pt idx="3561">
                  <c:v>1.3533956635224982E-2</c:v>
                </c:pt>
                <c:pt idx="3562">
                  <c:v>1.3533605754185636E-2</c:v>
                </c:pt>
                <c:pt idx="3563">
                  <c:v>1.3533253219869871E-2</c:v>
                </c:pt>
                <c:pt idx="3564">
                  <c:v>1.3532899030067063E-2</c:v>
                </c:pt>
                <c:pt idx="3565">
                  <c:v>1.3532543182508386E-2</c:v>
                </c:pt>
                <c:pt idx="3566">
                  <c:v>1.3532185674925184E-2</c:v>
                </c:pt>
                <c:pt idx="3567">
                  <c:v>1.3531826505071627E-2</c:v>
                </c:pt>
                <c:pt idx="3568">
                  <c:v>1.3531465670667634E-2</c:v>
                </c:pt>
                <c:pt idx="3569">
                  <c:v>1.3531103169513862E-2</c:v>
                </c:pt>
                <c:pt idx="3570">
                  <c:v>1.3530738999295184E-2</c:v>
                </c:pt>
                <c:pt idx="3571">
                  <c:v>1.3530373157789275E-2</c:v>
                </c:pt>
                <c:pt idx="3572">
                  <c:v>1.3522942827126207E-2</c:v>
                </c:pt>
                <c:pt idx="3573">
                  <c:v>1.3503784478352102E-2</c:v>
                </c:pt>
                <c:pt idx="3574">
                  <c:v>1.3484847063491907E-2</c:v>
                </c:pt>
                <c:pt idx="3575">
                  <c:v>1.3466329099519243E-2</c:v>
                </c:pt>
                <c:pt idx="3576">
                  <c:v>1.3448231488427199E-2</c:v>
                </c:pt>
                <c:pt idx="3577">
                  <c:v>1.343055513217677E-2</c:v>
                </c:pt>
                <c:pt idx="3578">
                  <c:v>1.3413300932708682E-2</c:v>
                </c:pt>
                <c:pt idx="3579">
                  <c:v>1.3396469792012249E-2</c:v>
                </c:pt>
                <c:pt idx="3580">
                  <c:v>1.3380062612067735E-2</c:v>
                </c:pt>
                <c:pt idx="3581">
                  <c:v>1.3364080294799843E-2</c:v>
                </c:pt>
                <c:pt idx="3582">
                  <c:v>1.3348523742205281E-2</c:v>
                </c:pt>
                <c:pt idx="3583">
                  <c:v>1.3333393856247959E-2</c:v>
                </c:pt>
                <c:pt idx="3584">
                  <c:v>1.3318691538870943E-2</c:v>
                </c:pt>
                <c:pt idx="3585">
                  <c:v>1.330441769206576E-2</c:v>
                </c:pt>
                <c:pt idx="3586">
                  <c:v>1.3290573217791141E-2</c:v>
                </c:pt>
                <c:pt idx="3587">
                  <c:v>1.3277159017996084E-2</c:v>
                </c:pt>
                <c:pt idx="3588">
                  <c:v>1.3264175994666394E-2</c:v>
                </c:pt>
                <c:pt idx="3589">
                  <c:v>1.3251625049754837E-2</c:v>
                </c:pt>
                <c:pt idx="3590">
                  <c:v>1.3239507085227392E-2</c:v>
                </c:pt>
                <c:pt idx="3591">
                  <c:v>1.3227823003074901E-2</c:v>
                </c:pt>
                <c:pt idx="3592">
                  <c:v>1.3216573705232024E-2</c:v>
                </c:pt>
                <c:pt idx="3593">
                  <c:v>1.3205760093669399E-2</c:v>
                </c:pt>
                <c:pt idx="3594">
                  <c:v>1.3195383070359204E-2</c:v>
                </c:pt>
                <c:pt idx="3595">
                  <c:v>1.3185443537286599E-2</c:v>
                </c:pt>
                <c:pt idx="3596">
                  <c:v>1.3175942396368458E-2</c:v>
                </c:pt>
                <c:pt idx="3597">
                  <c:v>1.3166880549627049E-2</c:v>
                </c:pt>
                <c:pt idx="3598">
                  <c:v>1.3158258898993157E-2</c:v>
                </c:pt>
                <c:pt idx="3599">
                  <c:v>1.3150078346410184E-2</c:v>
                </c:pt>
                <c:pt idx="3600">
                  <c:v>1.3142339793892014E-2</c:v>
                </c:pt>
                <c:pt idx="3601">
                  <c:v>1.3135044143406894E-2</c:v>
                </c:pt>
                <c:pt idx="3602">
                  <c:v>1.312819229686615E-2</c:v>
                </c:pt>
                <c:pt idx="3603">
                  <c:v>1.3121785156286177E-2</c:v>
                </c:pt>
                <c:pt idx="3604">
                  <c:v>1.3115823623614339E-2</c:v>
                </c:pt>
                <c:pt idx="3605">
                  <c:v>1.3110308600810238E-2</c:v>
                </c:pt>
                <c:pt idx="3606">
                  <c:v>1.310524098984554E-2</c:v>
                </c:pt>
                <c:pt idx="3607">
                  <c:v>1.3100621692692426E-2</c:v>
                </c:pt>
                <c:pt idx="3608">
                  <c:v>1.3096451611300033E-2</c:v>
                </c:pt>
                <c:pt idx="3609">
                  <c:v>1.3092731647652654E-2</c:v>
                </c:pt>
                <c:pt idx="3610">
                  <c:v>1.3089462703700268E-2</c:v>
                </c:pt>
                <c:pt idx="3611">
                  <c:v>1.3086645681427169E-2</c:v>
                </c:pt>
                <c:pt idx="3612">
                  <c:v>1.3084281482771907E-2</c:v>
                </c:pt>
                <c:pt idx="3613">
                  <c:v>1.3082371009730571E-2</c:v>
                </c:pt>
                <c:pt idx="3614">
                  <c:v>1.3080915164241402E-2</c:v>
                </c:pt>
                <c:pt idx="3615">
                  <c:v>1.3079914848288432E-2</c:v>
                </c:pt>
                <c:pt idx="3616">
                  <c:v>1.3079370963844301E-2</c:v>
                </c:pt>
                <c:pt idx="3617">
                  <c:v>1.3079284412846339E-2</c:v>
                </c:pt>
                <c:pt idx="3618">
                  <c:v>1.307965609726593E-2</c:v>
                </c:pt>
                <c:pt idx="3619">
                  <c:v>1.3080486919085981E-2</c:v>
                </c:pt>
                <c:pt idx="3620">
                  <c:v>1.3081777780288496E-2</c:v>
                </c:pt>
                <c:pt idx="3621">
                  <c:v>1.3098867835531844E-2</c:v>
                </c:pt>
                <c:pt idx="3622">
                  <c:v>1.3121594579903402E-2</c:v>
                </c:pt>
                <c:pt idx="3623">
                  <c:v>1.3124278303531677E-2</c:v>
                </c:pt>
                <c:pt idx="3624">
                  <c:v>1.3125001331676584E-2</c:v>
                </c:pt>
                <c:pt idx="3625">
                  <c:v>1.3119174121517443E-2</c:v>
                </c:pt>
                <c:pt idx="3626">
                  <c:v>1.3112777565238688E-2</c:v>
                </c:pt>
                <c:pt idx="3627">
                  <c:v>1.3106190486059908E-2</c:v>
                </c:pt>
                <c:pt idx="3628">
                  <c:v>1.3099412527381402E-2</c:v>
                </c:pt>
                <c:pt idx="3629">
                  <c:v>1.3092443332705643E-2</c:v>
                </c:pt>
                <c:pt idx="3630">
                  <c:v>1.3085282545428335E-2</c:v>
                </c:pt>
                <c:pt idx="3631">
                  <c:v>1.3077929809012704E-2</c:v>
                </c:pt>
                <c:pt idx="3632">
                  <c:v>1.3070384766873021E-2</c:v>
                </c:pt>
                <c:pt idx="3633">
                  <c:v>1.3062647062514166E-2</c:v>
                </c:pt>
                <c:pt idx="3634">
                  <c:v>1.3054716339334199E-2</c:v>
                </c:pt>
                <c:pt idx="3635">
                  <c:v>1.3046592240763648E-2</c:v>
                </c:pt>
                <c:pt idx="3636">
                  <c:v>1.3038274410288811E-2</c:v>
                </c:pt>
                <c:pt idx="3637">
                  <c:v>1.3029762491323841E-2</c:v>
                </c:pt>
                <c:pt idx="3638">
                  <c:v>1.3021056127338627E-2</c:v>
                </c:pt>
                <c:pt idx="3639">
                  <c:v>1.3012154961730884E-2</c:v>
                </c:pt>
                <c:pt idx="3640">
                  <c:v>1.3003058638000419E-2</c:v>
                </c:pt>
                <c:pt idx="3641">
                  <c:v>1.2993766799540368E-2</c:v>
                </c:pt>
                <c:pt idx="3642">
                  <c:v>1.2984279089845552E-2</c:v>
                </c:pt>
                <c:pt idx="3643">
                  <c:v>1.2974595152304086E-2</c:v>
                </c:pt>
                <c:pt idx="3644">
                  <c:v>1.296471463040594E-2</c:v>
                </c:pt>
                <c:pt idx="3645">
                  <c:v>1.2954637167580666E-2</c:v>
                </c:pt>
                <c:pt idx="3646">
                  <c:v>1.2944362407255253E-2</c:v>
                </c:pt>
                <c:pt idx="3647">
                  <c:v>1.2933889992877501E-2</c:v>
                </c:pt>
                <c:pt idx="3648">
                  <c:v>1.2923219567904178E-2</c:v>
                </c:pt>
                <c:pt idx="3649">
                  <c:v>1.2912350775789557E-2</c:v>
                </c:pt>
                <c:pt idx="3650">
                  <c:v>1.2901283259950606E-2</c:v>
                </c:pt>
                <c:pt idx="3651">
                  <c:v>1.2890016663836257E-2</c:v>
                </c:pt>
                <c:pt idx="3652">
                  <c:v>1.2878550630904914E-2</c:v>
                </c:pt>
                <c:pt idx="3653">
                  <c:v>1.286688480458888E-2</c:v>
                </c:pt>
                <c:pt idx="3654">
                  <c:v>1.2855018828329533E-2</c:v>
                </c:pt>
                <c:pt idx="3655">
                  <c:v>1.2842952345565699E-2</c:v>
                </c:pt>
                <c:pt idx="3656">
                  <c:v>1.2830684999791316E-2</c:v>
                </c:pt>
                <c:pt idx="3657">
                  <c:v>1.2818216434358839E-2</c:v>
                </c:pt>
                <c:pt idx="3658">
                  <c:v>1.2805546292780254E-2</c:v>
                </c:pt>
                <c:pt idx="3659">
                  <c:v>1.2792674218495316E-2</c:v>
                </c:pt>
                <c:pt idx="3660">
                  <c:v>1.2779599854929552E-2</c:v>
                </c:pt>
                <c:pt idx="3661">
                  <c:v>1.2766322845505492E-2</c:v>
                </c:pt>
                <c:pt idx="3662">
                  <c:v>1.2752842833713036E-2</c:v>
                </c:pt>
                <c:pt idx="3663">
                  <c:v>1.273915946298103E-2</c:v>
                </c:pt>
                <c:pt idx="3664">
                  <c:v>1.2725272376735638E-2</c:v>
                </c:pt>
                <c:pt idx="3665">
                  <c:v>1.2711181218435104E-2</c:v>
                </c:pt>
                <c:pt idx="3666">
                  <c:v>1.269688563152328E-2</c:v>
                </c:pt>
                <c:pt idx="3667">
                  <c:v>1.2682385259429635E-2</c:v>
                </c:pt>
                <c:pt idx="3668">
                  <c:v>1.2667679745604048E-2</c:v>
                </c:pt>
                <c:pt idx="3669">
                  <c:v>1.2652768733505196E-2</c:v>
                </c:pt>
                <c:pt idx="3670">
                  <c:v>1.2637651866577317E-2</c:v>
                </c:pt>
                <c:pt idx="3671">
                  <c:v>1.2622328788238673E-2</c:v>
                </c:pt>
                <c:pt idx="3672">
                  <c:v>1.2605679328018628E-2</c:v>
                </c:pt>
                <c:pt idx="3673">
                  <c:v>1.2578951039992554E-2</c:v>
                </c:pt>
                <c:pt idx="3674">
                  <c:v>1.2538472106078379E-2</c:v>
                </c:pt>
                <c:pt idx="3675">
                  <c:v>1.2522335135856976E-2</c:v>
                </c:pt>
                <c:pt idx="3676">
                  <c:v>1.2506341269860725E-2</c:v>
                </c:pt>
                <c:pt idx="3677">
                  <c:v>1.249624718408116E-2</c:v>
                </c:pt>
                <c:pt idx="3678">
                  <c:v>1.2488335775731989E-2</c:v>
                </c:pt>
                <c:pt idx="3679">
                  <c:v>1.248043448241215E-2</c:v>
                </c:pt>
                <c:pt idx="3680">
                  <c:v>1.247254334250977E-2</c:v>
                </c:pt>
                <c:pt idx="3681">
                  <c:v>1.2464662394471084E-2</c:v>
                </c:pt>
                <c:pt idx="3682">
                  <c:v>1.2456791676718993E-2</c:v>
                </c:pt>
                <c:pt idx="3683">
                  <c:v>1.2448931227664863E-2</c:v>
                </c:pt>
                <c:pt idx="3684">
                  <c:v>1.2441081085743206E-2</c:v>
                </c:pt>
                <c:pt idx="3685">
                  <c:v>1.2433241289365599E-2</c:v>
                </c:pt>
                <c:pt idx="3686">
                  <c:v>1.2425411876966571E-2</c:v>
                </c:pt>
                <c:pt idx="3687">
                  <c:v>1.2417592886945963E-2</c:v>
                </c:pt>
                <c:pt idx="3688">
                  <c:v>1.2409784357761645E-2</c:v>
                </c:pt>
                <c:pt idx="3689">
                  <c:v>1.2401986327790398E-2</c:v>
                </c:pt>
                <c:pt idx="3690">
                  <c:v>1.2394198835501538E-2</c:v>
                </c:pt>
                <c:pt idx="3691">
                  <c:v>1.2386421919271876E-2</c:v>
                </c:pt>
                <c:pt idx="3692">
                  <c:v>1.2378655617559372E-2</c:v>
                </c:pt>
                <c:pt idx="3693">
                  <c:v>1.2370899968787062E-2</c:v>
                </c:pt>
                <c:pt idx="3694">
                  <c:v>1.2363155011331799E-2</c:v>
                </c:pt>
                <c:pt idx="3695">
                  <c:v>1.2355420783674711E-2</c:v>
                </c:pt>
                <c:pt idx="3696">
                  <c:v>1.2347697324192686E-2</c:v>
                </c:pt>
                <c:pt idx="3697">
                  <c:v>1.233998467134362E-2</c:v>
                </c:pt>
                <c:pt idx="3698">
                  <c:v>1.2332282863515905E-2</c:v>
                </c:pt>
                <c:pt idx="3699">
                  <c:v>1.2324591939156108E-2</c:v>
                </c:pt>
                <c:pt idx="3700">
                  <c:v>1.2316911936675837E-2</c:v>
                </c:pt>
                <c:pt idx="3701">
                  <c:v>1.2309242894521516E-2</c:v>
                </c:pt>
                <c:pt idx="3702">
                  <c:v>1.2301584851058554E-2</c:v>
                </c:pt>
                <c:pt idx="3703">
                  <c:v>1.2293937844756624E-2</c:v>
                </c:pt>
                <c:pt idx="3704">
                  <c:v>1.2286301914038903E-2</c:v>
                </c:pt>
                <c:pt idx="3705">
                  <c:v>1.2278677097317147E-2</c:v>
                </c:pt>
                <c:pt idx="3706">
                  <c:v>1.22710634329917E-2</c:v>
                </c:pt>
                <c:pt idx="3707">
                  <c:v>1.2263460959509002E-2</c:v>
                </c:pt>
                <c:pt idx="3708">
                  <c:v>1.225586971530401E-2</c:v>
                </c:pt>
                <c:pt idx="3709">
                  <c:v>1.2248289738753812E-2</c:v>
                </c:pt>
                <c:pt idx="3710">
                  <c:v>1.2240721068328197E-2</c:v>
                </c:pt>
                <c:pt idx="3711">
                  <c:v>1.2233163742427288E-2</c:v>
                </c:pt>
                <c:pt idx="3712">
                  <c:v>1.2225617799474533E-2</c:v>
                </c:pt>
                <c:pt idx="3713">
                  <c:v>1.2218083277881946E-2</c:v>
                </c:pt>
                <c:pt idx="3714">
                  <c:v>1.2210560216096079E-2</c:v>
                </c:pt>
                <c:pt idx="3715">
                  <c:v>1.2203048652528838E-2</c:v>
                </c:pt>
                <c:pt idx="3716">
                  <c:v>1.2195548625592146E-2</c:v>
                </c:pt>
                <c:pt idx="3717">
                  <c:v>1.2188060173709587E-2</c:v>
                </c:pt>
                <c:pt idx="3718">
                  <c:v>1.2180583335327696E-2</c:v>
                </c:pt>
                <c:pt idx="3719">
                  <c:v>1.2173118148846862E-2</c:v>
                </c:pt>
                <c:pt idx="3720">
                  <c:v>1.2165664652690785E-2</c:v>
                </c:pt>
                <c:pt idx="3721">
                  <c:v>1.2158222885271385E-2</c:v>
                </c:pt>
                <c:pt idx="3722">
                  <c:v>1.21507928850354E-2</c:v>
                </c:pt>
                <c:pt idx="3723">
                  <c:v>1.2143374690394847E-2</c:v>
                </c:pt>
                <c:pt idx="3724">
                  <c:v>1.2135439920559533E-2</c:v>
                </c:pt>
                <c:pt idx="3725">
                  <c:v>1.2127518491222953E-2</c:v>
                </c:pt>
                <c:pt idx="3726">
                  <c:v>1.2120137650013763E-2</c:v>
                </c:pt>
                <c:pt idx="3727">
                  <c:v>1.2112768773570433E-2</c:v>
                </c:pt>
                <c:pt idx="3728">
                  <c:v>1.2105411900339747E-2</c:v>
                </c:pt>
                <c:pt idx="3729">
                  <c:v>1.2098067068710599E-2</c:v>
                </c:pt>
                <c:pt idx="3730">
                  <c:v>1.2090734317118382E-2</c:v>
                </c:pt>
                <c:pt idx="3731">
                  <c:v>1.2083413683998318E-2</c:v>
                </c:pt>
                <c:pt idx="3732">
                  <c:v>1.2076105207750907E-2</c:v>
                </c:pt>
                <c:pt idx="3733">
                  <c:v>1.2068808926811598E-2</c:v>
                </c:pt>
                <c:pt idx="3734">
                  <c:v>1.206152487961566E-2</c:v>
                </c:pt>
                <c:pt idx="3735">
                  <c:v>1.2054253104552092E-2</c:v>
                </c:pt>
                <c:pt idx="3736">
                  <c:v>1.2046993640067767E-2</c:v>
                </c:pt>
                <c:pt idx="3737">
                  <c:v>1.2039746524563456E-2</c:v>
                </c:pt>
                <c:pt idx="3738">
                  <c:v>1.2032511796497614E-2</c:v>
                </c:pt>
                <c:pt idx="3739">
                  <c:v>1.2025289494247698E-2</c:v>
                </c:pt>
                <c:pt idx="3740">
                  <c:v>1.2018079656295493E-2</c:v>
                </c:pt>
                <c:pt idx="3741">
                  <c:v>1.2010882320983809E-2</c:v>
                </c:pt>
                <c:pt idx="3742">
                  <c:v>1.200369752681745E-2</c:v>
                </c:pt>
                <c:pt idx="3743">
                  <c:v>1.1996525312150823E-2</c:v>
                </c:pt>
                <c:pt idx="3744">
                  <c:v>1.1989365715442629E-2</c:v>
                </c:pt>
                <c:pt idx="3745">
                  <c:v>1.1982218775116651E-2</c:v>
                </c:pt>
                <c:pt idx="3746">
                  <c:v>1.1975084529573628E-2</c:v>
                </c:pt>
                <c:pt idx="3747">
                  <c:v>1.1967963017249115E-2</c:v>
                </c:pt>
                <c:pt idx="3748">
                  <c:v>1.1960854276578607E-2</c:v>
                </c:pt>
                <c:pt idx="3749">
                  <c:v>1.1953758345951271E-2</c:v>
                </c:pt>
                <c:pt idx="3750">
                  <c:v>1.1946675263814096E-2</c:v>
                </c:pt>
                <c:pt idx="3751">
                  <c:v>1.1939605068591213E-2</c:v>
                </c:pt>
                <c:pt idx="3752">
                  <c:v>1.1932547798683359E-2</c:v>
                </c:pt>
                <c:pt idx="3753">
                  <c:v>1.1925503492537666E-2</c:v>
                </c:pt>
                <c:pt idx="3754">
                  <c:v>1.1918472188566544E-2</c:v>
                </c:pt>
                <c:pt idx="3755">
                  <c:v>1.1911453925170906E-2</c:v>
                </c:pt>
                <c:pt idx="3756">
                  <c:v>1.1904448740820929E-2</c:v>
                </c:pt>
                <c:pt idx="3757">
                  <c:v>1.1897456673882752E-2</c:v>
                </c:pt>
                <c:pt idx="3758">
                  <c:v>1.1890477762826849E-2</c:v>
                </c:pt>
                <c:pt idx="3759">
                  <c:v>1.1883512046054038E-2</c:v>
                </c:pt>
                <c:pt idx="3760">
                  <c:v>1.1876559561965219E-2</c:v>
                </c:pt>
                <c:pt idx="3761">
                  <c:v>1.1869620349030758E-2</c:v>
                </c:pt>
                <c:pt idx="3762">
                  <c:v>1.1862694445640067E-2</c:v>
                </c:pt>
                <c:pt idx="3763">
                  <c:v>1.185578189022867E-2</c:v>
                </c:pt>
                <c:pt idx="3764">
                  <c:v>1.1848882721209082E-2</c:v>
                </c:pt>
                <c:pt idx="3765">
                  <c:v>1.1841996976982391E-2</c:v>
                </c:pt>
                <c:pt idx="3766">
                  <c:v>1.1835124696030522E-2</c:v>
                </c:pt>
                <c:pt idx="3767">
                  <c:v>1.1828265916731291E-2</c:v>
                </c:pt>
                <c:pt idx="3768">
                  <c:v>1.1821420677508835E-2</c:v>
                </c:pt>
                <c:pt idx="3769">
                  <c:v>1.1814589016798936E-2</c:v>
                </c:pt>
                <c:pt idx="3770">
                  <c:v>1.1807770973014034E-2</c:v>
                </c:pt>
                <c:pt idx="3771">
                  <c:v>1.1800966584578292E-2</c:v>
                </c:pt>
                <c:pt idx="3772">
                  <c:v>1.1794175889927589E-2</c:v>
                </c:pt>
                <c:pt idx="3773">
                  <c:v>1.1787398927462887E-2</c:v>
                </c:pt>
                <c:pt idx="3774">
                  <c:v>1.1780635735631526E-2</c:v>
                </c:pt>
                <c:pt idx="3775">
                  <c:v>1.1773886352822976E-2</c:v>
                </c:pt>
                <c:pt idx="3776">
                  <c:v>1.1766670415853209E-2</c:v>
                </c:pt>
                <c:pt idx="3777">
                  <c:v>1.1759470068180644E-2</c:v>
                </c:pt>
                <c:pt idx="3778">
                  <c:v>1.1752764335341309E-2</c:v>
                </c:pt>
                <c:pt idx="3779">
                  <c:v>1.1746072570743947E-2</c:v>
                </c:pt>
                <c:pt idx="3780">
                  <c:v>1.173939481277804E-2</c:v>
                </c:pt>
                <c:pt idx="3781">
                  <c:v>1.1732731099856203E-2</c:v>
                </c:pt>
                <c:pt idx="3782">
                  <c:v>1.1726081470460696E-2</c:v>
                </c:pt>
                <c:pt idx="3783">
                  <c:v>1.1719445962934697E-2</c:v>
                </c:pt>
                <c:pt idx="3784">
                  <c:v>1.1712824615760288E-2</c:v>
                </c:pt>
                <c:pt idx="3785">
                  <c:v>1.1706217467327168E-2</c:v>
                </c:pt>
                <c:pt idx="3786">
                  <c:v>1.1699624556071148E-2</c:v>
                </c:pt>
                <c:pt idx="3787">
                  <c:v>1.1693045920416494E-2</c:v>
                </c:pt>
                <c:pt idx="3788">
                  <c:v>1.168648159877589E-2</c:v>
                </c:pt>
                <c:pt idx="3789">
                  <c:v>1.1680398848667633E-2</c:v>
                </c:pt>
                <c:pt idx="3790">
                  <c:v>1.1674328822758052E-2</c:v>
                </c:pt>
                <c:pt idx="3791">
                  <c:v>1.1667805610023892E-2</c:v>
                </c:pt>
                <c:pt idx="3792">
                  <c:v>1.1661296859525255E-2</c:v>
                </c:pt>
                <c:pt idx="3793">
                  <c:v>1.1654802609640082E-2</c:v>
                </c:pt>
                <c:pt idx="3794">
                  <c:v>1.1647860805682989E-2</c:v>
                </c:pt>
                <c:pt idx="3795">
                  <c:v>1.1640935367284283E-2</c:v>
                </c:pt>
                <c:pt idx="3796">
                  <c:v>1.1634486940997895E-2</c:v>
                </c:pt>
                <c:pt idx="3797">
                  <c:v>1.162805317452153E-2</c:v>
                </c:pt>
                <c:pt idx="3798">
                  <c:v>1.162163410629114E-2</c:v>
                </c:pt>
                <c:pt idx="3799">
                  <c:v>1.1615229774731175E-2</c:v>
                </c:pt>
                <c:pt idx="3800">
                  <c:v>1.1608840218242877E-2</c:v>
                </c:pt>
                <c:pt idx="3801">
                  <c:v>1.1602465475273761E-2</c:v>
                </c:pt>
                <c:pt idx="3802">
                  <c:v>1.1596105584236552E-2</c:v>
                </c:pt>
                <c:pt idx="3803">
                  <c:v>1.158976058353268E-2</c:v>
                </c:pt>
                <c:pt idx="3804">
                  <c:v>1.1583430511621215E-2</c:v>
                </c:pt>
                <c:pt idx="3805">
                  <c:v>1.157711540690343E-2</c:v>
                </c:pt>
                <c:pt idx="3806">
                  <c:v>1.1570815307803753E-2</c:v>
                </c:pt>
                <c:pt idx="3807">
                  <c:v>1.1564530252746681E-2</c:v>
                </c:pt>
                <c:pt idx="3808">
                  <c:v>1.1558260280168094E-2</c:v>
                </c:pt>
                <c:pt idx="3809">
                  <c:v>1.1552005428434561E-2</c:v>
                </c:pt>
                <c:pt idx="3810">
                  <c:v>1.1545765736040114E-2</c:v>
                </c:pt>
                <c:pt idx="3811">
                  <c:v>1.153954124136284E-2</c:v>
                </c:pt>
                <c:pt idx="3812">
                  <c:v>1.1533331982861925E-2</c:v>
                </c:pt>
                <c:pt idx="3813">
                  <c:v>1.152713799891553E-2</c:v>
                </c:pt>
                <c:pt idx="3814">
                  <c:v>1.1520959327959766E-2</c:v>
                </c:pt>
                <c:pt idx="3815">
                  <c:v>1.151479600843055E-2</c:v>
                </c:pt>
                <c:pt idx="3816">
                  <c:v>1.1508648078763938E-2</c:v>
                </c:pt>
                <c:pt idx="3817">
                  <c:v>1.1502515577338238E-2</c:v>
                </c:pt>
                <c:pt idx="3818">
                  <c:v>1.1496398542601026E-2</c:v>
                </c:pt>
                <c:pt idx="3819">
                  <c:v>1.1490297012988369E-2</c:v>
                </c:pt>
                <c:pt idx="3820">
                  <c:v>1.1484211026890036E-2</c:v>
                </c:pt>
                <c:pt idx="3821">
                  <c:v>1.1478140622730592E-2</c:v>
                </c:pt>
                <c:pt idx="3822">
                  <c:v>1.1472085838980709E-2</c:v>
                </c:pt>
                <c:pt idx="3823">
                  <c:v>1.1466046714018595E-2</c:v>
                </c:pt>
                <c:pt idx="3824">
                  <c:v>1.1460023286257318E-2</c:v>
                </c:pt>
                <c:pt idx="3825">
                  <c:v>1.145401559415605E-2</c:v>
                </c:pt>
                <c:pt idx="3826">
                  <c:v>1.1448023676116163E-2</c:v>
                </c:pt>
                <c:pt idx="3827">
                  <c:v>1.1442047570562174E-2</c:v>
                </c:pt>
                <c:pt idx="3828">
                  <c:v>1.1434812873847545E-2</c:v>
                </c:pt>
                <c:pt idx="3829">
                  <c:v>1.1445469825055633E-2</c:v>
                </c:pt>
                <c:pt idx="3830">
                  <c:v>1.1452970909692457E-2</c:v>
                </c:pt>
                <c:pt idx="3831">
                  <c:v>1.1447049112922792E-2</c:v>
                </c:pt>
                <c:pt idx="3832">
                  <c:v>1.1441143381152543E-2</c:v>
                </c:pt>
                <c:pt idx="3833">
                  <c:v>1.1435253752830221E-2</c:v>
                </c:pt>
                <c:pt idx="3834">
                  <c:v>1.1429380266543802E-2</c:v>
                </c:pt>
                <c:pt idx="3835">
                  <c:v>1.1423522960788208E-2</c:v>
                </c:pt>
                <c:pt idx="3836">
                  <c:v>1.1417681874104881E-2</c:v>
                </c:pt>
                <c:pt idx="3837">
                  <c:v>1.1411857045000424E-2</c:v>
                </c:pt>
                <c:pt idx="3838">
                  <c:v>1.1406048512062613E-2</c:v>
                </c:pt>
                <c:pt idx="3839">
                  <c:v>1.1400256313716974E-2</c:v>
                </c:pt>
                <c:pt idx="3840">
                  <c:v>1.1394480488586113E-2</c:v>
                </c:pt>
                <c:pt idx="3841">
                  <c:v>1.1388721075153428E-2</c:v>
                </c:pt>
                <c:pt idx="3842">
                  <c:v>1.1382978111960344E-2</c:v>
                </c:pt>
                <c:pt idx="3843">
                  <c:v>1.137725163751346E-2</c:v>
                </c:pt>
                <c:pt idx="3844">
                  <c:v>1.1371134681770187E-2</c:v>
                </c:pt>
                <c:pt idx="3845">
                  <c:v>1.1365036323396322E-2</c:v>
                </c:pt>
                <c:pt idx="3846">
                  <c:v>1.1359361921596008E-2</c:v>
                </c:pt>
                <c:pt idx="3847">
                  <c:v>1.1353704168187059E-2</c:v>
                </c:pt>
                <c:pt idx="3848">
                  <c:v>1.1348063101652884E-2</c:v>
                </c:pt>
                <c:pt idx="3849">
                  <c:v>1.1342438760558208E-2</c:v>
                </c:pt>
                <c:pt idx="3850">
                  <c:v>1.1336831183421232E-2</c:v>
                </c:pt>
                <c:pt idx="3851">
                  <c:v>1.1331240408771828E-2</c:v>
                </c:pt>
                <c:pt idx="3852">
                  <c:v>1.1325666475139771E-2</c:v>
                </c:pt>
                <c:pt idx="3853">
                  <c:v>1.1320109421031656E-2</c:v>
                </c:pt>
                <c:pt idx="3854">
                  <c:v>1.1314569285023912E-2</c:v>
                </c:pt>
                <c:pt idx="3855">
                  <c:v>1.1309046105565003E-2</c:v>
                </c:pt>
                <c:pt idx="3856">
                  <c:v>1.130353992125444E-2</c:v>
                </c:pt>
                <c:pt idx="3857">
                  <c:v>1.1298050770598788E-2</c:v>
                </c:pt>
                <c:pt idx="3858">
                  <c:v>1.1292578692104932E-2</c:v>
                </c:pt>
                <c:pt idx="3859">
                  <c:v>1.128712372432553E-2</c:v>
                </c:pt>
                <c:pt idx="3860">
                  <c:v>1.1281685905779078E-2</c:v>
                </c:pt>
                <c:pt idx="3861">
                  <c:v>1.1276265274983739E-2</c:v>
                </c:pt>
                <c:pt idx="3862">
                  <c:v>1.1270861870480892E-2</c:v>
                </c:pt>
                <c:pt idx="3863">
                  <c:v>1.1265475730789029E-2</c:v>
                </c:pt>
                <c:pt idx="3864">
                  <c:v>1.1260106894449194E-2</c:v>
                </c:pt>
                <c:pt idx="3865">
                  <c:v>1.1254755399968272E-2</c:v>
                </c:pt>
                <c:pt idx="3866">
                  <c:v>1.1249421285899237E-2</c:v>
                </c:pt>
                <c:pt idx="3867">
                  <c:v>1.1244104590748713E-2</c:v>
                </c:pt>
                <c:pt idx="3868">
                  <c:v>1.1238805353046586E-2</c:v>
                </c:pt>
                <c:pt idx="3869">
                  <c:v>1.1233523611322491E-2</c:v>
                </c:pt>
                <c:pt idx="3870">
                  <c:v>1.1228259404106445E-2</c:v>
                </c:pt>
                <c:pt idx="3871">
                  <c:v>1.1223012769939816E-2</c:v>
                </c:pt>
                <c:pt idx="3872">
                  <c:v>1.1217783747329202E-2</c:v>
                </c:pt>
                <c:pt idx="3873">
                  <c:v>1.1212572374792888E-2</c:v>
                </c:pt>
                <c:pt idx="3874">
                  <c:v>1.1207378690895308E-2</c:v>
                </c:pt>
                <c:pt idx="3875">
                  <c:v>1.1202202734131653E-2</c:v>
                </c:pt>
                <c:pt idx="3876">
                  <c:v>1.1197044543043272E-2</c:v>
                </c:pt>
                <c:pt idx="3877">
                  <c:v>1.1191904156159971E-2</c:v>
                </c:pt>
                <c:pt idx="3878">
                  <c:v>1.1186781612000013E-2</c:v>
                </c:pt>
                <c:pt idx="3879">
                  <c:v>1.1181676949104614E-2</c:v>
                </c:pt>
                <c:pt idx="3880">
                  <c:v>1.117659020596894E-2</c:v>
                </c:pt>
                <c:pt idx="3881">
                  <c:v>1.1158419558673655E-2</c:v>
                </c:pt>
                <c:pt idx="3882">
                  <c:v>1.1135961150572684E-2</c:v>
                </c:pt>
                <c:pt idx="3883">
                  <c:v>1.1130942148666167E-2</c:v>
                </c:pt>
                <c:pt idx="3884">
                  <c:v>1.1125941171267867E-2</c:v>
                </c:pt>
                <c:pt idx="3885">
                  <c:v>1.1120958256779058E-2</c:v>
                </c:pt>
                <c:pt idx="3886">
                  <c:v>1.1115993443670683E-2</c:v>
                </c:pt>
                <c:pt idx="3887">
                  <c:v>1.1111046770320879E-2</c:v>
                </c:pt>
                <c:pt idx="3888">
                  <c:v>1.1106118275188854E-2</c:v>
                </c:pt>
                <c:pt idx="3889">
                  <c:v>1.1101207996652738E-2</c:v>
                </c:pt>
                <c:pt idx="3890">
                  <c:v>1.109631597319502E-2</c:v>
                </c:pt>
                <c:pt idx="3891">
                  <c:v>1.109144224318224E-2</c:v>
                </c:pt>
                <c:pt idx="3892">
                  <c:v>1.1086586845061976E-2</c:v>
                </c:pt>
                <c:pt idx="3893">
                  <c:v>1.1081749817247218E-2</c:v>
                </c:pt>
                <c:pt idx="3894">
                  <c:v>1.1076931198173958E-2</c:v>
                </c:pt>
                <c:pt idx="3895">
                  <c:v>1.1072131026255098E-2</c:v>
                </c:pt>
                <c:pt idx="3896">
                  <c:v>1.1067349339903403E-2</c:v>
                </c:pt>
                <c:pt idx="3897">
                  <c:v>1.1062586177578243E-2</c:v>
                </c:pt>
                <c:pt idx="3898">
                  <c:v>1.1057841577646055E-2</c:v>
                </c:pt>
                <c:pt idx="3899">
                  <c:v>1.1053115578566001E-2</c:v>
                </c:pt>
                <c:pt idx="3900">
                  <c:v>1.1048408218774152E-2</c:v>
                </c:pt>
                <c:pt idx="3901">
                  <c:v>1.1043719536648634E-2</c:v>
                </c:pt>
                <c:pt idx="3902">
                  <c:v>1.1039049570625343E-2</c:v>
                </c:pt>
                <c:pt idx="3903">
                  <c:v>1.1034398359163516E-2</c:v>
                </c:pt>
                <c:pt idx="3904">
                  <c:v>1.1029765940641255E-2</c:v>
                </c:pt>
                <c:pt idx="3905">
                  <c:v>1.1025152353506049E-2</c:v>
                </c:pt>
                <c:pt idx="3906">
                  <c:v>1.102055763615914E-2</c:v>
                </c:pt>
                <c:pt idx="3907">
                  <c:v>1.101598182703655E-2</c:v>
                </c:pt>
                <c:pt idx="3908">
                  <c:v>1.1011424964562692E-2</c:v>
                </c:pt>
                <c:pt idx="3909">
                  <c:v>1.1006887087161811E-2</c:v>
                </c:pt>
                <c:pt idx="3910">
                  <c:v>1.1002368233235119E-2</c:v>
                </c:pt>
                <c:pt idx="3911">
                  <c:v>1.0997868441241829E-2</c:v>
                </c:pt>
                <c:pt idx="3912">
                  <c:v>1.0993387749571495E-2</c:v>
                </c:pt>
                <c:pt idx="3913">
                  <c:v>1.0988926196648464E-2</c:v>
                </c:pt>
                <c:pt idx="3914">
                  <c:v>1.0984483820908641E-2</c:v>
                </c:pt>
                <c:pt idx="3915">
                  <c:v>1.0980060660787994E-2</c:v>
                </c:pt>
                <c:pt idx="3916">
                  <c:v>1.0975656754664409E-2</c:v>
                </c:pt>
                <c:pt idx="3917">
                  <c:v>1.0971272140996921E-2</c:v>
                </c:pt>
                <c:pt idx="3918">
                  <c:v>1.0966906858198386E-2</c:v>
                </c:pt>
                <c:pt idx="3919">
                  <c:v>1.0962560944681453E-2</c:v>
                </c:pt>
                <c:pt idx="3920">
                  <c:v>1.0958234438893556E-2</c:v>
                </c:pt>
                <c:pt idx="3921">
                  <c:v>1.0953927379224246E-2</c:v>
                </c:pt>
                <c:pt idx="3922">
                  <c:v>1.0949639804109424E-2</c:v>
                </c:pt>
                <c:pt idx="3923">
                  <c:v>1.0945371751984798E-2</c:v>
                </c:pt>
                <c:pt idx="3924">
                  <c:v>1.094112326125146E-2</c:v>
                </c:pt>
                <c:pt idx="3925">
                  <c:v>1.0936894370345354E-2</c:v>
                </c:pt>
                <c:pt idx="3926">
                  <c:v>1.0932685117702217E-2</c:v>
                </c:pt>
                <c:pt idx="3927">
                  <c:v>1.0928495541699966E-2</c:v>
                </c:pt>
                <c:pt idx="3928">
                  <c:v>1.0924325680797533E-2</c:v>
                </c:pt>
                <c:pt idx="3929">
                  <c:v>1.0920175573407609E-2</c:v>
                </c:pt>
                <c:pt idx="3930">
                  <c:v>1.0916045257942611E-2</c:v>
                </c:pt>
                <c:pt idx="3931">
                  <c:v>1.091193477285006E-2</c:v>
                </c:pt>
                <c:pt idx="3932">
                  <c:v>1.0907844156519398E-2</c:v>
                </c:pt>
                <c:pt idx="3933">
                  <c:v>1.0903773447409336E-2</c:v>
                </c:pt>
                <c:pt idx="3934">
                  <c:v>1.0899722683909428E-2</c:v>
                </c:pt>
                <c:pt idx="3935">
                  <c:v>1.089569190445539E-2</c:v>
                </c:pt>
                <c:pt idx="3936">
                  <c:v>1.0891681147482884E-2</c:v>
                </c:pt>
                <c:pt idx="3937">
                  <c:v>1.0887690451392821E-2</c:v>
                </c:pt>
                <c:pt idx="3938">
                  <c:v>1.0883719854597834E-2</c:v>
                </c:pt>
                <c:pt idx="3939">
                  <c:v>1.0879769395568263E-2</c:v>
                </c:pt>
                <c:pt idx="3940">
                  <c:v>1.0875839112681819E-2</c:v>
                </c:pt>
                <c:pt idx="3941">
                  <c:v>1.0871929044385843E-2</c:v>
                </c:pt>
                <c:pt idx="3942">
                  <c:v>1.0868039229058043E-2</c:v>
                </c:pt>
                <c:pt idx="3943">
                  <c:v>1.0864169705191879E-2</c:v>
                </c:pt>
                <c:pt idx="3944">
                  <c:v>1.0860320511153461E-2</c:v>
                </c:pt>
                <c:pt idx="3945">
                  <c:v>1.0856491685366929E-2</c:v>
                </c:pt>
                <c:pt idx="3946">
                  <c:v>1.0852683266302529E-2</c:v>
                </c:pt>
                <c:pt idx="3947">
                  <c:v>1.0848895292337901E-2</c:v>
                </c:pt>
                <c:pt idx="3948">
                  <c:v>1.084512780190868E-2</c:v>
                </c:pt>
                <c:pt idx="3949">
                  <c:v>1.0841380833438831E-2</c:v>
                </c:pt>
                <c:pt idx="3950">
                  <c:v>1.0837654425340671E-2</c:v>
                </c:pt>
                <c:pt idx="3951">
                  <c:v>1.083394861606129E-2</c:v>
                </c:pt>
                <c:pt idx="3952">
                  <c:v>1.083026344396683E-2</c:v>
                </c:pt>
                <c:pt idx="3953">
                  <c:v>1.0826598947573715E-2</c:v>
                </c:pt>
                <c:pt idx="3954">
                  <c:v>1.0822955165213238E-2</c:v>
                </c:pt>
                <c:pt idx="3955">
                  <c:v>1.0819332135344074E-2</c:v>
                </c:pt>
                <c:pt idx="3956">
                  <c:v>1.0815729896401673E-2</c:v>
                </c:pt>
                <c:pt idx="3957">
                  <c:v>1.0812148486798278E-2</c:v>
                </c:pt>
                <c:pt idx="3958">
                  <c:v>1.0808587944934491E-2</c:v>
                </c:pt>
                <c:pt idx="3959">
                  <c:v>1.0805048309257447E-2</c:v>
                </c:pt>
                <c:pt idx="3960">
                  <c:v>1.0801529618190897E-2</c:v>
                </c:pt>
                <c:pt idx="3961">
                  <c:v>1.0798031910123912E-2</c:v>
                </c:pt>
                <c:pt idx="3962">
                  <c:v>1.0794555223549726E-2</c:v>
                </c:pt>
                <c:pt idx="3963">
                  <c:v>1.0791099596811146E-2</c:v>
                </c:pt>
                <c:pt idx="3964">
                  <c:v>1.0787665068354947E-2</c:v>
                </c:pt>
                <c:pt idx="3965">
                  <c:v>1.0784251676639593E-2</c:v>
                </c:pt>
                <c:pt idx="3966">
                  <c:v>1.0780859460054209E-2</c:v>
                </c:pt>
                <c:pt idx="3967">
                  <c:v>1.077748845699928E-2</c:v>
                </c:pt>
                <c:pt idx="3968">
                  <c:v>1.0774138705956379E-2</c:v>
                </c:pt>
                <c:pt idx="3969">
                  <c:v>1.0770810245302877E-2</c:v>
                </c:pt>
                <c:pt idx="3970">
                  <c:v>1.076750311347407E-2</c:v>
                </c:pt>
                <c:pt idx="3971">
                  <c:v>1.0764217348893473E-2</c:v>
                </c:pt>
                <c:pt idx="3972">
                  <c:v>1.0760952989984711E-2</c:v>
                </c:pt>
                <c:pt idx="3973">
                  <c:v>1.075771007517152E-2</c:v>
                </c:pt>
                <c:pt idx="3974">
                  <c:v>1.0754488642854275E-2</c:v>
                </c:pt>
                <c:pt idx="3975">
                  <c:v>1.0751288731479701E-2</c:v>
                </c:pt>
                <c:pt idx="3976">
                  <c:v>1.0748110379471355E-2</c:v>
                </c:pt>
                <c:pt idx="3977">
                  <c:v>1.0744953625252841E-2</c:v>
                </c:pt>
                <c:pt idx="3978">
                  <c:v>1.0741818507201253E-2</c:v>
                </c:pt>
                <c:pt idx="3979">
                  <c:v>1.0738705063821127E-2</c:v>
                </c:pt>
                <c:pt idx="3980">
                  <c:v>1.0735613333455041E-2</c:v>
                </c:pt>
                <c:pt idx="3981">
                  <c:v>1.0732543354561129E-2</c:v>
                </c:pt>
                <c:pt idx="3982">
                  <c:v>1.0729495165574421E-2</c:v>
                </c:pt>
                <c:pt idx="3983">
                  <c:v>1.0726468804883619E-2</c:v>
                </c:pt>
                <c:pt idx="3984">
                  <c:v>1.0723250821424082E-2</c:v>
                </c:pt>
                <c:pt idx="3985">
                  <c:v>1.0720057428467549E-2</c:v>
                </c:pt>
                <c:pt idx="3986">
                  <c:v>1.0717099921191901E-2</c:v>
                </c:pt>
                <c:pt idx="3987">
                  <c:v>1.071416440141628E-2</c:v>
                </c:pt>
                <c:pt idx="3988">
                  <c:v>1.071125090754084E-2</c:v>
                </c:pt>
                <c:pt idx="3989">
                  <c:v>1.0708359478023569E-2</c:v>
                </c:pt>
                <c:pt idx="3990">
                  <c:v>1.0705490151241571E-2</c:v>
                </c:pt>
                <c:pt idx="3991">
                  <c:v>1.0702642965664375E-2</c:v>
                </c:pt>
                <c:pt idx="3992">
                  <c:v>1.0699817959680445E-2</c:v>
                </c:pt>
                <c:pt idx="3993">
                  <c:v>1.0697015171713144E-2</c:v>
                </c:pt>
                <c:pt idx="3994">
                  <c:v>1.069423464019722E-2</c:v>
                </c:pt>
                <c:pt idx="3995">
                  <c:v>1.0691476403544262E-2</c:v>
                </c:pt>
                <c:pt idx="3996">
                  <c:v>1.0688740500223703E-2</c:v>
                </c:pt>
                <c:pt idx="3997">
                  <c:v>1.0686026968566218E-2</c:v>
                </c:pt>
                <c:pt idx="3998">
                  <c:v>1.0683335847064336E-2</c:v>
                </c:pt>
                <c:pt idx="3999">
                  <c:v>1.0680667174141121E-2</c:v>
                </c:pt>
                <c:pt idx="4000">
                  <c:v>1.0678020988173446E-2</c:v>
                </c:pt>
                <c:pt idx="4001">
                  <c:v>1.0675397327607531E-2</c:v>
                </c:pt>
                <c:pt idx="4002">
                  <c:v>1.0672796230889518E-2</c:v>
                </c:pt>
                <c:pt idx="4003">
                  <c:v>1.0670217736407707E-2</c:v>
                </c:pt>
                <c:pt idx="4004">
                  <c:v>1.0667661882596775E-2</c:v>
                </c:pt>
                <c:pt idx="4005">
                  <c:v>1.0665128707868041E-2</c:v>
                </c:pt>
                <c:pt idx="4006">
                  <c:v>1.0662618250667617E-2</c:v>
                </c:pt>
                <c:pt idx="4007">
                  <c:v>1.0660130549395354E-2</c:v>
                </c:pt>
                <c:pt idx="4008">
                  <c:v>1.0657665642485749E-2</c:v>
                </c:pt>
                <c:pt idx="4009">
                  <c:v>1.0655223568373239E-2</c:v>
                </c:pt>
                <c:pt idx="4010">
                  <c:v>1.0652804365434308E-2</c:v>
                </c:pt>
                <c:pt idx="4011">
                  <c:v>1.0650408072149833E-2</c:v>
                </c:pt>
                <c:pt idx="4012">
                  <c:v>1.0648034726907854E-2</c:v>
                </c:pt>
                <c:pt idx="4013">
                  <c:v>1.0645684368119603E-2</c:v>
                </c:pt>
                <c:pt idx="4014">
                  <c:v>1.0643357034231006E-2</c:v>
                </c:pt>
                <c:pt idx="4015">
                  <c:v>1.0641052763676462E-2</c:v>
                </c:pt>
                <c:pt idx="4016">
                  <c:v>1.06387715948207E-2</c:v>
                </c:pt>
                <c:pt idx="4017">
                  <c:v>1.0636513566167459E-2</c:v>
                </c:pt>
                <c:pt idx="4018">
                  <c:v>1.0634278716058519E-2</c:v>
                </c:pt>
                <c:pt idx="4019">
                  <c:v>1.0632067082997508E-2</c:v>
                </c:pt>
                <c:pt idx="4020">
                  <c:v>1.0629878705314457E-2</c:v>
                </c:pt>
                <c:pt idx="4021">
                  <c:v>1.0627713621513008E-2</c:v>
                </c:pt>
                <c:pt idx="4022">
                  <c:v>1.0625571869969505E-2</c:v>
                </c:pt>
                <c:pt idx="4023">
                  <c:v>1.062345348912954E-2</c:v>
                </c:pt>
                <c:pt idx="4024">
                  <c:v>1.0621358517380922E-2</c:v>
                </c:pt>
                <c:pt idx="4025">
                  <c:v>1.0619286993192588E-2</c:v>
                </c:pt>
                <c:pt idx="4026">
                  <c:v>1.0617238954963812E-2</c:v>
                </c:pt>
                <c:pt idx="4027">
                  <c:v>1.0615214441093901E-2</c:v>
                </c:pt>
                <c:pt idx="4028">
                  <c:v>1.061321349006317E-2</c:v>
                </c:pt>
                <c:pt idx="4029">
                  <c:v>1.0611236140247785E-2</c:v>
                </c:pt>
                <c:pt idx="4030">
                  <c:v>1.0609282430058431E-2</c:v>
                </c:pt>
                <c:pt idx="4031">
                  <c:v>1.0607352397975339E-2</c:v>
                </c:pt>
                <c:pt idx="4032">
                  <c:v>1.0605446082339936E-2</c:v>
                </c:pt>
                <c:pt idx="4033">
                  <c:v>1.0603563521667065E-2</c:v>
                </c:pt>
                <c:pt idx="4034">
                  <c:v>1.0601704754309551E-2</c:v>
                </c:pt>
                <c:pt idx="4035">
                  <c:v>1.0599869818712792E-2</c:v>
                </c:pt>
                <c:pt idx="4036">
                  <c:v>1.0597930610886725E-2</c:v>
                </c:pt>
                <c:pt idx="4037">
                  <c:v>1.0604296381597791E-2</c:v>
                </c:pt>
                <c:pt idx="4038">
                  <c:v>1.0623283822337296E-2</c:v>
                </c:pt>
                <c:pt idx="4039">
                  <c:v>1.0621543272040207E-2</c:v>
                </c:pt>
                <c:pt idx="4040">
                  <c:v>1.0619826816935784E-2</c:v>
                </c:pt>
                <c:pt idx="4041">
                  <c:v>1.0618134495539704E-2</c:v>
                </c:pt>
                <c:pt idx="4042">
                  <c:v>1.0616466346391001E-2</c:v>
                </c:pt>
                <c:pt idx="4043">
                  <c:v>1.0614822408040132E-2</c:v>
                </c:pt>
                <c:pt idx="4044">
                  <c:v>1.0613202718991136E-2</c:v>
                </c:pt>
                <c:pt idx="4045">
                  <c:v>1.0611607317748009E-2</c:v>
                </c:pt>
                <c:pt idx="4046">
                  <c:v>1.0610036242884353E-2</c:v>
                </c:pt>
                <c:pt idx="4047">
                  <c:v>1.0608489532915839E-2</c:v>
                </c:pt>
                <c:pt idx="4048">
                  <c:v>1.0606967226357941E-2</c:v>
                </c:pt>
                <c:pt idx="4049">
                  <c:v>1.0605469361726147E-2</c:v>
                </c:pt>
                <c:pt idx="4050">
                  <c:v>1.0603995977570786E-2</c:v>
                </c:pt>
                <c:pt idx="4051">
                  <c:v>1.0602547112407212E-2</c:v>
                </c:pt>
                <c:pt idx="4052">
                  <c:v>1.0601122804797438E-2</c:v>
                </c:pt>
                <c:pt idx="4053">
                  <c:v>1.0599723093198688E-2</c:v>
                </c:pt>
                <c:pt idx="4054">
                  <c:v>1.0598251054836248E-2</c:v>
                </c:pt>
                <c:pt idx="4055">
                  <c:v>1.0596806713842787E-2</c:v>
                </c:pt>
                <c:pt idx="4056">
                  <c:v>1.0595484554961196E-2</c:v>
                </c:pt>
                <c:pt idx="4057">
                  <c:v>1.0594187151758624E-2</c:v>
                </c:pt>
                <c:pt idx="4058">
                  <c:v>1.0592914542738575E-2</c:v>
                </c:pt>
                <c:pt idx="4059">
                  <c:v>1.0591666766439514E-2</c:v>
                </c:pt>
                <c:pt idx="4060">
                  <c:v>1.0590443861376541E-2</c:v>
                </c:pt>
                <c:pt idx="4061">
                  <c:v>1.0589245866111249E-2</c:v>
                </c:pt>
                <c:pt idx="4062">
                  <c:v>1.05880728191471E-2</c:v>
                </c:pt>
                <c:pt idx="4063">
                  <c:v>1.0586924758999219E-2</c:v>
                </c:pt>
                <c:pt idx="4064">
                  <c:v>1.058580172421743E-2</c:v>
                </c:pt>
                <c:pt idx="4065">
                  <c:v>1.0584703753328347E-2</c:v>
                </c:pt>
                <c:pt idx="4066">
                  <c:v>1.0583630884846998E-2</c:v>
                </c:pt>
                <c:pt idx="4067">
                  <c:v>1.0582583157299739E-2</c:v>
                </c:pt>
                <c:pt idx="4068">
                  <c:v>1.0581560609236483E-2</c:v>
                </c:pt>
                <c:pt idx="4069">
                  <c:v>1.0580563279160425E-2</c:v>
                </c:pt>
                <c:pt idx="4070">
                  <c:v>1.0579591205609621E-2</c:v>
                </c:pt>
                <c:pt idx="4071">
                  <c:v>1.0578644427122147E-2</c:v>
                </c:pt>
                <c:pt idx="4072">
                  <c:v>1.0577722982189373E-2</c:v>
                </c:pt>
                <c:pt idx="4073">
                  <c:v>1.0576826909361035E-2</c:v>
                </c:pt>
                <c:pt idx="4074">
                  <c:v>1.0575956247198207E-2</c:v>
                </c:pt>
                <c:pt idx="4075">
                  <c:v>1.0575111034169122E-2</c:v>
                </c:pt>
                <c:pt idx="4076">
                  <c:v>1.057429130884651E-2</c:v>
                </c:pt>
                <c:pt idx="4077">
                  <c:v>1.0573497109733173E-2</c:v>
                </c:pt>
                <c:pt idx="4078">
                  <c:v>1.0572728475367074E-2</c:v>
                </c:pt>
                <c:pt idx="4079">
                  <c:v>1.0571985444262674E-2</c:v>
                </c:pt>
                <c:pt idx="4080">
                  <c:v>1.0571268054957679E-2</c:v>
                </c:pt>
                <c:pt idx="4081">
                  <c:v>1.0570576346001368E-2</c:v>
                </c:pt>
                <c:pt idx="4082">
                  <c:v>1.0569910355884943E-2</c:v>
                </c:pt>
                <c:pt idx="4083">
                  <c:v>1.0569270123134395E-2</c:v>
                </c:pt>
                <c:pt idx="4084">
                  <c:v>1.0568655686322108E-2</c:v>
                </c:pt>
                <c:pt idx="4085">
                  <c:v>1.056806708392757E-2</c:v>
                </c:pt>
                <c:pt idx="4086">
                  <c:v>1.0567504354511486E-2</c:v>
                </c:pt>
                <c:pt idx="4087">
                  <c:v>1.0566967536564937E-2</c:v>
                </c:pt>
                <c:pt idx="4088">
                  <c:v>1.0566351704214154E-2</c:v>
                </c:pt>
                <c:pt idx="4089">
                  <c:v>1.0549256479030659E-2</c:v>
                </c:pt>
                <c:pt idx="4090">
                  <c:v>1.0536457256844618E-2</c:v>
                </c:pt>
                <c:pt idx="4091">
                  <c:v>1.0536036804829323E-2</c:v>
                </c:pt>
                <c:pt idx="4092">
                  <c:v>1.0535642402108289E-2</c:v>
                </c:pt>
                <c:pt idx="4093">
                  <c:v>1.0535274087078699E-2</c:v>
                </c:pt>
                <c:pt idx="4094">
                  <c:v>1.0534931898160805E-2</c:v>
                </c:pt>
                <c:pt idx="4095">
                  <c:v>1.053461587378657E-2</c:v>
                </c:pt>
                <c:pt idx="4096">
                  <c:v>1.0534326052364601E-2</c:v>
                </c:pt>
                <c:pt idx="4097">
                  <c:v>1.0534062472338145E-2</c:v>
                </c:pt>
                <c:pt idx="4098">
                  <c:v>1.0533825172115917E-2</c:v>
                </c:pt>
                <c:pt idx="4099">
                  <c:v>1.0533614190117967E-2</c:v>
                </c:pt>
                <c:pt idx="4100">
                  <c:v>1.0533429564775943E-2</c:v>
                </c:pt>
                <c:pt idx="4101">
                  <c:v>1.0533261380575771E-2</c:v>
                </c:pt>
                <c:pt idx="4102">
                  <c:v>1.0533122869701886E-2</c:v>
                </c:pt>
                <c:pt idx="4103">
                  <c:v>1.0533021329685316E-2</c:v>
                </c:pt>
                <c:pt idx="4104">
                  <c:v>1.0532946305503013E-2</c:v>
                </c:pt>
                <c:pt idx="4105">
                  <c:v>1.0532897835563331E-2</c:v>
                </c:pt>
                <c:pt idx="4106">
                  <c:v>1.0532875958297676E-2</c:v>
                </c:pt>
                <c:pt idx="4107">
                  <c:v>1.0532880712137349E-2</c:v>
                </c:pt>
                <c:pt idx="4108">
                  <c:v>1.0532912135478941E-2</c:v>
                </c:pt>
                <c:pt idx="4109">
                  <c:v>1.0532970266800131E-2</c:v>
                </c:pt>
                <c:pt idx="4110">
                  <c:v>1.053305514443946E-2</c:v>
                </c:pt>
                <c:pt idx="4111">
                  <c:v>1.053316680687443E-2</c:v>
                </c:pt>
                <c:pt idx="4112">
                  <c:v>1.0533305292536259E-2</c:v>
                </c:pt>
                <c:pt idx="4113">
                  <c:v>1.0533470639809759E-2</c:v>
                </c:pt>
                <c:pt idx="4114">
                  <c:v>1.0533662887137547E-2</c:v>
                </c:pt>
                <c:pt idx="4115">
                  <c:v>1.0533882072938988E-2</c:v>
                </c:pt>
                <c:pt idx="4116">
                  <c:v>1.0534128235645224E-2</c:v>
                </c:pt>
                <c:pt idx="4117">
                  <c:v>1.0534401413652474E-2</c:v>
                </c:pt>
                <c:pt idx="4118">
                  <c:v>1.0534701645426242E-2</c:v>
                </c:pt>
                <c:pt idx="4119">
                  <c:v>1.0535028969327943E-2</c:v>
                </c:pt>
                <c:pt idx="4120">
                  <c:v>1.0535383423846386E-2</c:v>
                </c:pt>
                <c:pt idx="4121">
                  <c:v>1.0535765047354408E-2</c:v>
                </c:pt>
                <c:pt idx="4122">
                  <c:v>1.0536173878305893E-2</c:v>
                </c:pt>
                <c:pt idx="4123">
                  <c:v>1.0536609955108373E-2</c:v>
                </c:pt>
                <c:pt idx="4124">
                  <c:v>1.053707331618098E-2</c:v>
                </c:pt>
                <c:pt idx="4125">
                  <c:v>1.0537563999931034E-2</c:v>
                </c:pt>
                <c:pt idx="4126">
                  <c:v>1.0538082044823819E-2</c:v>
                </c:pt>
                <c:pt idx="4127">
                  <c:v>1.0538627489255301E-2</c:v>
                </c:pt>
                <c:pt idx="4128">
                  <c:v>1.0539200371644124E-2</c:v>
                </c:pt>
                <c:pt idx="4129">
                  <c:v>1.0539800730432465E-2</c:v>
                </c:pt>
                <c:pt idx="4130">
                  <c:v>1.0540428604004337E-2</c:v>
                </c:pt>
                <c:pt idx="4131">
                  <c:v>1.0541084030813282E-2</c:v>
                </c:pt>
                <c:pt idx="4132">
                  <c:v>1.0541767049289399E-2</c:v>
                </c:pt>
                <c:pt idx="4133">
                  <c:v>1.0542477697828382E-2</c:v>
                </c:pt>
                <c:pt idx="4134">
                  <c:v>1.0543216014860423E-2</c:v>
                </c:pt>
                <c:pt idx="4135">
                  <c:v>1.0543982038838638E-2</c:v>
                </c:pt>
                <c:pt idx="4136">
                  <c:v>1.0544775808123852E-2</c:v>
                </c:pt>
                <c:pt idx="4137">
                  <c:v>1.0545597361180785E-2</c:v>
                </c:pt>
                <c:pt idx="4138">
                  <c:v>1.0546446736439508E-2</c:v>
                </c:pt>
                <c:pt idx="4139">
                  <c:v>1.0547323972283489E-2</c:v>
                </c:pt>
                <c:pt idx="4140">
                  <c:v>1.0548229107177549E-2</c:v>
                </c:pt>
                <c:pt idx="4141">
                  <c:v>1.0549162179505214E-2</c:v>
                </c:pt>
                <c:pt idx="4142">
                  <c:v>1.0550123227742533E-2</c:v>
                </c:pt>
                <c:pt idx="4143">
                  <c:v>1.0551112290226764E-2</c:v>
                </c:pt>
                <c:pt idx="4144">
                  <c:v>1.0552129405480186E-2</c:v>
                </c:pt>
                <c:pt idx="4145">
                  <c:v>1.0553174611851438E-2</c:v>
                </c:pt>
                <c:pt idx="4146">
                  <c:v>1.0554247947781663E-2</c:v>
                </c:pt>
                <c:pt idx="4147">
                  <c:v>1.0555349451700561E-2</c:v>
                </c:pt>
                <c:pt idx="4148">
                  <c:v>1.055647916203761E-2</c:v>
                </c:pt>
                <c:pt idx="4149">
                  <c:v>1.0557637117210621E-2</c:v>
                </c:pt>
                <c:pt idx="4150">
                  <c:v>1.0558823355602858E-2</c:v>
                </c:pt>
                <c:pt idx="4151">
                  <c:v>1.0560037915713092E-2</c:v>
                </c:pt>
                <c:pt idx="4152">
                  <c:v>1.0561280835889621E-2</c:v>
                </c:pt>
                <c:pt idx="4153">
                  <c:v>1.0562552154596392E-2</c:v>
                </c:pt>
                <c:pt idx="4154">
                  <c:v>1.0563851910239622E-2</c:v>
                </c:pt>
                <c:pt idx="4155">
                  <c:v>1.0565180141271533E-2</c:v>
                </c:pt>
                <c:pt idx="4156">
                  <c:v>1.0566536886051799E-2</c:v>
                </c:pt>
                <c:pt idx="4157">
                  <c:v>1.0567922183067437E-2</c:v>
                </c:pt>
                <c:pt idx="4158">
                  <c:v>1.0569336070724319E-2</c:v>
                </c:pt>
                <c:pt idx="4159">
                  <c:v>1.0570778587393458E-2</c:v>
                </c:pt>
                <c:pt idx="4160">
                  <c:v>1.0572249771573318E-2</c:v>
                </c:pt>
                <c:pt idx="4161">
                  <c:v>1.0573749661646472E-2</c:v>
                </c:pt>
                <c:pt idx="4162">
                  <c:v>1.0575278296018526E-2</c:v>
                </c:pt>
                <c:pt idx="4163">
                  <c:v>1.0576835713152977E-2</c:v>
                </c:pt>
                <c:pt idx="4164">
                  <c:v>1.0578421951455483E-2</c:v>
                </c:pt>
                <c:pt idx="4165">
                  <c:v>1.0580037049331463E-2</c:v>
                </c:pt>
                <c:pt idx="4166">
                  <c:v>1.0581681045221105E-2</c:v>
                </c:pt>
                <c:pt idx="4167">
                  <c:v>1.0583353977529878E-2</c:v>
                </c:pt>
                <c:pt idx="4168">
                  <c:v>1.0585055884709408E-2</c:v>
                </c:pt>
                <c:pt idx="4169">
                  <c:v>1.0586786805153422E-2</c:v>
                </c:pt>
                <c:pt idx="4170">
                  <c:v>1.0588546777313466E-2</c:v>
                </c:pt>
                <c:pt idx="4171">
                  <c:v>1.0590335839571587E-2</c:v>
                </c:pt>
                <c:pt idx="4172">
                  <c:v>1.0592154030379285E-2</c:v>
                </c:pt>
                <c:pt idx="4173">
                  <c:v>1.0594001388164678E-2</c:v>
                </c:pt>
                <c:pt idx="4174">
                  <c:v>1.0595877951344371E-2</c:v>
                </c:pt>
                <c:pt idx="4175">
                  <c:v>1.0597783758277163E-2</c:v>
                </c:pt>
                <c:pt idx="4176">
                  <c:v>1.0599718847506819E-2</c:v>
                </c:pt>
                <c:pt idx="4177">
                  <c:v>1.060168325735718E-2</c:v>
                </c:pt>
                <c:pt idx="4178">
                  <c:v>1.0603677026290934E-2</c:v>
                </c:pt>
                <c:pt idx="4179">
                  <c:v>1.0605700192724474E-2</c:v>
                </c:pt>
                <c:pt idx="4180">
                  <c:v>1.0607752795073958E-2</c:v>
                </c:pt>
                <c:pt idx="4181">
                  <c:v>1.0609834871778752E-2</c:v>
                </c:pt>
                <c:pt idx="4182">
                  <c:v>1.0611946461243634E-2</c:v>
                </c:pt>
                <c:pt idx="4183">
                  <c:v>1.0614087601872888E-2</c:v>
                </c:pt>
                <c:pt idx="4184">
                  <c:v>1.0616258332140629E-2</c:v>
                </c:pt>
                <c:pt idx="4185">
                  <c:v>1.061845869043964E-2</c:v>
                </c:pt>
                <c:pt idx="4186">
                  <c:v>1.0620688715174345E-2</c:v>
                </c:pt>
                <c:pt idx="4187">
                  <c:v>1.062294844478359E-2</c:v>
                </c:pt>
                <c:pt idx="4188">
                  <c:v>1.0625237917718112E-2</c:v>
                </c:pt>
                <c:pt idx="4189">
                  <c:v>1.0627557172358949E-2</c:v>
                </c:pt>
                <c:pt idx="4190">
                  <c:v>1.0629906247144775E-2</c:v>
                </c:pt>
                <c:pt idx="4191">
                  <c:v>1.0632285180468276E-2</c:v>
                </c:pt>
                <c:pt idx="4192">
                  <c:v>1.0634694010837583E-2</c:v>
                </c:pt>
                <c:pt idx="4193">
                  <c:v>1.0637132776552498E-2</c:v>
                </c:pt>
                <c:pt idx="4194">
                  <c:v>1.063960151614419E-2</c:v>
                </c:pt>
                <c:pt idx="4195">
                  <c:v>1.0642100267970269E-2</c:v>
                </c:pt>
                <c:pt idx="4196">
                  <c:v>1.0643517097588243E-2</c:v>
                </c:pt>
                <c:pt idx="4197">
                  <c:v>1.0641880221219613E-2</c:v>
                </c:pt>
                <c:pt idx="4198">
                  <c:v>1.064006582869041E-2</c:v>
                </c:pt>
                <c:pt idx="4199">
                  <c:v>1.0638251426131421E-2</c:v>
                </c:pt>
                <c:pt idx="4200">
                  <c:v>1.0636437013519479E-2</c:v>
                </c:pt>
                <c:pt idx="4201">
                  <c:v>1.0634622590808227E-2</c:v>
                </c:pt>
                <c:pt idx="4202">
                  <c:v>1.0632808157963056E-2</c:v>
                </c:pt>
                <c:pt idx="4203">
                  <c:v>1.0630993714983907E-2</c:v>
                </c:pt>
                <c:pt idx="4204">
                  <c:v>1.06291792617434E-2</c:v>
                </c:pt>
                <c:pt idx="4205">
                  <c:v>1.0627364798287927E-2</c:v>
                </c:pt>
                <c:pt idx="4206">
                  <c:v>1.062555032454799E-2</c:v>
                </c:pt>
                <c:pt idx="4207">
                  <c:v>1.0623735840488873E-2</c:v>
                </c:pt>
                <c:pt idx="4208">
                  <c:v>1.0621921346052592E-2</c:v>
                </c:pt>
                <c:pt idx="4209">
                  <c:v>1.0620106841216176E-2</c:v>
                </c:pt>
                <c:pt idx="4210">
                  <c:v>1.0618292325956352E-2</c:v>
                </c:pt>
                <c:pt idx="4211">
                  <c:v>1.0616477800226813E-2</c:v>
                </c:pt>
                <c:pt idx="4212">
                  <c:v>1.0614663263969744E-2</c:v>
                </c:pt>
                <c:pt idx="4213">
                  <c:v>1.0612848717173568E-2</c:v>
                </c:pt>
                <c:pt idx="4214">
                  <c:v>1.0611034159780312E-2</c:v>
                </c:pt>
                <c:pt idx="4215">
                  <c:v>1.0609219591766916E-2</c:v>
                </c:pt>
                <c:pt idx="4216">
                  <c:v>1.0607405013075501E-2</c:v>
                </c:pt>
                <c:pt idx="4217">
                  <c:v>1.0605590423706004E-2</c:v>
                </c:pt>
                <c:pt idx="4218">
                  <c:v>1.0603775823577395E-2</c:v>
                </c:pt>
                <c:pt idx="4219">
                  <c:v>1.0601961212666581E-2</c:v>
                </c:pt>
                <c:pt idx="4220">
                  <c:v>1.0600146590938867E-2</c:v>
                </c:pt>
                <c:pt idx="4221">
                  <c:v>1.0598331958382549E-2</c:v>
                </c:pt>
                <c:pt idx="4222">
                  <c:v>1.059651731489345E-2</c:v>
                </c:pt>
                <c:pt idx="4223">
                  <c:v>1.059470266049484E-2</c:v>
                </c:pt>
                <c:pt idx="4224">
                  <c:v>1.059288799512878E-2</c:v>
                </c:pt>
                <c:pt idx="4225">
                  <c:v>1.059107331873739E-2</c:v>
                </c:pt>
                <c:pt idx="4226">
                  <c:v>1.0589258631320665E-2</c:v>
                </c:pt>
                <c:pt idx="4227">
                  <c:v>1.0587443932809215E-2</c:v>
                </c:pt>
                <c:pt idx="4228">
                  <c:v>1.0585629223168191E-2</c:v>
                </c:pt>
                <c:pt idx="4229">
                  <c:v>1.058381450238601E-2</c:v>
                </c:pt>
                <c:pt idx="4230">
                  <c:v>1.058199977040492E-2</c:v>
                </c:pt>
                <c:pt idx="4231">
                  <c:v>1.0580185027178555E-2</c:v>
                </c:pt>
                <c:pt idx="4232">
                  <c:v>1.0578370272672184E-2</c:v>
                </c:pt>
                <c:pt idx="4233">
                  <c:v>1.0576555506862656E-2</c:v>
                </c:pt>
                <c:pt idx="4234">
                  <c:v>1.0574740729703731E-2</c:v>
                </c:pt>
                <c:pt idx="4235">
                  <c:v>1.0572925941160554E-2</c:v>
                </c:pt>
                <c:pt idx="4236">
                  <c:v>1.0571111141175248E-2</c:v>
                </c:pt>
                <c:pt idx="4237">
                  <c:v>1.0569296329747934E-2</c:v>
                </c:pt>
                <c:pt idx="4238">
                  <c:v>1.0567481506785943E-2</c:v>
                </c:pt>
                <c:pt idx="4239">
                  <c:v>1.0565666672312426E-2</c:v>
                </c:pt>
                <c:pt idx="4240">
                  <c:v>1.0563851826246352E-2</c:v>
                </c:pt>
                <c:pt idx="4241">
                  <c:v>1.0562036968564628E-2</c:v>
                </c:pt>
                <c:pt idx="4242">
                  <c:v>1.0560222099232344E-2</c:v>
                </c:pt>
                <c:pt idx="4243">
                  <c:v>1.0558407218214955E-2</c:v>
                </c:pt>
                <c:pt idx="4244">
                  <c:v>1.0556592325454582E-2</c:v>
                </c:pt>
                <c:pt idx="4245">
                  <c:v>1.0563023340788003E-2</c:v>
                </c:pt>
                <c:pt idx="4246">
                  <c:v>1.0581874730617133E-2</c:v>
                </c:pt>
                <c:pt idx="4247">
                  <c:v>1.0580054830047999E-2</c:v>
                </c:pt>
                <c:pt idx="4248">
                  <c:v>1.0578234917552748E-2</c:v>
                </c:pt>
                <c:pt idx="4249">
                  <c:v>1.0576414993084886E-2</c:v>
                </c:pt>
                <c:pt idx="4250">
                  <c:v>1.0574595056644527E-2</c:v>
                </c:pt>
                <c:pt idx="4251">
                  <c:v>1.0572775108161977E-2</c:v>
                </c:pt>
                <c:pt idx="4252">
                  <c:v>1.0570955147614013E-2</c:v>
                </c:pt>
                <c:pt idx="4253">
                  <c:v>1.0569135174954189E-2</c:v>
                </c:pt>
                <c:pt idx="4254">
                  <c:v>1.0567315190159257E-2</c:v>
                </c:pt>
                <c:pt idx="4255">
                  <c:v>1.0565495193182893E-2</c:v>
                </c:pt>
                <c:pt idx="4256">
                  <c:v>1.0563675183978608E-2</c:v>
                </c:pt>
                <c:pt idx="4257">
                  <c:v>1.0561855162511562E-2</c:v>
                </c:pt>
                <c:pt idx="4258">
                  <c:v>1.0560035128758567E-2</c:v>
                </c:pt>
                <c:pt idx="4259">
                  <c:v>1.0558215082661493E-2</c:v>
                </c:pt>
                <c:pt idx="4260">
                  <c:v>1.0556395024185688E-2</c:v>
                </c:pt>
                <c:pt idx="4261">
                  <c:v>1.055457495330781E-2</c:v>
                </c:pt>
                <c:pt idx="4262">
                  <c:v>1.0552624863383634E-2</c:v>
                </c:pt>
                <c:pt idx="4263">
                  <c:v>1.0550674759448184E-2</c:v>
                </c:pt>
                <c:pt idx="4264">
                  <c:v>1.0548854649288945E-2</c:v>
                </c:pt>
                <c:pt idx="4265">
                  <c:v>1.0547034526588462E-2</c:v>
                </c:pt>
                <c:pt idx="4266">
                  <c:v>1.0545214391276968E-2</c:v>
                </c:pt>
                <c:pt idx="4267">
                  <c:v>1.0543394243296485E-2</c:v>
                </c:pt>
                <c:pt idx="4268">
                  <c:v>1.054157408264695E-2</c:v>
                </c:pt>
                <c:pt idx="4269">
                  <c:v>1.0539753909281965E-2</c:v>
                </c:pt>
                <c:pt idx="4270">
                  <c:v>1.0537933723143458E-2</c:v>
                </c:pt>
                <c:pt idx="4271">
                  <c:v>1.0536113524208275E-2</c:v>
                </c:pt>
                <c:pt idx="4272">
                  <c:v>1.0534293312441562E-2</c:v>
                </c:pt>
                <c:pt idx="4273">
                  <c:v>1.0532473087785283E-2</c:v>
                </c:pt>
                <c:pt idx="4274">
                  <c:v>1.0530652850216279E-2</c:v>
                </c:pt>
                <c:pt idx="4275">
                  <c:v>1.0528832599711152E-2</c:v>
                </c:pt>
                <c:pt idx="4276">
                  <c:v>1.0527012336200438E-2</c:v>
                </c:pt>
                <c:pt idx="4277">
                  <c:v>1.0525192059684078E-2</c:v>
                </c:pt>
                <c:pt idx="4278">
                  <c:v>1.0523371770080817E-2</c:v>
                </c:pt>
                <c:pt idx="4279">
                  <c:v>1.0521551467355891E-2</c:v>
                </c:pt>
                <c:pt idx="4280">
                  <c:v>1.0519731151520724E-2</c:v>
                </c:pt>
                <c:pt idx="4281">
                  <c:v>1.0517910822494246E-2</c:v>
                </c:pt>
                <c:pt idx="4282">
                  <c:v>1.0516090480241573E-2</c:v>
                </c:pt>
                <c:pt idx="4283">
                  <c:v>1.0514270124739487E-2</c:v>
                </c:pt>
                <c:pt idx="4284">
                  <c:v>1.0512449755930011E-2</c:v>
                </c:pt>
                <c:pt idx="4285">
                  <c:v>1.0510629373801355E-2</c:v>
                </c:pt>
                <c:pt idx="4286">
                  <c:v>1.0508808978295661E-2</c:v>
                </c:pt>
                <c:pt idx="4287">
                  <c:v>1.050698856936644E-2</c:v>
                </c:pt>
                <c:pt idx="4288">
                  <c:v>1.0505168147002078E-2</c:v>
                </c:pt>
                <c:pt idx="4289">
                  <c:v>1.0503347711156148E-2</c:v>
                </c:pt>
                <c:pt idx="4290">
                  <c:v>1.050152726177061E-2</c:v>
                </c:pt>
                <c:pt idx="4291">
                  <c:v>1.0499706798833858E-2</c:v>
                </c:pt>
                <c:pt idx="4292">
                  <c:v>1.0497886322287849E-2</c:v>
                </c:pt>
                <c:pt idx="4293">
                  <c:v>1.0496065832097763E-2</c:v>
                </c:pt>
                <c:pt idx="4294">
                  <c:v>1.0494245328263594E-2</c:v>
                </c:pt>
                <c:pt idx="4295">
                  <c:v>1.0492424810669332E-2</c:v>
                </c:pt>
                <c:pt idx="4296">
                  <c:v>1.0490474240691364E-2</c:v>
                </c:pt>
                <c:pt idx="4297">
                  <c:v>1.0480319882320068E-2</c:v>
                </c:pt>
                <c:pt idx="4298">
                  <c:v>1.0458050900037019E-2</c:v>
                </c:pt>
                <c:pt idx="4299">
                  <c:v>1.0456235299482133E-2</c:v>
                </c:pt>
                <c:pt idx="4300">
                  <c:v>1.0454419685054193E-2</c:v>
                </c:pt>
                <c:pt idx="4301">
                  <c:v>1.0452604056718419E-2</c:v>
                </c:pt>
                <c:pt idx="4302">
                  <c:v>1.0450788414428615E-2</c:v>
                </c:pt>
                <c:pt idx="4303">
                  <c:v>1.0448972758138421E-2</c:v>
                </c:pt>
                <c:pt idx="4304">
                  <c:v>1.0447157087836202E-2</c:v>
                </c:pt>
                <c:pt idx="4305">
                  <c:v>1.0445341403464196E-2</c:v>
                </c:pt>
                <c:pt idx="4306">
                  <c:v>1.0443525704976055E-2</c:v>
                </c:pt>
                <c:pt idx="4307">
                  <c:v>1.0441709992383323E-2</c:v>
                </c:pt>
                <c:pt idx="4308">
                  <c:v>1.0439894265570196E-2</c:v>
                </c:pt>
                <c:pt idx="4309">
                  <c:v>1.0438078524571522E-2</c:v>
                </c:pt>
                <c:pt idx="4310">
                  <c:v>1.0436262769294628E-2</c:v>
                </c:pt>
                <c:pt idx="4311">
                  <c:v>1.0434446999751049E-2</c:v>
                </c:pt>
                <c:pt idx="4312">
                  <c:v>1.043263121584825E-2</c:v>
                </c:pt>
                <c:pt idx="4313">
                  <c:v>1.0430815417609382E-2</c:v>
                </c:pt>
                <c:pt idx="4314">
                  <c:v>1.0428999604918625E-2</c:v>
                </c:pt>
                <c:pt idx="4315">
                  <c:v>1.0427183777822282E-2</c:v>
                </c:pt>
                <c:pt idx="4316">
                  <c:v>1.042536793623941E-2</c:v>
                </c:pt>
                <c:pt idx="4317">
                  <c:v>1.0423552080112039E-2</c:v>
                </c:pt>
                <c:pt idx="4318">
                  <c:v>1.0421736209440169E-2</c:v>
                </c:pt>
                <c:pt idx="4319">
                  <c:v>1.0419920324165978E-2</c:v>
                </c:pt>
                <c:pt idx="4320">
                  <c:v>1.0418104424254738E-2</c:v>
                </c:pt>
                <c:pt idx="4321">
                  <c:v>1.0416288509671691E-2</c:v>
                </c:pt>
                <c:pt idx="4322">
                  <c:v>1.0414472580393594E-2</c:v>
                </c:pt>
                <c:pt idx="4323">
                  <c:v>1.0412656636339562E-2</c:v>
                </c:pt>
                <c:pt idx="4324">
                  <c:v>1.0410840677509539E-2</c:v>
                </c:pt>
                <c:pt idx="4325">
                  <c:v>1.0409024703857215E-2</c:v>
                </c:pt>
                <c:pt idx="4326">
                  <c:v>1.0407208715336291E-2</c:v>
                </c:pt>
                <c:pt idx="4327">
                  <c:v>1.0405392711912095E-2</c:v>
                </c:pt>
                <c:pt idx="4328">
                  <c:v>1.0403576693549778E-2</c:v>
                </c:pt>
                <c:pt idx="4329">
                  <c:v>1.0401760660203036E-2</c:v>
                </c:pt>
                <c:pt idx="4330">
                  <c:v>1.0399944611860413E-2</c:v>
                </c:pt>
                <c:pt idx="4331">
                  <c:v>1.0398128548429239E-2</c:v>
                </c:pt>
                <c:pt idx="4332">
                  <c:v>1.0396312469932667E-2</c:v>
                </c:pt>
                <c:pt idx="4333">
                  <c:v>1.0394496376312816E-2</c:v>
                </c:pt>
                <c:pt idx="4334">
                  <c:v>1.0392680267488711E-2</c:v>
                </c:pt>
                <c:pt idx="4335">
                  <c:v>1.0390864143494962E-2</c:v>
                </c:pt>
                <c:pt idx="4336">
                  <c:v>1.0389048004227384E-2</c:v>
                </c:pt>
                <c:pt idx="4337">
                  <c:v>1.038723184969767E-2</c:v>
                </c:pt>
                <c:pt idx="4338">
                  <c:v>1.0385415679836307E-2</c:v>
                </c:pt>
                <c:pt idx="4339">
                  <c:v>1.0383599494620139E-2</c:v>
                </c:pt>
                <c:pt idx="4340">
                  <c:v>1.0381783294002861E-2</c:v>
                </c:pt>
                <c:pt idx="4341">
                  <c:v>1.0379967077961383E-2</c:v>
                </c:pt>
                <c:pt idx="4342">
                  <c:v>1.0378150846437704E-2</c:v>
                </c:pt>
                <c:pt idx="4343">
                  <c:v>1.0376334599408668E-2</c:v>
                </c:pt>
                <c:pt idx="4344">
                  <c:v>1.0374518336816518E-2</c:v>
                </c:pt>
                <c:pt idx="4345">
                  <c:v>1.037270205863804E-2</c:v>
                </c:pt>
                <c:pt idx="4346">
                  <c:v>1.0370885764850079E-2</c:v>
                </c:pt>
                <c:pt idx="4347">
                  <c:v>1.0369069455406332E-2</c:v>
                </c:pt>
                <c:pt idx="4348">
                  <c:v>1.036712339190542E-2</c:v>
                </c:pt>
                <c:pt idx="4349">
                  <c:v>1.036517731076592E-2</c:v>
                </c:pt>
                <c:pt idx="4350">
                  <c:v>1.0363360951833817E-2</c:v>
                </c:pt>
                <c:pt idx="4351">
                  <c:v>1.0361544577083893E-2</c:v>
                </c:pt>
                <c:pt idx="4352">
                  <c:v>1.0359728186458233E-2</c:v>
                </c:pt>
                <c:pt idx="4353">
                  <c:v>1.035791177994521E-2</c:v>
                </c:pt>
                <c:pt idx="4354">
                  <c:v>1.0356095357498624E-2</c:v>
                </c:pt>
                <c:pt idx="4355">
                  <c:v>1.0354278919060541E-2</c:v>
                </c:pt>
                <c:pt idx="4356">
                  <c:v>1.0352462464642475E-2</c:v>
                </c:pt>
                <c:pt idx="4357">
                  <c:v>1.0350645994151943E-2</c:v>
                </c:pt>
                <c:pt idx="4358">
                  <c:v>1.0348829507577317E-2</c:v>
                </c:pt>
                <c:pt idx="4359">
                  <c:v>1.0347013004883842E-2</c:v>
                </c:pt>
                <c:pt idx="4360">
                  <c:v>1.0345196486025164E-2</c:v>
                </c:pt>
                <c:pt idx="4361">
                  <c:v>1.0343509704169139E-2</c:v>
                </c:pt>
                <c:pt idx="4362">
                  <c:v>1.0341822907979071E-2</c:v>
                </c:pt>
                <c:pt idx="4363">
                  <c:v>1.0340006342717653E-2</c:v>
                </c:pt>
                <c:pt idx="4364">
                  <c:v>1.0338189761140664E-2</c:v>
                </c:pt>
                <c:pt idx="4365">
                  <c:v>1.033637316324801E-2</c:v>
                </c:pt>
                <c:pt idx="4366">
                  <c:v>1.0334426789927402E-2</c:v>
                </c:pt>
                <c:pt idx="4367">
                  <c:v>1.0332480398195763E-2</c:v>
                </c:pt>
                <c:pt idx="4368">
                  <c:v>1.0330663748638462E-2</c:v>
                </c:pt>
                <c:pt idx="4369">
                  <c:v>1.0328847082591857E-2</c:v>
                </c:pt>
                <c:pt idx="4370">
                  <c:v>1.0327030399986488E-2</c:v>
                </c:pt>
                <c:pt idx="4371">
                  <c:v>1.0325213700822414E-2</c:v>
                </c:pt>
                <c:pt idx="4372">
                  <c:v>1.0323396985018603E-2</c:v>
                </c:pt>
                <c:pt idx="4373">
                  <c:v>1.0321580252551874E-2</c:v>
                </c:pt>
                <c:pt idx="4374">
                  <c:v>1.0319763503410557E-2</c:v>
                </c:pt>
                <c:pt idx="4375">
                  <c:v>1.0317946737502194E-2</c:v>
                </c:pt>
                <c:pt idx="4376">
                  <c:v>1.0316129954849877E-2</c:v>
                </c:pt>
                <c:pt idx="4377">
                  <c:v>1.0314313155384147E-2</c:v>
                </c:pt>
                <c:pt idx="4378">
                  <c:v>1.031249633903555E-2</c:v>
                </c:pt>
                <c:pt idx="4379">
                  <c:v>1.0310679505827296E-2</c:v>
                </c:pt>
                <c:pt idx="4380">
                  <c:v>1.0308862655701382E-2</c:v>
                </c:pt>
                <c:pt idx="4381">
                  <c:v>1.0307045788599929E-2</c:v>
                </c:pt>
                <c:pt idx="4382">
                  <c:v>1.0305228904499905E-2</c:v>
                </c:pt>
                <c:pt idx="4383">
                  <c:v>1.0303412003343367E-2</c:v>
                </c:pt>
                <c:pt idx="4384">
                  <c:v>1.0301595085130316E-2</c:v>
                </c:pt>
                <c:pt idx="4385">
                  <c:v>1.0299778149791293E-2</c:v>
                </c:pt>
                <c:pt idx="4386">
                  <c:v>1.0297961197291629E-2</c:v>
                </c:pt>
                <c:pt idx="4387">
                  <c:v>1.0296144227631204E-2</c:v>
                </c:pt>
                <c:pt idx="4388">
                  <c:v>1.0294327240705834E-2</c:v>
                </c:pt>
                <c:pt idx="4389">
                  <c:v>1.0292510236515636E-2</c:v>
                </c:pt>
                <c:pt idx="4390">
                  <c:v>1.0290693215037399E-2</c:v>
                </c:pt>
                <c:pt idx="4391">
                  <c:v>1.0288876176201663E-2</c:v>
                </c:pt>
                <c:pt idx="4392">
                  <c:v>1.0287059120008431E-2</c:v>
                </c:pt>
                <c:pt idx="4393">
                  <c:v>1.0285242046342E-2</c:v>
                </c:pt>
                <c:pt idx="4394">
                  <c:v>1.0283424955283279E-2</c:v>
                </c:pt>
                <c:pt idx="4395">
                  <c:v>1.0281607846681782E-2</c:v>
                </c:pt>
                <c:pt idx="4396">
                  <c:v>1.0279790720549202E-2</c:v>
                </c:pt>
                <c:pt idx="4397">
                  <c:v>1.0277973576862328E-2</c:v>
                </c:pt>
                <c:pt idx="4398">
                  <c:v>1.0276156415551701E-2</c:v>
                </c:pt>
                <c:pt idx="4399">
                  <c:v>1.0274339236605744E-2</c:v>
                </c:pt>
                <c:pt idx="4400">
                  <c:v>1.0272132637605604E-2</c:v>
                </c:pt>
                <c:pt idx="4401">
                  <c:v>1.0269926013985471E-2</c:v>
                </c:pt>
                <c:pt idx="4402">
                  <c:v>1.0268108774234831E-2</c:v>
                </c:pt>
                <c:pt idx="4403">
                  <c:v>1.0266291516675258E-2</c:v>
                </c:pt>
                <c:pt idx="4404">
                  <c:v>1.0264474241225681E-2</c:v>
                </c:pt>
                <c:pt idx="4405">
                  <c:v>1.0262656947909243E-2</c:v>
                </c:pt>
                <c:pt idx="4406">
                  <c:v>1.0260839636668007E-2</c:v>
                </c:pt>
                <c:pt idx="4407">
                  <c:v>1.0259022307444214E-2</c:v>
                </c:pt>
                <c:pt idx="4408">
                  <c:v>1.0257204960203088E-2</c:v>
                </c:pt>
                <c:pt idx="4409">
                  <c:v>1.0255387594921386E-2</c:v>
                </c:pt>
                <c:pt idx="4410">
                  <c:v>1.0253570211564514E-2</c:v>
                </c:pt>
                <c:pt idx="4411">
                  <c:v>1.0251752810086109E-2</c:v>
                </c:pt>
                <c:pt idx="4412">
                  <c:v>1.0249935390439861E-2</c:v>
                </c:pt>
                <c:pt idx="4413">
                  <c:v>1.0248117952590988E-2</c:v>
                </c:pt>
                <c:pt idx="4414">
                  <c:v>1.0246300496516465E-2</c:v>
                </c:pt>
                <c:pt idx="4415">
                  <c:v>1.0244483022169886E-2</c:v>
                </c:pt>
                <c:pt idx="4416">
                  <c:v>1.024253570764919E-2</c:v>
                </c:pt>
                <c:pt idx="4417">
                  <c:v>1.0240588372552427E-2</c:v>
                </c:pt>
                <c:pt idx="4418">
                  <c:v>1.0238770840521518E-2</c:v>
                </c:pt>
                <c:pt idx="4419">
                  <c:v>1.023695329004491E-2</c:v>
                </c:pt>
                <c:pt idx="4420">
                  <c:v>1.0235135721111019E-2</c:v>
                </c:pt>
                <c:pt idx="4421">
                  <c:v>1.0233318133673636E-2</c:v>
                </c:pt>
                <c:pt idx="4422">
                  <c:v>1.0231500527663211E-2</c:v>
                </c:pt>
                <c:pt idx="4423">
                  <c:v>1.0229682903102898E-2</c:v>
                </c:pt>
                <c:pt idx="4424">
                  <c:v>1.0227865259888566E-2</c:v>
                </c:pt>
                <c:pt idx="4425">
                  <c:v>1.0226047598043369E-2</c:v>
                </c:pt>
                <c:pt idx="4426">
                  <c:v>1.0224229917486245E-2</c:v>
                </c:pt>
                <c:pt idx="4427">
                  <c:v>1.0222412218182373E-2</c:v>
                </c:pt>
                <c:pt idx="4428">
                  <c:v>1.0220594500120327E-2</c:v>
                </c:pt>
                <c:pt idx="4429">
                  <c:v>1.0218776763242223E-2</c:v>
                </c:pt>
                <c:pt idx="4430">
                  <c:v>1.0216959007501639E-2</c:v>
                </c:pt>
                <c:pt idx="4431">
                  <c:v>1.0215141232875423E-2</c:v>
                </c:pt>
                <c:pt idx="4432">
                  <c:v>1.0213323439340536E-2</c:v>
                </c:pt>
                <c:pt idx="4433">
                  <c:v>1.021150562681589E-2</c:v>
                </c:pt>
                <c:pt idx="4434">
                  <c:v>1.0209687795301483E-2</c:v>
                </c:pt>
                <c:pt idx="4435">
                  <c:v>1.020786994473943E-2</c:v>
                </c:pt>
                <c:pt idx="4436">
                  <c:v>1.0206052075106642E-2</c:v>
                </c:pt>
                <c:pt idx="4437">
                  <c:v>1.0204234186356692E-2</c:v>
                </c:pt>
                <c:pt idx="4438">
                  <c:v>1.0202416278443276E-2</c:v>
                </c:pt>
                <c:pt idx="4439">
                  <c:v>1.0200598351331842E-2</c:v>
                </c:pt>
                <c:pt idx="4440">
                  <c:v>1.0198780404999001E-2</c:v>
                </c:pt>
                <c:pt idx="4441">
                  <c:v>1.0196962439387048E-2</c:v>
                </c:pt>
                <c:pt idx="4442">
                  <c:v>1.0195144454472772E-2</c:v>
                </c:pt>
                <c:pt idx="4443">
                  <c:v>1.0193326450209922E-2</c:v>
                </c:pt>
                <c:pt idx="4444">
                  <c:v>1.0191508426575173E-2</c:v>
                </c:pt>
                <c:pt idx="4445">
                  <c:v>1.0189690383499246E-2</c:v>
                </c:pt>
                <c:pt idx="4446">
                  <c:v>1.0187872320970558E-2</c:v>
                </c:pt>
                <c:pt idx="4447">
                  <c:v>1.0186054238954205E-2</c:v>
                </c:pt>
                <c:pt idx="4448">
                  <c:v>1.0184236137392484E-2</c:v>
                </c:pt>
                <c:pt idx="4449">
                  <c:v>1.0182418016250607E-2</c:v>
                </c:pt>
                <c:pt idx="4450">
                  <c:v>1.0180599875505476E-2</c:v>
                </c:pt>
                <c:pt idx="4451">
                  <c:v>1.0178781715110613E-2</c:v>
                </c:pt>
                <c:pt idx="4452">
                  <c:v>1.0176963535019888E-2</c:v>
                </c:pt>
                <c:pt idx="4453">
                  <c:v>1.019105643033944E-2</c:v>
                </c:pt>
                <c:pt idx="4454">
                  <c:v>1.0201199244718863E-2</c:v>
                </c:pt>
                <c:pt idx="4455">
                  <c:v>1.0199376023854236E-2</c:v>
                </c:pt>
                <c:pt idx="4456">
                  <c:v>1.0197552783100427E-2</c:v>
                </c:pt>
                <c:pt idx="4457">
                  <c:v>1.0195729522410952E-2</c:v>
                </c:pt>
                <c:pt idx="4458">
                  <c:v>1.0193906241751099E-2</c:v>
                </c:pt>
                <c:pt idx="4459">
                  <c:v>1.0192082941085975E-2</c:v>
                </c:pt>
                <c:pt idx="4460">
                  <c:v>1.0190259620369168E-2</c:v>
                </c:pt>
                <c:pt idx="4461">
                  <c:v>1.0188436279565838E-2</c:v>
                </c:pt>
                <c:pt idx="4462">
                  <c:v>1.0188436279565838E-2</c:v>
                </c:pt>
                <c:pt idx="4463">
                  <c:v>1.0188436279565838E-2</c:v>
                </c:pt>
                <c:pt idx="4464">
                  <c:v>1.0188436279565838E-2</c:v>
                </c:pt>
                <c:pt idx="4465">
                  <c:v>1.0188436279565838E-2</c:v>
                </c:pt>
                <c:pt idx="4466">
                  <c:v>1.0188436279565838E-2</c:v>
                </c:pt>
                <c:pt idx="4467">
                  <c:v>1.0188436279565838E-2</c:v>
                </c:pt>
                <c:pt idx="4468">
                  <c:v>1.0188436279565838E-2</c:v>
                </c:pt>
                <c:pt idx="4469">
                  <c:v>1.0188436279565838E-2</c:v>
                </c:pt>
                <c:pt idx="4470">
                  <c:v>1.0188436279565838E-2</c:v>
                </c:pt>
                <c:pt idx="4471">
                  <c:v>1.0188436279565838E-2</c:v>
                </c:pt>
                <c:pt idx="4472">
                  <c:v>1.0188436279565838E-2</c:v>
                </c:pt>
                <c:pt idx="4473">
                  <c:v>1.0188436279565838E-2</c:v>
                </c:pt>
                <c:pt idx="4474">
                  <c:v>1.0188436279565838E-2</c:v>
                </c:pt>
                <c:pt idx="4475">
                  <c:v>1.0188436279565838E-2</c:v>
                </c:pt>
                <c:pt idx="4476">
                  <c:v>1.0188436279565838E-2</c:v>
                </c:pt>
                <c:pt idx="4477">
                  <c:v>1.0188436279565838E-2</c:v>
                </c:pt>
                <c:pt idx="4478">
                  <c:v>1.0188436279565838E-2</c:v>
                </c:pt>
                <c:pt idx="4479">
                  <c:v>1.0188436279565838E-2</c:v>
                </c:pt>
                <c:pt idx="4480">
                  <c:v>1.0188436279565838E-2</c:v>
                </c:pt>
                <c:pt idx="4481">
                  <c:v>1.0188436279565838E-2</c:v>
                </c:pt>
                <c:pt idx="4482">
                  <c:v>1.0188436279565838E-2</c:v>
                </c:pt>
                <c:pt idx="4483">
                  <c:v>1.0188436279565838E-2</c:v>
                </c:pt>
                <c:pt idx="4484">
                  <c:v>1.0188436279565838E-2</c:v>
                </c:pt>
                <c:pt idx="4485">
                  <c:v>1.0188436279565838E-2</c:v>
                </c:pt>
                <c:pt idx="4486">
                  <c:v>1.0188436279565838E-2</c:v>
                </c:pt>
                <c:pt idx="4487">
                  <c:v>1.0188436279565838E-2</c:v>
                </c:pt>
                <c:pt idx="4488">
                  <c:v>1.0188436279565838E-2</c:v>
                </c:pt>
                <c:pt idx="4489">
                  <c:v>1.0188436279565838E-2</c:v>
                </c:pt>
                <c:pt idx="4490">
                  <c:v>1.01884362795658E-2</c:v>
                </c:pt>
                <c:pt idx="4491">
                  <c:v>1.01884362795658E-2</c:v>
                </c:pt>
                <c:pt idx="4492">
                  <c:v>1.01884362795658E-2</c:v>
                </c:pt>
                <c:pt idx="4493">
                  <c:v>1.01884362795658E-2</c:v>
                </c:pt>
                <c:pt idx="4494">
                  <c:v>1.01884362795658E-2</c:v>
                </c:pt>
                <c:pt idx="4495">
                  <c:v>1.01884362795658E-2</c:v>
                </c:pt>
                <c:pt idx="4496">
                  <c:v>1.01884362795658E-2</c:v>
                </c:pt>
                <c:pt idx="4497">
                  <c:v>1.01884362795658E-2</c:v>
                </c:pt>
                <c:pt idx="4498">
                  <c:v>1.01884362795658E-2</c:v>
                </c:pt>
                <c:pt idx="4499">
                  <c:v>1.01884362795658E-2</c:v>
                </c:pt>
                <c:pt idx="4500">
                  <c:v>1.01884362795658E-2</c:v>
                </c:pt>
                <c:pt idx="4501">
                  <c:v>1.01884362795658E-2</c:v>
                </c:pt>
                <c:pt idx="4502">
                  <c:v>1.01884362795658E-2</c:v>
                </c:pt>
                <c:pt idx="4503">
                  <c:v>1.01884362795658E-2</c:v>
                </c:pt>
                <c:pt idx="4504">
                  <c:v>1.01884362795658E-2</c:v>
                </c:pt>
                <c:pt idx="4505">
                  <c:v>1.01884362795658E-2</c:v>
                </c:pt>
                <c:pt idx="4506">
                  <c:v>1.01884362795658E-2</c:v>
                </c:pt>
                <c:pt idx="4507">
                  <c:v>1.01884362795658E-2</c:v>
                </c:pt>
                <c:pt idx="4508">
                  <c:v>1.01884362795658E-2</c:v>
                </c:pt>
                <c:pt idx="4509">
                  <c:v>1.01884362795658E-2</c:v>
                </c:pt>
                <c:pt idx="4510">
                  <c:v>1.01884362795658E-2</c:v>
                </c:pt>
                <c:pt idx="4511">
                  <c:v>1.01884362795658E-2</c:v>
                </c:pt>
                <c:pt idx="4512">
                  <c:v>1.01884362795658E-2</c:v>
                </c:pt>
                <c:pt idx="4513">
                  <c:v>1.01884362795658E-2</c:v>
                </c:pt>
                <c:pt idx="4514">
                  <c:v>1.01884362795658E-2</c:v>
                </c:pt>
                <c:pt idx="4515">
                  <c:v>1.01884362795658E-2</c:v>
                </c:pt>
                <c:pt idx="4516">
                  <c:v>1.01884362795658E-2</c:v>
                </c:pt>
                <c:pt idx="4517">
                  <c:v>1.01884362795658E-2</c:v>
                </c:pt>
                <c:pt idx="4518">
                  <c:v>1.01884362795658E-2</c:v>
                </c:pt>
                <c:pt idx="4519">
                  <c:v>1.01884362795658E-2</c:v>
                </c:pt>
                <c:pt idx="4520">
                  <c:v>1.01884362795658E-2</c:v>
                </c:pt>
                <c:pt idx="4521">
                  <c:v>1.01884362795658E-2</c:v>
                </c:pt>
                <c:pt idx="4522">
                  <c:v>1.01884362795658E-2</c:v>
                </c:pt>
                <c:pt idx="4523">
                  <c:v>1.01884362795658E-2</c:v>
                </c:pt>
                <c:pt idx="4524">
                  <c:v>1.01884362795658E-2</c:v>
                </c:pt>
                <c:pt idx="4525">
                  <c:v>1.01884362795658E-2</c:v>
                </c:pt>
                <c:pt idx="4526">
                  <c:v>1.01884362795658E-2</c:v>
                </c:pt>
                <c:pt idx="4527">
                  <c:v>1.01884362795658E-2</c:v>
                </c:pt>
                <c:pt idx="4528">
                  <c:v>1.01884362795658E-2</c:v>
                </c:pt>
                <c:pt idx="4529">
                  <c:v>1.01884362795658E-2</c:v>
                </c:pt>
                <c:pt idx="4530">
                  <c:v>1.01884362795658E-2</c:v>
                </c:pt>
                <c:pt idx="4531">
                  <c:v>1.01884362795658E-2</c:v>
                </c:pt>
                <c:pt idx="4532">
                  <c:v>1.01884362795658E-2</c:v>
                </c:pt>
                <c:pt idx="4533">
                  <c:v>1.01884362795658E-2</c:v>
                </c:pt>
                <c:pt idx="4534">
                  <c:v>1.01884362795658E-2</c:v>
                </c:pt>
                <c:pt idx="4535">
                  <c:v>1.01884362795658E-2</c:v>
                </c:pt>
                <c:pt idx="4536">
                  <c:v>1.01884362795658E-2</c:v>
                </c:pt>
                <c:pt idx="4537">
                  <c:v>1.01884362795658E-2</c:v>
                </c:pt>
                <c:pt idx="4538">
                  <c:v>1.01884362795658E-2</c:v>
                </c:pt>
                <c:pt idx="4539">
                  <c:v>1.01884362795658E-2</c:v>
                </c:pt>
                <c:pt idx="4540">
                  <c:v>1.01884362795658E-2</c:v>
                </c:pt>
                <c:pt idx="4541">
                  <c:v>1.01884362795658E-2</c:v>
                </c:pt>
                <c:pt idx="4542">
                  <c:v>1.01884362795658E-2</c:v>
                </c:pt>
                <c:pt idx="4543">
                  <c:v>1.01884362795658E-2</c:v>
                </c:pt>
                <c:pt idx="4544">
                  <c:v>1.01884362795658E-2</c:v>
                </c:pt>
                <c:pt idx="4545">
                  <c:v>1.01884362795658E-2</c:v>
                </c:pt>
                <c:pt idx="4546">
                  <c:v>1.01884362795658E-2</c:v>
                </c:pt>
                <c:pt idx="4547">
                  <c:v>1.01884362795658E-2</c:v>
                </c:pt>
                <c:pt idx="4548">
                  <c:v>1.01884362795658E-2</c:v>
                </c:pt>
                <c:pt idx="4549">
                  <c:v>1.01884362795658E-2</c:v>
                </c:pt>
                <c:pt idx="4550">
                  <c:v>1.01884362795658E-2</c:v>
                </c:pt>
                <c:pt idx="4551">
                  <c:v>1.01884362795658E-2</c:v>
                </c:pt>
                <c:pt idx="4552">
                  <c:v>1.01884362795658E-2</c:v>
                </c:pt>
                <c:pt idx="4553">
                  <c:v>1.01884362795658E-2</c:v>
                </c:pt>
                <c:pt idx="4554">
                  <c:v>1.01884362795658E-2</c:v>
                </c:pt>
                <c:pt idx="4555">
                  <c:v>1.01884362795658E-2</c:v>
                </c:pt>
                <c:pt idx="4556">
                  <c:v>1.01884362795658E-2</c:v>
                </c:pt>
                <c:pt idx="4557">
                  <c:v>1.01884362795658E-2</c:v>
                </c:pt>
                <c:pt idx="4558">
                  <c:v>1.01884362795658E-2</c:v>
                </c:pt>
                <c:pt idx="4559">
                  <c:v>1.01884362795658E-2</c:v>
                </c:pt>
                <c:pt idx="4560">
                  <c:v>1.01884362795658E-2</c:v>
                </c:pt>
                <c:pt idx="4561">
                  <c:v>1.01884362795658E-2</c:v>
                </c:pt>
                <c:pt idx="4562">
                  <c:v>1.01884362795658E-2</c:v>
                </c:pt>
                <c:pt idx="4563">
                  <c:v>1.01884362795658E-2</c:v>
                </c:pt>
                <c:pt idx="4564">
                  <c:v>1.01884362795658E-2</c:v>
                </c:pt>
                <c:pt idx="4565">
                  <c:v>1.01884362795658E-2</c:v>
                </c:pt>
                <c:pt idx="4566">
                  <c:v>1.01884362795658E-2</c:v>
                </c:pt>
                <c:pt idx="4567">
                  <c:v>1.01884362795658E-2</c:v>
                </c:pt>
                <c:pt idx="4568">
                  <c:v>1.01884362795658E-2</c:v>
                </c:pt>
                <c:pt idx="4569">
                  <c:v>1.01884362795658E-2</c:v>
                </c:pt>
                <c:pt idx="4570">
                  <c:v>1.01884362795658E-2</c:v>
                </c:pt>
                <c:pt idx="4571">
                  <c:v>1.01884362795658E-2</c:v>
                </c:pt>
                <c:pt idx="4572">
                  <c:v>1.01884362795658E-2</c:v>
                </c:pt>
                <c:pt idx="4573">
                  <c:v>1.01884362795658E-2</c:v>
                </c:pt>
                <c:pt idx="4574">
                  <c:v>1.01884362795658E-2</c:v>
                </c:pt>
                <c:pt idx="4575">
                  <c:v>1.01884362795658E-2</c:v>
                </c:pt>
                <c:pt idx="4576">
                  <c:v>1.01884362795658E-2</c:v>
                </c:pt>
                <c:pt idx="4577">
                  <c:v>1.01884362795658E-2</c:v>
                </c:pt>
                <c:pt idx="4578">
                  <c:v>1.01884362795658E-2</c:v>
                </c:pt>
                <c:pt idx="4579">
                  <c:v>1.01884362795658E-2</c:v>
                </c:pt>
                <c:pt idx="4580">
                  <c:v>1.01884362795658E-2</c:v>
                </c:pt>
                <c:pt idx="4581">
                  <c:v>1.01884362795658E-2</c:v>
                </c:pt>
                <c:pt idx="4582">
                  <c:v>1.01884362795658E-2</c:v>
                </c:pt>
                <c:pt idx="4583">
                  <c:v>1.01884362795658E-2</c:v>
                </c:pt>
                <c:pt idx="4584">
                  <c:v>1.01884362795658E-2</c:v>
                </c:pt>
                <c:pt idx="4585">
                  <c:v>1.01884362795658E-2</c:v>
                </c:pt>
                <c:pt idx="4586">
                  <c:v>1.01884362795658E-2</c:v>
                </c:pt>
                <c:pt idx="4587">
                  <c:v>1.01884362795658E-2</c:v>
                </c:pt>
                <c:pt idx="4588">
                  <c:v>1.01884362795658E-2</c:v>
                </c:pt>
                <c:pt idx="4589">
                  <c:v>1.01884362795658E-2</c:v>
                </c:pt>
                <c:pt idx="4590">
                  <c:v>1.01884362795658E-2</c:v>
                </c:pt>
                <c:pt idx="4591">
                  <c:v>1.01884362795658E-2</c:v>
                </c:pt>
                <c:pt idx="4592">
                  <c:v>1.01884362795658E-2</c:v>
                </c:pt>
                <c:pt idx="4593">
                  <c:v>1.01884362795658E-2</c:v>
                </c:pt>
                <c:pt idx="4594">
                  <c:v>1.01884362795658E-2</c:v>
                </c:pt>
                <c:pt idx="4595">
                  <c:v>1.01884362795658E-2</c:v>
                </c:pt>
                <c:pt idx="4596">
                  <c:v>1.01884362795658E-2</c:v>
                </c:pt>
                <c:pt idx="4597">
                  <c:v>1.01884362795658E-2</c:v>
                </c:pt>
                <c:pt idx="4598">
                  <c:v>1.01884362795658E-2</c:v>
                </c:pt>
                <c:pt idx="4599">
                  <c:v>1.01884362795658E-2</c:v>
                </c:pt>
                <c:pt idx="4600">
                  <c:v>1.01884362795658E-2</c:v>
                </c:pt>
                <c:pt idx="4601">
                  <c:v>1.01884362795658E-2</c:v>
                </c:pt>
                <c:pt idx="4602">
                  <c:v>1.01884362795658E-2</c:v>
                </c:pt>
                <c:pt idx="4603">
                  <c:v>1.01884362795658E-2</c:v>
                </c:pt>
                <c:pt idx="4604">
                  <c:v>1.01884362795658E-2</c:v>
                </c:pt>
                <c:pt idx="4605">
                  <c:v>1.01884362795658E-2</c:v>
                </c:pt>
                <c:pt idx="4606">
                  <c:v>1.01884362795658E-2</c:v>
                </c:pt>
                <c:pt idx="4607">
                  <c:v>1.01884362795658E-2</c:v>
                </c:pt>
                <c:pt idx="4608">
                  <c:v>1.01884362795658E-2</c:v>
                </c:pt>
                <c:pt idx="4609">
                  <c:v>1.01884362795658E-2</c:v>
                </c:pt>
                <c:pt idx="4610">
                  <c:v>1.01884362795658E-2</c:v>
                </c:pt>
                <c:pt idx="4611">
                  <c:v>1.01884362795658E-2</c:v>
                </c:pt>
                <c:pt idx="4612">
                  <c:v>1.01884362795658E-2</c:v>
                </c:pt>
                <c:pt idx="4613">
                  <c:v>1.01884362795658E-2</c:v>
                </c:pt>
                <c:pt idx="4614">
                  <c:v>1.01884362795658E-2</c:v>
                </c:pt>
                <c:pt idx="4615">
                  <c:v>1.01884362795658E-2</c:v>
                </c:pt>
                <c:pt idx="4616">
                  <c:v>1.01884362795658E-2</c:v>
                </c:pt>
                <c:pt idx="4617">
                  <c:v>1.01884362795658E-2</c:v>
                </c:pt>
                <c:pt idx="4618">
                  <c:v>1.01884362795658E-2</c:v>
                </c:pt>
                <c:pt idx="4619">
                  <c:v>1.01884362795658E-2</c:v>
                </c:pt>
                <c:pt idx="4620">
                  <c:v>1.01884362795658E-2</c:v>
                </c:pt>
                <c:pt idx="4621">
                  <c:v>1.01884362795658E-2</c:v>
                </c:pt>
                <c:pt idx="4622">
                  <c:v>1.01884362795658E-2</c:v>
                </c:pt>
                <c:pt idx="4623">
                  <c:v>1.01884362795658E-2</c:v>
                </c:pt>
                <c:pt idx="4624">
                  <c:v>1.01884362795658E-2</c:v>
                </c:pt>
                <c:pt idx="4625">
                  <c:v>1.01884362795658E-2</c:v>
                </c:pt>
                <c:pt idx="4626">
                  <c:v>1.01884362795658E-2</c:v>
                </c:pt>
                <c:pt idx="4627">
                  <c:v>1.01884362795658E-2</c:v>
                </c:pt>
                <c:pt idx="4628">
                  <c:v>1.01884362795658E-2</c:v>
                </c:pt>
                <c:pt idx="4629">
                  <c:v>1.01884362795658E-2</c:v>
                </c:pt>
                <c:pt idx="4630">
                  <c:v>1.01884362795658E-2</c:v>
                </c:pt>
                <c:pt idx="4631">
                  <c:v>1.01884362795658E-2</c:v>
                </c:pt>
                <c:pt idx="4632">
                  <c:v>1.01884362795658E-2</c:v>
                </c:pt>
                <c:pt idx="4633">
                  <c:v>1.01884362795658E-2</c:v>
                </c:pt>
                <c:pt idx="4634">
                  <c:v>1.01884362795658E-2</c:v>
                </c:pt>
                <c:pt idx="4635">
                  <c:v>1.01884362795658E-2</c:v>
                </c:pt>
                <c:pt idx="4636">
                  <c:v>1.01884362795658E-2</c:v>
                </c:pt>
                <c:pt idx="4637">
                  <c:v>1.01884362795658E-2</c:v>
                </c:pt>
                <c:pt idx="4638">
                  <c:v>1.01884362795658E-2</c:v>
                </c:pt>
                <c:pt idx="4639">
                  <c:v>1.01884362795658E-2</c:v>
                </c:pt>
                <c:pt idx="4640">
                  <c:v>1.01884362795658E-2</c:v>
                </c:pt>
                <c:pt idx="4641">
                  <c:v>1.01884362795658E-2</c:v>
                </c:pt>
                <c:pt idx="4642">
                  <c:v>1.01884362795658E-2</c:v>
                </c:pt>
                <c:pt idx="4643">
                  <c:v>1.01884362795658E-2</c:v>
                </c:pt>
                <c:pt idx="4644">
                  <c:v>1.01884362795658E-2</c:v>
                </c:pt>
                <c:pt idx="4645">
                  <c:v>1.01884362795658E-2</c:v>
                </c:pt>
                <c:pt idx="4646">
                  <c:v>1.01884362795658E-2</c:v>
                </c:pt>
                <c:pt idx="4647">
                  <c:v>1.01884362795658E-2</c:v>
                </c:pt>
                <c:pt idx="4648">
                  <c:v>1.01884362795658E-2</c:v>
                </c:pt>
                <c:pt idx="4649">
                  <c:v>1.01884362795658E-2</c:v>
                </c:pt>
                <c:pt idx="4650">
                  <c:v>1.01884362795658E-2</c:v>
                </c:pt>
                <c:pt idx="4651">
                  <c:v>1.01884362795658E-2</c:v>
                </c:pt>
                <c:pt idx="4652">
                  <c:v>1.01884362795658E-2</c:v>
                </c:pt>
                <c:pt idx="4653">
                  <c:v>1.01884362795658E-2</c:v>
                </c:pt>
                <c:pt idx="4654">
                  <c:v>1.01884362795658E-2</c:v>
                </c:pt>
                <c:pt idx="4655">
                  <c:v>1.01884362795658E-2</c:v>
                </c:pt>
                <c:pt idx="4656">
                  <c:v>1.01884362795658E-2</c:v>
                </c:pt>
                <c:pt idx="4657">
                  <c:v>1.01884362795658E-2</c:v>
                </c:pt>
                <c:pt idx="4658">
                  <c:v>1.01884362795658E-2</c:v>
                </c:pt>
                <c:pt idx="4659">
                  <c:v>1.01884362795658E-2</c:v>
                </c:pt>
                <c:pt idx="4660">
                  <c:v>1.01884362795658E-2</c:v>
                </c:pt>
                <c:pt idx="4661">
                  <c:v>1.01884362795658E-2</c:v>
                </c:pt>
                <c:pt idx="4662">
                  <c:v>1.01884362795658E-2</c:v>
                </c:pt>
                <c:pt idx="4663">
                  <c:v>1.01884362795658E-2</c:v>
                </c:pt>
                <c:pt idx="4664">
                  <c:v>1.01884362795658E-2</c:v>
                </c:pt>
                <c:pt idx="4665">
                  <c:v>1.01884362795658E-2</c:v>
                </c:pt>
                <c:pt idx="4666">
                  <c:v>1.01884362795658E-2</c:v>
                </c:pt>
                <c:pt idx="4667">
                  <c:v>1.01884362795658E-2</c:v>
                </c:pt>
                <c:pt idx="4668">
                  <c:v>1.01884362795658E-2</c:v>
                </c:pt>
                <c:pt idx="4669">
                  <c:v>1.01884362795658E-2</c:v>
                </c:pt>
                <c:pt idx="4670">
                  <c:v>1.01884362795658E-2</c:v>
                </c:pt>
                <c:pt idx="4671">
                  <c:v>1.01884362795658E-2</c:v>
                </c:pt>
                <c:pt idx="4672">
                  <c:v>1.01884362795658E-2</c:v>
                </c:pt>
                <c:pt idx="4673">
                  <c:v>1.01884362795658E-2</c:v>
                </c:pt>
                <c:pt idx="4674">
                  <c:v>1.01884362795658E-2</c:v>
                </c:pt>
                <c:pt idx="4675">
                  <c:v>1.01884362795658E-2</c:v>
                </c:pt>
                <c:pt idx="4676">
                  <c:v>1.01884362795658E-2</c:v>
                </c:pt>
                <c:pt idx="4677">
                  <c:v>1.01884362795658E-2</c:v>
                </c:pt>
                <c:pt idx="4678">
                  <c:v>1.01884362795658E-2</c:v>
                </c:pt>
                <c:pt idx="4679">
                  <c:v>1.01884362795658E-2</c:v>
                </c:pt>
                <c:pt idx="4680">
                  <c:v>1.01884362795658E-2</c:v>
                </c:pt>
                <c:pt idx="4681">
                  <c:v>1.01884362795658E-2</c:v>
                </c:pt>
                <c:pt idx="4682">
                  <c:v>1.01884362795658E-2</c:v>
                </c:pt>
                <c:pt idx="4683">
                  <c:v>1.01884362795658E-2</c:v>
                </c:pt>
                <c:pt idx="4684">
                  <c:v>1.01884362795658E-2</c:v>
                </c:pt>
                <c:pt idx="4685">
                  <c:v>1.01884362795658E-2</c:v>
                </c:pt>
                <c:pt idx="4686">
                  <c:v>1.01884362795658E-2</c:v>
                </c:pt>
                <c:pt idx="4687">
                  <c:v>1.01884362795658E-2</c:v>
                </c:pt>
                <c:pt idx="4688">
                  <c:v>1.01884362795658E-2</c:v>
                </c:pt>
                <c:pt idx="4689">
                  <c:v>1.01884362795658E-2</c:v>
                </c:pt>
                <c:pt idx="4690">
                  <c:v>1.01884362795658E-2</c:v>
                </c:pt>
                <c:pt idx="4691">
                  <c:v>1.01884362795658E-2</c:v>
                </c:pt>
                <c:pt idx="4692">
                  <c:v>1.01884362795658E-2</c:v>
                </c:pt>
                <c:pt idx="4693">
                  <c:v>1.01884362795658E-2</c:v>
                </c:pt>
                <c:pt idx="4694">
                  <c:v>1.01884362795658E-2</c:v>
                </c:pt>
                <c:pt idx="4695">
                  <c:v>1.01884362795658E-2</c:v>
                </c:pt>
                <c:pt idx="4696">
                  <c:v>1.01884362795658E-2</c:v>
                </c:pt>
                <c:pt idx="4697">
                  <c:v>1.01884362795658E-2</c:v>
                </c:pt>
                <c:pt idx="4698">
                  <c:v>1.01884362795658E-2</c:v>
                </c:pt>
                <c:pt idx="4699">
                  <c:v>1.01884362795658E-2</c:v>
                </c:pt>
                <c:pt idx="4700">
                  <c:v>1.01884362795658E-2</c:v>
                </c:pt>
                <c:pt idx="4701">
                  <c:v>1.01884362795658E-2</c:v>
                </c:pt>
                <c:pt idx="4702">
                  <c:v>1.01884362795658E-2</c:v>
                </c:pt>
                <c:pt idx="4703">
                  <c:v>1.01884362795658E-2</c:v>
                </c:pt>
                <c:pt idx="4704">
                  <c:v>1.01884362795658E-2</c:v>
                </c:pt>
                <c:pt idx="4705">
                  <c:v>1.01884362795658E-2</c:v>
                </c:pt>
                <c:pt idx="4706">
                  <c:v>1.01884362795658E-2</c:v>
                </c:pt>
                <c:pt idx="4707">
                  <c:v>1.01884362795658E-2</c:v>
                </c:pt>
                <c:pt idx="4708">
                  <c:v>1.01884362795658E-2</c:v>
                </c:pt>
                <c:pt idx="4709">
                  <c:v>1.01884362795658E-2</c:v>
                </c:pt>
                <c:pt idx="4710">
                  <c:v>1.01884362795658E-2</c:v>
                </c:pt>
                <c:pt idx="4711">
                  <c:v>1.01884362795658E-2</c:v>
                </c:pt>
                <c:pt idx="4712">
                  <c:v>1.01884362795658E-2</c:v>
                </c:pt>
                <c:pt idx="4713">
                  <c:v>1.01884362795658E-2</c:v>
                </c:pt>
                <c:pt idx="4714">
                  <c:v>1.01884362795658E-2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604032"/>
        <c:axId val="470607360"/>
      </c:scatterChart>
      <c:valAx>
        <c:axId val="470604032"/>
        <c:scaling>
          <c:orientation val="minMax"/>
          <c:max val="64819"/>
          <c:min val="42600"/>
        </c:scaling>
        <c:delete val="0"/>
        <c:axPos val="b"/>
        <c:numFmt formatCode="d\-mmm\-yy" sourceLinked="1"/>
        <c:majorTickMark val="out"/>
        <c:minorTickMark val="none"/>
        <c:tickLblPos val="nextTo"/>
        <c:txPr>
          <a:bodyPr rot="-1500000"/>
          <a:lstStyle/>
          <a:p>
            <a:pPr>
              <a:defRPr/>
            </a:pPr>
            <a:endParaRPr lang="en-US"/>
          </a:p>
        </c:txPr>
        <c:crossAx val="470607360"/>
        <c:crosses val="autoZero"/>
        <c:crossBetween val="midCat"/>
        <c:majorUnit val="3000"/>
      </c:valAx>
      <c:valAx>
        <c:axId val="470607360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4706040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48375958499694"/>
          <c:y val="6.9982662088909894E-2"/>
          <c:w val="0.81175638759440782"/>
          <c:h val="0.85655338774559187"/>
        </c:manualLayout>
      </c:layout>
      <c:scatterChart>
        <c:scatterStyle val="smoothMarker"/>
        <c:varyColors val="0"/>
        <c:ser>
          <c:idx val="0"/>
          <c:order val="0"/>
          <c:marker>
            <c:symbol val="circle"/>
            <c:size val="4"/>
          </c:marker>
          <c:xVal>
            <c:numRef>
              <c:f>GeneralSettings!$U$7:$U$4721</c:f>
              <c:numCache>
                <c:formatCode>d\-mmm\-yy</c:formatCode>
                <c:ptCount val="4715"/>
                <c:pt idx="0">
                  <c:v>42755</c:v>
                </c:pt>
                <c:pt idx="1">
                  <c:v>42758</c:v>
                </c:pt>
                <c:pt idx="2">
                  <c:v>42759</c:v>
                </c:pt>
                <c:pt idx="3">
                  <c:v>42760</c:v>
                </c:pt>
                <c:pt idx="4">
                  <c:v>42761</c:v>
                </c:pt>
                <c:pt idx="5">
                  <c:v>42762</c:v>
                </c:pt>
                <c:pt idx="6">
                  <c:v>42765</c:v>
                </c:pt>
                <c:pt idx="7">
                  <c:v>42766</c:v>
                </c:pt>
                <c:pt idx="8">
                  <c:v>42767</c:v>
                </c:pt>
                <c:pt idx="9">
                  <c:v>42768</c:v>
                </c:pt>
                <c:pt idx="10">
                  <c:v>42769</c:v>
                </c:pt>
                <c:pt idx="11">
                  <c:v>42772</c:v>
                </c:pt>
                <c:pt idx="12">
                  <c:v>42773</c:v>
                </c:pt>
                <c:pt idx="13">
                  <c:v>42774</c:v>
                </c:pt>
                <c:pt idx="14">
                  <c:v>42775</c:v>
                </c:pt>
                <c:pt idx="15">
                  <c:v>42776</c:v>
                </c:pt>
                <c:pt idx="16">
                  <c:v>42779</c:v>
                </c:pt>
                <c:pt idx="17">
                  <c:v>42780</c:v>
                </c:pt>
                <c:pt idx="18">
                  <c:v>42781</c:v>
                </c:pt>
                <c:pt idx="19">
                  <c:v>42782</c:v>
                </c:pt>
                <c:pt idx="20">
                  <c:v>42783</c:v>
                </c:pt>
                <c:pt idx="21">
                  <c:v>42786</c:v>
                </c:pt>
                <c:pt idx="22">
                  <c:v>42787</c:v>
                </c:pt>
                <c:pt idx="23">
                  <c:v>42788</c:v>
                </c:pt>
                <c:pt idx="24">
                  <c:v>42789</c:v>
                </c:pt>
                <c:pt idx="25">
                  <c:v>42790</c:v>
                </c:pt>
                <c:pt idx="26">
                  <c:v>42793</c:v>
                </c:pt>
                <c:pt idx="27">
                  <c:v>42794</c:v>
                </c:pt>
                <c:pt idx="28">
                  <c:v>42795</c:v>
                </c:pt>
                <c:pt idx="29">
                  <c:v>42796</c:v>
                </c:pt>
                <c:pt idx="30">
                  <c:v>42797</c:v>
                </c:pt>
                <c:pt idx="31">
                  <c:v>42800</c:v>
                </c:pt>
                <c:pt idx="32">
                  <c:v>42801</c:v>
                </c:pt>
                <c:pt idx="33">
                  <c:v>42802</c:v>
                </c:pt>
                <c:pt idx="34">
                  <c:v>42803</c:v>
                </c:pt>
                <c:pt idx="35">
                  <c:v>42804</c:v>
                </c:pt>
                <c:pt idx="36">
                  <c:v>42807</c:v>
                </c:pt>
                <c:pt idx="37">
                  <c:v>42808</c:v>
                </c:pt>
                <c:pt idx="38">
                  <c:v>42809</c:v>
                </c:pt>
                <c:pt idx="39">
                  <c:v>42810</c:v>
                </c:pt>
                <c:pt idx="40">
                  <c:v>42811</c:v>
                </c:pt>
                <c:pt idx="41">
                  <c:v>42814</c:v>
                </c:pt>
                <c:pt idx="42">
                  <c:v>42815</c:v>
                </c:pt>
                <c:pt idx="43">
                  <c:v>42816</c:v>
                </c:pt>
                <c:pt idx="44">
                  <c:v>42817</c:v>
                </c:pt>
                <c:pt idx="45">
                  <c:v>42818</c:v>
                </c:pt>
                <c:pt idx="46">
                  <c:v>42821</c:v>
                </c:pt>
                <c:pt idx="47">
                  <c:v>42822</c:v>
                </c:pt>
                <c:pt idx="48">
                  <c:v>42823</c:v>
                </c:pt>
                <c:pt idx="49">
                  <c:v>42824</c:v>
                </c:pt>
                <c:pt idx="50">
                  <c:v>42825</c:v>
                </c:pt>
                <c:pt idx="51">
                  <c:v>42828</c:v>
                </c:pt>
                <c:pt idx="52">
                  <c:v>42829</c:v>
                </c:pt>
                <c:pt idx="53">
                  <c:v>42830</c:v>
                </c:pt>
                <c:pt idx="54">
                  <c:v>42831</c:v>
                </c:pt>
                <c:pt idx="55">
                  <c:v>42832</c:v>
                </c:pt>
                <c:pt idx="56">
                  <c:v>42835</c:v>
                </c:pt>
                <c:pt idx="57">
                  <c:v>42836</c:v>
                </c:pt>
                <c:pt idx="58">
                  <c:v>42837</c:v>
                </c:pt>
                <c:pt idx="59">
                  <c:v>42838</c:v>
                </c:pt>
                <c:pt idx="60">
                  <c:v>42843</c:v>
                </c:pt>
                <c:pt idx="61">
                  <c:v>42844</c:v>
                </c:pt>
                <c:pt idx="62">
                  <c:v>42845</c:v>
                </c:pt>
                <c:pt idx="63">
                  <c:v>42846</c:v>
                </c:pt>
                <c:pt idx="64">
                  <c:v>42849</c:v>
                </c:pt>
                <c:pt idx="65">
                  <c:v>42850</c:v>
                </c:pt>
                <c:pt idx="66">
                  <c:v>42851</c:v>
                </c:pt>
                <c:pt idx="67">
                  <c:v>42852</c:v>
                </c:pt>
                <c:pt idx="68">
                  <c:v>42853</c:v>
                </c:pt>
                <c:pt idx="69">
                  <c:v>42857</c:v>
                </c:pt>
                <c:pt idx="70">
                  <c:v>42858</c:v>
                </c:pt>
                <c:pt idx="71">
                  <c:v>42859</c:v>
                </c:pt>
                <c:pt idx="72">
                  <c:v>42860</c:v>
                </c:pt>
                <c:pt idx="73">
                  <c:v>42863</c:v>
                </c:pt>
                <c:pt idx="74">
                  <c:v>42864</c:v>
                </c:pt>
                <c:pt idx="75">
                  <c:v>42865</c:v>
                </c:pt>
                <c:pt idx="76">
                  <c:v>42866</c:v>
                </c:pt>
                <c:pt idx="77">
                  <c:v>42867</c:v>
                </c:pt>
                <c:pt idx="78">
                  <c:v>42870</c:v>
                </c:pt>
                <c:pt idx="79">
                  <c:v>42871</c:v>
                </c:pt>
                <c:pt idx="80">
                  <c:v>42872</c:v>
                </c:pt>
                <c:pt idx="81">
                  <c:v>42873</c:v>
                </c:pt>
                <c:pt idx="82">
                  <c:v>42874</c:v>
                </c:pt>
                <c:pt idx="83">
                  <c:v>42877</c:v>
                </c:pt>
                <c:pt idx="84">
                  <c:v>42878</c:v>
                </c:pt>
                <c:pt idx="85">
                  <c:v>42879</c:v>
                </c:pt>
                <c:pt idx="86">
                  <c:v>42880</c:v>
                </c:pt>
                <c:pt idx="87">
                  <c:v>42881</c:v>
                </c:pt>
                <c:pt idx="88">
                  <c:v>42884</c:v>
                </c:pt>
                <c:pt idx="89">
                  <c:v>42885</c:v>
                </c:pt>
                <c:pt idx="90">
                  <c:v>42886</c:v>
                </c:pt>
                <c:pt idx="91">
                  <c:v>42887</c:v>
                </c:pt>
                <c:pt idx="92">
                  <c:v>42888</c:v>
                </c:pt>
                <c:pt idx="93">
                  <c:v>42891</c:v>
                </c:pt>
                <c:pt idx="94">
                  <c:v>42892</c:v>
                </c:pt>
                <c:pt idx="95">
                  <c:v>42893</c:v>
                </c:pt>
                <c:pt idx="96">
                  <c:v>42894</c:v>
                </c:pt>
                <c:pt idx="97">
                  <c:v>42895</c:v>
                </c:pt>
                <c:pt idx="98">
                  <c:v>42898</c:v>
                </c:pt>
                <c:pt idx="99">
                  <c:v>42899</c:v>
                </c:pt>
                <c:pt idx="100">
                  <c:v>42900</c:v>
                </c:pt>
                <c:pt idx="101">
                  <c:v>42901</c:v>
                </c:pt>
                <c:pt idx="102">
                  <c:v>42902</c:v>
                </c:pt>
                <c:pt idx="103">
                  <c:v>42905</c:v>
                </c:pt>
                <c:pt idx="104">
                  <c:v>42906</c:v>
                </c:pt>
                <c:pt idx="105">
                  <c:v>42907</c:v>
                </c:pt>
                <c:pt idx="106">
                  <c:v>42908</c:v>
                </c:pt>
                <c:pt idx="107">
                  <c:v>42909</c:v>
                </c:pt>
                <c:pt idx="108">
                  <c:v>42912</c:v>
                </c:pt>
                <c:pt idx="109">
                  <c:v>42913</c:v>
                </c:pt>
                <c:pt idx="110">
                  <c:v>42914</c:v>
                </c:pt>
                <c:pt idx="111">
                  <c:v>42915</c:v>
                </c:pt>
                <c:pt idx="112">
                  <c:v>42916</c:v>
                </c:pt>
                <c:pt idx="113">
                  <c:v>42919</c:v>
                </c:pt>
                <c:pt idx="114">
                  <c:v>42920</c:v>
                </c:pt>
                <c:pt idx="115">
                  <c:v>42921</c:v>
                </c:pt>
                <c:pt idx="116">
                  <c:v>42922</c:v>
                </c:pt>
                <c:pt idx="117">
                  <c:v>42923</c:v>
                </c:pt>
                <c:pt idx="118">
                  <c:v>42926</c:v>
                </c:pt>
                <c:pt idx="119">
                  <c:v>42927</c:v>
                </c:pt>
                <c:pt idx="120">
                  <c:v>42928</c:v>
                </c:pt>
                <c:pt idx="121">
                  <c:v>42929</c:v>
                </c:pt>
                <c:pt idx="122">
                  <c:v>42930</c:v>
                </c:pt>
                <c:pt idx="123">
                  <c:v>42933</c:v>
                </c:pt>
                <c:pt idx="124">
                  <c:v>42934</c:v>
                </c:pt>
                <c:pt idx="125">
                  <c:v>42935</c:v>
                </c:pt>
                <c:pt idx="126">
                  <c:v>42936</c:v>
                </c:pt>
                <c:pt idx="127">
                  <c:v>42937</c:v>
                </c:pt>
                <c:pt idx="128">
                  <c:v>42940</c:v>
                </c:pt>
                <c:pt idx="129">
                  <c:v>42941</c:v>
                </c:pt>
                <c:pt idx="130">
                  <c:v>42942</c:v>
                </c:pt>
                <c:pt idx="131">
                  <c:v>42943</c:v>
                </c:pt>
                <c:pt idx="132">
                  <c:v>42944</c:v>
                </c:pt>
                <c:pt idx="133">
                  <c:v>42947</c:v>
                </c:pt>
                <c:pt idx="134">
                  <c:v>42948</c:v>
                </c:pt>
                <c:pt idx="135">
                  <c:v>42949</c:v>
                </c:pt>
                <c:pt idx="136">
                  <c:v>42950</c:v>
                </c:pt>
                <c:pt idx="137">
                  <c:v>42951</c:v>
                </c:pt>
                <c:pt idx="138">
                  <c:v>42954</c:v>
                </c:pt>
                <c:pt idx="139">
                  <c:v>42955</c:v>
                </c:pt>
                <c:pt idx="140">
                  <c:v>42956</c:v>
                </c:pt>
                <c:pt idx="141">
                  <c:v>42957</c:v>
                </c:pt>
                <c:pt idx="142">
                  <c:v>42958</c:v>
                </c:pt>
                <c:pt idx="143">
                  <c:v>42961</c:v>
                </c:pt>
                <c:pt idx="144">
                  <c:v>42962</c:v>
                </c:pt>
                <c:pt idx="145">
                  <c:v>42963</c:v>
                </c:pt>
                <c:pt idx="146">
                  <c:v>42964</c:v>
                </c:pt>
                <c:pt idx="147">
                  <c:v>42965</c:v>
                </c:pt>
                <c:pt idx="148">
                  <c:v>42968</c:v>
                </c:pt>
                <c:pt idx="149">
                  <c:v>42969</c:v>
                </c:pt>
                <c:pt idx="150">
                  <c:v>42970</c:v>
                </c:pt>
                <c:pt idx="151">
                  <c:v>42971</c:v>
                </c:pt>
                <c:pt idx="152">
                  <c:v>42972</c:v>
                </c:pt>
                <c:pt idx="153">
                  <c:v>42975</c:v>
                </c:pt>
                <c:pt idx="154">
                  <c:v>42976</c:v>
                </c:pt>
                <c:pt idx="155">
                  <c:v>42977</c:v>
                </c:pt>
                <c:pt idx="156">
                  <c:v>42978</c:v>
                </c:pt>
                <c:pt idx="157">
                  <c:v>42979</c:v>
                </c:pt>
                <c:pt idx="158">
                  <c:v>42982</c:v>
                </c:pt>
                <c:pt idx="159">
                  <c:v>42983</c:v>
                </c:pt>
                <c:pt idx="160">
                  <c:v>42984</c:v>
                </c:pt>
                <c:pt idx="161">
                  <c:v>42985</c:v>
                </c:pt>
                <c:pt idx="162">
                  <c:v>42986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42996</c:v>
                </c:pt>
                <c:pt idx="169">
                  <c:v>42997</c:v>
                </c:pt>
                <c:pt idx="170">
                  <c:v>42998</c:v>
                </c:pt>
                <c:pt idx="171">
                  <c:v>42999</c:v>
                </c:pt>
                <c:pt idx="172">
                  <c:v>43000</c:v>
                </c:pt>
                <c:pt idx="173">
                  <c:v>43003</c:v>
                </c:pt>
                <c:pt idx="174">
                  <c:v>43004</c:v>
                </c:pt>
                <c:pt idx="175">
                  <c:v>43005</c:v>
                </c:pt>
                <c:pt idx="176">
                  <c:v>43006</c:v>
                </c:pt>
                <c:pt idx="177">
                  <c:v>43007</c:v>
                </c:pt>
                <c:pt idx="178">
                  <c:v>43010</c:v>
                </c:pt>
                <c:pt idx="179">
                  <c:v>43011</c:v>
                </c:pt>
                <c:pt idx="180">
                  <c:v>43012</c:v>
                </c:pt>
                <c:pt idx="181">
                  <c:v>43013</c:v>
                </c:pt>
                <c:pt idx="182">
                  <c:v>43014</c:v>
                </c:pt>
                <c:pt idx="183">
                  <c:v>43017</c:v>
                </c:pt>
                <c:pt idx="184">
                  <c:v>43018</c:v>
                </c:pt>
                <c:pt idx="185">
                  <c:v>43019</c:v>
                </c:pt>
                <c:pt idx="186">
                  <c:v>43020</c:v>
                </c:pt>
                <c:pt idx="187">
                  <c:v>43021</c:v>
                </c:pt>
                <c:pt idx="188">
                  <c:v>43024</c:v>
                </c:pt>
                <c:pt idx="189">
                  <c:v>43025</c:v>
                </c:pt>
                <c:pt idx="190">
                  <c:v>43026</c:v>
                </c:pt>
                <c:pt idx="191">
                  <c:v>43027</c:v>
                </c:pt>
                <c:pt idx="192">
                  <c:v>43028</c:v>
                </c:pt>
                <c:pt idx="193">
                  <c:v>43031</c:v>
                </c:pt>
                <c:pt idx="194">
                  <c:v>43032</c:v>
                </c:pt>
                <c:pt idx="195">
                  <c:v>43033</c:v>
                </c:pt>
                <c:pt idx="196">
                  <c:v>43034</c:v>
                </c:pt>
                <c:pt idx="197">
                  <c:v>43035</c:v>
                </c:pt>
                <c:pt idx="198">
                  <c:v>43038</c:v>
                </c:pt>
                <c:pt idx="199">
                  <c:v>43039</c:v>
                </c:pt>
                <c:pt idx="200">
                  <c:v>43040</c:v>
                </c:pt>
                <c:pt idx="201">
                  <c:v>43041</c:v>
                </c:pt>
                <c:pt idx="202">
                  <c:v>43042</c:v>
                </c:pt>
                <c:pt idx="203">
                  <c:v>43045</c:v>
                </c:pt>
                <c:pt idx="204">
                  <c:v>43046</c:v>
                </c:pt>
                <c:pt idx="205">
                  <c:v>43047</c:v>
                </c:pt>
                <c:pt idx="206">
                  <c:v>43048</c:v>
                </c:pt>
                <c:pt idx="207">
                  <c:v>43049</c:v>
                </c:pt>
                <c:pt idx="208">
                  <c:v>43052</c:v>
                </c:pt>
                <c:pt idx="209">
                  <c:v>43053</c:v>
                </c:pt>
                <c:pt idx="210">
                  <c:v>43054</c:v>
                </c:pt>
                <c:pt idx="211">
                  <c:v>43055</c:v>
                </c:pt>
                <c:pt idx="212">
                  <c:v>43056</c:v>
                </c:pt>
                <c:pt idx="213">
                  <c:v>43059</c:v>
                </c:pt>
                <c:pt idx="214">
                  <c:v>43060</c:v>
                </c:pt>
                <c:pt idx="215">
                  <c:v>43061</c:v>
                </c:pt>
                <c:pt idx="216">
                  <c:v>43062</c:v>
                </c:pt>
                <c:pt idx="217">
                  <c:v>43063</c:v>
                </c:pt>
                <c:pt idx="218">
                  <c:v>43066</c:v>
                </c:pt>
                <c:pt idx="219">
                  <c:v>43067</c:v>
                </c:pt>
                <c:pt idx="220">
                  <c:v>43068</c:v>
                </c:pt>
                <c:pt idx="221">
                  <c:v>43069</c:v>
                </c:pt>
                <c:pt idx="222">
                  <c:v>43070</c:v>
                </c:pt>
                <c:pt idx="223">
                  <c:v>43073</c:v>
                </c:pt>
                <c:pt idx="224">
                  <c:v>43074</c:v>
                </c:pt>
                <c:pt idx="225">
                  <c:v>43075</c:v>
                </c:pt>
                <c:pt idx="226">
                  <c:v>43076</c:v>
                </c:pt>
                <c:pt idx="227">
                  <c:v>43077</c:v>
                </c:pt>
                <c:pt idx="228">
                  <c:v>43080</c:v>
                </c:pt>
                <c:pt idx="229">
                  <c:v>43081</c:v>
                </c:pt>
                <c:pt idx="230">
                  <c:v>43082</c:v>
                </c:pt>
                <c:pt idx="231">
                  <c:v>43083</c:v>
                </c:pt>
                <c:pt idx="232">
                  <c:v>43084</c:v>
                </c:pt>
                <c:pt idx="233">
                  <c:v>43087</c:v>
                </c:pt>
                <c:pt idx="234">
                  <c:v>43088</c:v>
                </c:pt>
                <c:pt idx="235">
                  <c:v>43089</c:v>
                </c:pt>
                <c:pt idx="236">
                  <c:v>43090</c:v>
                </c:pt>
                <c:pt idx="237">
                  <c:v>43091</c:v>
                </c:pt>
                <c:pt idx="238">
                  <c:v>43096</c:v>
                </c:pt>
                <c:pt idx="239">
                  <c:v>43097</c:v>
                </c:pt>
                <c:pt idx="240">
                  <c:v>43098</c:v>
                </c:pt>
                <c:pt idx="241">
                  <c:v>43102</c:v>
                </c:pt>
                <c:pt idx="242">
                  <c:v>43103</c:v>
                </c:pt>
                <c:pt idx="243">
                  <c:v>43104</c:v>
                </c:pt>
                <c:pt idx="244">
                  <c:v>43105</c:v>
                </c:pt>
                <c:pt idx="245">
                  <c:v>43108</c:v>
                </c:pt>
                <c:pt idx="246">
                  <c:v>43109</c:v>
                </c:pt>
                <c:pt idx="247">
                  <c:v>43110</c:v>
                </c:pt>
                <c:pt idx="248">
                  <c:v>43111</c:v>
                </c:pt>
                <c:pt idx="249">
                  <c:v>43112</c:v>
                </c:pt>
                <c:pt idx="250">
                  <c:v>43115</c:v>
                </c:pt>
                <c:pt idx="251">
                  <c:v>43116</c:v>
                </c:pt>
                <c:pt idx="252">
                  <c:v>43117</c:v>
                </c:pt>
                <c:pt idx="253">
                  <c:v>43118</c:v>
                </c:pt>
                <c:pt idx="254">
                  <c:v>43119</c:v>
                </c:pt>
                <c:pt idx="255">
                  <c:v>43122</c:v>
                </c:pt>
                <c:pt idx="256">
                  <c:v>43123</c:v>
                </c:pt>
                <c:pt idx="257">
                  <c:v>43124</c:v>
                </c:pt>
                <c:pt idx="258">
                  <c:v>43125</c:v>
                </c:pt>
                <c:pt idx="259">
                  <c:v>43126</c:v>
                </c:pt>
                <c:pt idx="260">
                  <c:v>43129</c:v>
                </c:pt>
                <c:pt idx="261">
                  <c:v>43130</c:v>
                </c:pt>
                <c:pt idx="262">
                  <c:v>43131</c:v>
                </c:pt>
                <c:pt idx="263">
                  <c:v>43132</c:v>
                </c:pt>
                <c:pt idx="264">
                  <c:v>43133</c:v>
                </c:pt>
                <c:pt idx="265">
                  <c:v>43136</c:v>
                </c:pt>
                <c:pt idx="266">
                  <c:v>43137</c:v>
                </c:pt>
                <c:pt idx="267">
                  <c:v>43138</c:v>
                </c:pt>
                <c:pt idx="268">
                  <c:v>43139</c:v>
                </c:pt>
                <c:pt idx="269">
                  <c:v>43140</c:v>
                </c:pt>
                <c:pt idx="270">
                  <c:v>43143</c:v>
                </c:pt>
                <c:pt idx="271">
                  <c:v>43144</c:v>
                </c:pt>
                <c:pt idx="272">
                  <c:v>43145</c:v>
                </c:pt>
                <c:pt idx="273">
                  <c:v>43146</c:v>
                </c:pt>
                <c:pt idx="274">
                  <c:v>43147</c:v>
                </c:pt>
                <c:pt idx="275">
                  <c:v>43150</c:v>
                </c:pt>
                <c:pt idx="276">
                  <c:v>43151</c:v>
                </c:pt>
                <c:pt idx="277">
                  <c:v>43152</c:v>
                </c:pt>
                <c:pt idx="278">
                  <c:v>43153</c:v>
                </c:pt>
                <c:pt idx="279">
                  <c:v>43154</c:v>
                </c:pt>
                <c:pt idx="280">
                  <c:v>43157</c:v>
                </c:pt>
                <c:pt idx="281">
                  <c:v>43158</c:v>
                </c:pt>
                <c:pt idx="282">
                  <c:v>43159</c:v>
                </c:pt>
                <c:pt idx="283">
                  <c:v>43160</c:v>
                </c:pt>
                <c:pt idx="284">
                  <c:v>43161</c:v>
                </c:pt>
                <c:pt idx="285">
                  <c:v>43164</c:v>
                </c:pt>
                <c:pt idx="286">
                  <c:v>43165</c:v>
                </c:pt>
                <c:pt idx="287">
                  <c:v>43166</c:v>
                </c:pt>
                <c:pt idx="288">
                  <c:v>43167</c:v>
                </c:pt>
                <c:pt idx="289">
                  <c:v>43168</c:v>
                </c:pt>
                <c:pt idx="290">
                  <c:v>43171</c:v>
                </c:pt>
                <c:pt idx="291">
                  <c:v>43172</c:v>
                </c:pt>
                <c:pt idx="292">
                  <c:v>43173</c:v>
                </c:pt>
                <c:pt idx="293">
                  <c:v>43174</c:v>
                </c:pt>
                <c:pt idx="294">
                  <c:v>43175</c:v>
                </c:pt>
                <c:pt idx="295">
                  <c:v>43178</c:v>
                </c:pt>
                <c:pt idx="296">
                  <c:v>43179</c:v>
                </c:pt>
                <c:pt idx="297">
                  <c:v>43180</c:v>
                </c:pt>
                <c:pt idx="298">
                  <c:v>43181</c:v>
                </c:pt>
                <c:pt idx="299">
                  <c:v>43182</c:v>
                </c:pt>
                <c:pt idx="300">
                  <c:v>43185</c:v>
                </c:pt>
                <c:pt idx="301">
                  <c:v>43186</c:v>
                </c:pt>
                <c:pt idx="302">
                  <c:v>43187</c:v>
                </c:pt>
                <c:pt idx="303">
                  <c:v>43188</c:v>
                </c:pt>
                <c:pt idx="304">
                  <c:v>43193</c:v>
                </c:pt>
                <c:pt idx="305">
                  <c:v>43194</c:v>
                </c:pt>
                <c:pt idx="306">
                  <c:v>43195</c:v>
                </c:pt>
                <c:pt idx="307">
                  <c:v>43196</c:v>
                </c:pt>
                <c:pt idx="308">
                  <c:v>43199</c:v>
                </c:pt>
                <c:pt idx="309">
                  <c:v>43200</c:v>
                </c:pt>
                <c:pt idx="310">
                  <c:v>43201</c:v>
                </c:pt>
                <c:pt idx="311">
                  <c:v>43202</c:v>
                </c:pt>
                <c:pt idx="312">
                  <c:v>43203</c:v>
                </c:pt>
                <c:pt idx="313">
                  <c:v>43206</c:v>
                </c:pt>
                <c:pt idx="314">
                  <c:v>43207</c:v>
                </c:pt>
                <c:pt idx="315">
                  <c:v>43208</c:v>
                </c:pt>
                <c:pt idx="316">
                  <c:v>43209</c:v>
                </c:pt>
                <c:pt idx="317">
                  <c:v>43210</c:v>
                </c:pt>
                <c:pt idx="318">
                  <c:v>43213</c:v>
                </c:pt>
                <c:pt idx="319">
                  <c:v>43214</c:v>
                </c:pt>
                <c:pt idx="320">
                  <c:v>43215</c:v>
                </c:pt>
                <c:pt idx="321">
                  <c:v>43216</c:v>
                </c:pt>
                <c:pt idx="322">
                  <c:v>43217</c:v>
                </c:pt>
                <c:pt idx="323">
                  <c:v>43220</c:v>
                </c:pt>
                <c:pt idx="324">
                  <c:v>43222</c:v>
                </c:pt>
                <c:pt idx="325">
                  <c:v>43223</c:v>
                </c:pt>
                <c:pt idx="326">
                  <c:v>43224</c:v>
                </c:pt>
                <c:pt idx="327">
                  <c:v>43227</c:v>
                </c:pt>
                <c:pt idx="328">
                  <c:v>43228</c:v>
                </c:pt>
                <c:pt idx="329">
                  <c:v>43229</c:v>
                </c:pt>
                <c:pt idx="330">
                  <c:v>43230</c:v>
                </c:pt>
                <c:pt idx="331">
                  <c:v>43231</c:v>
                </c:pt>
                <c:pt idx="332">
                  <c:v>43234</c:v>
                </c:pt>
                <c:pt idx="333">
                  <c:v>43235</c:v>
                </c:pt>
                <c:pt idx="334">
                  <c:v>43236</c:v>
                </c:pt>
                <c:pt idx="335">
                  <c:v>43237</c:v>
                </c:pt>
                <c:pt idx="336">
                  <c:v>43238</c:v>
                </c:pt>
                <c:pt idx="337">
                  <c:v>43241</c:v>
                </c:pt>
                <c:pt idx="338">
                  <c:v>43242</c:v>
                </c:pt>
                <c:pt idx="339">
                  <c:v>43243</c:v>
                </c:pt>
                <c:pt idx="340">
                  <c:v>43244</c:v>
                </c:pt>
                <c:pt idx="341">
                  <c:v>43245</c:v>
                </c:pt>
                <c:pt idx="342">
                  <c:v>43248</c:v>
                </c:pt>
                <c:pt idx="343">
                  <c:v>43249</c:v>
                </c:pt>
                <c:pt idx="344">
                  <c:v>43250</c:v>
                </c:pt>
                <c:pt idx="345">
                  <c:v>43251</c:v>
                </c:pt>
                <c:pt idx="346">
                  <c:v>43252</c:v>
                </c:pt>
                <c:pt idx="347">
                  <c:v>43255</c:v>
                </c:pt>
                <c:pt idx="348">
                  <c:v>43256</c:v>
                </c:pt>
                <c:pt idx="349">
                  <c:v>43257</c:v>
                </c:pt>
                <c:pt idx="350">
                  <c:v>43258</c:v>
                </c:pt>
                <c:pt idx="351">
                  <c:v>43259</c:v>
                </c:pt>
                <c:pt idx="352">
                  <c:v>43262</c:v>
                </c:pt>
                <c:pt idx="353">
                  <c:v>43263</c:v>
                </c:pt>
                <c:pt idx="354">
                  <c:v>43264</c:v>
                </c:pt>
                <c:pt idx="355">
                  <c:v>43265</c:v>
                </c:pt>
                <c:pt idx="356">
                  <c:v>43266</c:v>
                </c:pt>
                <c:pt idx="357">
                  <c:v>43269</c:v>
                </c:pt>
                <c:pt idx="358">
                  <c:v>43270</c:v>
                </c:pt>
                <c:pt idx="359">
                  <c:v>43271</c:v>
                </c:pt>
                <c:pt idx="360">
                  <c:v>43272</c:v>
                </c:pt>
                <c:pt idx="361">
                  <c:v>43273</c:v>
                </c:pt>
                <c:pt idx="362">
                  <c:v>43276</c:v>
                </c:pt>
                <c:pt idx="363">
                  <c:v>43277</c:v>
                </c:pt>
                <c:pt idx="364">
                  <c:v>43278</c:v>
                </c:pt>
                <c:pt idx="365">
                  <c:v>43279</c:v>
                </c:pt>
                <c:pt idx="366">
                  <c:v>43280</c:v>
                </c:pt>
                <c:pt idx="367">
                  <c:v>43283</c:v>
                </c:pt>
                <c:pt idx="368">
                  <c:v>43284</c:v>
                </c:pt>
                <c:pt idx="369">
                  <c:v>43285</c:v>
                </c:pt>
                <c:pt idx="370">
                  <c:v>43286</c:v>
                </c:pt>
                <c:pt idx="371">
                  <c:v>43287</c:v>
                </c:pt>
                <c:pt idx="372">
                  <c:v>43290</c:v>
                </c:pt>
                <c:pt idx="373">
                  <c:v>43291</c:v>
                </c:pt>
                <c:pt idx="374">
                  <c:v>43292</c:v>
                </c:pt>
                <c:pt idx="375">
                  <c:v>43293</c:v>
                </c:pt>
                <c:pt idx="376">
                  <c:v>43294</c:v>
                </c:pt>
                <c:pt idx="377">
                  <c:v>43297</c:v>
                </c:pt>
                <c:pt idx="378">
                  <c:v>43298</c:v>
                </c:pt>
                <c:pt idx="379">
                  <c:v>43299</c:v>
                </c:pt>
                <c:pt idx="380">
                  <c:v>43300</c:v>
                </c:pt>
                <c:pt idx="381">
                  <c:v>43301</c:v>
                </c:pt>
                <c:pt idx="382">
                  <c:v>43304</c:v>
                </c:pt>
                <c:pt idx="383">
                  <c:v>43305</c:v>
                </c:pt>
                <c:pt idx="384">
                  <c:v>43306</c:v>
                </c:pt>
                <c:pt idx="385">
                  <c:v>43307</c:v>
                </c:pt>
                <c:pt idx="386">
                  <c:v>43308</c:v>
                </c:pt>
                <c:pt idx="387">
                  <c:v>43311</c:v>
                </c:pt>
                <c:pt idx="388">
                  <c:v>43312</c:v>
                </c:pt>
                <c:pt idx="389">
                  <c:v>43313</c:v>
                </c:pt>
                <c:pt idx="390">
                  <c:v>43314</c:v>
                </c:pt>
                <c:pt idx="391">
                  <c:v>43315</c:v>
                </c:pt>
                <c:pt idx="392">
                  <c:v>43318</c:v>
                </c:pt>
                <c:pt idx="393">
                  <c:v>43319</c:v>
                </c:pt>
                <c:pt idx="394">
                  <c:v>43320</c:v>
                </c:pt>
                <c:pt idx="395">
                  <c:v>43321</c:v>
                </c:pt>
                <c:pt idx="396">
                  <c:v>43322</c:v>
                </c:pt>
                <c:pt idx="397">
                  <c:v>43325</c:v>
                </c:pt>
                <c:pt idx="398">
                  <c:v>43326</c:v>
                </c:pt>
                <c:pt idx="399">
                  <c:v>43327</c:v>
                </c:pt>
                <c:pt idx="400">
                  <c:v>43328</c:v>
                </c:pt>
                <c:pt idx="401">
                  <c:v>43329</c:v>
                </c:pt>
                <c:pt idx="402">
                  <c:v>43332</c:v>
                </c:pt>
                <c:pt idx="403">
                  <c:v>43333</c:v>
                </c:pt>
                <c:pt idx="404">
                  <c:v>43334</c:v>
                </c:pt>
                <c:pt idx="405">
                  <c:v>43335</c:v>
                </c:pt>
                <c:pt idx="406">
                  <c:v>43336</c:v>
                </c:pt>
                <c:pt idx="407">
                  <c:v>43339</c:v>
                </c:pt>
                <c:pt idx="408">
                  <c:v>43340</c:v>
                </c:pt>
                <c:pt idx="409">
                  <c:v>43341</c:v>
                </c:pt>
                <c:pt idx="410">
                  <c:v>43342</c:v>
                </c:pt>
                <c:pt idx="411">
                  <c:v>43343</c:v>
                </c:pt>
                <c:pt idx="412">
                  <c:v>43346</c:v>
                </c:pt>
                <c:pt idx="413">
                  <c:v>43347</c:v>
                </c:pt>
                <c:pt idx="414">
                  <c:v>43348</c:v>
                </c:pt>
                <c:pt idx="415">
                  <c:v>43349</c:v>
                </c:pt>
                <c:pt idx="416">
                  <c:v>43350</c:v>
                </c:pt>
                <c:pt idx="417">
                  <c:v>43353</c:v>
                </c:pt>
                <c:pt idx="418">
                  <c:v>43354</c:v>
                </c:pt>
                <c:pt idx="419">
                  <c:v>43355</c:v>
                </c:pt>
                <c:pt idx="420">
                  <c:v>43356</c:v>
                </c:pt>
                <c:pt idx="421">
                  <c:v>43357</c:v>
                </c:pt>
                <c:pt idx="422">
                  <c:v>43360</c:v>
                </c:pt>
                <c:pt idx="423">
                  <c:v>43361</c:v>
                </c:pt>
                <c:pt idx="424">
                  <c:v>43362</c:v>
                </c:pt>
                <c:pt idx="425">
                  <c:v>43363</c:v>
                </c:pt>
                <c:pt idx="426">
                  <c:v>43364</c:v>
                </c:pt>
                <c:pt idx="427">
                  <c:v>43367</c:v>
                </c:pt>
                <c:pt idx="428">
                  <c:v>43368</c:v>
                </c:pt>
                <c:pt idx="429">
                  <c:v>43369</c:v>
                </c:pt>
                <c:pt idx="430">
                  <c:v>43370</c:v>
                </c:pt>
                <c:pt idx="431">
                  <c:v>43371</c:v>
                </c:pt>
                <c:pt idx="432">
                  <c:v>43374</c:v>
                </c:pt>
                <c:pt idx="433">
                  <c:v>43375</c:v>
                </c:pt>
                <c:pt idx="434">
                  <c:v>43376</c:v>
                </c:pt>
                <c:pt idx="435">
                  <c:v>43377</c:v>
                </c:pt>
                <c:pt idx="436">
                  <c:v>43378</c:v>
                </c:pt>
                <c:pt idx="437">
                  <c:v>43381</c:v>
                </c:pt>
                <c:pt idx="438">
                  <c:v>43382</c:v>
                </c:pt>
                <c:pt idx="439">
                  <c:v>43383</c:v>
                </c:pt>
                <c:pt idx="440">
                  <c:v>43384</c:v>
                </c:pt>
                <c:pt idx="441">
                  <c:v>43385</c:v>
                </c:pt>
                <c:pt idx="442">
                  <c:v>43388</c:v>
                </c:pt>
                <c:pt idx="443">
                  <c:v>43389</c:v>
                </c:pt>
                <c:pt idx="444">
                  <c:v>43390</c:v>
                </c:pt>
                <c:pt idx="445">
                  <c:v>43391</c:v>
                </c:pt>
                <c:pt idx="446">
                  <c:v>43392</c:v>
                </c:pt>
                <c:pt idx="447">
                  <c:v>43395</c:v>
                </c:pt>
                <c:pt idx="448">
                  <c:v>43396</c:v>
                </c:pt>
                <c:pt idx="449">
                  <c:v>43397</c:v>
                </c:pt>
                <c:pt idx="450">
                  <c:v>43398</c:v>
                </c:pt>
                <c:pt idx="451">
                  <c:v>43399</c:v>
                </c:pt>
                <c:pt idx="452">
                  <c:v>43402</c:v>
                </c:pt>
                <c:pt idx="453">
                  <c:v>43403</c:v>
                </c:pt>
                <c:pt idx="454">
                  <c:v>43404</c:v>
                </c:pt>
                <c:pt idx="455">
                  <c:v>43405</c:v>
                </c:pt>
                <c:pt idx="456">
                  <c:v>43406</c:v>
                </c:pt>
                <c:pt idx="457">
                  <c:v>43409</c:v>
                </c:pt>
                <c:pt idx="458">
                  <c:v>43410</c:v>
                </c:pt>
                <c:pt idx="459">
                  <c:v>43411</c:v>
                </c:pt>
                <c:pt idx="460">
                  <c:v>43412</c:v>
                </c:pt>
                <c:pt idx="461">
                  <c:v>43413</c:v>
                </c:pt>
                <c:pt idx="462">
                  <c:v>43416</c:v>
                </c:pt>
                <c:pt idx="463">
                  <c:v>43417</c:v>
                </c:pt>
                <c:pt idx="464">
                  <c:v>43418</c:v>
                </c:pt>
                <c:pt idx="465">
                  <c:v>43419</c:v>
                </c:pt>
                <c:pt idx="466">
                  <c:v>43420</c:v>
                </c:pt>
                <c:pt idx="467">
                  <c:v>43423</c:v>
                </c:pt>
                <c:pt idx="468">
                  <c:v>43424</c:v>
                </c:pt>
                <c:pt idx="469">
                  <c:v>43425</c:v>
                </c:pt>
                <c:pt idx="470">
                  <c:v>43426</c:v>
                </c:pt>
                <c:pt idx="471">
                  <c:v>43427</c:v>
                </c:pt>
                <c:pt idx="472">
                  <c:v>43430</c:v>
                </c:pt>
                <c:pt idx="473">
                  <c:v>43431</c:v>
                </c:pt>
                <c:pt idx="474">
                  <c:v>43432</c:v>
                </c:pt>
                <c:pt idx="475">
                  <c:v>43433</c:v>
                </c:pt>
                <c:pt idx="476">
                  <c:v>43434</c:v>
                </c:pt>
                <c:pt idx="477">
                  <c:v>43437</c:v>
                </c:pt>
                <c:pt idx="478">
                  <c:v>43438</c:v>
                </c:pt>
                <c:pt idx="479">
                  <c:v>43439</c:v>
                </c:pt>
                <c:pt idx="480">
                  <c:v>43440</c:v>
                </c:pt>
                <c:pt idx="481">
                  <c:v>43441</c:v>
                </c:pt>
                <c:pt idx="482">
                  <c:v>43444</c:v>
                </c:pt>
                <c:pt idx="483">
                  <c:v>43445</c:v>
                </c:pt>
                <c:pt idx="484">
                  <c:v>43446</c:v>
                </c:pt>
                <c:pt idx="485">
                  <c:v>43447</c:v>
                </c:pt>
                <c:pt idx="486">
                  <c:v>43448</c:v>
                </c:pt>
                <c:pt idx="487">
                  <c:v>43451</c:v>
                </c:pt>
                <c:pt idx="488">
                  <c:v>43452</c:v>
                </c:pt>
                <c:pt idx="489">
                  <c:v>43453</c:v>
                </c:pt>
                <c:pt idx="490">
                  <c:v>43454</c:v>
                </c:pt>
                <c:pt idx="491">
                  <c:v>43455</c:v>
                </c:pt>
                <c:pt idx="492">
                  <c:v>43458</c:v>
                </c:pt>
                <c:pt idx="493">
                  <c:v>43461</c:v>
                </c:pt>
                <c:pt idx="494">
                  <c:v>43462</c:v>
                </c:pt>
                <c:pt idx="495">
                  <c:v>43465</c:v>
                </c:pt>
                <c:pt idx="496">
                  <c:v>43467</c:v>
                </c:pt>
                <c:pt idx="497">
                  <c:v>43468</c:v>
                </c:pt>
                <c:pt idx="498">
                  <c:v>43469</c:v>
                </c:pt>
                <c:pt idx="499">
                  <c:v>43472</c:v>
                </c:pt>
                <c:pt idx="500">
                  <c:v>43473</c:v>
                </c:pt>
                <c:pt idx="501">
                  <c:v>43474</c:v>
                </c:pt>
                <c:pt idx="502">
                  <c:v>43475</c:v>
                </c:pt>
                <c:pt idx="503">
                  <c:v>43476</c:v>
                </c:pt>
                <c:pt idx="504">
                  <c:v>43479</c:v>
                </c:pt>
                <c:pt idx="505">
                  <c:v>43480</c:v>
                </c:pt>
                <c:pt idx="506">
                  <c:v>43481</c:v>
                </c:pt>
                <c:pt idx="507">
                  <c:v>43482</c:v>
                </c:pt>
                <c:pt idx="508">
                  <c:v>43483</c:v>
                </c:pt>
                <c:pt idx="509">
                  <c:v>43486</c:v>
                </c:pt>
                <c:pt idx="510">
                  <c:v>43487</c:v>
                </c:pt>
                <c:pt idx="511">
                  <c:v>43488</c:v>
                </c:pt>
                <c:pt idx="512">
                  <c:v>43489</c:v>
                </c:pt>
                <c:pt idx="513">
                  <c:v>43490</c:v>
                </c:pt>
                <c:pt idx="514">
                  <c:v>43493</c:v>
                </c:pt>
                <c:pt idx="515">
                  <c:v>43494</c:v>
                </c:pt>
                <c:pt idx="516">
                  <c:v>43495</c:v>
                </c:pt>
                <c:pt idx="517">
                  <c:v>43496</c:v>
                </c:pt>
                <c:pt idx="518">
                  <c:v>43497</c:v>
                </c:pt>
                <c:pt idx="519">
                  <c:v>43500</c:v>
                </c:pt>
                <c:pt idx="520">
                  <c:v>43501</c:v>
                </c:pt>
                <c:pt idx="521">
                  <c:v>43502</c:v>
                </c:pt>
                <c:pt idx="522">
                  <c:v>43503</c:v>
                </c:pt>
                <c:pt idx="523">
                  <c:v>43504</c:v>
                </c:pt>
                <c:pt idx="524">
                  <c:v>43507</c:v>
                </c:pt>
                <c:pt idx="525">
                  <c:v>43508</c:v>
                </c:pt>
                <c:pt idx="526">
                  <c:v>43509</c:v>
                </c:pt>
                <c:pt idx="527">
                  <c:v>43510</c:v>
                </c:pt>
                <c:pt idx="528">
                  <c:v>43511</c:v>
                </c:pt>
                <c:pt idx="529">
                  <c:v>43514</c:v>
                </c:pt>
                <c:pt idx="530">
                  <c:v>43515</c:v>
                </c:pt>
                <c:pt idx="531">
                  <c:v>43516</c:v>
                </c:pt>
                <c:pt idx="532">
                  <c:v>43517</c:v>
                </c:pt>
                <c:pt idx="533">
                  <c:v>43518</c:v>
                </c:pt>
                <c:pt idx="534">
                  <c:v>43521</c:v>
                </c:pt>
                <c:pt idx="535">
                  <c:v>43522</c:v>
                </c:pt>
                <c:pt idx="536">
                  <c:v>43523</c:v>
                </c:pt>
                <c:pt idx="537">
                  <c:v>43524</c:v>
                </c:pt>
                <c:pt idx="538">
                  <c:v>43525</c:v>
                </c:pt>
                <c:pt idx="539">
                  <c:v>43528</c:v>
                </c:pt>
                <c:pt idx="540">
                  <c:v>43529</c:v>
                </c:pt>
                <c:pt idx="541">
                  <c:v>43530</c:v>
                </c:pt>
                <c:pt idx="542">
                  <c:v>43531</c:v>
                </c:pt>
                <c:pt idx="543">
                  <c:v>43532</c:v>
                </c:pt>
                <c:pt idx="544">
                  <c:v>43535</c:v>
                </c:pt>
                <c:pt idx="545">
                  <c:v>43536</c:v>
                </c:pt>
                <c:pt idx="546">
                  <c:v>43537</c:v>
                </c:pt>
                <c:pt idx="547">
                  <c:v>43538</c:v>
                </c:pt>
                <c:pt idx="548">
                  <c:v>43539</c:v>
                </c:pt>
                <c:pt idx="549">
                  <c:v>43542</c:v>
                </c:pt>
                <c:pt idx="550">
                  <c:v>43543</c:v>
                </c:pt>
                <c:pt idx="551">
                  <c:v>43544</c:v>
                </c:pt>
                <c:pt idx="552">
                  <c:v>43545</c:v>
                </c:pt>
                <c:pt idx="553">
                  <c:v>43546</c:v>
                </c:pt>
                <c:pt idx="554">
                  <c:v>43549</c:v>
                </c:pt>
                <c:pt idx="555">
                  <c:v>43550</c:v>
                </c:pt>
                <c:pt idx="556">
                  <c:v>43551</c:v>
                </c:pt>
                <c:pt idx="557">
                  <c:v>43552</c:v>
                </c:pt>
                <c:pt idx="558">
                  <c:v>43553</c:v>
                </c:pt>
                <c:pt idx="559">
                  <c:v>43556</c:v>
                </c:pt>
                <c:pt idx="560">
                  <c:v>43557</c:v>
                </c:pt>
                <c:pt idx="561">
                  <c:v>43558</c:v>
                </c:pt>
                <c:pt idx="562">
                  <c:v>43559</c:v>
                </c:pt>
                <c:pt idx="563">
                  <c:v>43560</c:v>
                </c:pt>
                <c:pt idx="564">
                  <c:v>43563</c:v>
                </c:pt>
                <c:pt idx="565">
                  <c:v>43564</c:v>
                </c:pt>
                <c:pt idx="566">
                  <c:v>43565</c:v>
                </c:pt>
                <c:pt idx="567">
                  <c:v>43566</c:v>
                </c:pt>
                <c:pt idx="568">
                  <c:v>43567</c:v>
                </c:pt>
                <c:pt idx="569">
                  <c:v>43570</c:v>
                </c:pt>
                <c:pt idx="570">
                  <c:v>43571</c:v>
                </c:pt>
                <c:pt idx="571">
                  <c:v>43572</c:v>
                </c:pt>
                <c:pt idx="572">
                  <c:v>43573</c:v>
                </c:pt>
                <c:pt idx="573">
                  <c:v>43578</c:v>
                </c:pt>
                <c:pt idx="574">
                  <c:v>43579</c:v>
                </c:pt>
                <c:pt idx="575">
                  <c:v>43580</c:v>
                </c:pt>
                <c:pt idx="576">
                  <c:v>43581</c:v>
                </c:pt>
                <c:pt idx="577">
                  <c:v>43584</c:v>
                </c:pt>
                <c:pt idx="578">
                  <c:v>43585</c:v>
                </c:pt>
                <c:pt idx="579">
                  <c:v>43587</c:v>
                </c:pt>
                <c:pt idx="580">
                  <c:v>43588</c:v>
                </c:pt>
                <c:pt idx="581">
                  <c:v>43591</c:v>
                </c:pt>
                <c:pt idx="582">
                  <c:v>43592</c:v>
                </c:pt>
                <c:pt idx="583">
                  <c:v>43593</c:v>
                </c:pt>
                <c:pt idx="584">
                  <c:v>43594</c:v>
                </c:pt>
                <c:pt idx="585">
                  <c:v>43595</c:v>
                </c:pt>
                <c:pt idx="586">
                  <c:v>43598</c:v>
                </c:pt>
                <c:pt idx="587">
                  <c:v>43599</c:v>
                </c:pt>
                <c:pt idx="588">
                  <c:v>43600</c:v>
                </c:pt>
                <c:pt idx="589">
                  <c:v>43601</c:v>
                </c:pt>
                <c:pt idx="590">
                  <c:v>43602</c:v>
                </c:pt>
                <c:pt idx="591">
                  <c:v>43605</c:v>
                </c:pt>
                <c:pt idx="592">
                  <c:v>43606</c:v>
                </c:pt>
                <c:pt idx="593">
                  <c:v>43607</c:v>
                </c:pt>
                <c:pt idx="594">
                  <c:v>43608</c:v>
                </c:pt>
                <c:pt idx="595">
                  <c:v>43609</c:v>
                </c:pt>
                <c:pt idx="596">
                  <c:v>43612</c:v>
                </c:pt>
                <c:pt idx="597">
                  <c:v>43613</c:v>
                </c:pt>
                <c:pt idx="598">
                  <c:v>43614</c:v>
                </c:pt>
                <c:pt idx="599">
                  <c:v>43615</c:v>
                </c:pt>
                <c:pt idx="600">
                  <c:v>43616</c:v>
                </c:pt>
                <c:pt idx="601">
                  <c:v>43619</c:v>
                </c:pt>
                <c:pt idx="602">
                  <c:v>43620</c:v>
                </c:pt>
                <c:pt idx="603">
                  <c:v>43621</c:v>
                </c:pt>
                <c:pt idx="604">
                  <c:v>43622</c:v>
                </c:pt>
                <c:pt idx="605">
                  <c:v>43623</c:v>
                </c:pt>
                <c:pt idx="606">
                  <c:v>43626</c:v>
                </c:pt>
                <c:pt idx="607">
                  <c:v>43627</c:v>
                </c:pt>
                <c:pt idx="608">
                  <c:v>43628</c:v>
                </c:pt>
                <c:pt idx="609">
                  <c:v>43629</c:v>
                </c:pt>
                <c:pt idx="610">
                  <c:v>43630</c:v>
                </c:pt>
                <c:pt idx="611">
                  <c:v>43633</c:v>
                </c:pt>
                <c:pt idx="612">
                  <c:v>43634</c:v>
                </c:pt>
                <c:pt idx="613">
                  <c:v>43635</c:v>
                </c:pt>
                <c:pt idx="614">
                  <c:v>43636</c:v>
                </c:pt>
                <c:pt idx="615">
                  <c:v>43637</c:v>
                </c:pt>
                <c:pt idx="616">
                  <c:v>43640</c:v>
                </c:pt>
                <c:pt idx="617">
                  <c:v>43641</c:v>
                </c:pt>
                <c:pt idx="618">
                  <c:v>43642</c:v>
                </c:pt>
                <c:pt idx="619">
                  <c:v>43643</c:v>
                </c:pt>
                <c:pt idx="620">
                  <c:v>43644</c:v>
                </c:pt>
                <c:pt idx="621">
                  <c:v>43647</c:v>
                </c:pt>
                <c:pt idx="622">
                  <c:v>43648</c:v>
                </c:pt>
                <c:pt idx="623">
                  <c:v>43649</c:v>
                </c:pt>
                <c:pt idx="624">
                  <c:v>43650</c:v>
                </c:pt>
                <c:pt idx="625">
                  <c:v>43651</c:v>
                </c:pt>
                <c:pt idx="626">
                  <c:v>43654</c:v>
                </c:pt>
                <c:pt idx="627">
                  <c:v>43655</c:v>
                </c:pt>
                <c:pt idx="628">
                  <c:v>43656</c:v>
                </c:pt>
                <c:pt idx="629">
                  <c:v>43657</c:v>
                </c:pt>
                <c:pt idx="630">
                  <c:v>43658</c:v>
                </c:pt>
                <c:pt idx="631">
                  <c:v>43661</c:v>
                </c:pt>
                <c:pt idx="632">
                  <c:v>43662</c:v>
                </c:pt>
                <c:pt idx="633">
                  <c:v>43663</c:v>
                </c:pt>
                <c:pt idx="634">
                  <c:v>43664</c:v>
                </c:pt>
                <c:pt idx="635">
                  <c:v>43665</c:v>
                </c:pt>
                <c:pt idx="636">
                  <c:v>43668</c:v>
                </c:pt>
                <c:pt idx="637">
                  <c:v>43669</c:v>
                </c:pt>
                <c:pt idx="638">
                  <c:v>43670</c:v>
                </c:pt>
                <c:pt idx="639">
                  <c:v>43671</c:v>
                </c:pt>
                <c:pt idx="640">
                  <c:v>43672</c:v>
                </c:pt>
                <c:pt idx="641">
                  <c:v>43675</c:v>
                </c:pt>
                <c:pt idx="642">
                  <c:v>43676</c:v>
                </c:pt>
                <c:pt idx="643">
                  <c:v>43677</c:v>
                </c:pt>
                <c:pt idx="644">
                  <c:v>43678</c:v>
                </c:pt>
                <c:pt idx="645">
                  <c:v>43679</c:v>
                </c:pt>
                <c:pt idx="646">
                  <c:v>43682</c:v>
                </c:pt>
                <c:pt idx="647">
                  <c:v>43683</c:v>
                </c:pt>
                <c:pt idx="648">
                  <c:v>43684</c:v>
                </c:pt>
                <c:pt idx="649">
                  <c:v>43685</c:v>
                </c:pt>
                <c:pt idx="650">
                  <c:v>43686</c:v>
                </c:pt>
                <c:pt idx="651">
                  <c:v>43689</c:v>
                </c:pt>
                <c:pt idx="652">
                  <c:v>43690</c:v>
                </c:pt>
                <c:pt idx="653">
                  <c:v>43691</c:v>
                </c:pt>
                <c:pt idx="654">
                  <c:v>43692</c:v>
                </c:pt>
                <c:pt idx="655">
                  <c:v>43693</c:v>
                </c:pt>
                <c:pt idx="656">
                  <c:v>43696</c:v>
                </c:pt>
                <c:pt idx="657">
                  <c:v>43697</c:v>
                </c:pt>
                <c:pt idx="658">
                  <c:v>43698</c:v>
                </c:pt>
                <c:pt idx="659">
                  <c:v>43699</c:v>
                </c:pt>
                <c:pt idx="660">
                  <c:v>43700</c:v>
                </c:pt>
                <c:pt idx="661">
                  <c:v>43703</c:v>
                </c:pt>
                <c:pt idx="662">
                  <c:v>43704</c:v>
                </c:pt>
                <c:pt idx="663">
                  <c:v>43705</c:v>
                </c:pt>
                <c:pt idx="664">
                  <c:v>43706</c:v>
                </c:pt>
                <c:pt idx="665">
                  <c:v>43707</c:v>
                </c:pt>
                <c:pt idx="666">
                  <c:v>43710</c:v>
                </c:pt>
                <c:pt idx="667">
                  <c:v>43711</c:v>
                </c:pt>
                <c:pt idx="668">
                  <c:v>43712</c:v>
                </c:pt>
                <c:pt idx="669">
                  <c:v>43713</c:v>
                </c:pt>
                <c:pt idx="670">
                  <c:v>43714</c:v>
                </c:pt>
                <c:pt idx="671">
                  <c:v>43717</c:v>
                </c:pt>
                <c:pt idx="672">
                  <c:v>43718</c:v>
                </c:pt>
                <c:pt idx="673">
                  <c:v>43719</c:v>
                </c:pt>
                <c:pt idx="674">
                  <c:v>43720</c:v>
                </c:pt>
                <c:pt idx="675">
                  <c:v>43721</c:v>
                </c:pt>
                <c:pt idx="676">
                  <c:v>43724</c:v>
                </c:pt>
                <c:pt idx="677">
                  <c:v>43725</c:v>
                </c:pt>
                <c:pt idx="678">
                  <c:v>43726</c:v>
                </c:pt>
                <c:pt idx="679">
                  <c:v>43727</c:v>
                </c:pt>
                <c:pt idx="680">
                  <c:v>43728</c:v>
                </c:pt>
                <c:pt idx="681">
                  <c:v>43731</c:v>
                </c:pt>
                <c:pt idx="682">
                  <c:v>43732</c:v>
                </c:pt>
                <c:pt idx="683">
                  <c:v>43733</c:v>
                </c:pt>
                <c:pt idx="684">
                  <c:v>43734</c:v>
                </c:pt>
                <c:pt idx="685">
                  <c:v>43735</c:v>
                </c:pt>
                <c:pt idx="686">
                  <c:v>43738</c:v>
                </c:pt>
                <c:pt idx="687">
                  <c:v>43739</c:v>
                </c:pt>
                <c:pt idx="688">
                  <c:v>43740</c:v>
                </c:pt>
                <c:pt idx="689">
                  <c:v>43741</c:v>
                </c:pt>
                <c:pt idx="690">
                  <c:v>43742</c:v>
                </c:pt>
                <c:pt idx="691">
                  <c:v>43745</c:v>
                </c:pt>
                <c:pt idx="692">
                  <c:v>43746</c:v>
                </c:pt>
                <c:pt idx="693">
                  <c:v>43747</c:v>
                </c:pt>
                <c:pt idx="694">
                  <c:v>43748</c:v>
                </c:pt>
                <c:pt idx="695">
                  <c:v>43749</c:v>
                </c:pt>
                <c:pt idx="696">
                  <c:v>43752</c:v>
                </c:pt>
                <c:pt idx="697">
                  <c:v>43753</c:v>
                </c:pt>
                <c:pt idx="698">
                  <c:v>43754</c:v>
                </c:pt>
                <c:pt idx="699">
                  <c:v>43755</c:v>
                </c:pt>
                <c:pt idx="700">
                  <c:v>43756</c:v>
                </c:pt>
                <c:pt idx="701">
                  <c:v>43759</c:v>
                </c:pt>
                <c:pt idx="702">
                  <c:v>43760</c:v>
                </c:pt>
                <c:pt idx="703">
                  <c:v>43761</c:v>
                </c:pt>
                <c:pt idx="704">
                  <c:v>43762</c:v>
                </c:pt>
                <c:pt idx="705">
                  <c:v>43763</c:v>
                </c:pt>
                <c:pt idx="706">
                  <c:v>43766</c:v>
                </c:pt>
                <c:pt idx="707">
                  <c:v>43767</c:v>
                </c:pt>
                <c:pt idx="708">
                  <c:v>43768</c:v>
                </c:pt>
                <c:pt idx="709">
                  <c:v>43769</c:v>
                </c:pt>
                <c:pt idx="710">
                  <c:v>43770</c:v>
                </c:pt>
                <c:pt idx="711">
                  <c:v>43773</c:v>
                </c:pt>
                <c:pt idx="712">
                  <c:v>43774</c:v>
                </c:pt>
                <c:pt idx="713">
                  <c:v>43775</c:v>
                </c:pt>
                <c:pt idx="714">
                  <c:v>43776</c:v>
                </c:pt>
                <c:pt idx="715">
                  <c:v>43777</c:v>
                </c:pt>
                <c:pt idx="716">
                  <c:v>43780</c:v>
                </c:pt>
                <c:pt idx="717">
                  <c:v>43781</c:v>
                </c:pt>
                <c:pt idx="718">
                  <c:v>43782</c:v>
                </c:pt>
                <c:pt idx="719">
                  <c:v>43783</c:v>
                </c:pt>
                <c:pt idx="720">
                  <c:v>43784</c:v>
                </c:pt>
                <c:pt idx="721">
                  <c:v>43787</c:v>
                </c:pt>
                <c:pt idx="722">
                  <c:v>43788</c:v>
                </c:pt>
                <c:pt idx="723">
                  <c:v>43789</c:v>
                </c:pt>
                <c:pt idx="724">
                  <c:v>43790</c:v>
                </c:pt>
                <c:pt idx="725">
                  <c:v>43791</c:v>
                </c:pt>
                <c:pt idx="726">
                  <c:v>43794</c:v>
                </c:pt>
                <c:pt idx="727">
                  <c:v>43795</c:v>
                </c:pt>
                <c:pt idx="728">
                  <c:v>43796</c:v>
                </c:pt>
                <c:pt idx="729">
                  <c:v>43797</c:v>
                </c:pt>
                <c:pt idx="730">
                  <c:v>43798</c:v>
                </c:pt>
                <c:pt idx="731">
                  <c:v>43801</c:v>
                </c:pt>
                <c:pt idx="732">
                  <c:v>43802</c:v>
                </c:pt>
                <c:pt idx="733">
                  <c:v>43803</c:v>
                </c:pt>
                <c:pt idx="734">
                  <c:v>43804</c:v>
                </c:pt>
                <c:pt idx="735">
                  <c:v>43805</c:v>
                </c:pt>
                <c:pt idx="736">
                  <c:v>43808</c:v>
                </c:pt>
                <c:pt idx="737">
                  <c:v>43809</c:v>
                </c:pt>
                <c:pt idx="738">
                  <c:v>43810</c:v>
                </c:pt>
                <c:pt idx="739">
                  <c:v>43811</c:v>
                </c:pt>
                <c:pt idx="740">
                  <c:v>43812</c:v>
                </c:pt>
                <c:pt idx="741">
                  <c:v>43815</c:v>
                </c:pt>
                <c:pt idx="742">
                  <c:v>43816</c:v>
                </c:pt>
                <c:pt idx="743">
                  <c:v>43817</c:v>
                </c:pt>
                <c:pt idx="744">
                  <c:v>43818</c:v>
                </c:pt>
                <c:pt idx="745">
                  <c:v>43819</c:v>
                </c:pt>
                <c:pt idx="746">
                  <c:v>43822</c:v>
                </c:pt>
                <c:pt idx="747">
                  <c:v>43823</c:v>
                </c:pt>
                <c:pt idx="748">
                  <c:v>43826</c:v>
                </c:pt>
                <c:pt idx="749">
                  <c:v>43829</c:v>
                </c:pt>
                <c:pt idx="750">
                  <c:v>43830</c:v>
                </c:pt>
                <c:pt idx="751">
                  <c:v>43832</c:v>
                </c:pt>
                <c:pt idx="752">
                  <c:v>43833</c:v>
                </c:pt>
                <c:pt idx="753">
                  <c:v>43836</c:v>
                </c:pt>
                <c:pt idx="754">
                  <c:v>43837</c:v>
                </c:pt>
                <c:pt idx="755">
                  <c:v>43838</c:v>
                </c:pt>
                <c:pt idx="756">
                  <c:v>43839</c:v>
                </c:pt>
                <c:pt idx="757">
                  <c:v>43840</c:v>
                </c:pt>
                <c:pt idx="758">
                  <c:v>43843</c:v>
                </c:pt>
                <c:pt idx="759">
                  <c:v>43844</c:v>
                </c:pt>
                <c:pt idx="760">
                  <c:v>43845</c:v>
                </c:pt>
                <c:pt idx="761">
                  <c:v>43846</c:v>
                </c:pt>
                <c:pt idx="762">
                  <c:v>43847</c:v>
                </c:pt>
                <c:pt idx="763">
                  <c:v>43850</c:v>
                </c:pt>
                <c:pt idx="764">
                  <c:v>43851</c:v>
                </c:pt>
                <c:pt idx="765">
                  <c:v>43852</c:v>
                </c:pt>
                <c:pt idx="766">
                  <c:v>43853</c:v>
                </c:pt>
                <c:pt idx="767">
                  <c:v>43854</c:v>
                </c:pt>
                <c:pt idx="768">
                  <c:v>43857</c:v>
                </c:pt>
                <c:pt idx="769">
                  <c:v>43858</c:v>
                </c:pt>
                <c:pt idx="770">
                  <c:v>43859</c:v>
                </c:pt>
                <c:pt idx="771">
                  <c:v>43860</c:v>
                </c:pt>
                <c:pt idx="772">
                  <c:v>43861</c:v>
                </c:pt>
                <c:pt idx="773">
                  <c:v>43864</c:v>
                </c:pt>
                <c:pt idx="774">
                  <c:v>43865</c:v>
                </c:pt>
                <c:pt idx="775">
                  <c:v>43866</c:v>
                </c:pt>
                <c:pt idx="776">
                  <c:v>43867</c:v>
                </c:pt>
                <c:pt idx="777">
                  <c:v>43868</c:v>
                </c:pt>
                <c:pt idx="778">
                  <c:v>43871</c:v>
                </c:pt>
                <c:pt idx="779">
                  <c:v>43872</c:v>
                </c:pt>
                <c:pt idx="780">
                  <c:v>43873</c:v>
                </c:pt>
                <c:pt idx="781">
                  <c:v>43874</c:v>
                </c:pt>
                <c:pt idx="782">
                  <c:v>43875</c:v>
                </c:pt>
                <c:pt idx="783">
                  <c:v>43878</c:v>
                </c:pt>
                <c:pt idx="784">
                  <c:v>43879</c:v>
                </c:pt>
                <c:pt idx="785">
                  <c:v>43880</c:v>
                </c:pt>
                <c:pt idx="786">
                  <c:v>43881</c:v>
                </c:pt>
                <c:pt idx="787">
                  <c:v>43882</c:v>
                </c:pt>
                <c:pt idx="788">
                  <c:v>43885</c:v>
                </c:pt>
                <c:pt idx="789">
                  <c:v>43886</c:v>
                </c:pt>
                <c:pt idx="790">
                  <c:v>43887</c:v>
                </c:pt>
                <c:pt idx="791">
                  <c:v>43888</c:v>
                </c:pt>
                <c:pt idx="792">
                  <c:v>43889</c:v>
                </c:pt>
                <c:pt idx="793">
                  <c:v>43892</c:v>
                </c:pt>
                <c:pt idx="794">
                  <c:v>43893</c:v>
                </c:pt>
                <c:pt idx="795">
                  <c:v>43894</c:v>
                </c:pt>
                <c:pt idx="796">
                  <c:v>43895</c:v>
                </c:pt>
                <c:pt idx="797">
                  <c:v>43896</c:v>
                </c:pt>
                <c:pt idx="798">
                  <c:v>43899</c:v>
                </c:pt>
                <c:pt idx="799">
                  <c:v>43900</c:v>
                </c:pt>
                <c:pt idx="800">
                  <c:v>43901</c:v>
                </c:pt>
                <c:pt idx="801">
                  <c:v>43902</c:v>
                </c:pt>
                <c:pt idx="802">
                  <c:v>43903</c:v>
                </c:pt>
                <c:pt idx="803">
                  <c:v>43906</c:v>
                </c:pt>
                <c:pt idx="804">
                  <c:v>43907</c:v>
                </c:pt>
                <c:pt idx="805">
                  <c:v>43908</c:v>
                </c:pt>
                <c:pt idx="806">
                  <c:v>43909</c:v>
                </c:pt>
                <c:pt idx="807">
                  <c:v>43910</c:v>
                </c:pt>
                <c:pt idx="808">
                  <c:v>43913</c:v>
                </c:pt>
                <c:pt idx="809">
                  <c:v>43914</c:v>
                </c:pt>
                <c:pt idx="810">
                  <c:v>43915</c:v>
                </c:pt>
                <c:pt idx="811">
                  <c:v>43916</c:v>
                </c:pt>
                <c:pt idx="812">
                  <c:v>43917</c:v>
                </c:pt>
                <c:pt idx="813">
                  <c:v>43920</c:v>
                </c:pt>
                <c:pt idx="814">
                  <c:v>43921</c:v>
                </c:pt>
                <c:pt idx="815">
                  <c:v>43922</c:v>
                </c:pt>
                <c:pt idx="816">
                  <c:v>43923</c:v>
                </c:pt>
                <c:pt idx="817">
                  <c:v>43924</c:v>
                </c:pt>
                <c:pt idx="818">
                  <c:v>43927</c:v>
                </c:pt>
                <c:pt idx="819">
                  <c:v>43928</c:v>
                </c:pt>
                <c:pt idx="820">
                  <c:v>43929</c:v>
                </c:pt>
                <c:pt idx="821">
                  <c:v>43930</c:v>
                </c:pt>
                <c:pt idx="822">
                  <c:v>43935</c:v>
                </c:pt>
                <c:pt idx="823">
                  <c:v>43936</c:v>
                </c:pt>
                <c:pt idx="824">
                  <c:v>43937</c:v>
                </c:pt>
                <c:pt idx="825">
                  <c:v>43938</c:v>
                </c:pt>
                <c:pt idx="826">
                  <c:v>43941</c:v>
                </c:pt>
                <c:pt idx="827">
                  <c:v>43942</c:v>
                </c:pt>
                <c:pt idx="828">
                  <c:v>43943</c:v>
                </c:pt>
                <c:pt idx="829">
                  <c:v>43944</c:v>
                </c:pt>
                <c:pt idx="830">
                  <c:v>43945</c:v>
                </c:pt>
                <c:pt idx="831">
                  <c:v>43948</c:v>
                </c:pt>
                <c:pt idx="832">
                  <c:v>43949</c:v>
                </c:pt>
                <c:pt idx="833">
                  <c:v>43950</c:v>
                </c:pt>
                <c:pt idx="834">
                  <c:v>43951</c:v>
                </c:pt>
                <c:pt idx="835">
                  <c:v>43955</c:v>
                </c:pt>
                <c:pt idx="836">
                  <c:v>43956</c:v>
                </c:pt>
                <c:pt idx="837">
                  <c:v>43957</c:v>
                </c:pt>
                <c:pt idx="838">
                  <c:v>43958</c:v>
                </c:pt>
                <c:pt idx="839">
                  <c:v>43959</c:v>
                </c:pt>
                <c:pt idx="840">
                  <c:v>43962</c:v>
                </c:pt>
                <c:pt idx="841">
                  <c:v>43963</c:v>
                </c:pt>
                <c:pt idx="842">
                  <c:v>43964</c:v>
                </c:pt>
                <c:pt idx="843">
                  <c:v>43965</c:v>
                </c:pt>
                <c:pt idx="844">
                  <c:v>43966</c:v>
                </c:pt>
                <c:pt idx="845">
                  <c:v>43969</c:v>
                </c:pt>
                <c:pt idx="846">
                  <c:v>43970</c:v>
                </c:pt>
                <c:pt idx="847">
                  <c:v>43971</c:v>
                </c:pt>
                <c:pt idx="848">
                  <c:v>43972</c:v>
                </c:pt>
                <c:pt idx="849">
                  <c:v>43973</c:v>
                </c:pt>
                <c:pt idx="850">
                  <c:v>43976</c:v>
                </c:pt>
                <c:pt idx="851">
                  <c:v>43977</c:v>
                </c:pt>
                <c:pt idx="852">
                  <c:v>43978</c:v>
                </c:pt>
                <c:pt idx="853">
                  <c:v>43979</c:v>
                </c:pt>
                <c:pt idx="854">
                  <c:v>43980</c:v>
                </c:pt>
                <c:pt idx="855">
                  <c:v>43983</c:v>
                </c:pt>
                <c:pt idx="856">
                  <c:v>43984</c:v>
                </c:pt>
                <c:pt idx="857">
                  <c:v>43985</c:v>
                </c:pt>
                <c:pt idx="858">
                  <c:v>43986</c:v>
                </c:pt>
                <c:pt idx="859">
                  <c:v>43987</c:v>
                </c:pt>
                <c:pt idx="860">
                  <c:v>43990</c:v>
                </c:pt>
                <c:pt idx="861">
                  <c:v>43991</c:v>
                </c:pt>
                <c:pt idx="862">
                  <c:v>43992</c:v>
                </c:pt>
                <c:pt idx="863">
                  <c:v>43993</c:v>
                </c:pt>
                <c:pt idx="864">
                  <c:v>43994</c:v>
                </c:pt>
                <c:pt idx="865">
                  <c:v>43997</c:v>
                </c:pt>
                <c:pt idx="866">
                  <c:v>43998</c:v>
                </c:pt>
                <c:pt idx="867">
                  <c:v>43999</c:v>
                </c:pt>
                <c:pt idx="868">
                  <c:v>44000</c:v>
                </c:pt>
                <c:pt idx="869">
                  <c:v>44001</c:v>
                </c:pt>
                <c:pt idx="870">
                  <c:v>44004</c:v>
                </c:pt>
                <c:pt idx="871">
                  <c:v>44005</c:v>
                </c:pt>
                <c:pt idx="872">
                  <c:v>44006</c:v>
                </c:pt>
                <c:pt idx="873">
                  <c:v>44007</c:v>
                </c:pt>
                <c:pt idx="874">
                  <c:v>44008</c:v>
                </c:pt>
                <c:pt idx="875">
                  <c:v>44011</c:v>
                </c:pt>
                <c:pt idx="876">
                  <c:v>44012</c:v>
                </c:pt>
                <c:pt idx="877">
                  <c:v>44013</c:v>
                </c:pt>
                <c:pt idx="878">
                  <c:v>44014</c:v>
                </c:pt>
                <c:pt idx="879">
                  <c:v>44015</c:v>
                </c:pt>
                <c:pt idx="880">
                  <c:v>44018</c:v>
                </c:pt>
                <c:pt idx="881">
                  <c:v>44019</c:v>
                </c:pt>
                <c:pt idx="882">
                  <c:v>44020</c:v>
                </c:pt>
                <c:pt idx="883">
                  <c:v>44021</c:v>
                </c:pt>
                <c:pt idx="884">
                  <c:v>44022</c:v>
                </c:pt>
                <c:pt idx="885">
                  <c:v>44025</c:v>
                </c:pt>
                <c:pt idx="886">
                  <c:v>44026</c:v>
                </c:pt>
                <c:pt idx="887">
                  <c:v>44027</c:v>
                </c:pt>
                <c:pt idx="888">
                  <c:v>44028</c:v>
                </c:pt>
                <c:pt idx="889">
                  <c:v>44029</c:v>
                </c:pt>
                <c:pt idx="890">
                  <c:v>44032</c:v>
                </c:pt>
                <c:pt idx="891">
                  <c:v>44033</c:v>
                </c:pt>
                <c:pt idx="892">
                  <c:v>44034</c:v>
                </c:pt>
                <c:pt idx="893">
                  <c:v>44035</c:v>
                </c:pt>
                <c:pt idx="894">
                  <c:v>44036</c:v>
                </c:pt>
                <c:pt idx="895">
                  <c:v>44039</c:v>
                </c:pt>
                <c:pt idx="896">
                  <c:v>44040</c:v>
                </c:pt>
                <c:pt idx="897">
                  <c:v>44041</c:v>
                </c:pt>
                <c:pt idx="898">
                  <c:v>44042</c:v>
                </c:pt>
                <c:pt idx="899">
                  <c:v>44043</c:v>
                </c:pt>
                <c:pt idx="900">
                  <c:v>44046</c:v>
                </c:pt>
                <c:pt idx="901">
                  <c:v>44047</c:v>
                </c:pt>
                <c:pt idx="902">
                  <c:v>44048</c:v>
                </c:pt>
                <c:pt idx="903">
                  <c:v>44049</c:v>
                </c:pt>
                <c:pt idx="904">
                  <c:v>44050</c:v>
                </c:pt>
                <c:pt idx="905">
                  <c:v>44053</c:v>
                </c:pt>
                <c:pt idx="906">
                  <c:v>44054</c:v>
                </c:pt>
                <c:pt idx="907">
                  <c:v>44055</c:v>
                </c:pt>
                <c:pt idx="908">
                  <c:v>44056</c:v>
                </c:pt>
                <c:pt idx="909">
                  <c:v>44057</c:v>
                </c:pt>
                <c:pt idx="910">
                  <c:v>44060</c:v>
                </c:pt>
                <c:pt idx="911">
                  <c:v>44061</c:v>
                </c:pt>
                <c:pt idx="912">
                  <c:v>44062</c:v>
                </c:pt>
                <c:pt idx="913">
                  <c:v>44063</c:v>
                </c:pt>
                <c:pt idx="914">
                  <c:v>44064</c:v>
                </c:pt>
                <c:pt idx="915">
                  <c:v>44067</c:v>
                </c:pt>
                <c:pt idx="916">
                  <c:v>44068</c:v>
                </c:pt>
                <c:pt idx="917">
                  <c:v>44069</c:v>
                </c:pt>
                <c:pt idx="918">
                  <c:v>44070</c:v>
                </c:pt>
                <c:pt idx="919">
                  <c:v>44071</c:v>
                </c:pt>
                <c:pt idx="920">
                  <c:v>44074</c:v>
                </c:pt>
                <c:pt idx="921">
                  <c:v>44075</c:v>
                </c:pt>
                <c:pt idx="922">
                  <c:v>44076</c:v>
                </c:pt>
                <c:pt idx="923">
                  <c:v>44077</c:v>
                </c:pt>
                <c:pt idx="924">
                  <c:v>44078</c:v>
                </c:pt>
                <c:pt idx="925">
                  <c:v>44081</c:v>
                </c:pt>
                <c:pt idx="926">
                  <c:v>44082</c:v>
                </c:pt>
                <c:pt idx="927">
                  <c:v>44083</c:v>
                </c:pt>
                <c:pt idx="928">
                  <c:v>44084</c:v>
                </c:pt>
                <c:pt idx="929">
                  <c:v>44085</c:v>
                </c:pt>
                <c:pt idx="930">
                  <c:v>44088</c:v>
                </c:pt>
                <c:pt idx="931">
                  <c:v>44089</c:v>
                </c:pt>
                <c:pt idx="932">
                  <c:v>44090</c:v>
                </c:pt>
                <c:pt idx="933">
                  <c:v>44091</c:v>
                </c:pt>
                <c:pt idx="934">
                  <c:v>44092</c:v>
                </c:pt>
                <c:pt idx="935">
                  <c:v>44095</c:v>
                </c:pt>
                <c:pt idx="936">
                  <c:v>44096</c:v>
                </c:pt>
                <c:pt idx="937">
                  <c:v>44097</c:v>
                </c:pt>
                <c:pt idx="938">
                  <c:v>44098</c:v>
                </c:pt>
                <c:pt idx="939">
                  <c:v>44099</c:v>
                </c:pt>
                <c:pt idx="940">
                  <c:v>44102</c:v>
                </c:pt>
                <c:pt idx="941">
                  <c:v>44103</c:v>
                </c:pt>
                <c:pt idx="942">
                  <c:v>44104</c:v>
                </c:pt>
                <c:pt idx="943">
                  <c:v>44105</c:v>
                </c:pt>
                <c:pt idx="944">
                  <c:v>44106</c:v>
                </c:pt>
                <c:pt idx="945">
                  <c:v>44109</c:v>
                </c:pt>
                <c:pt idx="946">
                  <c:v>44110</c:v>
                </c:pt>
                <c:pt idx="947">
                  <c:v>44111</c:v>
                </c:pt>
                <c:pt idx="948">
                  <c:v>44112</c:v>
                </c:pt>
                <c:pt idx="949">
                  <c:v>44113</c:v>
                </c:pt>
                <c:pt idx="950">
                  <c:v>44116</c:v>
                </c:pt>
                <c:pt idx="951">
                  <c:v>44117</c:v>
                </c:pt>
                <c:pt idx="952">
                  <c:v>44118</c:v>
                </c:pt>
                <c:pt idx="953">
                  <c:v>44119</c:v>
                </c:pt>
                <c:pt idx="954">
                  <c:v>44120</c:v>
                </c:pt>
                <c:pt idx="955">
                  <c:v>44123</c:v>
                </c:pt>
                <c:pt idx="956">
                  <c:v>44124</c:v>
                </c:pt>
                <c:pt idx="957">
                  <c:v>44125</c:v>
                </c:pt>
                <c:pt idx="958">
                  <c:v>44126</c:v>
                </c:pt>
                <c:pt idx="959">
                  <c:v>44127</c:v>
                </c:pt>
                <c:pt idx="960">
                  <c:v>44130</c:v>
                </c:pt>
                <c:pt idx="961">
                  <c:v>44131</c:v>
                </c:pt>
                <c:pt idx="962">
                  <c:v>44132</c:v>
                </c:pt>
                <c:pt idx="963">
                  <c:v>44133</c:v>
                </c:pt>
                <c:pt idx="964">
                  <c:v>44134</c:v>
                </c:pt>
                <c:pt idx="965">
                  <c:v>44137</c:v>
                </c:pt>
                <c:pt idx="966">
                  <c:v>44138</c:v>
                </c:pt>
                <c:pt idx="967">
                  <c:v>44139</c:v>
                </c:pt>
                <c:pt idx="968">
                  <c:v>44140</c:v>
                </c:pt>
                <c:pt idx="969">
                  <c:v>44141</c:v>
                </c:pt>
                <c:pt idx="970">
                  <c:v>44144</c:v>
                </c:pt>
                <c:pt idx="971">
                  <c:v>44145</c:v>
                </c:pt>
                <c:pt idx="972">
                  <c:v>44146</c:v>
                </c:pt>
                <c:pt idx="973">
                  <c:v>44147</c:v>
                </c:pt>
                <c:pt idx="974">
                  <c:v>44148</c:v>
                </c:pt>
                <c:pt idx="975">
                  <c:v>44151</c:v>
                </c:pt>
                <c:pt idx="976">
                  <c:v>44152</c:v>
                </c:pt>
                <c:pt idx="977">
                  <c:v>44153</c:v>
                </c:pt>
                <c:pt idx="978">
                  <c:v>44154</c:v>
                </c:pt>
                <c:pt idx="979">
                  <c:v>44155</c:v>
                </c:pt>
                <c:pt idx="980">
                  <c:v>44158</c:v>
                </c:pt>
                <c:pt idx="981">
                  <c:v>44159</c:v>
                </c:pt>
                <c:pt idx="982">
                  <c:v>44160</c:v>
                </c:pt>
                <c:pt idx="983">
                  <c:v>44161</c:v>
                </c:pt>
                <c:pt idx="984">
                  <c:v>44162</c:v>
                </c:pt>
                <c:pt idx="985">
                  <c:v>44165</c:v>
                </c:pt>
                <c:pt idx="986">
                  <c:v>44166</c:v>
                </c:pt>
                <c:pt idx="987">
                  <c:v>44167</c:v>
                </c:pt>
                <c:pt idx="988">
                  <c:v>44168</c:v>
                </c:pt>
                <c:pt idx="989">
                  <c:v>44169</c:v>
                </c:pt>
                <c:pt idx="990">
                  <c:v>44172</c:v>
                </c:pt>
                <c:pt idx="991">
                  <c:v>44173</c:v>
                </c:pt>
                <c:pt idx="992">
                  <c:v>44174</c:v>
                </c:pt>
                <c:pt idx="993">
                  <c:v>44175</c:v>
                </c:pt>
                <c:pt idx="994">
                  <c:v>44176</c:v>
                </c:pt>
                <c:pt idx="995">
                  <c:v>44179</c:v>
                </c:pt>
                <c:pt idx="996">
                  <c:v>44180</c:v>
                </c:pt>
                <c:pt idx="997">
                  <c:v>44181</c:v>
                </c:pt>
                <c:pt idx="998">
                  <c:v>44182</c:v>
                </c:pt>
                <c:pt idx="999">
                  <c:v>44183</c:v>
                </c:pt>
                <c:pt idx="1000">
                  <c:v>44186</c:v>
                </c:pt>
                <c:pt idx="1001">
                  <c:v>44187</c:v>
                </c:pt>
                <c:pt idx="1002">
                  <c:v>44188</c:v>
                </c:pt>
                <c:pt idx="1003">
                  <c:v>44189</c:v>
                </c:pt>
                <c:pt idx="1004">
                  <c:v>44193</c:v>
                </c:pt>
                <c:pt idx="1005">
                  <c:v>44194</c:v>
                </c:pt>
                <c:pt idx="1006">
                  <c:v>44195</c:v>
                </c:pt>
                <c:pt idx="1007">
                  <c:v>44196</c:v>
                </c:pt>
                <c:pt idx="1008">
                  <c:v>44200</c:v>
                </c:pt>
                <c:pt idx="1009">
                  <c:v>44201</c:v>
                </c:pt>
                <c:pt idx="1010">
                  <c:v>44202</c:v>
                </c:pt>
                <c:pt idx="1011">
                  <c:v>44203</c:v>
                </c:pt>
                <c:pt idx="1012">
                  <c:v>44204</c:v>
                </c:pt>
                <c:pt idx="1013">
                  <c:v>44207</c:v>
                </c:pt>
                <c:pt idx="1014">
                  <c:v>44208</c:v>
                </c:pt>
                <c:pt idx="1015">
                  <c:v>44209</c:v>
                </c:pt>
                <c:pt idx="1016">
                  <c:v>44210</c:v>
                </c:pt>
                <c:pt idx="1017">
                  <c:v>44211</c:v>
                </c:pt>
                <c:pt idx="1018">
                  <c:v>44214</c:v>
                </c:pt>
                <c:pt idx="1019">
                  <c:v>44215</c:v>
                </c:pt>
                <c:pt idx="1020">
                  <c:v>44216</c:v>
                </c:pt>
                <c:pt idx="1021">
                  <c:v>44217</c:v>
                </c:pt>
                <c:pt idx="1022">
                  <c:v>44218</c:v>
                </c:pt>
                <c:pt idx="1023">
                  <c:v>44221</c:v>
                </c:pt>
                <c:pt idx="1024">
                  <c:v>44222</c:v>
                </c:pt>
                <c:pt idx="1025">
                  <c:v>44223</c:v>
                </c:pt>
                <c:pt idx="1026">
                  <c:v>44224</c:v>
                </c:pt>
                <c:pt idx="1027">
                  <c:v>44225</c:v>
                </c:pt>
                <c:pt idx="1028">
                  <c:v>44228</c:v>
                </c:pt>
                <c:pt idx="1029">
                  <c:v>44229</c:v>
                </c:pt>
                <c:pt idx="1030">
                  <c:v>44230</c:v>
                </c:pt>
                <c:pt idx="1031">
                  <c:v>44231</c:v>
                </c:pt>
                <c:pt idx="1032">
                  <c:v>44232</c:v>
                </c:pt>
                <c:pt idx="1033">
                  <c:v>44235</c:v>
                </c:pt>
                <c:pt idx="1034">
                  <c:v>44236</c:v>
                </c:pt>
                <c:pt idx="1035">
                  <c:v>44237</c:v>
                </c:pt>
                <c:pt idx="1036">
                  <c:v>44238</c:v>
                </c:pt>
                <c:pt idx="1037">
                  <c:v>44239</c:v>
                </c:pt>
                <c:pt idx="1038">
                  <c:v>44242</c:v>
                </c:pt>
                <c:pt idx="1039">
                  <c:v>44243</c:v>
                </c:pt>
                <c:pt idx="1040">
                  <c:v>44244</c:v>
                </c:pt>
                <c:pt idx="1041">
                  <c:v>44245</c:v>
                </c:pt>
                <c:pt idx="1042">
                  <c:v>44246</c:v>
                </c:pt>
                <c:pt idx="1043">
                  <c:v>44249</c:v>
                </c:pt>
                <c:pt idx="1044">
                  <c:v>44250</c:v>
                </c:pt>
                <c:pt idx="1045">
                  <c:v>44251</c:v>
                </c:pt>
                <c:pt idx="1046">
                  <c:v>44252</c:v>
                </c:pt>
                <c:pt idx="1047">
                  <c:v>44253</c:v>
                </c:pt>
                <c:pt idx="1048">
                  <c:v>44256</c:v>
                </c:pt>
                <c:pt idx="1049">
                  <c:v>44257</c:v>
                </c:pt>
                <c:pt idx="1050">
                  <c:v>44258</c:v>
                </c:pt>
                <c:pt idx="1051">
                  <c:v>44259</c:v>
                </c:pt>
                <c:pt idx="1052">
                  <c:v>44260</c:v>
                </c:pt>
                <c:pt idx="1053">
                  <c:v>44263</c:v>
                </c:pt>
                <c:pt idx="1054">
                  <c:v>44264</c:v>
                </c:pt>
                <c:pt idx="1055">
                  <c:v>44265</c:v>
                </c:pt>
                <c:pt idx="1056">
                  <c:v>44266</c:v>
                </c:pt>
                <c:pt idx="1057">
                  <c:v>44267</c:v>
                </c:pt>
                <c:pt idx="1058">
                  <c:v>44270</c:v>
                </c:pt>
                <c:pt idx="1059">
                  <c:v>44271</c:v>
                </c:pt>
                <c:pt idx="1060">
                  <c:v>44272</c:v>
                </c:pt>
                <c:pt idx="1061">
                  <c:v>44273</c:v>
                </c:pt>
                <c:pt idx="1062">
                  <c:v>44274</c:v>
                </c:pt>
                <c:pt idx="1063">
                  <c:v>44277</c:v>
                </c:pt>
                <c:pt idx="1064">
                  <c:v>44278</c:v>
                </c:pt>
                <c:pt idx="1065">
                  <c:v>44279</c:v>
                </c:pt>
                <c:pt idx="1066">
                  <c:v>44280</c:v>
                </c:pt>
                <c:pt idx="1067">
                  <c:v>44281</c:v>
                </c:pt>
                <c:pt idx="1068">
                  <c:v>44284</c:v>
                </c:pt>
                <c:pt idx="1069">
                  <c:v>44285</c:v>
                </c:pt>
                <c:pt idx="1070">
                  <c:v>44286</c:v>
                </c:pt>
                <c:pt idx="1071">
                  <c:v>44287</c:v>
                </c:pt>
                <c:pt idx="1072">
                  <c:v>44292</c:v>
                </c:pt>
                <c:pt idx="1073">
                  <c:v>44293</c:v>
                </c:pt>
                <c:pt idx="1074">
                  <c:v>44294</c:v>
                </c:pt>
                <c:pt idx="1075">
                  <c:v>44295</c:v>
                </c:pt>
                <c:pt idx="1076">
                  <c:v>44298</c:v>
                </c:pt>
                <c:pt idx="1077">
                  <c:v>44299</c:v>
                </c:pt>
                <c:pt idx="1078">
                  <c:v>44300</c:v>
                </c:pt>
                <c:pt idx="1079">
                  <c:v>44301</c:v>
                </c:pt>
                <c:pt idx="1080">
                  <c:v>44302</c:v>
                </c:pt>
                <c:pt idx="1081">
                  <c:v>44305</c:v>
                </c:pt>
                <c:pt idx="1082">
                  <c:v>44306</c:v>
                </c:pt>
                <c:pt idx="1083">
                  <c:v>44307</c:v>
                </c:pt>
                <c:pt idx="1084">
                  <c:v>44308</c:v>
                </c:pt>
                <c:pt idx="1085">
                  <c:v>44309</c:v>
                </c:pt>
                <c:pt idx="1086">
                  <c:v>44312</c:v>
                </c:pt>
                <c:pt idx="1087">
                  <c:v>44313</c:v>
                </c:pt>
                <c:pt idx="1088">
                  <c:v>44314</c:v>
                </c:pt>
                <c:pt idx="1089">
                  <c:v>44315</c:v>
                </c:pt>
                <c:pt idx="1090">
                  <c:v>44316</c:v>
                </c:pt>
                <c:pt idx="1091">
                  <c:v>44319</c:v>
                </c:pt>
                <c:pt idx="1092">
                  <c:v>44320</c:v>
                </c:pt>
                <c:pt idx="1093">
                  <c:v>44321</c:v>
                </c:pt>
                <c:pt idx="1094">
                  <c:v>44322</c:v>
                </c:pt>
                <c:pt idx="1095">
                  <c:v>44323</c:v>
                </c:pt>
                <c:pt idx="1096">
                  <c:v>44326</c:v>
                </c:pt>
                <c:pt idx="1097">
                  <c:v>44327</c:v>
                </c:pt>
                <c:pt idx="1098">
                  <c:v>44328</c:v>
                </c:pt>
                <c:pt idx="1099">
                  <c:v>44329</c:v>
                </c:pt>
                <c:pt idx="1100">
                  <c:v>44330</c:v>
                </c:pt>
                <c:pt idx="1101">
                  <c:v>44333</c:v>
                </c:pt>
                <c:pt idx="1102">
                  <c:v>44334</c:v>
                </c:pt>
                <c:pt idx="1103">
                  <c:v>44335</c:v>
                </c:pt>
                <c:pt idx="1104">
                  <c:v>44336</c:v>
                </c:pt>
                <c:pt idx="1105">
                  <c:v>44337</c:v>
                </c:pt>
                <c:pt idx="1106">
                  <c:v>44340</c:v>
                </c:pt>
                <c:pt idx="1107">
                  <c:v>44341</c:v>
                </c:pt>
                <c:pt idx="1108">
                  <c:v>44342</c:v>
                </c:pt>
                <c:pt idx="1109">
                  <c:v>44343</c:v>
                </c:pt>
                <c:pt idx="1110">
                  <c:v>44344</c:v>
                </c:pt>
                <c:pt idx="1111">
                  <c:v>44347</c:v>
                </c:pt>
                <c:pt idx="1112">
                  <c:v>44348</c:v>
                </c:pt>
                <c:pt idx="1113">
                  <c:v>44349</c:v>
                </c:pt>
                <c:pt idx="1114">
                  <c:v>44350</c:v>
                </c:pt>
                <c:pt idx="1115">
                  <c:v>44351</c:v>
                </c:pt>
                <c:pt idx="1116">
                  <c:v>44354</c:v>
                </c:pt>
                <c:pt idx="1117">
                  <c:v>44355</c:v>
                </c:pt>
                <c:pt idx="1118">
                  <c:v>44356</c:v>
                </c:pt>
                <c:pt idx="1119">
                  <c:v>44357</c:v>
                </c:pt>
                <c:pt idx="1120">
                  <c:v>44358</c:v>
                </c:pt>
                <c:pt idx="1121">
                  <c:v>44361</c:v>
                </c:pt>
                <c:pt idx="1122">
                  <c:v>44362</c:v>
                </c:pt>
                <c:pt idx="1123">
                  <c:v>44363</c:v>
                </c:pt>
                <c:pt idx="1124">
                  <c:v>44364</c:v>
                </c:pt>
                <c:pt idx="1125">
                  <c:v>44365</c:v>
                </c:pt>
                <c:pt idx="1126">
                  <c:v>44368</c:v>
                </c:pt>
                <c:pt idx="1127">
                  <c:v>44369</c:v>
                </c:pt>
                <c:pt idx="1128">
                  <c:v>44370</c:v>
                </c:pt>
                <c:pt idx="1129">
                  <c:v>44371</c:v>
                </c:pt>
                <c:pt idx="1130">
                  <c:v>44372</c:v>
                </c:pt>
                <c:pt idx="1131">
                  <c:v>44375</c:v>
                </c:pt>
                <c:pt idx="1132">
                  <c:v>44376</c:v>
                </c:pt>
                <c:pt idx="1133">
                  <c:v>44377</c:v>
                </c:pt>
                <c:pt idx="1134">
                  <c:v>44378</c:v>
                </c:pt>
                <c:pt idx="1135">
                  <c:v>44379</c:v>
                </c:pt>
                <c:pt idx="1136">
                  <c:v>44382</c:v>
                </c:pt>
                <c:pt idx="1137">
                  <c:v>44383</c:v>
                </c:pt>
                <c:pt idx="1138">
                  <c:v>44384</c:v>
                </c:pt>
                <c:pt idx="1139">
                  <c:v>44385</c:v>
                </c:pt>
                <c:pt idx="1140">
                  <c:v>44386</c:v>
                </c:pt>
                <c:pt idx="1141">
                  <c:v>44389</c:v>
                </c:pt>
                <c:pt idx="1142">
                  <c:v>44390</c:v>
                </c:pt>
                <c:pt idx="1143">
                  <c:v>44391</c:v>
                </c:pt>
                <c:pt idx="1144">
                  <c:v>44392</c:v>
                </c:pt>
                <c:pt idx="1145">
                  <c:v>44393</c:v>
                </c:pt>
                <c:pt idx="1146">
                  <c:v>44396</c:v>
                </c:pt>
                <c:pt idx="1147">
                  <c:v>44397</c:v>
                </c:pt>
                <c:pt idx="1148">
                  <c:v>44398</c:v>
                </c:pt>
                <c:pt idx="1149">
                  <c:v>44399</c:v>
                </c:pt>
                <c:pt idx="1150">
                  <c:v>44400</c:v>
                </c:pt>
                <c:pt idx="1151">
                  <c:v>44403</c:v>
                </c:pt>
                <c:pt idx="1152">
                  <c:v>44404</c:v>
                </c:pt>
                <c:pt idx="1153">
                  <c:v>44405</c:v>
                </c:pt>
                <c:pt idx="1154">
                  <c:v>44406</c:v>
                </c:pt>
                <c:pt idx="1155">
                  <c:v>44407</c:v>
                </c:pt>
                <c:pt idx="1156">
                  <c:v>44410</c:v>
                </c:pt>
                <c:pt idx="1157">
                  <c:v>44411</c:v>
                </c:pt>
                <c:pt idx="1158">
                  <c:v>44412</c:v>
                </c:pt>
                <c:pt idx="1159">
                  <c:v>44413</c:v>
                </c:pt>
                <c:pt idx="1160">
                  <c:v>44414</c:v>
                </c:pt>
                <c:pt idx="1161">
                  <c:v>44417</c:v>
                </c:pt>
                <c:pt idx="1162">
                  <c:v>44418</c:v>
                </c:pt>
                <c:pt idx="1163">
                  <c:v>44419</c:v>
                </c:pt>
                <c:pt idx="1164">
                  <c:v>44420</c:v>
                </c:pt>
                <c:pt idx="1165">
                  <c:v>44421</c:v>
                </c:pt>
                <c:pt idx="1166">
                  <c:v>44424</c:v>
                </c:pt>
                <c:pt idx="1167">
                  <c:v>44425</c:v>
                </c:pt>
                <c:pt idx="1168">
                  <c:v>44426</c:v>
                </c:pt>
                <c:pt idx="1169">
                  <c:v>44427</c:v>
                </c:pt>
                <c:pt idx="1170">
                  <c:v>44428</c:v>
                </c:pt>
                <c:pt idx="1171">
                  <c:v>44431</c:v>
                </c:pt>
                <c:pt idx="1172">
                  <c:v>44432</c:v>
                </c:pt>
                <c:pt idx="1173">
                  <c:v>44433</c:v>
                </c:pt>
                <c:pt idx="1174">
                  <c:v>44434</c:v>
                </c:pt>
                <c:pt idx="1175">
                  <c:v>44435</c:v>
                </c:pt>
                <c:pt idx="1176">
                  <c:v>44438</c:v>
                </c:pt>
                <c:pt idx="1177">
                  <c:v>44439</c:v>
                </c:pt>
                <c:pt idx="1178">
                  <c:v>44440</c:v>
                </c:pt>
                <c:pt idx="1179">
                  <c:v>44441</c:v>
                </c:pt>
                <c:pt idx="1180">
                  <c:v>44442</c:v>
                </c:pt>
                <c:pt idx="1181">
                  <c:v>44445</c:v>
                </c:pt>
                <c:pt idx="1182">
                  <c:v>44446</c:v>
                </c:pt>
                <c:pt idx="1183">
                  <c:v>44447</c:v>
                </c:pt>
                <c:pt idx="1184">
                  <c:v>44448</c:v>
                </c:pt>
                <c:pt idx="1185">
                  <c:v>44449</c:v>
                </c:pt>
                <c:pt idx="1186">
                  <c:v>44452</c:v>
                </c:pt>
                <c:pt idx="1187">
                  <c:v>44453</c:v>
                </c:pt>
                <c:pt idx="1188">
                  <c:v>44454</c:v>
                </c:pt>
                <c:pt idx="1189">
                  <c:v>44455</c:v>
                </c:pt>
                <c:pt idx="1190">
                  <c:v>44456</c:v>
                </c:pt>
                <c:pt idx="1191">
                  <c:v>44459</c:v>
                </c:pt>
                <c:pt idx="1192">
                  <c:v>44460</c:v>
                </c:pt>
                <c:pt idx="1193">
                  <c:v>44461</c:v>
                </c:pt>
                <c:pt idx="1194">
                  <c:v>44462</c:v>
                </c:pt>
                <c:pt idx="1195">
                  <c:v>44463</c:v>
                </c:pt>
                <c:pt idx="1196">
                  <c:v>44466</c:v>
                </c:pt>
                <c:pt idx="1197">
                  <c:v>44467</c:v>
                </c:pt>
                <c:pt idx="1198">
                  <c:v>44468</c:v>
                </c:pt>
                <c:pt idx="1199">
                  <c:v>44469</c:v>
                </c:pt>
                <c:pt idx="1200">
                  <c:v>44470</c:v>
                </c:pt>
                <c:pt idx="1201">
                  <c:v>44473</c:v>
                </c:pt>
                <c:pt idx="1202">
                  <c:v>44474</c:v>
                </c:pt>
                <c:pt idx="1203">
                  <c:v>44475</c:v>
                </c:pt>
                <c:pt idx="1204">
                  <c:v>44476</c:v>
                </c:pt>
                <c:pt idx="1205">
                  <c:v>44477</c:v>
                </c:pt>
                <c:pt idx="1206">
                  <c:v>44480</c:v>
                </c:pt>
                <c:pt idx="1207">
                  <c:v>44481</c:v>
                </c:pt>
                <c:pt idx="1208">
                  <c:v>44482</c:v>
                </c:pt>
                <c:pt idx="1209">
                  <c:v>44483</c:v>
                </c:pt>
                <c:pt idx="1210">
                  <c:v>44484</c:v>
                </c:pt>
                <c:pt idx="1211">
                  <c:v>44487</c:v>
                </c:pt>
                <c:pt idx="1212">
                  <c:v>44488</c:v>
                </c:pt>
                <c:pt idx="1213">
                  <c:v>44489</c:v>
                </c:pt>
                <c:pt idx="1214">
                  <c:v>44490</c:v>
                </c:pt>
                <c:pt idx="1215">
                  <c:v>44491</c:v>
                </c:pt>
                <c:pt idx="1216">
                  <c:v>44494</c:v>
                </c:pt>
                <c:pt idx="1217">
                  <c:v>44495</c:v>
                </c:pt>
                <c:pt idx="1218">
                  <c:v>44496</c:v>
                </c:pt>
                <c:pt idx="1219">
                  <c:v>44497</c:v>
                </c:pt>
                <c:pt idx="1220">
                  <c:v>44498</c:v>
                </c:pt>
                <c:pt idx="1221">
                  <c:v>44501</c:v>
                </c:pt>
                <c:pt idx="1222">
                  <c:v>44502</c:v>
                </c:pt>
                <c:pt idx="1223">
                  <c:v>44503</c:v>
                </c:pt>
                <c:pt idx="1224">
                  <c:v>44504</c:v>
                </c:pt>
                <c:pt idx="1225">
                  <c:v>44505</c:v>
                </c:pt>
                <c:pt idx="1226">
                  <c:v>44508</c:v>
                </c:pt>
                <c:pt idx="1227">
                  <c:v>44509</c:v>
                </c:pt>
                <c:pt idx="1228">
                  <c:v>44510</c:v>
                </c:pt>
                <c:pt idx="1229">
                  <c:v>44511</c:v>
                </c:pt>
                <c:pt idx="1230">
                  <c:v>44512</c:v>
                </c:pt>
                <c:pt idx="1231">
                  <c:v>44515</c:v>
                </c:pt>
                <c:pt idx="1232">
                  <c:v>44516</c:v>
                </c:pt>
                <c:pt idx="1233">
                  <c:v>44517</c:v>
                </c:pt>
                <c:pt idx="1234">
                  <c:v>44518</c:v>
                </c:pt>
                <c:pt idx="1235">
                  <c:v>44519</c:v>
                </c:pt>
                <c:pt idx="1236">
                  <c:v>44522</c:v>
                </c:pt>
                <c:pt idx="1237">
                  <c:v>44523</c:v>
                </c:pt>
                <c:pt idx="1238">
                  <c:v>44524</c:v>
                </c:pt>
                <c:pt idx="1239">
                  <c:v>44525</c:v>
                </c:pt>
                <c:pt idx="1240">
                  <c:v>44526</c:v>
                </c:pt>
                <c:pt idx="1241">
                  <c:v>44529</c:v>
                </c:pt>
                <c:pt idx="1242">
                  <c:v>44530</c:v>
                </c:pt>
                <c:pt idx="1243">
                  <c:v>44531</c:v>
                </c:pt>
                <c:pt idx="1244">
                  <c:v>44532</c:v>
                </c:pt>
                <c:pt idx="1245">
                  <c:v>44533</c:v>
                </c:pt>
                <c:pt idx="1246">
                  <c:v>44536</c:v>
                </c:pt>
                <c:pt idx="1247">
                  <c:v>44537</c:v>
                </c:pt>
                <c:pt idx="1248">
                  <c:v>44538</c:v>
                </c:pt>
                <c:pt idx="1249">
                  <c:v>44539</c:v>
                </c:pt>
                <c:pt idx="1250">
                  <c:v>44540</c:v>
                </c:pt>
                <c:pt idx="1251">
                  <c:v>44543</c:v>
                </c:pt>
                <c:pt idx="1252">
                  <c:v>44544</c:v>
                </c:pt>
                <c:pt idx="1253">
                  <c:v>44545</c:v>
                </c:pt>
                <c:pt idx="1254">
                  <c:v>44546</c:v>
                </c:pt>
                <c:pt idx="1255">
                  <c:v>44547</c:v>
                </c:pt>
                <c:pt idx="1256">
                  <c:v>44550</c:v>
                </c:pt>
                <c:pt idx="1257">
                  <c:v>44551</c:v>
                </c:pt>
                <c:pt idx="1258">
                  <c:v>44552</c:v>
                </c:pt>
                <c:pt idx="1259">
                  <c:v>44553</c:v>
                </c:pt>
                <c:pt idx="1260">
                  <c:v>44554</c:v>
                </c:pt>
                <c:pt idx="1261">
                  <c:v>44557</c:v>
                </c:pt>
                <c:pt idx="1262">
                  <c:v>44558</c:v>
                </c:pt>
                <c:pt idx="1263">
                  <c:v>44559</c:v>
                </c:pt>
                <c:pt idx="1264">
                  <c:v>44560</c:v>
                </c:pt>
                <c:pt idx="1265">
                  <c:v>44561</c:v>
                </c:pt>
                <c:pt idx="1266">
                  <c:v>44564</c:v>
                </c:pt>
                <c:pt idx="1267">
                  <c:v>44565</c:v>
                </c:pt>
                <c:pt idx="1268">
                  <c:v>44566</c:v>
                </c:pt>
                <c:pt idx="1269">
                  <c:v>44567</c:v>
                </c:pt>
                <c:pt idx="1270">
                  <c:v>44568</c:v>
                </c:pt>
                <c:pt idx="1271">
                  <c:v>44571</c:v>
                </c:pt>
                <c:pt idx="1272">
                  <c:v>44572</c:v>
                </c:pt>
                <c:pt idx="1273">
                  <c:v>44573</c:v>
                </c:pt>
                <c:pt idx="1274">
                  <c:v>44574</c:v>
                </c:pt>
                <c:pt idx="1275">
                  <c:v>44575</c:v>
                </c:pt>
                <c:pt idx="1276">
                  <c:v>44578</c:v>
                </c:pt>
                <c:pt idx="1277">
                  <c:v>44579</c:v>
                </c:pt>
                <c:pt idx="1278">
                  <c:v>44580</c:v>
                </c:pt>
                <c:pt idx="1279">
                  <c:v>44581</c:v>
                </c:pt>
                <c:pt idx="1280">
                  <c:v>44582</c:v>
                </c:pt>
                <c:pt idx="1281">
                  <c:v>44585</c:v>
                </c:pt>
                <c:pt idx="1282">
                  <c:v>44586</c:v>
                </c:pt>
                <c:pt idx="1283">
                  <c:v>44587</c:v>
                </c:pt>
                <c:pt idx="1284">
                  <c:v>44588</c:v>
                </c:pt>
                <c:pt idx="1285">
                  <c:v>44589</c:v>
                </c:pt>
                <c:pt idx="1286">
                  <c:v>44592</c:v>
                </c:pt>
                <c:pt idx="1287">
                  <c:v>44593</c:v>
                </c:pt>
                <c:pt idx="1288">
                  <c:v>44594</c:v>
                </c:pt>
                <c:pt idx="1289">
                  <c:v>44595</c:v>
                </c:pt>
                <c:pt idx="1290">
                  <c:v>44596</c:v>
                </c:pt>
                <c:pt idx="1291">
                  <c:v>44599</c:v>
                </c:pt>
                <c:pt idx="1292">
                  <c:v>44600</c:v>
                </c:pt>
                <c:pt idx="1293">
                  <c:v>44601</c:v>
                </c:pt>
                <c:pt idx="1294">
                  <c:v>44602</c:v>
                </c:pt>
                <c:pt idx="1295">
                  <c:v>44603</c:v>
                </c:pt>
                <c:pt idx="1296">
                  <c:v>44606</c:v>
                </c:pt>
                <c:pt idx="1297">
                  <c:v>44607</c:v>
                </c:pt>
                <c:pt idx="1298">
                  <c:v>44608</c:v>
                </c:pt>
                <c:pt idx="1299">
                  <c:v>44609</c:v>
                </c:pt>
                <c:pt idx="1300">
                  <c:v>44610</c:v>
                </c:pt>
                <c:pt idx="1301">
                  <c:v>44613</c:v>
                </c:pt>
                <c:pt idx="1302">
                  <c:v>44614</c:v>
                </c:pt>
                <c:pt idx="1303">
                  <c:v>44615</c:v>
                </c:pt>
                <c:pt idx="1304">
                  <c:v>44616</c:v>
                </c:pt>
                <c:pt idx="1305">
                  <c:v>44617</c:v>
                </c:pt>
                <c:pt idx="1306">
                  <c:v>44620</c:v>
                </c:pt>
                <c:pt idx="1307">
                  <c:v>44621</c:v>
                </c:pt>
                <c:pt idx="1308">
                  <c:v>44622</c:v>
                </c:pt>
                <c:pt idx="1309">
                  <c:v>44623</c:v>
                </c:pt>
                <c:pt idx="1310">
                  <c:v>44624</c:v>
                </c:pt>
                <c:pt idx="1311">
                  <c:v>44627</c:v>
                </c:pt>
                <c:pt idx="1312">
                  <c:v>44628</c:v>
                </c:pt>
                <c:pt idx="1313">
                  <c:v>44629</c:v>
                </c:pt>
                <c:pt idx="1314">
                  <c:v>44630</c:v>
                </c:pt>
                <c:pt idx="1315">
                  <c:v>44631</c:v>
                </c:pt>
                <c:pt idx="1316">
                  <c:v>44634</c:v>
                </c:pt>
                <c:pt idx="1317">
                  <c:v>44635</c:v>
                </c:pt>
                <c:pt idx="1318">
                  <c:v>44636</c:v>
                </c:pt>
                <c:pt idx="1319">
                  <c:v>44637</c:v>
                </c:pt>
                <c:pt idx="1320">
                  <c:v>44638</c:v>
                </c:pt>
                <c:pt idx="1321">
                  <c:v>44641</c:v>
                </c:pt>
                <c:pt idx="1322">
                  <c:v>44642</c:v>
                </c:pt>
                <c:pt idx="1323">
                  <c:v>44643</c:v>
                </c:pt>
                <c:pt idx="1324">
                  <c:v>44644</c:v>
                </c:pt>
                <c:pt idx="1325">
                  <c:v>44645</c:v>
                </c:pt>
                <c:pt idx="1326">
                  <c:v>44648</c:v>
                </c:pt>
                <c:pt idx="1327">
                  <c:v>44649</c:v>
                </c:pt>
                <c:pt idx="1328">
                  <c:v>44650</c:v>
                </c:pt>
                <c:pt idx="1329">
                  <c:v>44651</c:v>
                </c:pt>
                <c:pt idx="1330">
                  <c:v>44652</c:v>
                </c:pt>
                <c:pt idx="1331">
                  <c:v>44655</c:v>
                </c:pt>
                <c:pt idx="1332">
                  <c:v>44656</c:v>
                </c:pt>
                <c:pt idx="1333">
                  <c:v>44657</c:v>
                </c:pt>
                <c:pt idx="1334">
                  <c:v>44658</c:v>
                </c:pt>
                <c:pt idx="1335">
                  <c:v>44659</c:v>
                </c:pt>
                <c:pt idx="1336">
                  <c:v>44662</c:v>
                </c:pt>
                <c:pt idx="1337">
                  <c:v>44663</c:v>
                </c:pt>
                <c:pt idx="1338">
                  <c:v>44664</c:v>
                </c:pt>
                <c:pt idx="1339">
                  <c:v>44665</c:v>
                </c:pt>
                <c:pt idx="1340">
                  <c:v>44670</c:v>
                </c:pt>
                <c:pt idx="1341">
                  <c:v>44671</c:v>
                </c:pt>
                <c:pt idx="1342">
                  <c:v>44672</c:v>
                </c:pt>
                <c:pt idx="1343">
                  <c:v>44673</c:v>
                </c:pt>
                <c:pt idx="1344">
                  <c:v>44676</c:v>
                </c:pt>
                <c:pt idx="1345">
                  <c:v>44677</c:v>
                </c:pt>
                <c:pt idx="1346">
                  <c:v>44678</c:v>
                </c:pt>
                <c:pt idx="1347">
                  <c:v>44679</c:v>
                </c:pt>
                <c:pt idx="1348">
                  <c:v>44680</c:v>
                </c:pt>
                <c:pt idx="1349">
                  <c:v>44683</c:v>
                </c:pt>
                <c:pt idx="1350">
                  <c:v>44684</c:v>
                </c:pt>
                <c:pt idx="1351">
                  <c:v>44685</c:v>
                </c:pt>
                <c:pt idx="1352">
                  <c:v>44686</c:v>
                </c:pt>
                <c:pt idx="1353">
                  <c:v>44687</c:v>
                </c:pt>
                <c:pt idx="1354">
                  <c:v>44690</c:v>
                </c:pt>
                <c:pt idx="1355">
                  <c:v>44691</c:v>
                </c:pt>
                <c:pt idx="1356">
                  <c:v>44692</c:v>
                </c:pt>
                <c:pt idx="1357">
                  <c:v>44693</c:v>
                </c:pt>
                <c:pt idx="1358">
                  <c:v>44694</c:v>
                </c:pt>
                <c:pt idx="1359">
                  <c:v>44697</c:v>
                </c:pt>
                <c:pt idx="1360">
                  <c:v>44698</c:v>
                </c:pt>
                <c:pt idx="1361">
                  <c:v>44699</c:v>
                </c:pt>
                <c:pt idx="1362">
                  <c:v>44700</c:v>
                </c:pt>
                <c:pt idx="1363">
                  <c:v>44701</c:v>
                </c:pt>
                <c:pt idx="1364">
                  <c:v>44704</c:v>
                </c:pt>
                <c:pt idx="1365">
                  <c:v>44705</c:v>
                </c:pt>
                <c:pt idx="1366">
                  <c:v>44706</c:v>
                </c:pt>
                <c:pt idx="1367">
                  <c:v>44707</c:v>
                </c:pt>
                <c:pt idx="1368">
                  <c:v>44708</c:v>
                </c:pt>
                <c:pt idx="1369">
                  <c:v>44711</c:v>
                </c:pt>
                <c:pt idx="1370">
                  <c:v>44712</c:v>
                </c:pt>
                <c:pt idx="1371">
                  <c:v>44713</c:v>
                </c:pt>
                <c:pt idx="1372">
                  <c:v>44714</c:v>
                </c:pt>
                <c:pt idx="1373">
                  <c:v>44715</c:v>
                </c:pt>
                <c:pt idx="1374">
                  <c:v>44718</c:v>
                </c:pt>
                <c:pt idx="1375">
                  <c:v>44719</c:v>
                </c:pt>
                <c:pt idx="1376">
                  <c:v>44720</c:v>
                </c:pt>
                <c:pt idx="1377">
                  <c:v>44721</c:v>
                </c:pt>
                <c:pt idx="1378">
                  <c:v>44722</c:v>
                </c:pt>
                <c:pt idx="1379">
                  <c:v>44725</c:v>
                </c:pt>
                <c:pt idx="1380">
                  <c:v>44726</c:v>
                </c:pt>
                <c:pt idx="1381">
                  <c:v>44727</c:v>
                </c:pt>
                <c:pt idx="1382">
                  <c:v>44728</c:v>
                </c:pt>
                <c:pt idx="1383">
                  <c:v>44729</c:v>
                </c:pt>
                <c:pt idx="1384">
                  <c:v>44732</c:v>
                </c:pt>
                <c:pt idx="1385">
                  <c:v>44733</c:v>
                </c:pt>
                <c:pt idx="1386">
                  <c:v>44734</c:v>
                </c:pt>
                <c:pt idx="1387">
                  <c:v>44735</c:v>
                </c:pt>
                <c:pt idx="1388">
                  <c:v>44736</c:v>
                </c:pt>
                <c:pt idx="1389">
                  <c:v>44739</c:v>
                </c:pt>
                <c:pt idx="1390">
                  <c:v>44740</c:v>
                </c:pt>
                <c:pt idx="1391">
                  <c:v>44741</c:v>
                </c:pt>
                <c:pt idx="1392">
                  <c:v>44742</c:v>
                </c:pt>
                <c:pt idx="1393">
                  <c:v>44743</c:v>
                </c:pt>
                <c:pt idx="1394">
                  <c:v>44746</c:v>
                </c:pt>
                <c:pt idx="1395">
                  <c:v>44747</c:v>
                </c:pt>
                <c:pt idx="1396">
                  <c:v>44748</c:v>
                </c:pt>
                <c:pt idx="1397">
                  <c:v>44749</c:v>
                </c:pt>
                <c:pt idx="1398">
                  <c:v>44750</c:v>
                </c:pt>
                <c:pt idx="1399">
                  <c:v>44753</c:v>
                </c:pt>
                <c:pt idx="1400">
                  <c:v>44754</c:v>
                </c:pt>
                <c:pt idx="1401">
                  <c:v>44755</c:v>
                </c:pt>
                <c:pt idx="1402">
                  <c:v>44756</c:v>
                </c:pt>
                <c:pt idx="1403">
                  <c:v>44757</c:v>
                </c:pt>
                <c:pt idx="1404">
                  <c:v>44760</c:v>
                </c:pt>
                <c:pt idx="1405">
                  <c:v>44761</c:v>
                </c:pt>
                <c:pt idx="1406">
                  <c:v>44762</c:v>
                </c:pt>
                <c:pt idx="1407">
                  <c:v>44763</c:v>
                </c:pt>
                <c:pt idx="1408">
                  <c:v>44764</c:v>
                </c:pt>
                <c:pt idx="1409">
                  <c:v>44767</c:v>
                </c:pt>
                <c:pt idx="1410">
                  <c:v>44768</c:v>
                </c:pt>
                <c:pt idx="1411">
                  <c:v>44769</c:v>
                </c:pt>
                <c:pt idx="1412">
                  <c:v>44770</c:v>
                </c:pt>
                <c:pt idx="1413">
                  <c:v>44771</c:v>
                </c:pt>
                <c:pt idx="1414">
                  <c:v>44774</c:v>
                </c:pt>
                <c:pt idx="1415">
                  <c:v>44775</c:v>
                </c:pt>
                <c:pt idx="1416">
                  <c:v>44776</c:v>
                </c:pt>
                <c:pt idx="1417">
                  <c:v>44777</c:v>
                </c:pt>
                <c:pt idx="1418">
                  <c:v>44778</c:v>
                </c:pt>
                <c:pt idx="1419">
                  <c:v>44781</c:v>
                </c:pt>
                <c:pt idx="1420">
                  <c:v>44782</c:v>
                </c:pt>
                <c:pt idx="1421">
                  <c:v>44783</c:v>
                </c:pt>
                <c:pt idx="1422">
                  <c:v>44784</c:v>
                </c:pt>
                <c:pt idx="1423">
                  <c:v>44785</c:v>
                </c:pt>
                <c:pt idx="1424">
                  <c:v>44788</c:v>
                </c:pt>
                <c:pt idx="1425">
                  <c:v>44789</c:v>
                </c:pt>
                <c:pt idx="1426">
                  <c:v>44790</c:v>
                </c:pt>
                <c:pt idx="1427">
                  <c:v>44791</c:v>
                </c:pt>
                <c:pt idx="1428">
                  <c:v>44792</c:v>
                </c:pt>
                <c:pt idx="1429">
                  <c:v>44795</c:v>
                </c:pt>
                <c:pt idx="1430">
                  <c:v>44796</c:v>
                </c:pt>
                <c:pt idx="1431">
                  <c:v>44797</c:v>
                </c:pt>
                <c:pt idx="1432">
                  <c:v>44798</c:v>
                </c:pt>
                <c:pt idx="1433">
                  <c:v>44799</c:v>
                </c:pt>
                <c:pt idx="1434">
                  <c:v>44802</c:v>
                </c:pt>
                <c:pt idx="1435">
                  <c:v>44803</c:v>
                </c:pt>
                <c:pt idx="1436">
                  <c:v>44804</c:v>
                </c:pt>
                <c:pt idx="1437">
                  <c:v>44805</c:v>
                </c:pt>
                <c:pt idx="1438">
                  <c:v>44806</c:v>
                </c:pt>
                <c:pt idx="1439">
                  <c:v>44809</c:v>
                </c:pt>
                <c:pt idx="1440">
                  <c:v>44810</c:v>
                </c:pt>
                <c:pt idx="1441">
                  <c:v>44811</c:v>
                </c:pt>
                <c:pt idx="1442">
                  <c:v>44812</c:v>
                </c:pt>
                <c:pt idx="1443">
                  <c:v>44813</c:v>
                </c:pt>
                <c:pt idx="1444">
                  <c:v>44816</c:v>
                </c:pt>
                <c:pt idx="1445">
                  <c:v>44817</c:v>
                </c:pt>
                <c:pt idx="1446">
                  <c:v>44818</c:v>
                </c:pt>
                <c:pt idx="1447">
                  <c:v>44819</c:v>
                </c:pt>
                <c:pt idx="1448">
                  <c:v>44820</c:v>
                </c:pt>
                <c:pt idx="1449">
                  <c:v>44823</c:v>
                </c:pt>
                <c:pt idx="1450">
                  <c:v>44824</c:v>
                </c:pt>
                <c:pt idx="1451">
                  <c:v>44825</c:v>
                </c:pt>
                <c:pt idx="1452">
                  <c:v>44826</c:v>
                </c:pt>
                <c:pt idx="1453">
                  <c:v>44827</c:v>
                </c:pt>
                <c:pt idx="1454">
                  <c:v>44830</c:v>
                </c:pt>
                <c:pt idx="1455">
                  <c:v>44831</c:v>
                </c:pt>
                <c:pt idx="1456">
                  <c:v>44832</c:v>
                </c:pt>
                <c:pt idx="1457">
                  <c:v>44833</c:v>
                </c:pt>
                <c:pt idx="1458">
                  <c:v>44834</c:v>
                </c:pt>
                <c:pt idx="1459">
                  <c:v>44837</c:v>
                </c:pt>
                <c:pt idx="1460">
                  <c:v>44838</c:v>
                </c:pt>
                <c:pt idx="1461">
                  <c:v>44839</c:v>
                </c:pt>
                <c:pt idx="1462">
                  <c:v>44840</c:v>
                </c:pt>
                <c:pt idx="1463">
                  <c:v>44841</c:v>
                </c:pt>
                <c:pt idx="1464">
                  <c:v>44844</c:v>
                </c:pt>
                <c:pt idx="1465">
                  <c:v>44845</c:v>
                </c:pt>
                <c:pt idx="1466">
                  <c:v>44846</c:v>
                </c:pt>
                <c:pt idx="1467">
                  <c:v>44847</c:v>
                </c:pt>
                <c:pt idx="1468">
                  <c:v>44848</c:v>
                </c:pt>
                <c:pt idx="1469">
                  <c:v>44851</c:v>
                </c:pt>
                <c:pt idx="1470">
                  <c:v>44852</c:v>
                </c:pt>
                <c:pt idx="1471">
                  <c:v>44853</c:v>
                </c:pt>
                <c:pt idx="1472">
                  <c:v>44854</c:v>
                </c:pt>
                <c:pt idx="1473">
                  <c:v>44855</c:v>
                </c:pt>
                <c:pt idx="1474">
                  <c:v>44858</c:v>
                </c:pt>
                <c:pt idx="1475">
                  <c:v>44859</c:v>
                </c:pt>
                <c:pt idx="1476">
                  <c:v>44860</c:v>
                </c:pt>
                <c:pt idx="1477">
                  <c:v>44861</c:v>
                </c:pt>
                <c:pt idx="1478">
                  <c:v>44862</c:v>
                </c:pt>
                <c:pt idx="1479">
                  <c:v>44865</c:v>
                </c:pt>
                <c:pt idx="1480">
                  <c:v>44866</c:v>
                </c:pt>
                <c:pt idx="1481">
                  <c:v>44867</c:v>
                </c:pt>
                <c:pt idx="1482">
                  <c:v>44868</c:v>
                </c:pt>
                <c:pt idx="1483">
                  <c:v>44869</c:v>
                </c:pt>
                <c:pt idx="1484">
                  <c:v>44872</c:v>
                </c:pt>
                <c:pt idx="1485">
                  <c:v>44873</c:v>
                </c:pt>
                <c:pt idx="1486">
                  <c:v>44874</c:v>
                </c:pt>
                <c:pt idx="1487">
                  <c:v>44875</c:v>
                </c:pt>
                <c:pt idx="1488">
                  <c:v>44876</c:v>
                </c:pt>
                <c:pt idx="1489">
                  <c:v>44879</c:v>
                </c:pt>
                <c:pt idx="1490">
                  <c:v>44880</c:v>
                </c:pt>
                <c:pt idx="1491">
                  <c:v>44881</c:v>
                </c:pt>
                <c:pt idx="1492">
                  <c:v>44882</c:v>
                </c:pt>
                <c:pt idx="1493">
                  <c:v>44883</c:v>
                </c:pt>
                <c:pt idx="1494">
                  <c:v>44886</c:v>
                </c:pt>
                <c:pt idx="1495">
                  <c:v>44887</c:v>
                </c:pt>
                <c:pt idx="1496">
                  <c:v>44888</c:v>
                </c:pt>
                <c:pt idx="1497">
                  <c:v>44889</c:v>
                </c:pt>
                <c:pt idx="1498">
                  <c:v>44890</c:v>
                </c:pt>
                <c:pt idx="1499">
                  <c:v>44893</c:v>
                </c:pt>
                <c:pt idx="1500">
                  <c:v>44894</c:v>
                </c:pt>
                <c:pt idx="1501">
                  <c:v>44895</c:v>
                </c:pt>
                <c:pt idx="1502">
                  <c:v>44896</c:v>
                </c:pt>
                <c:pt idx="1503">
                  <c:v>44897</c:v>
                </c:pt>
                <c:pt idx="1504">
                  <c:v>44900</c:v>
                </c:pt>
                <c:pt idx="1505">
                  <c:v>44901</c:v>
                </c:pt>
                <c:pt idx="1506">
                  <c:v>44902</c:v>
                </c:pt>
                <c:pt idx="1507">
                  <c:v>44903</c:v>
                </c:pt>
                <c:pt idx="1508">
                  <c:v>44904</c:v>
                </c:pt>
                <c:pt idx="1509">
                  <c:v>44907</c:v>
                </c:pt>
                <c:pt idx="1510">
                  <c:v>44908</c:v>
                </c:pt>
                <c:pt idx="1511">
                  <c:v>44909</c:v>
                </c:pt>
                <c:pt idx="1512">
                  <c:v>44910</c:v>
                </c:pt>
                <c:pt idx="1513">
                  <c:v>44911</c:v>
                </c:pt>
                <c:pt idx="1514">
                  <c:v>44914</c:v>
                </c:pt>
                <c:pt idx="1515">
                  <c:v>44915</c:v>
                </c:pt>
                <c:pt idx="1516">
                  <c:v>44916</c:v>
                </c:pt>
                <c:pt idx="1517">
                  <c:v>44917</c:v>
                </c:pt>
                <c:pt idx="1518">
                  <c:v>44918</c:v>
                </c:pt>
                <c:pt idx="1519">
                  <c:v>44922</c:v>
                </c:pt>
                <c:pt idx="1520">
                  <c:v>44923</c:v>
                </c:pt>
                <c:pt idx="1521">
                  <c:v>44924</c:v>
                </c:pt>
                <c:pt idx="1522">
                  <c:v>44925</c:v>
                </c:pt>
                <c:pt idx="1523">
                  <c:v>44928</c:v>
                </c:pt>
                <c:pt idx="1524">
                  <c:v>44929</c:v>
                </c:pt>
                <c:pt idx="1525">
                  <c:v>44930</c:v>
                </c:pt>
                <c:pt idx="1526">
                  <c:v>44931</c:v>
                </c:pt>
                <c:pt idx="1527">
                  <c:v>44932</c:v>
                </c:pt>
                <c:pt idx="1528">
                  <c:v>44935</c:v>
                </c:pt>
                <c:pt idx="1529">
                  <c:v>44936</c:v>
                </c:pt>
                <c:pt idx="1530">
                  <c:v>44937</c:v>
                </c:pt>
                <c:pt idx="1531">
                  <c:v>44938</c:v>
                </c:pt>
                <c:pt idx="1532">
                  <c:v>44939</c:v>
                </c:pt>
                <c:pt idx="1533">
                  <c:v>44942</c:v>
                </c:pt>
                <c:pt idx="1534">
                  <c:v>44943</c:v>
                </c:pt>
                <c:pt idx="1535">
                  <c:v>44944</c:v>
                </c:pt>
                <c:pt idx="1536">
                  <c:v>44945</c:v>
                </c:pt>
                <c:pt idx="1537">
                  <c:v>44946</c:v>
                </c:pt>
                <c:pt idx="1538">
                  <c:v>44949</c:v>
                </c:pt>
                <c:pt idx="1539">
                  <c:v>44950</c:v>
                </c:pt>
                <c:pt idx="1540">
                  <c:v>44951</c:v>
                </c:pt>
                <c:pt idx="1541">
                  <c:v>44952</c:v>
                </c:pt>
                <c:pt idx="1542">
                  <c:v>44953</c:v>
                </c:pt>
                <c:pt idx="1543">
                  <c:v>44956</c:v>
                </c:pt>
                <c:pt idx="1544">
                  <c:v>44957</c:v>
                </c:pt>
                <c:pt idx="1545">
                  <c:v>44958</c:v>
                </c:pt>
                <c:pt idx="1546">
                  <c:v>44959</c:v>
                </c:pt>
                <c:pt idx="1547">
                  <c:v>44960</c:v>
                </c:pt>
                <c:pt idx="1548">
                  <c:v>44963</c:v>
                </c:pt>
                <c:pt idx="1549">
                  <c:v>44964</c:v>
                </c:pt>
                <c:pt idx="1550">
                  <c:v>44965</c:v>
                </c:pt>
                <c:pt idx="1551">
                  <c:v>44966</c:v>
                </c:pt>
                <c:pt idx="1552">
                  <c:v>44967</c:v>
                </c:pt>
                <c:pt idx="1553">
                  <c:v>44970</c:v>
                </c:pt>
                <c:pt idx="1554">
                  <c:v>44971</c:v>
                </c:pt>
                <c:pt idx="1555">
                  <c:v>44972</c:v>
                </c:pt>
                <c:pt idx="1556">
                  <c:v>44973</c:v>
                </c:pt>
                <c:pt idx="1557">
                  <c:v>44974</c:v>
                </c:pt>
                <c:pt idx="1558">
                  <c:v>44977</c:v>
                </c:pt>
                <c:pt idx="1559">
                  <c:v>44978</c:v>
                </c:pt>
                <c:pt idx="1560">
                  <c:v>44979</c:v>
                </c:pt>
                <c:pt idx="1561">
                  <c:v>44980</c:v>
                </c:pt>
                <c:pt idx="1562">
                  <c:v>44981</c:v>
                </c:pt>
                <c:pt idx="1563">
                  <c:v>44984</c:v>
                </c:pt>
                <c:pt idx="1564">
                  <c:v>44985</c:v>
                </c:pt>
                <c:pt idx="1565">
                  <c:v>44986</c:v>
                </c:pt>
                <c:pt idx="1566">
                  <c:v>44987</c:v>
                </c:pt>
                <c:pt idx="1567">
                  <c:v>44988</c:v>
                </c:pt>
                <c:pt idx="1568">
                  <c:v>44991</c:v>
                </c:pt>
                <c:pt idx="1569">
                  <c:v>44992</c:v>
                </c:pt>
                <c:pt idx="1570">
                  <c:v>44993</c:v>
                </c:pt>
                <c:pt idx="1571">
                  <c:v>44994</c:v>
                </c:pt>
                <c:pt idx="1572">
                  <c:v>44995</c:v>
                </c:pt>
                <c:pt idx="1573">
                  <c:v>44998</c:v>
                </c:pt>
                <c:pt idx="1574">
                  <c:v>44999</c:v>
                </c:pt>
                <c:pt idx="1575">
                  <c:v>45000</c:v>
                </c:pt>
                <c:pt idx="1576">
                  <c:v>45001</c:v>
                </c:pt>
                <c:pt idx="1577">
                  <c:v>45002</c:v>
                </c:pt>
                <c:pt idx="1578">
                  <c:v>45005</c:v>
                </c:pt>
                <c:pt idx="1579">
                  <c:v>45006</c:v>
                </c:pt>
                <c:pt idx="1580">
                  <c:v>45007</c:v>
                </c:pt>
                <c:pt idx="1581">
                  <c:v>45008</c:v>
                </c:pt>
                <c:pt idx="1582">
                  <c:v>45009</c:v>
                </c:pt>
                <c:pt idx="1583">
                  <c:v>45012</c:v>
                </c:pt>
                <c:pt idx="1584">
                  <c:v>45013</c:v>
                </c:pt>
                <c:pt idx="1585">
                  <c:v>45014</c:v>
                </c:pt>
                <c:pt idx="1586">
                  <c:v>45015</c:v>
                </c:pt>
                <c:pt idx="1587">
                  <c:v>45016</c:v>
                </c:pt>
                <c:pt idx="1588">
                  <c:v>45019</c:v>
                </c:pt>
                <c:pt idx="1589">
                  <c:v>45020</c:v>
                </c:pt>
                <c:pt idx="1590">
                  <c:v>45021</c:v>
                </c:pt>
                <c:pt idx="1591">
                  <c:v>45022</c:v>
                </c:pt>
                <c:pt idx="1592">
                  <c:v>45027</c:v>
                </c:pt>
                <c:pt idx="1593">
                  <c:v>45028</c:v>
                </c:pt>
                <c:pt idx="1594">
                  <c:v>45029</c:v>
                </c:pt>
                <c:pt idx="1595">
                  <c:v>45030</c:v>
                </c:pt>
                <c:pt idx="1596">
                  <c:v>45033</c:v>
                </c:pt>
                <c:pt idx="1597">
                  <c:v>45034</c:v>
                </c:pt>
                <c:pt idx="1598">
                  <c:v>45035</c:v>
                </c:pt>
                <c:pt idx="1599">
                  <c:v>45036</c:v>
                </c:pt>
                <c:pt idx="1600">
                  <c:v>45037</c:v>
                </c:pt>
                <c:pt idx="1601">
                  <c:v>45040</c:v>
                </c:pt>
                <c:pt idx="1602">
                  <c:v>45041</c:v>
                </c:pt>
                <c:pt idx="1603">
                  <c:v>45042</c:v>
                </c:pt>
                <c:pt idx="1604">
                  <c:v>45043</c:v>
                </c:pt>
                <c:pt idx="1605">
                  <c:v>45044</c:v>
                </c:pt>
                <c:pt idx="1606">
                  <c:v>45048</c:v>
                </c:pt>
                <c:pt idx="1607">
                  <c:v>45049</c:v>
                </c:pt>
                <c:pt idx="1608">
                  <c:v>45050</c:v>
                </c:pt>
                <c:pt idx="1609">
                  <c:v>45051</c:v>
                </c:pt>
                <c:pt idx="1610">
                  <c:v>45054</c:v>
                </c:pt>
                <c:pt idx="1611">
                  <c:v>45055</c:v>
                </c:pt>
                <c:pt idx="1612">
                  <c:v>45056</c:v>
                </c:pt>
                <c:pt idx="1613">
                  <c:v>45057</c:v>
                </c:pt>
                <c:pt idx="1614">
                  <c:v>45058</c:v>
                </c:pt>
                <c:pt idx="1615">
                  <c:v>45061</c:v>
                </c:pt>
                <c:pt idx="1616">
                  <c:v>45062</c:v>
                </c:pt>
                <c:pt idx="1617">
                  <c:v>45063</c:v>
                </c:pt>
                <c:pt idx="1618">
                  <c:v>45064</c:v>
                </c:pt>
                <c:pt idx="1619">
                  <c:v>45065</c:v>
                </c:pt>
                <c:pt idx="1620">
                  <c:v>45068</c:v>
                </c:pt>
                <c:pt idx="1621">
                  <c:v>45069</c:v>
                </c:pt>
                <c:pt idx="1622">
                  <c:v>45070</c:v>
                </c:pt>
                <c:pt idx="1623">
                  <c:v>45071</c:v>
                </c:pt>
                <c:pt idx="1624">
                  <c:v>45072</c:v>
                </c:pt>
                <c:pt idx="1625">
                  <c:v>45075</c:v>
                </c:pt>
                <c:pt idx="1626">
                  <c:v>45076</c:v>
                </c:pt>
                <c:pt idx="1627">
                  <c:v>45077</c:v>
                </c:pt>
                <c:pt idx="1628">
                  <c:v>45078</c:v>
                </c:pt>
                <c:pt idx="1629">
                  <c:v>45079</c:v>
                </c:pt>
                <c:pt idx="1630">
                  <c:v>45082</c:v>
                </c:pt>
                <c:pt idx="1631">
                  <c:v>45083</c:v>
                </c:pt>
                <c:pt idx="1632">
                  <c:v>45084</c:v>
                </c:pt>
                <c:pt idx="1633">
                  <c:v>45085</c:v>
                </c:pt>
                <c:pt idx="1634">
                  <c:v>45086</c:v>
                </c:pt>
                <c:pt idx="1635">
                  <c:v>45089</c:v>
                </c:pt>
                <c:pt idx="1636">
                  <c:v>45090</c:v>
                </c:pt>
                <c:pt idx="1637">
                  <c:v>45091</c:v>
                </c:pt>
                <c:pt idx="1638">
                  <c:v>45092</c:v>
                </c:pt>
                <c:pt idx="1639">
                  <c:v>45093</c:v>
                </c:pt>
                <c:pt idx="1640">
                  <c:v>45096</c:v>
                </c:pt>
                <c:pt idx="1641">
                  <c:v>45097</c:v>
                </c:pt>
                <c:pt idx="1642">
                  <c:v>45098</c:v>
                </c:pt>
                <c:pt idx="1643">
                  <c:v>45099</c:v>
                </c:pt>
                <c:pt idx="1644">
                  <c:v>45100</c:v>
                </c:pt>
                <c:pt idx="1645">
                  <c:v>45103</c:v>
                </c:pt>
                <c:pt idx="1646">
                  <c:v>45104</c:v>
                </c:pt>
                <c:pt idx="1647">
                  <c:v>45105</c:v>
                </c:pt>
                <c:pt idx="1648">
                  <c:v>45106</c:v>
                </c:pt>
                <c:pt idx="1649">
                  <c:v>45107</c:v>
                </c:pt>
                <c:pt idx="1650">
                  <c:v>45110</c:v>
                </c:pt>
                <c:pt idx="1651">
                  <c:v>45111</c:v>
                </c:pt>
                <c:pt idx="1652">
                  <c:v>45112</c:v>
                </c:pt>
                <c:pt idx="1653">
                  <c:v>45113</c:v>
                </c:pt>
                <c:pt idx="1654">
                  <c:v>45114</c:v>
                </c:pt>
                <c:pt idx="1655">
                  <c:v>45117</c:v>
                </c:pt>
                <c:pt idx="1656">
                  <c:v>45118</c:v>
                </c:pt>
                <c:pt idx="1657">
                  <c:v>45119</c:v>
                </c:pt>
                <c:pt idx="1658">
                  <c:v>45120</c:v>
                </c:pt>
                <c:pt idx="1659">
                  <c:v>45121</c:v>
                </c:pt>
                <c:pt idx="1660">
                  <c:v>45124</c:v>
                </c:pt>
                <c:pt idx="1661">
                  <c:v>45125</c:v>
                </c:pt>
                <c:pt idx="1662">
                  <c:v>45126</c:v>
                </c:pt>
                <c:pt idx="1663">
                  <c:v>45127</c:v>
                </c:pt>
                <c:pt idx="1664">
                  <c:v>45128</c:v>
                </c:pt>
                <c:pt idx="1665">
                  <c:v>45131</c:v>
                </c:pt>
                <c:pt idx="1666">
                  <c:v>45132</c:v>
                </c:pt>
                <c:pt idx="1667">
                  <c:v>45133</c:v>
                </c:pt>
                <c:pt idx="1668">
                  <c:v>45134</c:v>
                </c:pt>
                <c:pt idx="1669">
                  <c:v>45135</c:v>
                </c:pt>
                <c:pt idx="1670">
                  <c:v>45138</c:v>
                </c:pt>
                <c:pt idx="1671">
                  <c:v>45139</c:v>
                </c:pt>
                <c:pt idx="1672">
                  <c:v>45140</c:v>
                </c:pt>
                <c:pt idx="1673">
                  <c:v>45141</c:v>
                </c:pt>
                <c:pt idx="1674">
                  <c:v>45142</c:v>
                </c:pt>
                <c:pt idx="1675">
                  <c:v>45145</c:v>
                </c:pt>
                <c:pt idx="1676">
                  <c:v>45146</c:v>
                </c:pt>
                <c:pt idx="1677">
                  <c:v>45147</c:v>
                </c:pt>
                <c:pt idx="1678">
                  <c:v>45148</c:v>
                </c:pt>
                <c:pt idx="1679">
                  <c:v>45149</c:v>
                </c:pt>
                <c:pt idx="1680">
                  <c:v>45152</c:v>
                </c:pt>
                <c:pt idx="1681">
                  <c:v>45153</c:v>
                </c:pt>
                <c:pt idx="1682">
                  <c:v>45154</c:v>
                </c:pt>
                <c:pt idx="1683">
                  <c:v>45155</c:v>
                </c:pt>
                <c:pt idx="1684">
                  <c:v>45156</c:v>
                </c:pt>
                <c:pt idx="1685">
                  <c:v>45159</c:v>
                </c:pt>
                <c:pt idx="1686">
                  <c:v>45160</c:v>
                </c:pt>
                <c:pt idx="1687">
                  <c:v>45161</c:v>
                </c:pt>
                <c:pt idx="1688">
                  <c:v>45162</c:v>
                </c:pt>
                <c:pt idx="1689">
                  <c:v>45163</c:v>
                </c:pt>
                <c:pt idx="1690">
                  <c:v>45166</c:v>
                </c:pt>
                <c:pt idx="1691">
                  <c:v>45167</c:v>
                </c:pt>
                <c:pt idx="1692">
                  <c:v>45168</c:v>
                </c:pt>
                <c:pt idx="1693">
                  <c:v>45169</c:v>
                </c:pt>
                <c:pt idx="1694">
                  <c:v>45170</c:v>
                </c:pt>
                <c:pt idx="1695">
                  <c:v>45173</c:v>
                </c:pt>
                <c:pt idx="1696">
                  <c:v>45174</c:v>
                </c:pt>
                <c:pt idx="1697">
                  <c:v>45175</c:v>
                </c:pt>
                <c:pt idx="1698">
                  <c:v>45176</c:v>
                </c:pt>
                <c:pt idx="1699">
                  <c:v>45177</c:v>
                </c:pt>
                <c:pt idx="1700">
                  <c:v>45180</c:v>
                </c:pt>
                <c:pt idx="1701">
                  <c:v>45181</c:v>
                </c:pt>
                <c:pt idx="1702">
                  <c:v>45182</c:v>
                </c:pt>
                <c:pt idx="1703">
                  <c:v>45183</c:v>
                </c:pt>
                <c:pt idx="1704">
                  <c:v>45184</c:v>
                </c:pt>
                <c:pt idx="1705">
                  <c:v>45187</c:v>
                </c:pt>
                <c:pt idx="1706">
                  <c:v>45188</c:v>
                </c:pt>
                <c:pt idx="1707">
                  <c:v>45189</c:v>
                </c:pt>
                <c:pt idx="1708">
                  <c:v>45190</c:v>
                </c:pt>
                <c:pt idx="1709">
                  <c:v>45191</c:v>
                </c:pt>
                <c:pt idx="1710">
                  <c:v>45194</c:v>
                </c:pt>
                <c:pt idx="1711">
                  <c:v>45195</c:v>
                </c:pt>
                <c:pt idx="1712">
                  <c:v>45196</c:v>
                </c:pt>
                <c:pt idx="1713">
                  <c:v>45197</c:v>
                </c:pt>
                <c:pt idx="1714">
                  <c:v>45198</c:v>
                </c:pt>
                <c:pt idx="1715">
                  <c:v>45201</c:v>
                </c:pt>
                <c:pt idx="1716">
                  <c:v>45202</c:v>
                </c:pt>
                <c:pt idx="1717">
                  <c:v>45203</c:v>
                </c:pt>
                <c:pt idx="1718">
                  <c:v>45204</c:v>
                </c:pt>
                <c:pt idx="1719">
                  <c:v>45205</c:v>
                </c:pt>
                <c:pt idx="1720">
                  <c:v>45208</c:v>
                </c:pt>
                <c:pt idx="1721">
                  <c:v>45209</c:v>
                </c:pt>
                <c:pt idx="1722">
                  <c:v>45210</c:v>
                </c:pt>
                <c:pt idx="1723">
                  <c:v>45211</c:v>
                </c:pt>
                <c:pt idx="1724">
                  <c:v>45212</c:v>
                </c:pt>
                <c:pt idx="1725">
                  <c:v>45215</c:v>
                </c:pt>
                <c:pt idx="1726">
                  <c:v>45216</c:v>
                </c:pt>
                <c:pt idx="1727">
                  <c:v>45217</c:v>
                </c:pt>
                <c:pt idx="1728">
                  <c:v>45218</c:v>
                </c:pt>
                <c:pt idx="1729">
                  <c:v>45219</c:v>
                </c:pt>
                <c:pt idx="1730">
                  <c:v>45222</c:v>
                </c:pt>
                <c:pt idx="1731">
                  <c:v>45223</c:v>
                </c:pt>
                <c:pt idx="1732">
                  <c:v>45224</c:v>
                </c:pt>
                <c:pt idx="1733">
                  <c:v>45225</c:v>
                </c:pt>
                <c:pt idx="1734">
                  <c:v>45226</c:v>
                </c:pt>
                <c:pt idx="1735">
                  <c:v>45229</c:v>
                </c:pt>
                <c:pt idx="1736">
                  <c:v>45230</c:v>
                </c:pt>
                <c:pt idx="1737">
                  <c:v>45231</c:v>
                </c:pt>
                <c:pt idx="1738">
                  <c:v>45232</c:v>
                </c:pt>
                <c:pt idx="1739">
                  <c:v>45233</c:v>
                </c:pt>
                <c:pt idx="1740">
                  <c:v>45236</c:v>
                </c:pt>
                <c:pt idx="1741">
                  <c:v>45237</c:v>
                </c:pt>
                <c:pt idx="1742">
                  <c:v>45238</c:v>
                </c:pt>
                <c:pt idx="1743">
                  <c:v>45239</c:v>
                </c:pt>
                <c:pt idx="1744">
                  <c:v>45240</c:v>
                </c:pt>
                <c:pt idx="1745">
                  <c:v>45243</c:v>
                </c:pt>
                <c:pt idx="1746">
                  <c:v>45244</c:v>
                </c:pt>
                <c:pt idx="1747">
                  <c:v>45245</c:v>
                </c:pt>
                <c:pt idx="1748">
                  <c:v>45246</c:v>
                </c:pt>
                <c:pt idx="1749">
                  <c:v>45247</c:v>
                </c:pt>
                <c:pt idx="1750">
                  <c:v>45250</c:v>
                </c:pt>
                <c:pt idx="1751">
                  <c:v>45251</c:v>
                </c:pt>
                <c:pt idx="1752">
                  <c:v>45252</c:v>
                </c:pt>
                <c:pt idx="1753">
                  <c:v>45253</c:v>
                </c:pt>
                <c:pt idx="1754">
                  <c:v>45254</c:v>
                </c:pt>
                <c:pt idx="1755">
                  <c:v>45257</c:v>
                </c:pt>
                <c:pt idx="1756">
                  <c:v>45258</c:v>
                </c:pt>
                <c:pt idx="1757">
                  <c:v>45259</c:v>
                </c:pt>
                <c:pt idx="1758">
                  <c:v>45260</c:v>
                </c:pt>
                <c:pt idx="1759">
                  <c:v>45261</c:v>
                </c:pt>
                <c:pt idx="1760">
                  <c:v>45264</c:v>
                </c:pt>
                <c:pt idx="1761">
                  <c:v>45265</c:v>
                </c:pt>
                <c:pt idx="1762">
                  <c:v>45266</c:v>
                </c:pt>
                <c:pt idx="1763">
                  <c:v>45267</c:v>
                </c:pt>
                <c:pt idx="1764">
                  <c:v>45268</c:v>
                </c:pt>
                <c:pt idx="1765">
                  <c:v>45271</c:v>
                </c:pt>
                <c:pt idx="1766">
                  <c:v>45272</c:v>
                </c:pt>
                <c:pt idx="1767">
                  <c:v>45273</c:v>
                </c:pt>
                <c:pt idx="1768">
                  <c:v>45274</c:v>
                </c:pt>
                <c:pt idx="1769">
                  <c:v>45275</c:v>
                </c:pt>
                <c:pt idx="1770">
                  <c:v>45278</c:v>
                </c:pt>
                <c:pt idx="1771">
                  <c:v>45279</c:v>
                </c:pt>
                <c:pt idx="1772">
                  <c:v>45280</c:v>
                </c:pt>
                <c:pt idx="1773">
                  <c:v>45281</c:v>
                </c:pt>
                <c:pt idx="1774">
                  <c:v>45282</c:v>
                </c:pt>
                <c:pt idx="1775">
                  <c:v>45287</c:v>
                </c:pt>
                <c:pt idx="1776">
                  <c:v>45288</c:v>
                </c:pt>
                <c:pt idx="1777">
                  <c:v>45289</c:v>
                </c:pt>
                <c:pt idx="1778">
                  <c:v>45293</c:v>
                </c:pt>
                <c:pt idx="1779">
                  <c:v>45294</c:v>
                </c:pt>
                <c:pt idx="1780">
                  <c:v>45295</c:v>
                </c:pt>
                <c:pt idx="1781">
                  <c:v>45296</c:v>
                </c:pt>
                <c:pt idx="1782">
                  <c:v>45299</c:v>
                </c:pt>
                <c:pt idx="1783">
                  <c:v>45300</c:v>
                </c:pt>
                <c:pt idx="1784">
                  <c:v>45301</c:v>
                </c:pt>
                <c:pt idx="1785">
                  <c:v>45302</c:v>
                </c:pt>
                <c:pt idx="1786">
                  <c:v>45303</c:v>
                </c:pt>
                <c:pt idx="1787">
                  <c:v>45306</c:v>
                </c:pt>
                <c:pt idx="1788">
                  <c:v>45307</c:v>
                </c:pt>
                <c:pt idx="1789">
                  <c:v>45308</c:v>
                </c:pt>
                <c:pt idx="1790">
                  <c:v>45309</c:v>
                </c:pt>
                <c:pt idx="1791">
                  <c:v>45310</c:v>
                </c:pt>
                <c:pt idx="1792">
                  <c:v>45313</c:v>
                </c:pt>
                <c:pt idx="1793">
                  <c:v>45314</c:v>
                </c:pt>
                <c:pt idx="1794">
                  <c:v>45315</c:v>
                </c:pt>
                <c:pt idx="1795">
                  <c:v>45316</c:v>
                </c:pt>
                <c:pt idx="1796">
                  <c:v>45317</c:v>
                </c:pt>
                <c:pt idx="1797">
                  <c:v>45320</c:v>
                </c:pt>
                <c:pt idx="1798">
                  <c:v>45321</c:v>
                </c:pt>
                <c:pt idx="1799">
                  <c:v>45322</c:v>
                </c:pt>
                <c:pt idx="1800">
                  <c:v>45323</c:v>
                </c:pt>
                <c:pt idx="1801">
                  <c:v>45324</c:v>
                </c:pt>
                <c:pt idx="1802">
                  <c:v>45327</c:v>
                </c:pt>
                <c:pt idx="1803">
                  <c:v>45328</c:v>
                </c:pt>
                <c:pt idx="1804">
                  <c:v>45329</c:v>
                </c:pt>
                <c:pt idx="1805">
                  <c:v>45330</c:v>
                </c:pt>
                <c:pt idx="1806">
                  <c:v>45331</c:v>
                </c:pt>
                <c:pt idx="1807">
                  <c:v>45334</c:v>
                </c:pt>
                <c:pt idx="1808">
                  <c:v>45335</c:v>
                </c:pt>
                <c:pt idx="1809">
                  <c:v>45336</c:v>
                </c:pt>
                <c:pt idx="1810">
                  <c:v>45337</c:v>
                </c:pt>
                <c:pt idx="1811">
                  <c:v>45338</c:v>
                </c:pt>
                <c:pt idx="1812">
                  <c:v>45341</c:v>
                </c:pt>
                <c:pt idx="1813">
                  <c:v>45342</c:v>
                </c:pt>
                <c:pt idx="1814">
                  <c:v>45343</c:v>
                </c:pt>
                <c:pt idx="1815">
                  <c:v>45344</c:v>
                </c:pt>
                <c:pt idx="1816">
                  <c:v>45345</c:v>
                </c:pt>
                <c:pt idx="1817">
                  <c:v>45348</c:v>
                </c:pt>
                <c:pt idx="1818">
                  <c:v>45349</c:v>
                </c:pt>
                <c:pt idx="1819">
                  <c:v>45350</c:v>
                </c:pt>
                <c:pt idx="1820">
                  <c:v>45351</c:v>
                </c:pt>
                <c:pt idx="1821">
                  <c:v>45352</c:v>
                </c:pt>
                <c:pt idx="1822">
                  <c:v>45355</c:v>
                </c:pt>
                <c:pt idx="1823">
                  <c:v>45356</c:v>
                </c:pt>
                <c:pt idx="1824">
                  <c:v>45357</c:v>
                </c:pt>
                <c:pt idx="1825">
                  <c:v>45358</c:v>
                </c:pt>
                <c:pt idx="1826">
                  <c:v>45359</c:v>
                </c:pt>
                <c:pt idx="1827">
                  <c:v>45362</c:v>
                </c:pt>
                <c:pt idx="1828">
                  <c:v>45363</c:v>
                </c:pt>
                <c:pt idx="1829">
                  <c:v>45364</c:v>
                </c:pt>
                <c:pt idx="1830">
                  <c:v>45365</c:v>
                </c:pt>
                <c:pt idx="1831">
                  <c:v>45366</c:v>
                </c:pt>
                <c:pt idx="1832">
                  <c:v>45369</c:v>
                </c:pt>
                <c:pt idx="1833">
                  <c:v>45370</c:v>
                </c:pt>
                <c:pt idx="1834">
                  <c:v>45371</c:v>
                </c:pt>
                <c:pt idx="1835">
                  <c:v>45372</c:v>
                </c:pt>
                <c:pt idx="1836">
                  <c:v>45373</c:v>
                </c:pt>
                <c:pt idx="1837">
                  <c:v>45376</c:v>
                </c:pt>
                <c:pt idx="1838">
                  <c:v>45377</c:v>
                </c:pt>
                <c:pt idx="1839">
                  <c:v>45378</c:v>
                </c:pt>
                <c:pt idx="1840">
                  <c:v>45379</c:v>
                </c:pt>
                <c:pt idx="1841">
                  <c:v>45384</c:v>
                </c:pt>
                <c:pt idx="1842">
                  <c:v>45385</c:v>
                </c:pt>
                <c:pt idx="1843">
                  <c:v>45386</c:v>
                </c:pt>
                <c:pt idx="1844">
                  <c:v>45387</c:v>
                </c:pt>
                <c:pt idx="1845">
                  <c:v>45390</c:v>
                </c:pt>
                <c:pt idx="1846">
                  <c:v>45391</c:v>
                </c:pt>
                <c:pt idx="1847">
                  <c:v>45392</c:v>
                </c:pt>
                <c:pt idx="1848">
                  <c:v>45393</c:v>
                </c:pt>
                <c:pt idx="1849">
                  <c:v>45394</c:v>
                </c:pt>
                <c:pt idx="1850">
                  <c:v>45397</c:v>
                </c:pt>
                <c:pt idx="1851">
                  <c:v>45398</c:v>
                </c:pt>
                <c:pt idx="1852">
                  <c:v>45399</c:v>
                </c:pt>
                <c:pt idx="1853">
                  <c:v>45400</c:v>
                </c:pt>
                <c:pt idx="1854">
                  <c:v>45401</c:v>
                </c:pt>
                <c:pt idx="1855">
                  <c:v>45404</c:v>
                </c:pt>
                <c:pt idx="1856">
                  <c:v>45405</c:v>
                </c:pt>
                <c:pt idx="1857">
                  <c:v>45406</c:v>
                </c:pt>
                <c:pt idx="1858">
                  <c:v>45407</c:v>
                </c:pt>
                <c:pt idx="1859">
                  <c:v>45408</c:v>
                </c:pt>
                <c:pt idx="1860">
                  <c:v>45411</c:v>
                </c:pt>
                <c:pt idx="1861">
                  <c:v>45412</c:v>
                </c:pt>
                <c:pt idx="1862">
                  <c:v>45414</c:v>
                </c:pt>
                <c:pt idx="1863">
                  <c:v>45415</c:v>
                </c:pt>
                <c:pt idx="1864">
                  <c:v>45418</c:v>
                </c:pt>
                <c:pt idx="1865">
                  <c:v>45419</c:v>
                </c:pt>
                <c:pt idx="1866">
                  <c:v>45420</c:v>
                </c:pt>
                <c:pt idx="1867">
                  <c:v>45421</c:v>
                </c:pt>
                <c:pt idx="1868">
                  <c:v>45422</c:v>
                </c:pt>
                <c:pt idx="1869">
                  <c:v>45425</c:v>
                </c:pt>
                <c:pt idx="1870">
                  <c:v>45426</c:v>
                </c:pt>
                <c:pt idx="1871">
                  <c:v>45427</c:v>
                </c:pt>
                <c:pt idx="1872">
                  <c:v>45428</c:v>
                </c:pt>
                <c:pt idx="1873">
                  <c:v>45429</c:v>
                </c:pt>
                <c:pt idx="1874">
                  <c:v>45432</c:v>
                </c:pt>
                <c:pt idx="1875">
                  <c:v>45433</c:v>
                </c:pt>
                <c:pt idx="1876">
                  <c:v>45434</c:v>
                </c:pt>
                <c:pt idx="1877">
                  <c:v>45435</c:v>
                </c:pt>
                <c:pt idx="1878">
                  <c:v>45436</c:v>
                </c:pt>
                <c:pt idx="1879">
                  <c:v>45439</c:v>
                </c:pt>
                <c:pt idx="1880">
                  <c:v>45440</c:v>
                </c:pt>
                <c:pt idx="1881">
                  <c:v>45441</c:v>
                </c:pt>
                <c:pt idx="1882">
                  <c:v>45442</c:v>
                </c:pt>
                <c:pt idx="1883">
                  <c:v>45443</c:v>
                </c:pt>
                <c:pt idx="1884">
                  <c:v>45446</c:v>
                </c:pt>
                <c:pt idx="1885">
                  <c:v>45447</c:v>
                </c:pt>
                <c:pt idx="1886">
                  <c:v>45448</c:v>
                </c:pt>
                <c:pt idx="1887">
                  <c:v>45449</c:v>
                </c:pt>
                <c:pt idx="1888">
                  <c:v>45450</c:v>
                </c:pt>
                <c:pt idx="1889">
                  <c:v>45453</c:v>
                </c:pt>
                <c:pt idx="1890">
                  <c:v>45454</c:v>
                </c:pt>
                <c:pt idx="1891">
                  <c:v>45455</c:v>
                </c:pt>
                <c:pt idx="1892">
                  <c:v>45456</c:v>
                </c:pt>
                <c:pt idx="1893">
                  <c:v>45457</c:v>
                </c:pt>
                <c:pt idx="1894">
                  <c:v>45460</c:v>
                </c:pt>
                <c:pt idx="1895">
                  <c:v>45461</c:v>
                </c:pt>
                <c:pt idx="1896">
                  <c:v>45462</c:v>
                </c:pt>
                <c:pt idx="1897">
                  <c:v>45463</c:v>
                </c:pt>
                <c:pt idx="1898">
                  <c:v>45464</c:v>
                </c:pt>
                <c:pt idx="1899">
                  <c:v>45467</c:v>
                </c:pt>
                <c:pt idx="1900">
                  <c:v>45468</c:v>
                </c:pt>
                <c:pt idx="1901">
                  <c:v>45469</c:v>
                </c:pt>
                <c:pt idx="1902">
                  <c:v>45470</c:v>
                </c:pt>
                <c:pt idx="1903">
                  <c:v>45471</c:v>
                </c:pt>
                <c:pt idx="1904">
                  <c:v>45474</c:v>
                </c:pt>
                <c:pt idx="1905">
                  <c:v>45475</c:v>
                </c:pt>
                <c:pt idx="1906">
                  <c:v>45476</c:v>
                </c:pt>
                <c:pt idx="1907">
                  <c:v>45477</c:v>
                </c:pt>
                <c:pt idx="1908">
                  <c:v>45478</c:v>
                </c:pt>
                <c:pt idx="1909">
                  <c:v>45481</c:v>
                </c:pt>
                <c:pt idx="1910">
                  <c:v>45482</c:v>
                </c:pt>
                <c:pt idx="1911">
                  <c:v>45483</c:v>
                </c:pt>
                <c:pt idx="1912">
                  <c:v>45484</c:v>
                </c:pt>
                <c:pt idx="1913">
                  <c:v>45485</c:v>
                </c:pt>
                <c:pt idx="1914">
                  <c:v>45488</c:v>
                </c:pt>
                <c:pt idx="1915">
                  <c:v>45489</c:v>
                </c:pt>
                <c:pt idx="1916">
                  <c:v>45490</c:v>
                </c:pt>
                <c:pt idx="1917">
                  <c:v>45491</c:v>
                </c:pt>
                <c:pt idx="1918">
                  <c:v>45492</c:v>
                </c:pt>
                <c:pt idx="1919">
                  <c:v>45495</c:v>
                </c:pt>
                <c:pt idx="1920">
                  <c:v>45496</c:v>
                </c:pt>
                <c:pt idx="1921">
                  <c:v>45497</c:v>
                </c:pt>
                <c:pt idx="1922">
                  <c:v>45498</c:v>
                </c:pt>
                <c:pt idx="1923">
                  <c:v>45499</c:v>
                </c:pt>
                <c:pt idx="1924">
                  <c:v>45502</c:v>
                </c:pt>
                <c:pt idx="1925">
                  <c:v>45503</c:v>
                </c:pt>
                <c:pt idx="1926">
                  <c:v>45504</c:v>
                </c:pt>
                <c:pt idx="1927">
                  <c:v>45505</c:v>
                </c:pt>
                <c:pt idx="1928">
                  <c:v>45506</c:v>
                </c:pt>
                <c:pt idx="1929">
                  <c:v>45509</c:v>
                </c:pt>
                <c:pt idx="1930">
                  <c:v>45510</c:v>
                </c:pt>
                <c:pt idx="1931">
                  <c:v>45511</c:v>
                </c:pt>
                <c:pt idx="1932">
                  <c:v>45512</c:v>
                </c:pt>
                <c:pt idx="1933">
                  <c:v>45513</c:v>
                </c:pt>
                <c:pt idx="1934">
                  <c:v>45516</c:v>
                </c:pt>
                <c:pt idx="1935">
                  <c:v>45517</c:v>
                </c:pt>
                <c:pt idx="1936">
                  <c:v>45518</c:v>
                </c:pt>
                <c:pt idx="1937">
                  <c:v>45519</c:v>
                </c:pt>
                <c:pt idx="1938">
                  <c:v>45520</c:v>
                </c:pt>
                <c:pt idx="1939">
                  <c:v>45523</c:v>
                </c:pt>
                <c:pt idx="1940">
                  <c:v>45524</c:v>
                </c:pt>
                <c:pt idx="1941">
                  <c:v>45525</c:v>
                </c:pt>
                <c:pt idx="1942">
                  <c:v>45526</c:v>
                </c:pt>
                <c:pt idx="1943">
                  <c:v>45527</c:v>
                </c:pt>
                <c:pt idx="1944">
                  <c:v>45530</c:v>
                </c:pt>
                <c:pt idx="1945">
                  <c:v>45531</c:v>
                </c:pt>
                <c:pt idx="1946">
                  <c:v>45532</c:v>
                </c:pt>
                <c:pt idx="1947">
                  <c:v>45533</c:v>
                </c:pt>
                <c:pt idx="1948">
                  <c:v>45534</c:v>
                </c:pt>
                <c:pt idx="1949">
                  <c:v>45537</c:v>
                </c:pt>
                <c:pt idx="1950">
                  <c:v>45538</c:v>
                </c:pt>
                <c:pt idx="1951">
                  <c:v>45539</c:v>
                </c:pt>
                <c:pt idx="1952">
                  <c:v>45540</c:v>
                </c:pt>
                <c:pt idx="1953">
                  <c:v>45541</c:v>
                </c:pt>
                <c:pt idx="1954">
                  <c:v>45544</c:v>
                </c:pt>
                <c:pt idx="1955">
                  <c:v>45545</c:v>
                </c:pt>
                <c:pt idx="1956">
                  <c:v>45546</c:v>
                </c:pt>
                <c:pt idx="1957">
                  <c:v>45547</c:v>
                </c:pt>
                <c:pt idx="1958">
                  <c:v>45548</c:v>
                </c:pt>
                <c:pt idx="1959">
                  <c:v>45551</c:v>
                </c:pt>
                <c:pt idx="1960">
                  <c:v>45552</c:v>
                </c:pt>
                <c:pt idx="1961">
                  <c:v>45553</c:v>
                </c:pt>
                <c:pt idx="1962">
                  <c:v>45554</c:v>
                </c:pt>
                <c:pt idx="1963">
                  <c:v>45555</c:v>
                </c:pt>
                <c:pt idx="1964">
                  <c:v>45558</c:v>
                </c:pt>
                <c:pt idx="1965">
                  <c:v>45559</c:v>
                </c:pt>
                <c:pt idx="1966">
                  <c:v>45560</c:v>
                </c:pt>
                <c:pt idx="1967">
                  <c:v>45561</c:v>
                </c:pt>
                <c:pt idx="1968">
                  <c:v>45562</c:v>
                </c:pt>
                <c:pt idx="1969">
                  <c:v>45565</c:v>
                </c:pt>
                <c:pt idx="1970">
                  <c:v>45566</c:v>
                </c:pt>
                <c:pt idx="1971">
                  <c:v>45567</c:v>
                </c:pt>
                <c:pt idx="1972">
                  <c:v>45568</c:v>
                </c:pt>
                <c:pt idx="1973">
                  <c:v>45569</c:v>
                </c:pt>
                <c:pt idx="1974">
                  <c:v>45572</c:v>
                </c:pt>
                <c:pt idx="1975">
                  <c:v>45573</c:v>
                </c:pt>
                <c:pt idx="1976">
                  <c:v>45574</c:v>
                </c:pt>
                <c:pt idx="1977">
                  <c:v>45575</c:v>
                </c:pt>
                <c:pt idx="1978">
                  <c:v>45576</c:v>
                </c:pt>
                <c:pt idx="1979">
                  <c:v>45579</c:v>
                </c:pt>
                <c:pt idx="1980">
                  <c:v>45580</c:v>
                </c:pt>
                <c:pt idx="1981">
                  <c:v>45581</c:v>
                </c:pt>
                <c:pt idx="1982">
                  <c:v>45582</c:v>
                </c:pt>
                <c:pt idx="1983">
                  <c:v>45583</c:v>
                </c:pt>
                <c:pt idx="1984">
                  <c:v>45586</c:v>
                </c:pt>
                <c:pt idx="1985">
                  <c:v>45587</c:v>
                </c:pt>
                <c:pt idx="1986">
                  <c:v>45588</c:v>
                </c:pt>
                <c:pt idx="1987">
                  <c:v>45589</c:v>
                </c:pt>
                <c:pt idx="1988">
                  <c:v>45590</c:v>
                </c:pt>
                <c:pt idx="1989">
                  <c:v>45593</c:v>
                </c:pt>
                <c:pt idx="1990">
                  <c:v>45594</c:v>
                </c:pt>
                <c:pt idx="1991">
                  <c:v>45595</c:v>
                </c:pt>
                <c:pt idx="1992">
                  <c:v>45596</c:v>
                </c:pt>
                <c:pt idx="1993">
                  <c:v>45597</c:v>
                </c:pt>
                <c:pt idx="1994">
                  <c:v>45600</c:v>
                </c:pt>
                <c:pt idx="1995">
                  <c:v>45601</c:v>
                </c:pt>
                <c:pt idx="1996">
                  <c:v>45602</c:v>
                </c:pt>
                <c:pt idx="1997">
                  <c:v>45603</c:v>
                </c:pt>
                <c:pt idx="1998">
                  <c:v>45604</c:v>
                </c:pt>
                <c:pt idx="1999">
                  <c:v>45607</c:v>
                </c:pt>
                <c:pt idx="2000">
                  <c:v>45608</c:v>
                </c:pt>
                <c:pt idx="2001">
                  <c:v>45609</c:v>
                </c:pt>
                <c:pt idx="2002">
                  <c:v>45610</c:v>
                </c:pt>
                <c:pt idx="2003">
                  <c:v>45617</c:v>
                </c:pt>
                <c:pt idx="2004">
                  <c:v>45624</c:v>
                </c:pt>
                <c:pt idx="2005">
                  <c:v>45631</c:v>
                </c:pt>
                <c:pt idx="2006">
                  <c:v>45638</c:v>
                </c:pt>
                <c:pt idx="2007">
                  <c:v>45645</c:v>
                </c:pt>
                <c:pt idx="2008">
                  <c:v>45653</c:v>
                </c:pt>
                <c:pt idx="2009">
                  <c:v>45660</c:v>
                </c:pt>
                <c:pt idx="2010">
                  <c:v>45667</c:v>
                </c:pt>
                <c:pt idx="2011">
                  <c:v>45674</c:v>
                </c:pt>
                <c:pt idx="2012">
                  <c:v>45681</c:v>
                </c:pt>
                <c:pt idx="2013">
                  <c:v>45688</c:v>
                </c:pt>
                <c:pt idx="2014">
                  <c:v>45695</c:v>
                </c:pt>
                <c:pt idx="2015">
                  <c:v>45702</c:v>
                </c:pt>
                <c:pt idx="2016">
                  <c:v>45709</c:v>
                </c:pt>
                <c:pt idx="2017">
                  <c:v>45716</c:v>
                </c:pt>
                <c:pt idx="2018">
                  <c:v>45723</c:v>
                </c:pt>
                <c:pt idx="2019">
                  <c:v>45730</c:v>
                </c:pt>
                <c:pt idx="2020">
                  <c:v>45737</c:v>
                </c:pt>
                <c:pt idx="2021">
                  <c:v>45744</c:v>
                </c:pt>
                <c:pt idx="2022">
                  <c:v>45751</c:v>
                </c:pt>
                <c:pt idx="2023">
                  <c:v>45758</c:v>
                </c:pt>
                <c:pt idx="2024">
                  <c:v>45769</c:v>
                </c:pt>
                <c:pt idx="2025">
                  <c:v>45776</c:v>
                </c:pt>
                <c:pt idx="2026">
                  <c:v>45783</c:v>
                </c:pt>
                <c:pt idx="2027">
                  <c:v>45790</c:v>
                </c:pt>
                <c:pt idx="2028">
                  <c:v>45797</c:v>
                </c:pt>
                <c:pt idx="2029">
                  <c:v>45804</c:v>
                </c:pt>
                <c:pt idx="2030">
                  <c:v>45811</c:v>
                </c:pt>
                <c:pt idx="2031">
                  <c:v>45818</c:v>
                </c:pt>
                <c:pt idx="2032">
                  <c:v>45825</c:v>
                </c:pt>
                <c:pt idx="2033">
                  <c:v>45832</c:v>
                </c:pt>
                <c:pt idx="2034">
                  <c:v>45839</c:v>
                </c:pt>
                <c:pt idx="2035">
                  <c:v>45846</c:v>
                </c:pt>
                <c:pt idx="2036">
                  <c:v>45853</c:v>
                </c:pt>
                <c:pt idx="2037">
                  <c:v>45860</c:v>
                </c:pt>
                <c:pt idx="2038">
                  <c:v>45867</c:v>
                </c:pt>
                <c:pt idx="2039">
                  <c:v>45874</c:v>
                </c:pt>
                <c:pt idx="2040">
                  <c:v>45881</c:v>
                </c:pt>
                <c:pt idx="2041">
                  <c:v>45888</c:v>
                </c:pt>
                <c:pt idx="2042">
                  <c:v>45895</c:v>
                </c:pt>
                <c:pt idx="2043">
                  <c:v>45902</c:v>
                </c:pt>
                <c:pt idx="2044">
                  <c:v>45909</c:v>
                </c:pt>
                <c:pt idx="2045">
                  <c:v>45916</c:v>
                </c:pt>
                <c:pt idx="2046">
                  <c:v>45923</c:v>
                </c:pt>
                <c:pt idx="2047">
                  <c:v>45930</c:v>
                </c:pt>
                <c:pt idx="2048">
                  <c:v>45937</c:v>
                </c:pt>
                <c:pt idx="2049">
                  <c:v>45944</c:v>
                </c:pt>
                <c:pt idx="2050">
                  <c:v>45951</c:v>
                </c:pt>
                <c:pt idx="2051">
                  <c:v>45958</c:v>
                </c:pt>
                <c:pt idx="2052">
                  <c:v>45965</c:v>
                </c:pt>
                <c:pt idx="2053">
                  <c:v>45972</c:v>
                </c:pt>
                <c:pt idx="2054">
                  <c:v>45979</c:v>
                </c:pt>
                <c:pt idx="2055">
                  <c:v>45986</c:v>
                </c:pt>
                <c:pt idx="2056">
                  <c:v>45993</c:v>
                </c:pt>
                <c:pt idx="2057">
                  <c:v>46000</c:v>
                </c:pt>
                <c:pt idx="2058">
                  <c:v>46007</c:v>
                </c:pt>
                <c:pt idx="2059">
                  <c:v>46014</c:v>
                </c:pt>
                <c:pt idx="2060">
                  <c:v>46021</c:v>
                </c:pt>
                <c:pt idx="2061">
                  <c:v>46028</c:v>
                </c:pt>
                <c:pt idx="2062">
                  <c:v>46035</c:v>
                </c:pt>
                <c:pt idx="2063">
                  <c:v>46042</c:v>
                </c:pt>
                <c:pt idx="2064">
                  <c:v>46049</c:v>
                </c:pt>
                <c:pt idx="2065">
                  <c:v>46056</c:v>
                </c:pt>
                <c:pt idx="2066">
                  <c:v>46063</c:v>
                </c:pt>
                <c:pt idx="2067">
                  <c:v>46070</c:v>
                </c:pt>
                <c:pt idx="2068">
                  <c:v>46077</c:v>
                </c:pt>
                <c:pt idx="2069">
                  <c:v>46084</c:v>
                </c:pt>
                <c:pt idx="2070">
                  <c:v>46091</c:v>
                </c:pt>
                <c:pt idx="2071">
                  <c:v>46098</c:v>
                </c:pt>
                <c:pt idx="2072">
                  <c:v>46105</c:v>
                </c:pt>
                <c:pt idx="2073">
                  <c:v>46112</c:v>
                </c:pt>
                <c:pt idx="2074">
                  <c:v>46119</c:v>
                </c:pt>
                <c:pt idx="2075">
                  <c:v>46126</c:v>
                </c:pt>
                <c:pt idx="2076">
                  <c:v>46133</c:v>
                </c:pt>
                <c:pt idx="2077">
                  <c:v>46140</c:v>
                </c:pt>
                <c:pt idx="2078">
                  <c:v>46147</c:v>
                </c:pt>
                <c:pt idx="2079">
                  <c:v>46154</c:v>
                </c:pt>
                <c:pt idx="2080">
                  <c:v>46161</c:v>
                </c:pt>
                <c:pt idx="2081">
                  <c:v>46168</c:v>
                </c:pt>
                <c:pt idx="2082">
                  <c:v>46175</c:v>
                </c:pt>
                <c:pt idx="2083">
                  <c:v>46182</c:v>
                </c:pt>
                <c:pt idx="2084">
                  <c:v>46189</c:v>
                </c:pt>
                <c:pt idx="2085">
                  <c:v>46196</c:v>
                </c:pt>
                <c:pt idx="2086">
                  <c:v>46203</c:v>
                </c:pt>
                <c:pt idx="2087">
                  <c:v>46210</c:v>
                </c:pt>
                <c:pt idx="2088">
                  <c:v>46217</c:v>
                </c:pt>
                <c:pt idx="2089">
                  <c:v>46224</c:v>
                </c:pt>
                <c:pt idx="2090">
                  <c:v>46231</c:v>
                </c:pt>
                <c:pt idx="2091">
                  <c:v>46238</c:v>
                </c:pt>
                <c:pt idx="2092">
                  <c:v>46245</c:v>
                </c:pt>
                <c:pt idx="2093">
                  <c:v>46252</c:v>
                </c:pt>
                <c:pt idx="2094">
                  <c:v>46259</c:v>
                </c:pt>
                <c:pt idx="2095">
                  <c:v>46266</c:v>
                </c:pt>
                <c:pt idx="2096">
                  <c:v>46273</c:v>
                </c:pt>
                <c:pt idx="2097">
                  <c:v>46280</c:v>
                </c:pt>
                <c:pt idx="2098">
                  <c:v>46287</c:v>
                </c:pt>
                <c:pt idx="2099">
                  <c:v>46294</c:v>
                </c:pt>
                <c:pt idx="2100">
                  <c:v>46301</c:v>
                </c:pt>
                <c:pt idx="2101">
                  <c:v>46308</c:v>
                </c:pt>
                <c:pt idx="2102">
                  <c:v>46315</c:v>
                </c:pt>
                <c:pt idx="2103">
                  <c:v>46322</c:v>
                </c:pt>
                <c:pt idx="2104">
                  <c:v>46329</c:v>
                </c:pt>
                <c:pt idx="2105">
                  <c:v>46336</c:v>
                </c:pt>
                <c:pt idx="2106">
                  <c:v>46343</c:v>
                </c:pt>
                <c:pt idx="2107">
                  <c:v>46350</c:v>
                </c:pt>
                <c:pt idx="2108">
                  <c:v>46357</c:v>
                </c:pt>
                <c:pt idx="2109">
                  <c:v>46364</c:v>
                </c:pt>
                <c:pt idx="2110">
                  <c:v>46371</c:v>
                </c:pt>
                <c:pt idx="2111">
                  <c:v>46378</c:v>
                </c:pt>
                <c:pt idx="2112">
                  <c:v>46385</c:v>
                </c:pt>
                <c:pt idx="2113">
                  <c:v>46392</c:v>
                </c:pt>
                <c:pt idx="2114">
                  <c:v>46399</c:v>
                </c:pt>
                <c:pt idx="2115">
                  <c:v>46406</c:v>
                </c:pt>
                <c:pt idx="2116">
                  <c:v>46413</c:v>
                </c:pt>
                <c:pt idx="2117">
                  <c:v>46420</c:v>
                </c:pt>
                <c:pt idx="2118">
                  <c:v>46427</c:v>
                </c:pt>
                <c:pt idx="2119">
                  <c:v>46434</c:v>
                </c:pt>
                <c:pt idx="2120">
                  <c:v>46441</c:v>
                </c:pt>
                <c:pt idx="2121">
                  <c:v>46448</c:v>
                </c:pt>
                <c:pt idx="2122">
                  <c:v>46455</c:v>
                </c:pt>
                <c:pt idx="2123">
                  <c:v>46462</c:v>
                </c:pt>
                <c:pt idx="2124">
                  <c:v>46469</c:v>
                </c:pt>
                <c:pt idx="2125">
                  <c:v>46476</c:v>
                </c:pt>
                <c:pt idx="2126">
                  <c:v>46483</c:v>
                </c:pt>
                <c:pt idx="2127">
                  <c:v>46490</c:v>
                </c:pt>
                <c:pt idx="2128">
                  <c:v>46497</c:v>
                </c:pt>
                <c:pt idx="2129">
                  <c:v>46504</c:v>
                </c:pt>
                <c:pt idx="2130">
                  <c:v>46511</c:v>
                </c:pt>
                <c:pt idx="2131">
                  <c:v>46518</c:v>
                </c:pt>
                <c:pt idx="2132">
                  <c:v>46525</c:v>
                </c:pt>
                <c:pt idx="2133">
                  <c:v>46532</c:v>
                </c:pt>
                <c:pt idx="2134">
                  <c:v>46539</c:v>
                </c:pt>
                <c:pt idx="2135">
                  <c:v>46546</c:v>
                </c:pt>
                <c:pt idx="2136">
                  <c:v>46553</c:v>
                </c:pt>
                <c:pt idx="2137">
                  <c:v>46560</c:v>
                </c:pt>
                <c:pt idx="2138">
                  <c:v>46567</c:v>
                </c:pt>
                <c:pt idx="2139">
                  <c:v>46574</c:v>
                </c:pt>
                <c:pt idx="2140">
                  <c:v>46581</c:v>
                </c:pt>
                <c:pt idx="2141">
                  <c:v>46588</c:v>
                </c:pt>
                <c:pt idx="2142">
                  <c:v>46595</c:v>
                </c:pt>
                <c:pt idx="2143">
                  <c:v>46602</c:v>
                </c:pt>
                <c:pt idx="2144">
                  <c:v>46609</c:v>
                </c:pt>
                <c:pt idx="2145">
                  <c:v>46616</c:v>
                </c:pt>
                <c:pt idx="2146">
                  <c:v>46623</c:v>
                </c:pt>
                <c:pt idx="2147">
                  <c:v>46630</c:v>
                </c:pt>
                <c:pt idx="2148">
                  <c:v>46637</c:v>
                </c:pt>
                <c:pt idx="2149">
                  <c:v>46644</c:v>
                </c:pt>
                <c:pt idx="2150">
                  <c:v>46651</c:v>
                </c:pt>
                <c:pt idx="2151">
                  <c:v>46658</c:v>
                </c:pt>
                <c:pt idx="2152">
                  <c:v>46665</c:v>
                </c:pt>
                <c:pt idx="2153">
                  <c:v>46672</c:v>
                </c:pt>
                <c:pt idx="2154">
                  <c:v>46679</c:v>
                </c:pt>
                <c:pt idx="2155">
                  <c:v>46686</c:v>
                </c:pt>
                <c:pt idx="2156">
                  <c:v>46693</c:v>
                </c:pt>
                <c:pt idx="2157">
                  <c:v>46700</c:v>
                </c:pt>
                <c:pt idx="2158">
                  <c:v>46707</c:v>
                </c:pt>
                <c:pt idx="2159">
                  <c:v>46714</c:v>
                </c:pt>
                <c:pt idx="2160">
                  <c:v>46721</c:v>
                </c:pt>
                <c:pt idx="2161">
                  <c:v>46728</c:v>
                </c:pt>
                <c:pt idx="2162">
                  <c:v>46735</c:v>
                </c:pt>
                <c:pt idx="2163">
                  <c:v>46742</c:v>
                </c:pt>
                <c:pt idx="2164">
                  <c:v>46749</c:v>
                </c:pt>
                <c:pt idx="2165">
                  <c:v>46756</c:v>
                </c:pt>
                <c:pt idx="2166">
                  <c:v>46763</c:v>
                </c:pt>
                <c:pt idx="2167">
                  <c:v>46770</c:v>
                </c:pt>
                <c:pt idx="2168">
                  <c:v>46777</c:v>
                </c:pt>
                <c:pt idx="2169">
                  <c:v>46784</c:v>
                </c:pt>
                <c:pt idx="2170">
                  <c:v>46791</c:v>
                </c:pt>
                <c:pt idx="2171">
                  <c:v>46798</c:v>
                </c:pt>
                <c:pt idx="2172">
                  <c:v>46805</c:v>
                </c:pt>
                <c:pt idx="2173">
                  <c:v>46812</c:v>
                </c:pt>
                <c:pt idx="2174">
                  <c:v>46819</c:v>
                </c:pt>
                <c:pt idx="2175">
                  <c:v>46826</c:v>
                </c:pt>
                <c:pt idx="2176">
                  <c:v>46833</c:v>
                </c:pt>
                <c:pt idx="2177">
                  <c:v>46840</c:v>
                </c:pt>
                <c:pt idx="2178">
                  <c:v>46847</c:v>
                </c:pt>
                <c:pt idx="2179">
                  <c:v>46854</c:v>
                </c:pt>
                <c:pt idx="2180">
                  <c:v>46861</c:v>
                </c:pt>
                <c:pt idx="2181">
                  <c:v>46868</c:v>
                </c:pt>
                <c:pt idx="2182">
                  <c:v>46875</c:v>
                </c:pt>
                <c:pt idx="2183">
                  <c:v>46882</c:v>
                </c:pt>
                <c:pt idx="2184">
                  <c:v>46889</c:v>
                </c:pt>
                <c:pt idx="2185">
                  <c:v>46896</c:v>
                </c:pt>
                <c:pt idx="2186">
                  <c:v>46903</c:v>
                </c:pt>
                <c:pt idx="2187">
                  <c:v>46910</c:v>
                </c:pt>
                <c:pt idx="2188">
                  <c:v>46917</c:v>
                </c:pt>
                <c:pt idx="2189">
                  <c:v>46924</c:v>
                </c:pt>
                <c:pt idx="2190">
                  <c:v>46931</c:v>
                </c:pt>
                <c:pt idx="2191">
                  <c:v>46938</c:v>
                </c:pt>
                <c:pt idx="2192">
                  <c:v>46945</c:v>
                </c:pt>
                <c:pt idx="2193">
                  <c:v>46952</c:v>
                </c:pt>
                <c:pt idx="2194">
                  <c:v>46959</c:v>
                </c:pt>
                <c:pt idx="2195">
                  <c:v>46966</c:v>
                </c:pt>
                <c:pt idx="2196">
                  <c:v>46973</c:v>
                </c:pt>
                <c:pt idx="2197">
                  <c:v>46980</c:v>
                </c:pt>
                <c:pt idx="2198">
                  <c:v>46987</c:v>
                </c:pt>
                <c:pt idx="2199">
                  <c:v>46994</c:v>
                </c:pt>
                <c:pt idx="2200">
                  <c:v>47001</c:v>
                </c:pt>
                <c:pt idx="2201">
                  <c:v>47008</c:v>
                </c:pt>
                <c:pt idx="2202">
                  <c:v>47015</c:v>
                </c:pt>
                <c:pt idx="2203">
                  <c:v>47022</c:v>
                </c:pt>
                <c:pt idx="2204">
                  <c:v>47029</c:v>
                </c:pt>
                <c:pt idx="2205">
                  <c:v>47036</c:v>
                </c:pt>
                <c:pt idx="2206">
                  <c:v>47043</c:v>
                </c:pt>
                <c:pt idx="2207">
                  <c:v>47050</c:v>
                </c:pt>
                <c:pt idx="2208">
                  <c:v>47057</c:v>
                </c:pt>
                <c:pt idx="2209">
                  <c:v>47064</c:v>
                </c:pt>
                <c:pt idx="2210">
                  <c:v>47071</c:v>
                </c:pt>
                <c:pt idx="2211">
                  <c:v>47078</c:v>
                </c:pt>
                <c:pt idx="2212">
                  <c:v>47085</c:v>
                </c:pt>
                <c:pt idx="2213">
                  <c:v>47092</c:v>
                </c:pt>
                <c:pt idx="2214">
                  <c:v>47099</c:v>
                </c:pt>
                <c:pt idx="2215">
                  <c:v>47106</c:v>
                </c:pt>
                <c:pt idx="2216">
                  <c:v>47114</c:v>
                </c:pt>
                <c:pt idx="2217">
                  <c:v>47121</c:v>
                </c:pt>
                <c:pt idx="2218">
                  <c:v>47128</c:v>
                </c:pt>
                <c:pt idx="2219">
                  <c:v>47135</c:v>
                </c:pt>
                <c:pt idx="2220">
                  <c:v>47142</c:v>
                </c:pt>
                <c:pt idx="2221">
                  <c:v>47149</c:v>
                </c:pt>
                <c:pt idx="2222">
                  <c:v>47156</c:v>
                </c:pt>
                <c:pt idx="2223">
                  <c:v>47163</c:v>
                </c:pt>
                <c:pt idx="2224">
                  <c:v>47170</c:v>
                </c:pt>
                <c:pt idx="2225">
                  <c:v>47177</c:v>
                </c:pt>
                <c:pt idx="2226">
                  <c:v>47184</c:v>
                </c:pt>
                <c:pt idx="2227">
                  <c:v>47191</c:v>
                </c:pt>
                <c:pt idx="2228">
                  <c:v>47198</c:v>
                </c:pt>
                <c:pt idx="2229">
                  <c:v>47205</c:v>
                </c:pt>
                <c:pt idx="2230">
                  <c:v>47212</c:v>
                </c:pt>
                <c:pt idx="2231">
                  <c:v>47219</c:v>
                </c:pt>
                <c:pt idx="2232">
                  <c:v>47226</c:v>
                </c:pt>
                <c:pt idx="2233">
                  <c:v>47233</c:v>
                </c:pt>
                <c:pt idx="2234">
                  <c:v>47240</c:v>
                </c:pt>
                <c:pt idx="2235">
                  <c:v>47247</c:v>
                </c:pt>
                <c:pt idx="2236">
                  <c:v>47254</c:v>
                </c:pt>
                <c:pt idx="2237">
                  <c:v>47261</c:v>
                </c:pt>
                <c:pt idx="2238">
                  <c:v>47268</c:v>
                </c:pt>
                <c:pt idx="2239">
                  <c:v>47275</c:v>
                </c:pt>
                <c:pt idx="2240">
                  <c:v>47282</c:v>
                </c:pt>
                <c:pt idx="2241">
                  <c:v>47289</c:v>
                </c:pt>
                <c:pt idx="2242">
                  <c:v>47296</c:v>
                </c:pt>
                <c:pt idx="2243">
                  <c:v>47303</c:v>
                </c:pt>
                <c:pt idx="2244">
                  <c:v>47310</c:v>
                </c:pt>
                <c:pt idx="2245">
                  <c:v>47317</c:v>
                </c:pt>
                <c:pt idx="2246">
                  <c:v>47324</c:v>
                </c:pt>
                <c:pt idx="2247">
                  <c:v>47331</c:v>
                </c:pt>
                <c:pt idx="2248">
                  <c:v>47338</c:v>
                </c:pt>
                <c:pt idx="2249">
                  <c:v>47345</c:v>
                </c:pt>
                <c:pt idx="2250">
                  <c:v>47352</c:v>
                </c:pt>
                <c:pt idx="2251">
                  <c:v>47359</c:v>
                </c:pt>
                <c:pt idx="2252">
                  <c:v>47366</c:v>
                </c:pt>
                <c:pt idx="2253">
                  <c:v>47373</c:v>
                </c:pt>
                <c:pt idx="2254">
                  <c:v>47380</c:v>
                </c:pt>
                <c:pt idx="2255">
                  <c:v>47387</c:v>
                </c:pt>
                <c:pt idx="2256">
                  <c:v>47394</c:v>
                </c:pt>
                <c:pt idx="2257">
                  <c:v>47401</c:v>
                </c:pt>
                <c:pt idx="2258">
                  <c:v>47408</c:v>
                </c:pt>
                <c:pt idx="2259">
                  <c:v>47415</c:v>
                </c:pt>
                <c:pt idx="2260">
                  <c:v>47422</c:v>
                </c:pt>
                <c:pt idx="2261">
                  <c:v>47429</c:v>
                </c:pt>
                <c:pt idx="2262">
                  <c:v>47436</c:v>
                </c:pt>
                <c:pt idx="2263">
                  <c:v>47443</c:v>
                </c:pt>
                <c:pt idx="2264">
                  <c:v>47450</c:v>
                </c:pt>
                <c:pt idx="2265">
                  <c:v>47457</c:v>
                </c:pt>
                <c:pt idx="2266">
                  <c:v>47464</c:v>
                </c:pt>
                <c:pt idx="2267">
                  <c:v>47471</c:v>
                </c:pt>
                <c:pt idx="2268">
                  <c:v>47479</c:v>
                </c:pt>
                <c:pt idx="2269">
                  <c:v>47486</c:v>
                </c:pt>
                <c:pt idx="2270">
                  <c:v>47493</c:v>
                </c:pt>
                <c:pt idx="2271">
                  <c:v>47500</c:v>
                </c:pt>
                <c:pt idx="2272">
                  <c:v>47507</c:v>
                </c:pt>
                <c:pt idx="2273">
                  <c:v>47514</c:v>
                </c:pt>
                <c:pt idx="2274">
                  <c:v>47521</c:v>
                </c:pt>
                <c:pt idx="2275">
                  <c:v>47528</c:v>
                </c:pt>
                <c:pt idx="2276">
                  <c:v>47535</c:v>
                </c:pt>
                <c:pt idx="2277">
                  <c:v>47542</c:v>
                </c:pt>
                <c:pt idx="2278">
                  <c:v>47549</c:v>
                </c:pt>
                <c:pt idx="2279">
                  <c:v>47556</c:v>
                </c:pt>
                <c:pt idx="2280">
                  <c:v>47563</c:v>
                </c:pt>
                <c:pt idx="2281">
                  <c:v>47570</c:v>
                </c:pt>
                <c:pt idx="2282">
                  <c:v>47577</c:v>
                </c:pt>
                <c:pt idx="2283">
                  <c:v>47584</c:v>
                </c:pt>
                <c:pt idx="2284">
                  <c:v>47591</c:v>
                </c:pt>
                <c:pt idx="2285">
                  <c:v>47598</c:v>
                </c:pt>
                <c:pt idx="2286">
                  <c:v>47605</c:v>
                </c:pt>
                <c:pt idx="2287">
                  <c:v>47612</c:v>
                </c:pt>
                <c:pt idx="2288">
                  <c:v>47619</c:v>
                </c:pt>
                <c:pt idx="2289">
                  <c:v>47626</c:v>
                </c:pt>
                <c:pt idx="2290">
                  <c:v>47633</c:v>
                </c:pt>
                <c:pt idx="2291">
                  <c:v>47640</c:v>
                </c:pt>
                <c:pt idx="2292">
                  <c:v>47647</c:v>
                </c:pt>
                <c:pt idx="2293">
                  <c:v>47654</c:v>
                </c:pt>
                <c:pt idx="2294">
                  <c:v>47661</c:v>
                </c:pt>
                <c:pt idx="2295">
                  <c:v>47668</c:v>
                </c:pt>
                <c:pt idx="2296">
                  <c:v>47675</c:v>
                </c:pt>
                <c:pt idx="2297">
                  <c:v>47682</c:v>
                </c:pt>
                <c:pt idx="2298">
                  <c:v>47689</c:v>
                </c:pt>
                <c:pt idx="2299">
                  <c:v>47696</c:v>
                </c:pt>
                <c:pt idx="2300">
                  <c:v>47703</c:v>
                </c:pt>
                <c:pt idx="2301">
                  <c:v>47710</c:v>
                </c:pt>
                <c:pt idx="2302">
                  <c:v>47717</c:v>
                </c:pt>
                <c:pt idx="2303">
                  <c:v>47724</c:v>
                </c:pt>
                <c:pt idx="2304">
                  <c:v>47731</c:v>
                </c:pt>
                <c:pt idx="2305">
                  <c:v>47738</c:v>
                </c:pt>
                <c:pt idx="2306">
                  <c:v>47745</c:v>
                </c:pt>
                <c:pt idx="2307">
                  <c:v>47752</c:v>
                </c:pt>
                <c:pt idx="2308">
                  <c:v>47759</c:v>
                </c:pt>
                <c:pt idx="2309">
                  <c:v>47766</c:v>
                </c:pt>
                <c:pt idx="2310">
                  <c:v>47773</c:v>
                </c:pt>
                <c:pt idx="2311">
                  <c:v>47780</c:v>
                </c:pt>
                <c:pt idx="2312">
                  <c:v>47787</c:v>
                </c:pt>
                <c:pt idx="2313">
                  <c:v>47794</c:v>
                </c:pt>
                <c:pt idx="2314">
                  <c:v>47801</c:v>
                </c:pt>
                <c:pt idx="2315">
                  <c:v>47808</c:v>
                </c:pt>
                <c:pt idx="2316">
                  <c:v>47815</c:v>
                </c:pt>
                <c:pt idx="2317">
                  <c:v>47822</c:v>
                </c:pt>
                <c:pt idx="2318">
                  <c:v>47829</c:v>
                </c:pt>
                <c:pt idx="2319">
                  <c:v>47836</c:v>
                </c:pt>
                <c:pt idx="2320">
                  <c:v>47844</c:v>
                </c:pt>
                <c:pt idx="2321">
                  <c:v>47851</c:v>
                </c:pt>
                <c:pt idx="2322">
                  <c:v>47858</c:v>
                </c:pt>
                <c:pt idx="2323">
                  <c:v>47865</c:v>
                </c:pt>
                <c:pt idx="2324">
                  <c:v>47872</c:v>
                </c:pt>
                <c:pt idx="2325">
                  <c:v>47879</c:v>
                </c:pt>
                <c:pt idx="2326">
                  <c:v>47886</c:v>
                </c:pt>
                <c:pt idx="2327">
                  <c:v>47893</c:v>
                </c:pt>
                <c:pt idx="2328">
                  <c:v>47900</c:v>
                </c:pt>
                <c:pt idx="2329">
                  <c:v>47907</c:v>
                </c:pt>
                <c:pt idx="2330">
                  <c:v>47914</c:v>
                </c:pt>
                <c:pt idx="2331">
                  <c:v>47921</c:v>
                </c:pt>
                <c:pt idx="2332">
                  <c:v>47928</c:v>
                </c:pt>
                <c:pt idx="2333">
                  <c:v>47935</c:v>
                </c:pt>
                <c:pt idx="2334">
                  <c:v>47942</c:v>
                </c:pt>
                <c:pt idx="2335">
                  <c:v>47953</c:v>
                </c:pt>
                <c:pt idx="2336">
                  <c:v>47960</c:v>
                </c:pt>
                <c:pt idx="2337">
                  <c:v>47967</c:v>
                </c:pt>
                <c:pt idx="2338">
                  <c:v>47974</c:v>
                </c:pt>
                <c:pt idx="2339">
                  <c:v>47981</c:v>
                </c:pt>
                <c:pt idx="2340">
                  <c:v>47988</c:v>
                </c:pt>
                <c:pt idx="2341">
                  <c:v>47995</c:v>
                </c:pt>
                <c:pt idx="2342">
                  <c:v>48002</c:v>
                </c:pt>
                <c:pt idx="2343">
                  <c:v>48009</c:v>
                </c:pt>
                <c:pt idx="2344">
                  <c:v>48016</c:v>
                </c:pt>
                <c:pt idx="2345">
                  <c:v>48023</c:v>
                </c:pt>
                <c:pt idx="2346">
                  <c:v>48030</c:v>
                </c:pt>
                <c:pt idx="2347">
                  <c:v>48037</c:v>
                </c:pt>
                <c:pt idx="2348">
                  <c:v>48044</c:v>
                </c:pt>
                <c:pt idx="2349">
                  <c:v>48051</c:v>
                </c:pt>
                <c:pt idx="2350">
                  <c:v>48058</c:v>
                </c:pt>
                <c:pt idx="2351">
                  <c:v>48065</c:v>
                </c:pt>
                <c:pt idx="2352">
                  <c:v>48072</c:v>
                </c:pt>
                <c:pt idx="2353">
                  <c:v>48079</c:v>
                </c:pt>
                <c:pt idx="2354">
                  <c:v>48086</c:v>
                </c:pt>
                <c:pt idx="2355">
                  <c:v>48093</c:v>
                </c:pt>
                <c:pt idx="2356">
                  <c:v>48100</c:v>
                </c:pt>
                <c:pt idx="2357">
                  <c:v>48107</c:v>
                </c:pt>
                <c:pt idx="2358">
                  <c:v>48114</c:v>
                </c:pt>
                <c:pt idx="2359">
                  <c:v>48121</c:v>
                </c:pt>
                <c:pt idx="2360">
                  <c:v>48128</c:v>
                </c:pt>
                <c:pt idx="2361">
                  <c:v>48135</c:v>
                </c:pt>
                <c:pt idx="2362">
                  <c:v>48142</c:v>
                </c:pt>
                <c:pt idx="2363">
                  <c:v>48149</c:v>
                </c:pt>
                <c:pt idx="2364">
                  <c:v>48156</c:v>
                </c:pt>
                <c:pt idx="2365">
                  <c:v>48163</c:v>
                </c:pt>
                <c:pt idx="2366">
                  <c:v>48170</c:v>
                </c:pt>
                <c:pt idx="2367">
                  <c:v>48177</c:v>
                </c:pt>
                <c:pt idx="2368">
                  <c:v>48184</c:v>
                </c:pt>
                <c:pt idx="2369">
                  <c:v>48191</c:v>
                </c:pt>
                <c:pt idx="2370">
                  <c:v>48198</c:v>
                </c:pt>
                <c:pt idx="2371">
                  <c:v>48205</c:v>
                </c:pt>
                <c:pt idx="2372">
                  <c:v>48212</c:v>
                </c:pt>
                <c:pt idx="2373">
                  <c:v>48219</c:v>
                </c:pt>
                <c:pt idx="2374">
                  <c:v>48226</c:v>
                </c:pt>
                <c:pt idx="2375">
                  <c:v>48233</c:v>
                </c:pt>
                <c:pt idx="2376">
                  <c:v>48240</c:v>
                </c:pt>
                <c:pt idx="2377">
                  <c:v>48247</c:v>
                </c:pt>
                <c:pt idx="2378">
                  <c:v>48254</c:v>
                </c:pt>
                <c:pt idx="2379">
                  <c:v>48261</c:v>
                </c:pt>
                <c:pt idx="2380">
                  <c:v>48268</c:v>
                </c:pt>
                <c:pt idx="2381">
                  <c:v>48275</c:v>
                </c:pt>
                <c:pt idx="2382">
                  <c:v>48282</c:v>
                </c:pt>
                <c:pt idx="2383">
                  <c:v>48289</c:v>
                </c:pt>
                <c:pt idx="2384">
                  <c:v>48296</c:v>
                </c:pt>
                <c:pt idx="2385">
                  <c:v>48303</c:v>
                </c:pt>
                <c:pt idx="2386">
                  <c:v>48310</c:v>
                </c:pt>
                <c:pt idx="2387">
                  <c:v>48317</c:v>
                </c:pt>
                <c:pt idx="2388">
                  <c:v>48324</c:v>
                </c:pt>
                <c:pt idx="2389">
                  <c:v>48331</c:v>
                </c:pt>
                <c:pt idx="2390">
                  <c:v>48338</c:v>
                </c:pt>
                <c:pt idx="2391">
                  <c:v>48345</c:v>
                </c:pt>
                <c:pt idx="2392">
                  <c:v>48352</c:v>
                </c:pt>
                <c:pt idx="2393">
                  <c:v>48359</c:v>
                </c:pt>
                <c:pt idx="2394">
                  <c:v>48366</c:v>
                </c:pt>
                <c:pt idx="2395">
                  <c:v>48373</c:v>
                </c:pt>
                <c:pt idx="2396">
                  <c:v>48380</c:v>
                </c:pt>
                <c:pt idx="2397">
                  <c:v>48387</c:v>
                </c:pt>
                <c:pt idx="2398">
                  <c:v>48394</c:v>
                </c:pt>
                <c:pt idx="2399">
                  <c:v>48401</c:v>
                </c:pt>
                <c:pt idx="2400">
                  <c:v>48408</c:v>
                </c:pt>
                <c:pt idx="2401">
                  <c:v>48415</c:v>
                </c:pt>
                <c:pt idx="2402">
                  <c:v>48422</c:v>
                </c:pt>
                <c:pt idx="2403">
                  <c:v>48429</c:v>
                </c:pt>
                <c:pt idx="2404">
                  <c:v>48436</c:v>
                </c:pt>
                <c:pt idx="2405">
                  <c:v>48443</c:v>
                </c:pt>
                <c:pt idx="2406">
                  <c:v>48450</c:v>
                </c:pt>
                <c:pt idx="2407">
                  <c:v>48457</c:v>
                </c:pt>
                <c:pt idx="2408">
                  <c:v>48464</c:v>
                </c:pt>
                <c:pt idx="2409">
                  <c:v>48471</c:v>
                </c:pt>
                <c:pt idx="2410">
                  <c:v>48478</c:v>
                </c:pt>
                <c:pt idx="2411">
                  <c:v>48485</c:v>
                </c:pt>
                <c:pt idx="2412">
                  <c:v>48492</c:v>
                </c:pt>
                <c:pt idx="2413">
                  <c:v>48499</c:v>
                </c:pt>
                <c:pt idx="2414">
                  <c:v>48506</c:v>
                </c:pt>
                <c:pt idx="2415">
                  <c:v>48513</c:v>
                </c:pt>
                <c:pt idx="2416">
                  <c:v>48520</c:v>
                </c:pt>
                <c:pt idx="2417">
                  <c:v>48527</c:v>
                </c:pt>
                <c:pt idx="2418">
                  <c:v>48534</c:v>
                </c:pt>
                <c:pt idx="2419">
                  <c:v>48541</c:v>
                </c:pt>
                <c:pt idx="2420">
                  <c:v>48548</c:v>
                </c:pt>
                <c:pt idx="2421">
                  <c:v>48555</c:v>
                </c:pt>
                <c:pt idx="2422">
                  <c:v>48562</c:v>
                </c:pt>
                <c:pt idx="2423">
                  <c:v>48569</c:v>
                </c:pt>
                <c:pt idx="2424">
                  <c:v>48576</c:v>
                </c:pt>
                <c:pt idx="2425">
                  <c:v>48583</c:v>
                </c:pt>
                <c:pt idx="2426">
                  <c:v>48590</c:v>
                </c:pt>
                <c:pt idx="2427">
                  <c:v>48597</c:v>
                </c:pt>
                <c:pt idx="2428">
                  <c:v>48604</c:v>
                </c:pt>
                <c:pt idx="2429">
                  <c:v>48611</c:v>
                </c:pt>
                <c:pt idx="2430">
                  <c:v>48618</c:v>
                </c:pt>
                <c:pt idx="2431">
                  <c:v>48625</c:v>
                </c:pt>
                <c:pt idx="2432">
                  <c:v>48632</c:v>
                </c:pt>
                <c:pt idx="2433">
                  <c:v>48639</c:v>
                </c:pt>
                <c:pt idx="2434">
                  <c:v>48646</c:v>
                </c:pt>
                <c:pt idx="2435">
                  <c:v>48653</c:v>
                </c:pt>
                <c:pt idx="2436">
                  <c:v>48660</c:v>
                </c:pt>
                <c:pt idx="2437">
                  <c:v>48667</c:v>
                </c:pt>
                <c:pt idx="2438">
                  <c:v>48674</c:v>
                </c:pt>
                <c:pt idx="2439">
                  <c:v>48681</c:v>
                </c:pt>
                <c:pt idx="2440">
                  <c:v>48688</c:v>
                </c:pt>
                <c:pt idx="2441">
                  <c:v>48695</c:v>
                </c:pt>
                <c:pt idx="2442">
                  <c:v>48702</c:v>
                </c:pt>
                <c:pt idx="2443">
                  <c:v>48709</c:v>
                </c:pt>
                <c:pt idx="2444">
                  <c:v>48716</c:v>
                </c:pt>
                <c:pt idx="2445">
                  <c:v>48723</c:v>
                </c:pt>
                <c:pt idx="2446">
                  <c:v>48730</c:v>
                </c:pt>
                <c:pt idx="2447">
                  <c:v>48737</c:v>
                </c:pt>
                <c:pt idx="2448">
                  <c:v>48744</c:v>
                </c:pt>
                <c:pt idx="2449">
                  <c:v>48751</c:v>
                </c:pt>
                <c:pt idx="2450">
                  <c:v>48758</c:v>
                </c:pt>
                <c:pt idx="2451">
                  <c:v>48765</c:v>
                </c:pt>
                <c:pt idx="2452">
                  <c:v>48772</c:v>
                </c:pt>
                <c:pt idx="2453">
                  <c:v>48779</c:v>
                </c:pt>
                <c:pt idx="2454">
                  <c:v>48786</c:v>
                </c:pt>
                <c:pt idx="2455">
                  <c:v>48793</c:v>
                </c:pt>
                <c:pt idx="2456">
                  <c:v>48800</c:v>
                </c:pt>
                <c:pt idx="2457">
                  <c:v>48807</c:v>
                </c:pt>
                <c:pt idx="2458">
                  <c:v>48814</c:v>
                </c:pt>
                <c:pt idx="2459">
                  <c:v>48821</c:v>
                </c:pt>
                <c:pt idx="2460">
                  <c:v>48828</c:v>
                </c:pt>
                <c:pt idx="2461">
                  <c:v>48835</c:v>
                </c:pt>
                <c:pt idx="2462">
                  <c:v>48842</c:v>
                </c:pt>
                <c:pt idx="2463">
                  <c:v>48849</c:v>
                </c:pt>
                <c:pt idx="2464">
                  <c:v>48856</c:v>
                </c:pt>
                <c:pt idx="2465">
                  <c:v>48863</c:v>
                </c:pt>
                <c:pt idx="2466">
                  <c:v>48870</c:v>
                </c:pt>
                <c:pt idx="2467">
                  <c:v>48877</c:v>
                </c:pt>
                <c:pt idx="2468">
                  <c:v>48884</c:v>
                </c:pt>
                <c:pt idx="2469">
                  <c:v>48891</c:v>
                </c:pt>
                <c:pt idx="2470">
                  <c:v>48898</c:v>
                </c:pt>
                <c:pt idx="2471">
                  <c:v>48905</c:v>
                </c:pt>
                <c:pt idx="2472">
                  <c:v>48912</c:v>
                </c:pt>
                <c:pt idx="2473">
                  <c:v>48919</c:v>
                </c:pt>
                <c:pt idx="2474">
                  <c:v>48926</c:v>
                </c:pt>
                <c:pt idx="2475">
                  <c:v>48933</c:v>
                </c:pt>
                <c:pt idx="2476">
                  <c:v>48940</c:v>
                </c:pt>
                <c:pt idx="2477">
                  <c:v>48947</c:v>
                </c:pt>
                <c:pt idx="2478">
                  <c:v>48954</c:v>
                </c:pt>
                <c:pt idx="2479">
                  <c:v>48961</c:v>
                </c:pt>
                <c:pt idx="2480">
                  <c:v>48968</c:v>
                </c:pt>
                <c:pt idx="2481">
                  <c:v>48975</c:v>
                </c:pt>
                <c:pt idx="2482">
                  <c:v>48982</c:v>
                </c:pt>
                <c:pt idx="2483">
                  <c:v>48989</c:v>
                </c:pt>
                <c:pt idx="2484">
                  <c:v>48996</c:v>
                </c:pt>
                <c:pt idx="2485">
                  <c:v>49003</c:v>
                </c:pt>
                <c:pt idx="2486">
                  <c:v>49010</c:v>
                </c:pt>
                <c:pt idx="2487">
                  <c:v>49017</c:v>
                </c:pt>
                <c:pt idx="2488">
                  <c:v>49024</c:v>
                </c:pt>
                <c:pt idx="2489">
                  <c:v>49031</c:v>
                </c:pt>
                <c:pt idx="2490">
                  <c:v>49038</c:v>
                </c:pt>
                <c:pt idx="2491">
                  <c:v>49045</c:v>
                </c:pt>
                <c:pt idx="2492">
                  <c:v>49052</c:v>
                </c:pt>
                <c:pt idx="2493">
                  <c:v>49059</c:v>
                </c:pt>
                <c:pt idx="2494">
                  <c:v>49066</c:v>
                </c:pt>
                <c:pt idx="2495">
                  <c:v>49073</c:v>
                </c:pt>
                <c:pt idx="2496">
                  <c:v>49080</c:v>
                </c:pt>
                <c:pt idx="2497">
                  <c:v>49087</c:v>
                </c:pt>
                <c:pt idx="2498">
                  <c:v>49094</c:v>
                </c:pt>
                <c:pt idx="2499">
                  <c:v>49101</c:v>
                </c:pt>
                <c:pt idx="2500">
                  <c:v>49108</c:v>
                </c:pt>
                <c:pt idx="2501">
                  <c:v>49115</c:v>
                </c:pt>
                <c:pt idx="2502">
                  <c:v>49122</c:v>
                </c:pt>
                <c:pt idx="2503">
                  <c:v>49129</c:v>
                </c:pt>
                <c:pt idx="2504">
                  <c:v>49136</c:v>
                </c:pt>
                <c:pt idx="2505">
                  <c:v>49143</c:v>
                </c:pt>
                <c:pt idx="2506">
                  <c:v>49150</c:v>
                </c:pt>
                <c:pt idx="2507">
                  <c:v>49157</c:v>
                </c:pt>
                <c:pt idx="2508">
                  <c:v>49164</c:v>
                </c:pt>
                <c:pt idx="2509">
                  <c:v>49171</c:v>
                </c:pt>
                <c:pt idx="2510">
                  <c:v>49178</c:v>
                </c:pt>
                <c:pt idx="2511">
                  <c:v>49185</c:v>
                </c:pt>
                <c:pt idx="2512">
                  <c:v>49192</c:v>
                </c:pt>
                <c:pt idx="2513">
                  <c:v>49199</c:v>
                </c:pt>
                <c:pt idx="2514">
                  <c:v>49206</c:v>
                </c:pt>
                <c:pt idx="2515">
                  <c:v>49213</c:v>
                </c:pt>
                <c:pt idx="2516">
                  <c:v>49220</c:v>
                </c:pt>
                <c:pt idx="2517">
                  <c:v>49227</c:v>
                </c:pt>
                <c:pt idx="2518">
                  <c:v>49234</c:v>
                </c:pt>
                <c:pt idx="2519">
                  <c:v>49241</c:v>
                </c:pt>
                <c:pt idx="2520">
                  <c:v>49248</c:v>
                </c:pt>
                <c:pt idx="2521">
                  <c:v>49255</c:v>
                </c:pt>
                <c:pt idx="2522">
                  <c:v>49262</c:v>
                </c:pt>
                <c:pt idx="2523">
                  <c:v>49269</c:v>
                </c:pt>
                <c:pt idx="2524">
                  <c:v>49276</c:v>
                </c:pt>
                <c:pt idx="2525">
                  <c:v>49283</c:v>
                </c:pt>
                <c:pt idx="2526">
                  <c:v>49290</c:v>
                </c:pt>
                <c:pt idx="2527">
                  <c:v>49297</c:v>
                </c:pt>
                <c:pt idx="2528">
                  <c:v>49305</c:v>
                </c:pt>
                <c:pt idx="2529">
                  <c:v>49312</c:v>
                </c:pt>
                <c:pt idx="2530">
                  <c:v>49319</c:v>
                </c:pt>
                <c:pt idx="2531">
                  <c:v>49326</c:v>
                </c:pt>
                <c:pt idx="2532">
                  <c:v>49333</c:v>
                </c:pt>
                <c:pt idx="2533">
                  <c:v>49340</c:v>
                </c:pt>
                <c:pt idx="2534">
                  <c:v>49347</c:v>
                </c:pt>
                <c:pt idx="2535">
                  <c:v>49354</c:v>
                </c:pt>
                <c:pt idx="2536">
                  <c:v>49361</c:v>
                </c:pt>
                <c:pt idx="2537">
                  <c:v>49368</c:v>
                </c:pt>
                <c:pt idx="2538">
                  <c:v>49375</c:v>
                </c:pt>
                <c:pt idx="2539">
                  <c:v>49382</c:v>
                </c:pt>
                <c:pt idx="2540">
                  <c:v>49389</c:v>
                </c:pt>
                <c:pt idx="2541">
                  <c:v>49396</c:v>
                </c:pt>
                <c:pt idx="2542">
                  <c:v>49403</c:v>
                </c:pt>
                <c:pt idx="2543">
                  <c:v>49410</c:v>
                </c:pt>
                <c:pt idx="2544">
                  <c:v>49417</c:v>
                </c:pt>
                <c:pt idx="2545">
                  <c:v>49424</c:v>
                </c:pt>
                <c:pt idx="2546">
                  <c:v>49431</c:v>
                </c:pt>
                <c:pt idx="2547">
                  <c:v>49438</c:v>
                </c:pt>
                <c:pt idx="2548">
                  <c:v>49445</c:v>
                </c:pt>
                <c:pt idx="2549">
                  <c:v>49452</c:v>
                </c:pt>
                <c:pt idx="2550">
                  <c:v>49459</c:v>
                </c:pt>
                <c:pt idx="2551">
                  <c:v>49466</c:v>
                </c:pt>
                <c:pt idx="2552">
                  <c:v>49473</c:v>
                </c:pt>
                <c:pt idx="2553">
                  <c:v>49480</c:v>
                </c:pt>
                <c:pt idx="2554">
                  <c:v>49487</c:v>
                </c:pt>
                <c:pt idx="2555">
                  <c:v>49494</c:v>
                </c:pt>
                <c:pt idx="2556">
                  <c:v>49501</c:v>
                </c:pt>
                <c:pt idx="2557">
                  <c:v>49508</c:v>
                </c:pt>
                <c:pt idx="2558">
                  <c:v>49515</c:v>
                </c:pt>
                <c:pt idx="2559">
                  <c:v>49522</c:v>
                </c:pt>
                <c:pt idx="2560">
                  <c:v>49529</c:v>
                </c:pt>
                <c:pt idx="2561">
                  <c:v>49536</c:v>
                </c:pt>
                <c:pt idx="2562">
                  <c:v>49543</c:v>
                </c:pt>
                <c:pt idx="2563">
                  <c:v>49550</c:v>
                </c:pt>
                <c:pt idx="2564">
                  <c:v>49557</c:v>
                </c:pt>
                <c:pt idx="2565">
                  <c:v>49564</c:v>
                </c:pt>
                <c:pt idx="2566">
                  <c:v>49571</c:v>
                </c:pt>
                <c:pt idx="2567">
                  <c:v>49578</c:v>
                </c:pt>
                <c:pt idx="2568">
                  <c:v>49585</c:v>
                </c:pt>
                <c:pt idx="2569">
                  <c:v>49592</c:v>
                </c:pt>
                <c:pt idx="2570">
                  <c:v>49599</c:v>
                </c:pt>
                <c:pt idx="2571">
                  <c:v>49606</c:v>
                </c:pt>
                <c:pt idx="2572">
                  <c:v>49613</c:v>
                </c:pt>
                <c:pt idx="2573">
                  <c:v>49620</c:v>
                </c:pt>
                <c:pt idx="2574">
                  <c:v>49627</c:v>
                </c:pt>
                <c:pt idx="2575">
                  <c:v>49634</c:v>
                </c:pt>
                <c:pt idx="2576">
                  <c:v>49641</c:v>
                </c:pt>
                <c:pt idx="2577">
                  <c:v>49648</c:v>
                </c:pt>
                <c:pt idx="2578">
                  <c:v>49655</c:v>
                </c:pt>
                <c:pt idx="2579">
                  <c:v>49662</c:v>
                </c:pt>
                <c:pt idx="2580">
                  <c:v>49670</c:v>
                </c:pt>
                <c:pt idx="2581">
                  <c:v>49677</c:v>
                </c:pt>
                <c:pt idx="2582">
                  <c:v>49684</c:v>
                </c:pt>
                <c:pt idx="2583">
                  <c:v>49691</c:v>
                </c:pt>
                <c:pt idx="2584">
                  <c:v>49698</c:v>
                </c:pt>
                <c:pt idx="2585">
                  <c:v>49705</c:v>
                </c:pt>
                <c:pt idx="2586">
                  <c:v>49712</c:v>
                </c:pt>
                <c:pt idx="2587">
                  <c:v>49719</c:v>
                </c:pt>
                <c:pt idx="2588">
                  <c:v>49726</c:v>
                </c:pt>
                <c:pt idx="2589">
                  <c:v>49733</c:v>
                </c:pt>
                <c:pt idx="2590">
                  <c:v>49740</c:v>
                </c:pt>
                <c:pt idx="2591">
                  <c:v>49747</c:v>
                </c:pt>
                <c:pt idx="2592">
                  <c:v>49754</c:v>
                </c:pt>
                <c:pt idx="2593">
                  <c:v>49761</c:v>
                </c:pt>
                <c:pt idx="2594">
                  <c:v>49768</c:v>
                </c:pt>
                <c:pt idx="2595">
                  <c:v>49775</c:v>
                </c:pt>
                <c:pt idx="2596">
                  <c:v>49782</c:v>
                </c:pt>
                <c:pt idx="2597">
                  <c:v>49789</c:v>
                </c:pt>
                <c:pt idx="2598">
                  <c:v>49797</c:v>
                </c:pt>
                <c:pt idx="2599">
                  <c:v>49804</c:v>
                </c:pt>
                <c:pt idx="2600">
                  <c:v>49811</c:v>
                </c:pt>
                <c:pt idx="2601">
                  <c:v>49818</c:v>
                </c:pt>
                <c:pt idx="2602">
                  <c:v>49825</c:v>
                </c:pt>
                <c:pt idx="2603">
                  <c:v>49832</c:v>
                </c:pt>
                <c:pt idx="2604">
                  <c:v>49839</c:v>
                </c:pt>
                <c:pt idx="2605">
                  <c:v>49846</c:v>
                </c:pt>
                <c:pt idx="2606">
                  <c:v>49853</c:v>
                </c:pt>
                <c:pt idx="2607">
                  <c:v>49860</c:v>
                </c:pt>
                <c:pt idx="2608">
                  <c:v>49867</c:v>
                </c:pt>
                <c:pt idx="2609">
                  <c:v>49874</c:v>
                </c:pt>
                <c:pt idx="2610">
                  <c:v>49881</c:v>
                </c:pt>
                <c:pt idx="2611">
                  <c:v>49888</c:v>
                </c:pt>
                <c:pt idx="2612">
                  <c:v>49895</c:v>
                </c:pt>
                <c:pt idx="2613">
                  <c:v>49902</c:v>
                </c:pt>
                <c:pt idx="2614">
                  <c:v>49909</c:v>
                </c:pt>
                <c:pt idx="2615">
                  <c:v>49916</c:v>
                </c:pt>
                <c:pt idx="2616">
                  <c:v>49923</c:v>
                </c:pt>
                <c:pt idx="2617">
                  <c:v>49930</c:v>
                </c:pt>
                <c:pt idx="2618">
                  <c:v>49937</c:v>
                </c:pt>
                <c:pt idx="2619">
                  <c:v>49944</c:v>
                </c:pt>
                <c:pt idx="2620">
                  <c:v>49951</c:v>
                </c:pt>
                <c:pt idx="2621">
                  <c:v>49958</c:v>
                </c:pt>
                <c:pt idx="2622">
                  <c:v>49965</c:v>
                </c:pt>
                <c:pt idx="2623">
                  <c:v>49972</c:v>
                </c:pt>
                <c:pt idx="2624">
                  <c:v>49979</c:v>
                </c:pt>
                <c:pt idx="2625">
                  <c:v>49986</c:v>
                </c:pt>
                <c:pt idx="2626">
                  <c:v>49993</c:v>
                </c:pt>
                <c:pt idx="2627">
                  <c:v>50000</c:v>
                </c:pt>
                <c:pt idx="2628">
                  <c:v>50007</c:v>
                </c:pt>
                <c:pt idx="2629">
                  <c:v>50014</c:v>
                </c:pt>
                <c:pt idx="2630">
                  <c:v>50021</c:v>
                </c:pt>
                <c:pt idx="2631">
                  <c:v>50028</c:v>
                </c:pt>
                <c:pt idx="2632">
                  <c:v>50038</c:v>
                </c:pt>
                <c:pt idx="2633">
                  <c:v>50045</c:v>
                </c:pt>
                <c:pt idx="2634">
                  <c:v>50052</c:v>
                </c:pt>
                <c:pt idx="2635">
                  <c:v>50059</c:v>
                </c:pt>
                <c:pt idx="2636">
                  <c:v>50066</c:v>
                </c:pt>
                <c:pt idx="2637">
                  <c:v>50073</c:v>
                </c:pt>
                <c:pt idx="2638">
                  <c:v>50080</c:v>
                </c:pt>
                <c:pt idx="2639">
                  <c:v>50087</c:v>
                </c:pt>
                <c:pt idx="2640">
                  <c:v>50094</c:v>
                </c:pt>
                <c:pt idx="2641">
                  <c:v>50101</c:v>
                </c:pt>
                <c:pt idx="2642">
                  <c:v>50108</c:v>
                </c:pt>
                <c:pt idx="2643">
                  <c:v>50115</c:v>
                </c:pt>
                <c:pt idx="2644">
                  <c:v>50122</c:v>
                </c:pt>
                <c:pt idx="2645">
                  <c:v>50129</c:v>
                </c:pt>
                <c:pt idx="2646">
                  <c:v>50137</c:v>
                </c:pt>
                <c:pt idx="2647">
                  <c:v>50144</c:v>
                </c:pt>
                <c:pt idx="2648">
                  <c:v>50151</c:v>
                </c:pt>
                <c:pt idx="2649">
                  <c:v>50158</c:v>
                </c:pt>
                <c:pt idx="2650">
                  <c:v>50165</c:v>
                </c:pt>
                <c:pt idx="2651">
                  <c:v>50172</c:v>
                </c:pt>
                <c:pt idx="2652">
                  <c:v>50179</c:v>
                </c:pt>
                <c:pt idx="2653">
                  <c:v>50186</c:v>
                </c:pt>
                <c:pt idx="2654">
                  <c:v>50193</c:v>
                </c:pt>
                <c:pt idx="2655">
                  <c:v>50200</c:v>
                </c:pt>
                <c:pt idx="2656">
                  <c:v>50207</c:v>
                </c:pt>
                <c:pt idx="2657">
                  <c:v>50214</c:v>
                </c:pt>
                <c:pt idx="2658">
                  <c:v>50221</c:v>
                </c:pt>
                <c:pt idx="2659">
                  <c:v>50228</c:v>
                </c:pt>
                <c:pt idx="2660">
                  <c:v>50235</c:v>
                </c:pt>
                <c:pt idx="2661">
                  <c:v>50242</c:v>
                </c:pt>
                <c:pt idx="2662">
                  <c:v>50249</c:v>
                </c:pt>
                <c:pt idx="2663">
                  <c:v>50256</c:v>
                </c:pt>
                <c:pt idx="2664">
                  <c:v>50263</c:v>
                </c:pt>
                <c:pt idx="2665">
                  <c:v>50270</c:v>
                </c:pt>
                <c:pt idx="2666">
                  <c:v>50277</c:v>
                </c:pt>
                <c:pt idx="2667">
                  <c:v>50284</c:v>
                </c:pt>
                <c:pt idx="2668">
                  <c:v>50291</c:v>
                </c:pt>
                <c:pt idx="2669">
                  <c:v>50298</c:v>
                </c:pt>
                <c:pt idx="2670">
                  <c:v>50305</c:v>
                </c:pt>
                <c:pt idx="2671">
                  <c:v>50312</c:v>
                </c:pt>
                <c:pt idx="2672">
                  <c:v>50319</c:v>
                </c:pt>
                <c:pt idx="2673">
                  <c:v>50326</c:v>
                </c:pt>
                <c:pt idx="2674">
                  <c:v>50333</c:v>
                </c:pt>
                <c:pt idx="2675">
                  <c:v>50340</c:v>
                </c:pt>
                <c:pt idx="2676">
                  <c:v>50347</c:v>
                </c:pt>
                <c:pt idx="2677">
                  <c:v>50354</c:v>
                </c:pt>
                <c:pt idx="2678">
                  <c:v>50361</c:v>
                </c:pt>
                <c:pt idx="2679">
                  <c:v>50368</c:v>
                </c:pt>
                <c:pt idx="2680">
                  <c:v>50375</c:v>
                </c:pt>
                <c:pt idx="2681">
                  <c:v>50382</c:v>
                </c:pt>
                <c:pt idx="2682">
                  <c:v>50389</c:v>
                </c:pt>
                <c:pt idx="2683">
                  <c:v>50396</c:v>
                </c:pt>
                <c:pt idx="2684">
                  <c:v>50403</c:v>
                </c:pt>
                <c:pt idx="2685">
                  <c:v>50410</c:v>
                </c:pt>
                <c:pt idx="2686">
                  <c:v>50417</c:v>
                </c:pt>
                <c:pt idx="2687">
                  <c:v>50424</c:v>
                </c:pt>
                <c:pt idx="2688">
                  <c:v>50431</c:v>
                </c:pt>
                <c:pt idx="2689">
                  <c:v>50438</c:v>
                </c:pt>
                <c:pt idx="2690">
                  <c:v>50445</c:v>
                </c:pt>
                <c:pt idx="2691">
                  <c:v>50452</c:v>
                </c:pt>
                <c:pt idx="2692">
                  <c:v>50459</c:v>
                </c:pt>
                <c:pt idx="2693">
                  <c:v>50466</c:v>
                </c:pt>
                <c:pt idx="2694">
                  <c:v>50473</c:v>
                </c:pt>
                <c:pt idx="2695">
                  <c:v>50480</c:v>
                </c:pt>
                <c:pt idx="2696">
                  <c:v>50487</c:v>
                </c:pt>
                <c:pt idx="2697">
                  <c:v>50494</c:v>
                </c:pt>
                <c:pt idx="2698">
                  <c:v>50501</c:v>
                </c:pt>
                <c:pt idx="2699">
                  <c:v>50508</c:v>
                </c:pt>
                <c:pt idx="2700">
                  <c:v>50515</c:v>
                </c:pt>
                <c:pt idx="2701">
                  <c:v>50522</c:v>
                </c:pt>
                <c:pt idx="2702">
                  <c:v>50529</c:v>
                </c:pt>
                <c:pt idx="2703">
                  <c:v>50536</c:v>
                </c:pt>
                <c:pt idx="2704">
                  <c:v>50543</c:v>
                </c:pt>
                <c:pt idx="2705">
                  <c:v>50550</c:v>
                </c:pt>
                <c:pt idx="2706">
                  <c:v>50557</c:v>
                </c:pt>
                <c:pt idx="2707">
                  <c:v>50564</c:v>
                </c:pt>
                <c:pt idx="2708">
                  <c:v>50571</c:v>
                </c:pt>
                <c:pt idx="2709">
                  <c:v>50578</c:v>
                </c:pt>
                <c:pt idx="2710">
                  <c:v>50585</c:v>
                </c:pt>
                <c:pt idx="2711">
                  <c:v>50592</c:v>
                </c:pt>
                <c:pt idx="2712">
                  <c:v>50599</c:v>
                </c:pt>
                <c:pt idx="2713">
                  <c:v>50606</c:v>
                </c:pt>
                <c:pt idx="2714">
                  <c:v>50613</c:v>
                </c:pt>
                <c:pt idx="2715">
                  <c:v>50620</c:v>
                </c:pt>
                <c:pt idx="2716">
                  <c:v>50627</c:v>
                </c:pt>
                <c:pt idx="2717">
                  <c:v>50634</c:v>
                </c:pt>
                <c:pt idx="2718">
                  <c:v>50641</c:v>
                </c:pt>
                <c:pt idx="2719">
                  <c:v>50648</c:v>
                </c:pt>
                <c:pt idx="2720">
                  <c:v>50655</c:v>
                </c:pt>
                <c:pt idx="2721">
                  <c:v>50662</c:v>
                </c:pt>
                <c:pt idx="2722">
                  <c:v>50669</c:v>
                </c:pt>
                <c:pt idx="2723">
                  <c:v>50676</c:v>
                </c:pt>
                <c:pt idx="2724">
                  <c:v>50683</c:v>
                </c:pt>
                <c:pt idx="2725">
                  <c:v>50690</c:v>
                </c:pt>
                <c:pt idx="2726">
                  <c:v>50697</c:v>
                </c:pt>
                <c:pt idx="2727">
                  <c:v>50704</c:v>
                </c:pt>
                <c:pt idx="2728">
                  <c:v>50711</c:v>
                </c:pt>
                <c:pt idx="2729">
                  <c:v>50718</c:v>
                </c:pt>
                <c:pt idx="2730">
                  <c:v>50725</c:v>
                </c:pt>
                <c:pt idx="2731">
                  <c:v>50732</c:v>
                </c:pt>
                <c:pt idx="2732">
                  <c:v>50739</c:v>
                </c:pt>
                <c:pt idx="2733">
                  <c:v>50746</c:v>
                </c:pt>
                <c:pt idx="2734">
                  <c:v>50753</c:v>
                </c:pt>
                <c:pt idx="2735">
                  <c:v>50760</c:v>
                </c:pt>
                <c:pt idx="2736">
                  <c:v>50767</c:v>
                </c:pt>
                <c:pt idx="2737">
                  <c:v>50774</c:v>
                </c:pt>
                <c:pt idx="2738">
                  <c:v>50781</c:v>
                </c:pt>
                <c:pt idx="2739">
                  <c:v>50788</c:v>
                </c:pt>
                <c:pt idx="2740">
                  <c:v>50795</c:v>
                </c:pt>
                <c:pt idx="2741">
                  <c:v>50802</c:v>
                </c:pt>
                <c:pt idx="2742">
                  <c:v>50809</c:v>
                </c:pt>
                <c:pt idx="2743">
                  <c:v>50816</c:v>
                </c:pt>
                <c:pt idx="2744">
                  <c:v>50823</c:v>
                </c:pt>
                <c:pt idx="2745">
                  <c:v>50830</c:v>
                </c:pt>
                <c:pt idx="2746">
                  <c:v>50837</c:v>
                </c:pt>
                <c:pt idx="2747">
                  <c:v>50844</c:v>
                </c:pt>
                <c:pt idx="2748">
                  <c:v>50851</c:v>
                </c:pt>
                <c:pt idx="2749">
                  <c:v>50858</c:v>
                </c:pt>
                <c:pt idx="2750">
                  <c:v>50865</c:v>
                </c:pt>
                <c:pt idx="2751">
                  <c:v>50872</c:v>
                </c:pt>
                <c:pt idx="2752">
                  <c:v>50879</c:v>
                </c:pt>
                <c:pt idx="2753">
                  <c:v>50886</c:v>
                </c:pt>
                <c:pt idx="2754">
                  <c:v>50893</c:v>
                </c:pt>
                <c:pt idx="2755">
                  <c:v>50900</c:v>
                </c:pt>
                <c:pt idx="2756">
                  <c:v>50907</c:v>
                </c:pt>
                <c:pt idx="2757">
                  <c:v>50914</c:v>
                </c:pt>
                <c:pt idx="2758">
                  <c:v>50921</c:v>
                </c:pt>
                <c:pt idx="2759">
                  <c:v>50928</c:v>
                </c:pt>
                <c:pt idx="2760">
                  <c:v>50935</c:v>
                </c:pt>
                <c:pt idx="2761">
                  <c:v>50942</c:v>
                </c:pt>
                <c:pt idx="2762">
                  <c:v>50949</c:v>
                </c:pt>
                <c:pt idx="2763">
                  <c:v>50956</c:v>
                </c:pt>
                <c:pt idx="2764">
                  <c:v>50963</c:v>
                </c:pt>
                <c:pt idx="2765">
                  <c:v>50970</c:v>
                </c:pt>
                <c:pt idx="2766">
                  <c:v>50977</c:v>
                </c:pt>
                <c:pt idx="2767">
                  <c:v>50984</c:v>
                </c:pt>
                <c:pt idx="2768">
                  <c:v>50991</c:v>
                </c:pt>
                <c:pt idx="2769">
                  <c:v>50998</c:v>
                </c:pt>
                <c:pt idx="2770">
                  <c:v>51005</c:v>
                </c:pt>
                <c:pt idx="2771">
                  <c:v>51012</c:v>
                </c:pt>
                <c:pt idx="2772">
                  <c:v>51019</c:v>
                </c:pt>
                <c:pt idx="2773">
                  <c:v>51026</c:v>
                </c:pt>
                <c:pt idx="2774">
                  <c:v>51033</c:v>
                </c:pt>
                <c:pt idx="2775">
                  <c:v>51040</c:v>
                </c:pt>
                <c:pt idx="2776">
                  <c:v>51047</c:v>
                </c:pt>
                <c:pt idx="2777">
                  <c:v>51054</c:v>
                </c:pt>
                <c:pt idx="2778">
                  <c:v>51061</c:v>
                </c:pt>
                <c:pt idx="2779">
                  <c:v>51068</c:v>
                </c:pt>
                <c:pt idx="2780">
                  <c:v>51075</c:v>
                </c:pt>
                <c:pt idx="2781">
                  <c:v>51082</c:v>
                </c:pt>
                <c:pt idx="2782">
                  <c:v>51089</c:v>
                </c:pt>
                <c:pt idx="2783">
                  <c:v>51096</c:v>
                </c:pt>
                <c:pt idx="2784">
                  <c:v>51103</c:v>
                </c:pt>
                <c:pt idx="2785">
                  <c:v>51110</c:v>
                </c:pt>
                <c:pt idx="2786">
                  <c:v>51117</c:v>
                </c:pt>
                <c:pt idx="2787">
                  <c:v>51124</c:v>
                </c:pt>
                <c:pt idx="2788">
                  <c:v>51131</c:v>
                </c:pt>
                <c:pt idx="2789">
                  <c:v>51138</c:v>
                </c:pt>
                <c:pt idx="2790">
                  <c:v>51145</c:v>
                </c:pt>
                <c:pt idx="2791">
                  <c:v>51152</c:v>
                </c:pt>
                <c:pt idx="2792">
                  <c:v>51159</c:v>
                </c:pt>
                <c:pt idx="2793">
                  <c:v>51166</c:v>
                </c:pt>
                <c:pt idx="2794">
                  <c:v>51173</c:v>
                </c:pt>
                <c:pt idx="2795">
                  <c:v>51180</c:v>
                </c:pt>
                <c:pt idx="2796">
                  <c:v>51187</c:v>
                </c:pt>
                <c:pt idx="2797">
                  <c:v>51194</c:v>
                </c:pt>
                <c:pt idx="2798">
                  <c:v>51201</c:v>
                </c:pt>
                <c:pt idx="2799">
                  <c:v>51208</c:v>
                </c:pt>
                <c:pt idx="2800">
                  <c:v>51215</c:v>
                </c:pt>
                <c:pt idx="2801">
                  <c:v>51222</c:v>
                </c:pt>
                <c:pt idx="2802">
                  <c:v>51229</c:v>
                </c:pt>
                <c:pt idx="2803">
                  <c:v>51236</c:v>
                </c:pt>
                <c:pt idx="2804">
                  <c:v>51243</c:v>
                </c:pt>
                <c:pt idx="2805">
                  <c:v>51250</c:v>
                </c:pt>
                <c:pt idx="2806">
                  <c:v>51258</c:v>
                </c:pt>
                <c:pt idx="2807">
                  <c:v>51265</c:v>
                </c:pt>
                <c:pt idx="2808">
                  <c:v>51272</c:v>
                </c:pt>
                <c:pt idx="2809">
                  <c:v>51279</c:v>
                </c:pt>
                <c:pt idx="2810">
                  <c:v>51286</c:v>
                </c:pt>
                <c:pt idx="2811">
                  <c:v>51293</c:v>
                </c:pt>
                <c:pt idx="2812">
                  <c:v>51300</c:v>
                </c:pt>
                <c:pt idx="2813">
                  <c:v>51307</c:v>
                </c:pt>
                <c:pt idx="2814">
                  <c:v>51314</c:v>
                </c:pt>
                <c:pt idx="2815">
                  <c:v>51321</c:v>
                </c:pt>
                <c:pt idx="2816">
                  <c:v>51328</c:v>
                </c:pt>
                <c:pt idx="2817">
                  <c:v>51335</c:v>
                </c:pt>
                <c:pt idx="2818">
                  <c:v>51342</c:v>
                </c:pt>
                <c:pt idx="2819">
                  <c:v>51349</c:v>
                </c:pt>
                <c:pt idx="2820">
                  <c:v>51356</c:v>
                </c:pt>
                <c:pt idx="2821">
                  <c:v>51363</c:v>
                </c:pt>
                <c:pt idx="2822">
                  <c:v>51370</c:v>
                </c:pt>
                <c:pt idx="2823">
                  <c:v>51377</c:v>
                </c:pt>
                <c:pt idx="2824">
                  <c:v>51384</c:v>
                </c:pt>
                <c:pt idx="2825">
                  <c:v>51391</c:v>
                </c:pt>
                <c:pt idx="2826">
                  <c:v>51398</c:v>
                </c:pt>
                <c:pt idx="2827">
                  <c:v>51405</c:v>
                </c:pt>
                <c:pt idx="2828">
                  <c:v>51412</c:v>
                </c:pt>
                <c:pt idx="2829">
                  <c:v>51419</c:v>
                </c:pt>
                <c:pt idx="2830">
                  <c:v>51426</c:v>
                </c:pt>
                <c:pt idx="2831">
                  <c:v>51433</c:v>
                </c:pt>
                <c:pt idx="2832">
                  <c:v>51440</c:v>
                </c:pt>
                <c:pt idx="2833">
                  <c:v>51447</c:v>
                </c:pt>
                <c:pt idx="2834">
                  <c:v>51454</c:v>
                </c:pt>
                <c:pt idx="2835">
                  <c:v>51461</c:v>
                </c:pt>
                <c:pt idx="2836">
                  <c:v>51468</c:v>
                </c:pt>
                <c:pt idx="2837">
                  <c:v>51475</c:v>
                </c:pt>
                <c:pt idx="2838">
                  <c:v>51482</c:v>
                </c:pt>
                <c:pt idx="2839">
                  <c:v>51489</c:v>
                </c:pt>
                <c:pt idx="2840">
                  <c:v>51497</c:v>
                </c:pt>
                <c:pt idx="2841">
                  <c:v>51504</c:v>
                </c:pt>
                <c:pt idx="2842">
                  <c:v>51511</c:v>
                </c:pt>
                <c:pt idx="2843">
                  <c:v>51518</c:v>
                </c:pt>
                <c:pt idx="2844">
                  <c:v>51525</c:v>
                </c:pt>
                <c:pt idx="2845">
                  <c:v>51532</c:v>
                </c:pt>
                <c:pt idx="2846">
                  <c:v>51539</c:v>
                </c:pt>
                <c:pt idx="2847">
                  <c:v>51546</c:v>
                </c:pt>
                <c:pt idx="2848">
                  <c:v>51553</c:v>
                </c:pt>
                <c:pt idx="2849">
                  <c:v>51560</c:v>
                </c:pt>
                <c:pt idx="2850">
                  <c:v>51567</c:v>
                </c:pt>
                <c:pt idx="2851">
                  <c:v>51574</c:v>
                </c:pt>
                <c:pt idx="2852">
                  <c:v>51581</c:v>
                </c:pt>
                <c:pt idx="2853">
                  <c:v>51588</c:v>
                </c:pt>
                <c:pt idx="2854">
                  <c:v>51595</c:v>
                </c:pt>
                <c:pt idx="2855">
                  <c:v>51602</c:v>
                </c:pt>
                <c:pt idx="2856">
                  <c:v>51609</c:v>
                </c:pt>
                <c:pt idx="2857">
                  <c:v>51616</c:v>
                </c:pt>
                <c:pt idx="2858">
                  <c:v>51623</c:v>
                </c:pt>
                <c:pt idx="2859">
                  <c:v>51630</c:v>
                </c:pt>
                <c:pt idx="2860">
                  <c:v>51637</c:v>
                </c:pt>
                <c:pt idx="2861">
                  <c:v>51644</c:v>
                </c:pt>
                <c:pt idx="2862">
                  <c:v>51651</c:v>
                </c:pt>
                <c:pt idx="2863">
                  <c:v>51658</c:v>
                </c:pt>
                <c:pt idx="2864">
                  <c:v>51665</c:v>
                </c:pt>
                <c:pt idx="2865">
                  <c:v>51672</c:v>
                </c:pt>
                <c:pt idx="2866">
                  <c:v>51679</c:v>
                </c:pt>
                <c:pt idx="2867">
                  <c:v>51686</c:v>
                </c:pt>
                <c:pt idx="2868">
                  <c:v>51693</c:v>
                </c:pt>
                <c:pt idx="2869">
                  <c:v>51700</c:v>
                </c:pt>
                <c:pt idx="2870">
                  <c:v>51707</c:v>
                </c:pt>
                <c:pt idx="2871">
                  <c:v>51714</c:v>
                </c:pt>
                <c:pt idx="2872">
                  <c:v>51721</c:v>
                </c:pt>
                <c:pt idx="2873">
                  <c:v>51728</c:v>
                </c:pt>
                <c:pt idx="2874">
                  <c:v>51735</c:v>
                </c:pt>
                <c:pt idx="2875">
                  <c:v>51742</c:v>
                </c:pt>
                <c:pt idx="2876">
                  <c:v>51749</c:v>
                </c:pt>
                <c:pt idx="2877">
                  <c:v>51756</c:v>
                </c:pt>
                <c:pt idx="2878">
                  <c:v>51763</c:v>
                </c:pt>
                <c:pt idx="2879">
                  <c:v>51770</c:v>
                </c:pt>
                <c:pt idx="2880">
                  <c:v>51777</c:v>
                </c:pt>
                <c:pt idx="2881">
                  <c:v>51784</c:v>
                </c:pt>
                <c:pt idx="2882">
                  <c:v>51791</c:v>
                </c:pt>
                <c:pt idx="2883">
                  <c:v>51798</c:v>
                </c:pt>
                <c:pt idx="2884">
                  <c:v>51805</c:v>
                </c:pt>
                <c:pt idx="2885">
                  <c:v>51812</c:v>
                </c:pt>
                <c:pt idx="2886">
                  <c:v>51819</c:v>
                </c:pt>
                <c:pt idx="2887">
                  <c:v>51826</c:v>
                </c:pt>
                <c:pt idx="2888">
                  <c:v>51833</c:v>
                </c:pt>
                <c:pt idx="2889">
                  <c:v>51840</c:v>
                </c:pt>
                <c:pt idx="2890">
                  <c:v>51847</c:v>
                </c:pt>
                <c:pt idx="2891">
                  <c:v>51854</c:v>
                </c:pt>
                <c:pt idx="2892">
                  <c:v>51862</c:v>
                </c:pt>
                <c:pt idx="2893">
                  <c:v>51869</c:v>
                </c:pt>
                <c:pt idx="2894">
                  <c:v>51876</c:v>
                </c:pt>
                <c:pt idx="2895">
                  <c:v>51883</c:v>
                </c:pt>
                <c:pt idx="2896">
                  <c:v>51890</c:v>
                </c:pt>
                <c:pt idx="2897">
                  <c:v>51897</c:v>
                </c:pt>
                <c:pt idx="2898">
                  <c:v>51904</c:v>
                </c:pt>
                <c:pt idx="2899">
                  <c:v>51911</c:v>
                </c:pt>
                <c:pt idx="2900">
                  <c:v>51918</c:v>
                </c:pt>
                <c:pt idx="2901">
                  <c:v>51925</c:v>
                </c:pt>
                <c:pt idx="2902">
                  <c:v>51932</c:v>
                </c:pt>
                <c:pt idx="2903">
                  <c:v>51939</c:v>
                </c:pt>
                <c:pt idx="2904">
                  <c:v>51946</c:v>
                </c:pt>
                <c:pt idx="2905">
                  <c:v>51953</c:v>
                </c:pt>
                <c:pt idx="2906">
                  <c:v>51964</c:v>
                </c:pt>
                <c:pt idx="2907">
                  <c:v>51971</c:v>
                </c:pt>
                <c:pt idx="2908">
                  <c:v>51978</c:v>
                </c:pt>
                <c:pt idx="2909">
                  <c:v>51985</c:v>
                </c:pt>
                <c:pt idx="2910">
                  <c:v>51992</c:v>
                </c:pt>
                <c:pt idx="2911">
                  <c:v>51999</c:v>
                </c:pt>
                <c:pt idx="2912">
                  <c:v>52006</c:v>
                </c:pt>
                <c:pt idx="2913">
                  <c:v>52013</c:v>
                </c:pt>
                <c:pt idx="2914">
                  <c:v>52020</c:v>
                </c:pt>
                <c:pt idx="2915">
                  <c:v>52027</c:v>
                </c:pt>
                <c:pt idx="2916">
                  <c:v>52034</c:v>
                </c:pt>
                <c:pt idx="2917">
                  <c:v>52041</c:v>
                </c:pt>
                <c:pt idx="2918">
                  <c:v>52048</c:v>
                </c:pt>
                <c:pt idx="2919">
                  <c:v>52055</c:v>
                </c:pt>
                <c:pt idx="2920">
                  <c:v>52062</c:v>
                </c:pt>
                <c:pt idx="2921">
                  <c:v>52069</c:v>
                </c:pt>
                <c:pt idx="2922">
                  <c:v>52076</c:v>
                </c:pt>
                <c:pt idx="2923">
                  <c:v>52083</c:v>
                </c:pt>
                <c:pt idx="2924">
                  <c:v>52090</c:v>
                </c:pt>
                <c:pt idx="2925">
                  <c:v>52097</c:v>
                </c:pt>
                <c:pt idx="2926">
                  <c:v>52104</c:v>
                </c:pt>
                <c:pt idx="2927">
                  <c:v>52111</c:v>
                </c:pt>
                <c:pt idx="2928">
                  <c:v>52118</c:v>
                </c:pt>
                <c:pt idx="2929">
                  <c:v>52125</c:v>
                </c:pt>
                <c:pt idx="2930">
                  <c:v>52132</c:v>
                </c:pt>
                <c:pt idx="2931">
                  <c:v>52139</c:v>
                </c:pt>
                <c:pt idx="2932">
                  <c:v>52146</c:v>
                </c:pt>
                <c:pt idx="2933">
                  <c:v>52153</c:v>
                </c:pt>
                <c:pt idx="2934">
                  <c:v>52160</c:v>
                </c:pt>
                <c:pt idx="2935">
                  <c:v>52167</c:v>
                </c:pt>
                <c:pt idx="2936">
                  <c:v>52174</c:v>
                </c:pt>
                <c:pt idx="2937">
                  <c:v>52181</c:v>
                </c:pt>
                <c:pt idx="2938">
                  <c:v>52188</c:v>
                </c:pt>
                <c:pt idx="2939">
                  <c:v>52195</c:v>
                </c:pt>
                <c:pt idx="2940">
                  <c:v>52202</c:v>
                </c:pt>
                <c:pt idx="2941">
                  <c:v>52209</c:v>
                </c:pt>
                <c:pt idx="2942">
                  <c:v>52216</c:v>
                </c:pt>
                <c:pt idx="2943">
                  <c:v>52223</c:v>
                </c:pt>
                <c:pt idx="2944">
                  <c:v>52230</c:v>
                </c:pt>
                <c:pt idx="2945">
                  <c:v>52237</c:v>
                </c:pt>
                <c:pt idx="2946">
                  <c:v>52244</c:v>
                </c:pt>
                <c:pt idx="2947">
                  <c:v>52251</c:v>
                </c:pt>
                <c:pt idx="2948">
                  <c:v>52258</c:v>
                </c:pt>
                <c:pt idx="2949">
                  <c:v>52265</c:v>
                </c:pt>
                <c:pt idx="2950">
                  <c:v>52272</c:v>
                </c:pt>
                <c:pt idx="2951">
                  <c:v>52279</c:v>
                </c:pt>
                <c:pt idx="2952">
                  <c:v>52286</c:v>
                </c:pt>
                <c:pt idx="2953">
                  <c:v>52293</c:v>
                </c:pt>
                <c:pt idx="2954">
                  <c:v>52300</c:v>
                </c:pt>
                <c:pt idx="2955">
                  <c:v>52307</c:v>
                </c:pt>
                <c:pt idx="2956">
                  <c:v>52314</c:v>
                </c:pt>
                <c:pt idx="2957">
                  <c:v>52321</c:v>
                </c:pt>
                <c:pt idx="2958">
                  <c:v>52328</c:v>
                </c:pt>
                <c:pt idx="2959">
                  <c:v>52335</c:v>
                </c:pt>
                <c:pt idx="2960">
                  <c:v>52342</c:v>
                </c:pt>
                <c:pt idx="2961">
                  <c:v>52349</c:v>
                </c:pt>
                <c:pt idx="2962">
                  <c:v>52356</c:v>
                </c:pt>
                <c:pt idx="2963">
                  <c:v>52363</c:v>
                </c:pt>
                <c:pt idx="2964">
                  <c:v>52370</c:v>
                </c:pt>
                <c:pt idx="2965">
                  <c:v>52377</c:v>
                </c:pt>
                <c:pt idx="2966">
                  <c:v>52384</c:v>
                </c:pt>
                <c:pt idx="2967">
                  <c:v>52391</c:v>
                </c:pt>
                <c:pt idx="2968">
                  <c:v>52398</c:v>
                </c:pt>
                <c:pt idx="2969">
                  <c:v>52405</c:v>
                </c:pt>
                <c:pt idx="2970">
                  <c:v>52412</c:v>
                </c:pt>
                <c:pt idx="2971">
                  <c:v>52419</c:v>
                </c:pt>
                <c:pt idx="2972">
                  <c:v>52426</c:v>
                </c:pt>
                <c:pt idx="2973">
                  <c:v>52433</c:v>
                </c:pt>
                <c:pt idx="2974">
                  <c:v>52440</c:v>
                </c:pt>
                <c:pt idx="2975">
                  <c:v>52447</c:v>
                </c:pt>
                <c:pt idx="2976">
                  <c:v>52454</c:v>
                </c:pt>
                <c:pt idx="2977">
                  <c:v>52461</c:v>
                </c:pt>
                <c:pt idx="2978">
                  <c:v>52468</c:v>
                </c:pt>
                <c:pt idx="2979">
                  <c:v>52475</c:v>
                </c:pt>
                <c:pt idx="2980">
                  <c:v>52482</c:v>
                </c:pt>
                <c:pt idx="2981">
                  <c:v>52489</c:v>
                </c:pt>
                <c:pt idx="2982">
                  <c:v>52496</c:v>
                </c:pt>
                <c:pt idx="2983">
                  <c:v>52503</c:v>
                </c:pt>
                <c:pt idx="2984">
                  <c:v>52510</c:v>
                </c:pt>
                <c:pt idx="2985">
                  <c:v>52517</c:v>
                </c:pt>
                <c:pt idx="2986">
                  <c:v>52524</c:v>
                </c:pt>
                <c:pt idx="2987">
                  <c:v>52531</c:v>
                </c:pt>
                <c:pt idx="2988">
                  <c:v>52538</c:v>
                </c:pt>
                <c:pt idx="2989">
                  <c:v>52545</c:v>
                </c:pt>
                <c:pt idx="2990">
                  <c:v>52552</c:v>
                </c:pt>
                <c:pt idx="2991">
                  <c:v>52559</c:v>
                </c:pt>
                <c:pt idx="2992">
                  <c:v>52566</c:v>
                </c:pt>
                <c:pt idx="2993">
                  <c:v>52573</c:v>
                </c:pt>
                <c:pt idx="2994">
                  <c:v>52580</c:v>
                </c:pt>
                <c:pt idx="2995">
                  <c:v>52587</c:v>
                </c:pt>
                <c:pt idx="2996">
                  <c:v>52594</c:v>
                </c:pt>
                <c:pt idx="2997">
                  <c:v>52601</c:v>
                </c:pt>
                <c:pt idx="2998">
                  <c:v>52608</c:v>
                </c:pt>
                <c:pt idx="2999">
                  <c:v>52615</c:v>
                </c:pt>
                <c:pt idx="3000">
                  <c:v>52622</c:v>
                </c:pt>
                <c:pt idx="3001">
                  <c:v>52629</c:v>
                </c:pt>
                <c:pt idx="3002">
                  <c:v>52636</c:v>
                </c:pt>
                <c:pt idx="3003">
                  <c:v>52643</c:v>
                </c:pt>
                <c:pt idx="3004">
                  <c:v>52650</c:v>
                </c:pt>
                <c:pt idx="3005">
                  <c:v>52657</c:v>
                </c:pt>
                <c:pt idx="3006">
                  <c:v>52664</c:v>
                </c:pt>
                <c:pt idx="3007">
                  <c:v>52671</c:v>
                </c:pt>
                <c:pt idx="3008">
                  <c:v>52678</c:v>
                </c:pt>
                <c:pt idx="3009">
                  <c:v>52685</c:v>
                </c:pt>
                <c:pt idx="3010">
                  <c:v>52692</c:v>
                </c:pt>
                <c:pt idx="3011">
                  <c:v>52699</c:v>
                </c:pt>
                <c:pt idx="3012">
                  <c:v>52706</c:v>
                </c:pt>
                <c:pt idx="3013">
                  <c:v>52713</c:v>
                </c:pt>
                <c:pt idx="3014">
                  <c:v>52720</c:v>
                </c:pt>
                <c:pt idx="3015">
                  <c:v>52727</c:v>
                </c:pt>
                <c:pt idx="3016">
                  <c:v>52734</c:v>
                </c:pt>
                <c:pt idx="3017">
                  <c:v>52741</c:v>
                </c:pt>
                <c:pt idx="3018">
                  <c:v>52748</c:v>
                </c:pt>
                <c:pt idx="3019">
                  <c:v>52755</c:v>
                </c:pt>
                <c:pt idx="3020">
                  <c:v>52762</c:v>
                </c:pt>
                <c:pt idx="3021">
                  <c:v>52769</c:v>
                </c:pt>
                <c:pt idx="3022">
                  <c:v>52776</c:v>
                </c:pt>
                <c:pt idx="3023">
                  <c:v>52783</c:v>
                </c:pt>
                <c:pt idx="3024">
                  <c:v>52790</c:v>
                </c:pt>
                <c:pt idx="3025">
                  <c:v>52797</c:v>
                </c:pt>
                <c:pt idx="3026">
                  <c:v>52804</c:v>
                </c:pt>
                <c:pt idx="3027">
                  <c:v>52811</c:v>
                </c:pt>
                <c:pt idx="3028">
                  <c:v>52818</c:v>
                </c:pt>
                <c:pt idx="3029">
                  <c:v>52825</c:v>
                </c:pt>
                <c:pt idx="3030">
                  <c:v>52832</c:v>
                </c:pt>
                <c:pt idx="3031">
                  <c:v>52839</c:v>
                </c:pt>
                <c:pt idx="3032">
                  <c:v>52846</c:v>
                </c:pt>
                <c:pt idx="3033">
                  <c:v>52853</c:v>
                </c:pt>
                <c:pt idx="3034">
                  <c:v>52860</c:v>
                </c:pt>
                <c:pt idx="3035">
                  <c:v>52867</c:v>
                </c:pt>
                <c:pt idx="3036">
                  <c:v>52874</c:v>
                </c:pt>
                <c:pt idx="3037">
                  <c:v>52881</c:v>
                </c:pt>
                <c:pt idx="3038">
                  <c:v>52888</c:v>
                </c:pt>
                <c:pt idx="3039">
                  <c:v>52895</c:v>
                </c:pt>
                <c:pt idx="3040">
                  <c:v>52902</c:v>
                </c:pt>
                <c:pt idx="3041">
                  <c:v>52909</c:v>
                </c:pt>
                <c:pt idx="3042">
                  <c:v>52916</c:v>
                </c:pt>
                <c:pt idx="3043">
                  <c:v>52923</c:v>
                </c:pt>
                <c:pt idx="3044">
                  <c:v>52930</c:v>
                </c:pt>
                <c:pt idx="3045">
                  <c:v>52937</c:v>
                </c:pt>
                <c:pt idx="3046">
                  <c:v>52944</c:v>
                </c:pt>
                <c:pt idx="3047">
                  <c:v>52951</c:v>
                </c:pt>
                <c:pt idx="3048">
                  <c:v>52958</c:v>
                </c:pt>
                <c:pt idx="3049">
                  <c:v>52965</c:v>
                </c:pt>
                <c:pt idx="3050">
                  <c:v>52972</c:v>
                </c:pt>
                <c:pt idx="3051">
                  <c:v>52979</c:v>
                </c:pt>
                <c:pt idx="3052">
                  <c:v>52986</c:v>
                </c:pt>
                <c:pt idx="3053">
                  <c:v>52993</c:v>
                </c:pt>
                <c:pt idx="3054">
                  <c:v>53000</c:v>
                </c:pt>
                <c:pt idx="3055">
                  <c:v>53007</c:v>
                </c:pt>
                <c:pt idx="3056">
                  <c:v>53014</c:v>
                </c:pt>
                <c:pt idx="3057">
                  <c:v>53021</c:v>
                </c:pt>
                <c:pt idx="3058">
                  <c:v>53028</c:v>
                </c:pt>
                <c:pt idx="3059">
                  <c:v>53035</c:v>
                </c:pt>
                <c:pt idx="3060">
                  <c:v>53042</c:v>
                </c:pt>
                <c:pt idx="3061">
                  <c:v>53049</c:v>
                </c:pt>
                <c:pt idx="3062">
                  <c:v>53056</c:v>
                </c:pt>
                <c:pt idx="3063">
                  <c:v>53063</c:v>
                </c:pt>
                <c:pt idx="3064">
                  <c:v>53070</c:v>
                </c:pt>
                <c:pt idx="3065">
                  <c:v>53077</c:v>
                </c:pt>
                <c:pt idx="3066">
                  <c:v>53084</c:v>
                </c:pt>
                <c:pt idx="3067">
                  <c:v>53091</c:v>
                </c:pt>
                <c:pt idx="3068">
                  <c:v>53098</c:v>
                </c:pt>
                <c:pt idx="3069">
                  <c:v>53105</c:v>
                </c:pt>
                <c:pt idx="3070">
                  <c:v>53112</c:v>
                </c:pt>
                <c:pt idx="3071">
                  <c:v>53119</c:v>
                </c:pt>
                <c:pt idx="3072">
                  <c:v>53126</c:v>
                </c:pt>
                <c:pt idx="3073">
                  <c:v>53133</c:v>
                </c:pt>
                <c:pt idx="3074">
                  <c:v>53140</c:v>
                </c:pt>
                <c:pt idx="3075">
                  <c:v>53147</c:v>
                </c:pt>
                <c:pt idx="3076">
                  <c:v>53154</c:v>
                </c:pt>
                <c:pt idx="3077">
                  <c:v>53161</c:v>
                </c:pt>
                <c:pt idx="3078">
                  <c:v>53168</c:v>
                </c:pt>
                <c:pt idx="3079">
                  <c:v>53175</c:v>
                </c:pt>
                <c:pt idx="3080">
                  <c:v>53182</c:v>
                </c:pt>
                <c:pt idx="3081">
                  <c:v>53189</c:v>
                </c:pt>
                <c:pt idx="3082">
                  <c:v>53196</c:v>
                </c:pt>
                <c:pt idx="3083">
                  <c:v>53203</c:v>
                </c:pt>
                <c:pt idx="3084">
                  <c:v>53210</c:v>
                </c:pt>
                <c:pt idx="3085">
                  <c:v>53217</c:v>
                </c:pt>
                <c:pt idx="3086">
                  <c:v>53224</c:v>
                </c:pt>
                <c:pt idx="3087">
                  <c:v>53231</c:v>
                </c:pt>
                <c:pt idx="3088">
                  <c:v>53238</c:v>
                </c:pt>
                <c:pt idx="3089">
                  <c:v>53245</c:v>
                </c:pt>
                <c:pt idx="3090">
                  <c:v>53252</c:v>
                </c:pt>
                <c:pt idx="3091">
                  <c:v>53259</c:v>
                </c:pt>
                <c:pt idx="3092">
                  <c:v>53266</c:v>
                </c:pt>
                <c:pt idx="3093">
                  <c:v>53273</c:v>
                </c:pt>
                <c:pt idx="3094">
                  <c:v>53280</c:v>
                </c:pt>
                <c:pt idx="3095">
                  <c:v>53287</c:v>
                </c:pt>
                <c:pt idx="3096">
                  <c:v>53294</c:v>
                </c:pt>
                <c:pt idx="3097">
                  <c:v>53301</c:v>
                </c:pt>
                <c:pt idx="3098">
                  <c:v>53308</c:v>
                </c:pt>
                <c:pt idx="3099">
                  <c:v>53315</c:v>
                </c:pt>
                <c:pt idx="3100">
                  <c:v>53323</c:v>
                </c:pt>
                <c:pt idx="3101">
                  <c:v>53330</c:v>
                </c:pt>
                <c:pt idx="3102">
                  <c:v>53337</c:v>
                </c:pt>
                <c:pt idx="3103">
                  <c:v>53344</c:v>
                </c:pt>
                <c:pt idx="3104">
                  <c:v>53351</c:v>
                </c:pt>
                <c:pt idx="3105">
                  <c:v>53358</c:v>
                </c:pt>
                <c:pt idx="3106">
                  <c:v>53365</c:v>
                </c:pt>
                <c:pt idx="3107">
                  <c:v>53372</c:v>
                </c:pt>
                <c:pt idx="3108">
                  <c:v>53379</c:v>
                </c:pt>
                <c:pt idx="3109">
                  <c:v>53386</c:v>
                </c:pt>
                <c:pt idx="3110">
                  <c:v>53393</c:v>
                </c:pt>
                <c:pt idx="3111">
                  <c:v>53400</c:v>
                </c:pt>
                <c:pt idx="3112">
                  <c:v>53407</c:v>
                </c:pt>
                <c:pt idx="3113">
                  <c:v>53414</c:v>
                </c:pt>
                <c:pt idx="3114">
                  <c:v>53421</c:v>
                </c:pt>
                <c:pt idx="3115">
                  <c:v>53428</c:v>
                </c:pt>
                <c:pt idx="3116">
                  <c:v>53435</c:v>
                </c:pt>
                <c:pt idx="3117">
                  <c:v>53442</c:v>
                </c:pt>
                <c:pt idx="3118">
                  <c:v>53449</c:v>
                </c:pt>
                <c:pt idx="3119">
                  <c:v>53456</c:v>
                </c:pt>
                <c:pt idx="3120">
                  <c:v>53463</c:v>
                </c:pt>
                <c:pt idx="3121">
                  <c:v>53470</c:v>
                </c:pt>
                <c:pt idx="3122">
                  <c:v>53477</c:v>
                </c:pt>
                <c:pt idx="3123">
                  <c:v>53484</c:v>
                </c:pt>
                <c:pt idx="3124">
                  <c:v>53491</c:v>
                </c:pt>
                <c:pt idx="3125">
                  <c:v>53498</c:v>
                </c:pt>
                <c:pt idx="3126">
                  <c:v>53505</c:v>
                </c:pt>
                <c:pt idx="3127">
                  <c:v>53512</c:v>
                </c:pt>
                <c:pt idx="3128">
                  <c:v>53519</c:v>
                </c:pt>
                <c:pt idx="3129">
                  <c:v>53526</c:v>
                </c:pt>
                <c:pt idx="3130">
                  <c:v>53533</c:v>
                </c:pt>
                <c:pt idx="3131">
                  <c:v>53540</c:v>
                </c:pt>
                <c:pt idx="3132">
                  <c:v>53547</c:v>
                </c:pt>
                <c:pt idx="3133">
                  <c:v>53554</c:v>
                </c:pt>
                <c:pt idx="3134">
                  <c:v>53561</c:v>
                </c:pt>
                <c:pt idx="3135">
                  <c:v>53568</c:v>
                </c:pt>
                <c:pt idx="3136">
                  <c:v>53575</c:v>
                </c:pt>
                <c:pt idx="3137">
                  <c:v>53582</c:v>
                </c:pt>
                <c:pt idx="3138">
                  <c:v>53589</c:v>
                </c:pt>
                <c:pt idx="3139">
                  <c:v>53596</c:v>
                </c:pt>
                <c:pt idx="3140">
                  <c:v>53603</c:v>
                </c:pt>
                <c:pt idx="3141">
                  <c:v>53610</c:v>
                </c:pt>
                <c:pt idx="3142">
                  <c:v>53617</c:v>
                </c:pt>
                <c:pt idx="3143">
                  <c:v>53624</c:v>
                </c:pt>
                <c:pt idx="3144">
                  <c:v>53631</c:v>
                </c:pt>
                <c:pt idx="3145">
                  <c:v>53638</c:v>
                </c:pt>
                <c:pt idx="3146">
                  <c:v>53645</c:v>
                </c:pt>
                <c:pt idx="3147">
                  <c:v>53652</c:v>
                </c:pt>
                <c:pt idx="3148">
                  <c:v>53659</c:v>
                </c:pt>
                <c:pt idx="3149">
                  <c:v>53666</c:v>
                </c:pt>
                <c:pt idx="3150">
                  <c:v>53673</c:v>
                </c:pt>
                <c:pt idx="3151">
                  <c:v>53680</c:v>
                </c:pt>
                <c:pt idx="3152">
                  <c:v>53688</c:v>
                </c:pt>
                <c:pt idx="3153">
                  <c:v>53695</c:v>
                </c:pt>
                <c:pt idx="3154">
                  <c:v>53702</c:v>
                </c:pt>
                <c:pt idx="3155">
                  <c:v>53709</c:v>
                </c:pt>
                <c:pt idx="3156">
                  <c:v>53716</c:v>
                </c:pt>
                <c:pt idx="3157">
                  <c:v>53723</c:v>
                </c:pt>
                <c:pt idx="3158">
                  <c:v>53730</c:v>
                </c:pt>
                <c:pt idx="3159">
                  <c:v>53737</c:v>
                </c:pt>
                <c:pt idx="3160">
                  <c:v>53744</c:v>
                </c:pt>
                <c:pt idx="3161">
                  <c:v>53751</c:v>
                </c:pt>
                <c:pt idx="3162">
                  <c:v>53758</c:v>
                </c:pt>
                <c:pt idx="3163">
                  <c:v>53765</c:v>
                </c:pt>
                <c:pt idx="3164">
                  <c:v>53772</c:v>
                </c:pt>
                <c:pt idx="3165">
                  <c:v>53779</c:v>
                </c:pt>
                <c:pt idx="3166">
                  <c:v>53786</c:v>
                </c:pt>
                <c:pt idx="3167">
                  <c:v>53793</c:v>
                </c:pt>
                <c:pt idx="3168">
                  <c:v>53800</c:v>
                </c:pt>
                <c:pt idx="3169">
                  <c:v>53807</c:v>
                </c:pt>
                <c:pt idx="3170">
                  <c:v>53814</c:v>
                </c:pt>
                <c:pt idx="3171">
                  <c:v>53821</c:v>
                </c:pt>
                <c:pt idx="3172">
                  <c:v>53828</c:v>
                </c:pt>
                <c:pt idx="3173">
                  <c:v>53835</c:v>
                </c:pt>
                <c:pt idx="3174">
                  <c:v>53842</c:v>
                </c:pt>
                <c:pt idx="3175">
                  <c:v>53849</c:v>
                </c:pt>
                <c:pt idx="3176">
                  <c:v>53856</c:v>
                </c:pt>
                <c:pt idx="3177">
                  <c:v>53863</c:v>
                </c:pt>
                <c:pt idx="3178">
                  <c:v>53870</c:v>
                </c:pt>
                <c:pt idx="3179">
                  <c:v>53877</c:v>
                </c:pt>
                <c:pt idx="3180">
                  <c:v>53884</c:v>
                </c:pt>
                <c:pt idx="3181">
                  <c:v>53891</c:v>
                </c:pt>
                <c:pt idx="3182">
                  <c:v>53898</c:v>
                </c:pt>
                <c:pt idx="3183">
                  <c:v>53905</c:v>
                </c:pt>
                <c:pt idx="3184">
                  <c:v>53912</c:v>
                </c:pt>
                <c:pt idx="3185">
                  <c:v>53919</c:v>
                </c:pt>
                <c:pt idx="3186">
                  <c:v>53926</c:v>
                </c:pt>
                <c:pt idx="3187">
                  <c:v>53933</c:v>
                </c:pt>
                <c:pt idx="3188">
                  <c:v>53940</c:v>
                </c:pt>
                <c:pt idx="3189">
                  <c:v>53947</c:v>
                </c:pt>
                <c:pt idx="3190">
                  <c:v>53954</c:v>
                </c:pt>
                <c:pt idx="3191">
                  <c:v>53961</c:v>
                </c:pt>
                <c:pt idx="3192">
                  <c:v>53968</c:v>
                </c:pt>
                <c:pt idx="3193">
                  <c:v>53975</c:v>
                </c:pt>
                <c:pt idx="3194">
                  <c:v>53982</c:v>
                </c:pt>
                <c:pt idx="3195">
                  <c:v>53989</c:v>
                </c:pt>
                <c:pt idx="3196">
                  <c:v>53996</c:v>
                </c:pt>
                <c:pt idx="3197">
                  <c:v>54003</c:v>
                </c:pt>
                <c:pt idx="3198">
                  <c:v>54010</c:v>
                </c:pt>
                <c:pt idx="3199">
                  <c:v>54017</c:v>
                </c:pt>
                <c:pt idx="3200">
                  <c:v>54024</c:v>
                </c:pt>
                <c:pt idx="3201">
                  <c:v>54031</c:v>
                </c:pt>
                <c:pt idx="3202">
                  <c:v>54038</c:v>
                </c:pt>
                <c:pt idx="3203">
                  <c:v>54045</c:v>
                </c:pt>
                <c:pt idx="3204">
                  <c:v>54053</c:v>
                </c:pt>
                <c:pt idx="3205">
                  <c:v>54060</c:v>
                </c:pt>
                <c:pt idx="3206">
                  <c:v>54067</c:v>
                </c:pt>
                <c:pt idx="3207">
                  <c:v>54074</c:v>
                </c:pt>
                <c:pt idx="3208">
                  <c:v>54081</c:v>
                </c:pt>
                <c:pt idx="3209">
                  <c:v>54088</c:v>
                </c:pt>
                <c:pt idx="3210">
                  <c:v>54095</c:v>
                </c:pt>
                <c:pt idx="3211">
                  <c:v>54102</c:v>
                </c:pt>
                <c:pt idx="3212">
                  <c:v>54109</c:v>
                </c:pt>
                <c:pt idx="3213">
                  <c:v>54116</c:v>
                </c:pt>
                <c:pt idx="3214">
                  <c:v>54123</c:v>
                </c:pt>
                <c:pt idx="3215">
                  <c:v>54130</c:v>
                </c:pt>
                <c:pt idx="3216">
                  <c:v>54137</c:v>
                </c:pt>
                <c:pt idx="3217">
                  <c:v>54144</c:v>
                </c:pt>
                <c:pt idx="3218">
                  <c:v>54155</c:v>
                </c:pt>
                <c:pt idx="3219">
                  <c:v>54162</c:v>
                </c:pt>
                <c:pt idx="3220">
                  <c:v>54169</c:v>
                </c:pt>
                <c:pt idx="3221">
                  <c:v>54176</c:v>
                </c:pt>
                <c:pt idx="3222">
                  <c:v>54183</c:v>
                </c:pt>
                <c:pt idx="3223">
                  <c:v>54190</c:v>
                </c:pt>
                <c:pt idx="3224">
                  <c:v>54197</c:v>
                </c:pt>
                <c:pt idx="3225">
                  <c:v>54204</c:v>
                </c:pt>
                <c:pt idx="3226">
                  <c:v>54211</c:v>
                </c:pt>
                <c:pt idx="3227">
                  <c:v>54218</c:v>
                </c:pt>
                <c:pt idx="3228">
                  <c:v>54225</c:v>
                </c:pt>
                <c:pt idx="3229">
                  <c:v>54232</c:v>
                </c:pt>
                <c:pt idx="3230">
                  <c:v>54239</c:v>
                </c:pt>
                <c:pt idx="3231">
                  <c:v>54246</c:v>
                </c:pt>
                <c:pt idx="3232">
                  <c:v>54253</c:v>
                </c:pt>
                <c:pt idx="3233">
                  <c:v>54260</c:v>
                </c:pt>
                <c:pt idx="3234">
                  <c:v>54267</c:v>
                </c:pt>
                <c:pt idx="3235">
                  <c:v>54274</c:v>
                </c:pt>
                <c:pt idx="3236">
                  <c:v>54281</c:v>
                </c:pt>
                <c:pt idx="3237">
                  <c:v>54288</c:v>
                </c:pt>
                <c:pt idx="3238">
                  <c:v>54295</c:v>
                </c:pt>
                <c:pt idx="3239">
                  <c:v>54302</c:v>
                </c:pt>
                <c:pt idx="3240">
                  <c:v>54309</c:v>
                </c:pt>
                <c:pt idx="3241">
                  <c:v>54316</c:v>
                </c:pt>
                <c:pt idx="3242">
                  <c:v>54323</c:v>
                </c:pt>
                <c:pt idx="3243">
                  <c:v>54330</c:v>
                </c:pt>
                <c:pt idx="3244">
                  <c:v>54337</c:v>
                </c:pt>
                <c:pt idx="3245">
                  <c:v>54344</c:v>
                </c:pt>
                <c:pt idx="3246">
                  <c:v>54351</c:v>
                </c:pt>
                <c:pt idx="3247">
                  <c:v>54358</c:v>
                </c:pt>
                <c:pt idx="3248">
                  <c:v>54365</c:v>
                </c:pt>
                <c:pt idx="3249">
                  <c:v>54372</c:v>
                </c:pt>
                <c:pt idx="3250">
                  <c:v>54379</c:v>
                </c:pt>
                <c:pt idx="3251">
                  <c:v>54386</c:v>
                </c:pt>
                <c:pt idx="3252">
                  <c:v>54393</c:v>
                </c:pt>
                <c:pt idx="3253">
                  <c:v>54400</c:v>
                </c:pt>
                <c:pt idx="3254">
                  <c:v>54407</c:v>
                </c:pt>
                <c:pt idx="3255">
                  <c:v>54414</c:v>
                </c:pt>
                <c:pt idx="3256">
                  <c:v>54421</c:v>
                </c:pt>
                <c:pt idx="3257">
                  <c:v>54428</c:v>
                </c:pt>
                <c:pt idx="3258">
                  <c:v>54435</c:v>
                </c:pt>
                <c:pt idx="3259">
                  <c:v>54442</c:v>
                </c:pt>
                <c:pt idx="3260">
                  <c:v>54449</c:v>
                </c:pt>
                <c:pt idx="3261">
                  <c:v>54456</c:v>
                </c:pt>
                <c:pt idx="3262">
                  <c:v>54463</c:v>
                </c:pt>
                <c:pt idx="3263">
                  <c:v>54470</c:v>
                </c:pt>
                <c:pt idx="3264">
                  <c:v>54477</c:v>
                </c:pt>
                <c:pt idx="3265">
                  <c:v>54484</c:v>
                </c:pt>
                <c:pt idx="3266">
                  <c:v>54491</c:v>
                </c:pt>
                <c:pt idx="3267">
                  <c:v>54498</c:v>
                </c:pt>
                <c:pt idx="3268">
                  <c:v>54505</c:v>
                </c:pt>
                <c:pt idx="3269">
                  <c:v>54512</c:v>
                </c:pt>
                <c:pt idx="3270">
                  <c:v>54519</c:v>
                </c:pt>
                <c:pt idx="3271">
                  <c:v>54526</c:v>
                </c:pt>
                <c:pt idx="3272">
                  <c:v>54533</c:v>
                </c:pt>
                <c:pt idx="3273">
                  <c:v>54540</c:v>
                </c:pt>
                <c:pt idx="3274">
                  <c:v>54547</c:v>
                </c:pt>
                <c:pt idx="3275">
                  <c:v>54554</c:v>
                </c:pt>
                <c:pt idx="3276">
                  <c:v>54561</c:v>
                </c:pt>
                <c:pt idx="3277">
                  <c:v>54568</c:v>
                </c:pt>
                <c:pt idx="3278">
                  <c:v>54575</c:v>
                </c:pt>
                <c:pt idx="3279">
                  <c:v>54582</c:v>
                </c:pt>
                <c:pt idx="3280">
                  <c:v>54589</c:v>
                </c:pt>
                <c:pt idx="3281">
                  <c:v>54596</c:v>
                </c:pt>
                <c:pt idx="3282">
                  <c:v>54603</c:v>
                </c:pt>
                <c:pt idx="3283">
                  <c:v>54610</c:v>
                </c:pt>
                <c:pt idx="3284">
                  <c:v>54617</c:v>
                </c:pt>
                <c:pt idx="3285">
                  <c:v>54624</c:v>
                </c:pt>
                <c:pt idx="3286">
                  <c:v>54631</c:v>
                </c:pt>
                <c:pt idx="3287">
                  <c:v>54638</c:v>
                </c:pt>
                <c:pt idx="3288">
                  <c:v>54645</c:v>
                </c:pt>
                <c:pt idx="3289">
                  <c:v>54652</c:v>
                </c:pt>
                <c:pt idx="3290">
                  <c:v>54659</c:v>
                </c:pt>
                <c:pt idx="3291">
                  <c:v>54666</c:v>
                </c:pt>
                <c:pt idx="3292">
                  <c:v>54673</c:v>
                </c:pt>
                <c:pt idx="3293">
                  <c:v>54680</c:v>
                </c:pt>
                <c:pt idx="3294">
                  <c:v>54687</c:v>
                </c:pt>
                <c:pt idx="3295">
                  <c:v>54694</c:v>
                </c:pt>
                <c:pt idx="3296">
                  <c:v>54701</c:v>
                </c:pt>
                <c:pt idx="3297">
                  <c:v>54708</c:v>
                </c:pt>
                <c:pt idx="3298">
                  <c:v>54715</c:v>
                </c:pt>
                <c:pt idx="3299">
                  <c:v>54722</c:v>
                </c:pt>
                <c:pt idx="3300">
                  <c:v>54729</c:v>
                </c:pt>
                <c:pt idx="3301">
                  <c:v>54736</c:v>
                </c:pt>
                <c:pt idx="3302">
                  <c:v>54743</c:v>
                </c:pt>
                <c:pt idx="3303">
                  <c:v>54750</c:v>
                </c:pt>
                <c:pt idx="3304">
                  <c:v>54757</c:v>
                </c:pt>
                <c:pt idx="3305">
                  <c:v>54764</c:v>
                </c:pt>
                <c:pt idx="3306">
                  <c:v>54771</c:v>
                </c:pt>
                <c:pt idx="3307">
                  <c:v>54778</c:v>
                </c:pt>
                <c:pt idx="3308">
                  <c:v>54785</c:v>
                </c:pt>
                <c:pt idx="3309">
                  <c:v>54792</c:v>
                </c:pt>
                <c:pt idx="3310">
                  <c:v>54799</c:v>
                </c:pt>
                <c:pt idx="3311">
                  <c:v>54806</c:v>
                </c:pt>
                <c:pt idx="3312">
                  <c:v>54813</c:v>
                </c:pt>
                <c:pt idx="3313">
                  <c:v>54820</c:v>
                </c:pt>
                <c:pt idx="3314">
                  <c:v>54827</c:v>
                </c:pt>
                <c:pt idx="3315">
                  <c:v>54834</c:v>
                </c:pt>
                <c:pt idx="3316">
                  <c:v>54841</c:v>
                </c:pt>
                <c:pt idx="3317">
                  <c:v>54848</c:v>
                </c:pt>
                <c:pt idx="3318">
                  <c:v>54855</c:v>
                </c:pt>
                <c:pt idx="3319">
                  <c:v>54862</c:v>
                </c:pt>
                <c:pt idx="3320">
                  <c:v>54869</c:v>
                </c:pt>
                <c:pt idx="3321">
                  <c:v>54876</c:v>
                </c:pt>
                <c:pt idx="3322">
                  <c:v>54883</c:v>
                </c:pt>
                <c:pt idx="3323">
                  <c:v>54890</c:v>
                </c:pt>
                <c:pt idx="3324">
                  <c:v>54897</c:v>
                </c:pt>
                <c:pt idx="3325">
                  <c:v>54904</c:v>
                </c:pt>
                <c:pt idx="3326">
                  <c:v>54911</c:v>
                </c:pt>
                <c:pt idx="3327">
                  <c:v>54918</c:v>
                </c:pt>
                <c:pt idx="3328">
                  <c:v>54925</c:v>
                </c:pt>
                <c:pt idx="3329">
                  <c:v>54932</c:v>
                </c:pt>
                <c:pt idx="3330">
                  <c:v>54939</c:v>
                </c:pt>
                <c:pt idx="3331">
                  <c:v>54946</c:v>
                </c:pt>
                <c:pt idx="3332">
                  <c:v>54953</c:v>
                </c:pt>
                <c:pt idx="3333">
                  <c:v>54960</c:v>
                </c:pt>
                <c:pt idx="3334">
                  <c:v>54967</c:v>
                </c:pt>
                <c:pt idx="3335">
                  <c:v>54974</c:v>
                </c:pt>
                <c:pt idx="3336">
                  <c:v>54981</c:v>
                </c:pt>
                <c:pt idx="3337">
                  <c:v>54988</c:v>
                </c:pt>
                <c:pt idx="3338">
                  <c:v>54995</c:v>
                </c:pt>
                <c:pt idx="3339">
                  <c:v>55002</c:v>
                </c:pt>
                <c:pt idx="3340">
                  <c:v>55009</c:v>
                </c:pt>
                <c:pt idx="3341">
                  <c:v>55016</c:v>
                </c:pt>
                <c:pt idx="3342">
                  <c:v>55023</c:v>
                </c:pt>
                <c:pt idx="3343">
                  <c:v>55030</c:v>
                </c:pt>
                <c:pt idx="3344">
                  <c:v>55037</c:v>
                </c:pt>
                <c:pt idx="3345">
                  <c:v>55044</c:v>
                </c:pt>
                <c:pt idx="3346">
                  <c:v>55051</c:v>
                </c:pt>
                <c:pt idx="3347">
                  <c:v>55058</c:v>
                </c:pt>
                <c:pt idx="3348">
                  <c:v>55065</c:v>
                </c:pt>
                <c:pt idx="3349">
                  <c:v>55072</c:v>
                </c:pt>
                <c:pt idx="3350">
                  <c:v>55079</c:v>
                </c:pt>
                <c:pt idx="3351">
                  <c:v>55086</c:v>
                </c:pt>
                <c:pt idx="3352">
                  <c:v>55093</c:v>
                </c:pt>
                <c:pt idx="3353">
                  <c:v>55100</c:v>
                </c:pt>
                <c:pt idx="3354">
                  <c:v>55107</c:v>
                </c:pt>
                <c:pt idx="3355">
                  <c:v>55114</c:v>
                </c:pt>
                <c:pt idx="3356">
                  <c:v>55121</c:v>
                </c:pt>
                <c:pt idx="3357">
                  <c:v>55128</c:v>
                </c:pt>
                <c:pt idx="3358">
                  <c:v>55135</c:v>
                </c:pt>
                <c:pt idx="3359">
                  <c:v>55142</c:v>
                </c:pt>
                <c:pt idx="3360">
                  <c:v>55149</c:v>
                </c:pt>
                <c:pt idx="3361">
                  <c:v>55156</c:v>
                </c:pt>
                <c:pt idx="3362">
                  <c:v>55163</c:v>
                </c:pt>
                <c:pt idx="3363">
                  <c:v>55170</c:v>
                </c:pt>
                <c:pt idx="3364">
                  <c:v>55177</c:v>
                </c:pt>
                <c:pt idx="3365">
                  <c:v>55184</c:v>
                </c:pt>
                <c:pt idx="3366">
                  <c:v>55191</c:v>
                </c:pt>
                <c:pt idx="3367">
                  <c:v>55198</c:v>
                </c:pt>
                <c:pt idx="3368">
                  <c:v>55205</c:v>
                </c:pt>
                <c:pt idx="3369">
                  <c:v>55212</c:v>
                </c:pt>
                <c:pt idx="3370">
                  <c:v>55219</c:v>
                </c:pt>
                <c:pt idx="3371">
                  <c:v>55226</c:v>
                </c:pt>
                <c:pt idx="3372">
                  <c:v>55233</c:v>
                </c:pt>
                <c:pt idx="3373">
                  <c:v>55240</c:v>
                </c:pt>
                <c:pt idx="3374">
                  <c:v>55247</c:v>
                </c:pt>
                <c:pt idx="3375">
                  <c:v>55254</c:v>
                </c:pt>
                <c:pt idx="3376">
                  <c:v>55261</c:v>
                </c:pt>
                <c:pt idx="3377">
                  <c:v>55268</c:v>
                </c:pt>
                <c:pt idx="3378">
                  <c:v>55275</c:v>
                </c:pt>
                <c:pt idx="3379">
                  <c:v>55282</c:v>
                </c:pt>
                <c:pt idx="3380">
                  <c:v>55289</c:v>
                </c:pt>
                <c:pt idx="3381">
                  <c:v>55296</c:v>
                </c:pt>
                <c:pt idx="3382">
                  <c:v>55303</c:v>
                </c:pt>
                <c:pt idx="3383">
                  <c:v>55310</c:v>
                </c:pt>
                <c:pt idx="3384">
                  <c:v>55317</c:v>
                </c:pt>
                <c:pt idx="3385">
                  <c:v>55324</c:v>
                </c:pt>
                <c:pt idx="3386">
                  <c:v>55331</c:v>
                </c:pt>
                <c:pt idx="3387">
                  <c:v>55338</c:v>
                </c:pt>
                <c:pt idx="3388">
                  <c:v>55345</c:v>
                </c:pt>
                <c:pt idx="3389">
                  <c:v>55352</c:v>
                </c:pt>
                <c:pt idx="3390">
                  <c:v>55359</c:v>
                </c:pt>
                <c:pt idx="3391">
                  <c:v>55366</c:v>
                </c:pt>
                <c:pt idx="3392">
                  <c:v>55373</c:v>
                </c:pt>
                <c:pt idx="3393">
                  <c:v>55380</c:v>
                </c:pt>
                <c:pt idx="3394">
                  <c:v>55387</c:v>
                </c:pt>
                <c:pt idx="3395">
                  <c:v>55394</c:v>
                </c:pt>
                <c:pt idx="3396">
                  <c:v>55401</c:v>
                </c:pt>
                <c:pt idx="3397">
                  <c:v>55408</c:v>
                </c:pt>
                <c:pt idx="3398">
                  <c:v>55415</c:v>
                </c:pt>
                <c:pt idx="3399">
                  <c:v>55422</c:v>
                </c:pt>
                <c:pt idx="3400">
                  <c:v>55429</c:v>
                </c:pt>
                <c:pt idx="3401">
                  <c:v>55436</c:v>
                </c:pt>
                <c:pt idx="3402">
                  <c:v>55443</c:v>
                </c:pt>
                <c:pt idx="3403">
                  <c:v>55450</c:v>
                </c:pt>
                <c:pt idx="3404">
                  <c:v>55457</c:v>
                </c:pt>
                <c:pt idx="3405">
                  <c:v>55464</c:v>
                </c:pt>
                <c:pt idx="3406">
                  <c:v>55471</c:v>
                </c:pt>
                <c:pt idx="3407">
                  <c:v>55478</c:v>
                </c:pt>
                <c:pt idx="3408">
                  <c:v>55485</c:v>
                </c:pt>
                <c:pt idx="3409">
                  <c:v>55492</c:v>
                </c:pt>
                <c:pt idx="3410">
                  <c:v>55499</c:v>
                </c:pt>
                <c:pt idx="3411">
                  <c:v>55506</c:v>
                </c:pt>
                <c:pt idx="3412">
                  <c:v>55514</c:v>
                </c:pt>
                <c:pt idx="3413">
                  <c:v>55521</c:v>
                </c:pt>
                <c:pt idx="3414">
                  <c:v>55528</c:v>
                </c:pt>
                <c:pt idx="3415">
                  <c:v>55535</c:v>
                </c:pt>
                <c:pt idx="3416">
                  <c:v>55542</c:v>
                </c:pt>
                <c:pt idx="3417">
                  <c:v>55549</c:v>
                </c:pt>
                <c:pt idx="3418">
                  <c:v>55556</c:v>
                </c:pt>
                <c:pt idx="3419">
                  <c:v>55563</c:v>
                </c:pt>
                <c:pt idx="3420">
                  <c:v>55570</c:v>
                </c:pt>
                <c:pt idx="3421">
                  <c:v>55577</c:v>
                </c:pt>
                <c:pt idx="3422">
                  <c:v>55584</c:v>
                </c:pt>
                <c:pt idx="3423">
                  <c:v>55591</c:v>
                </c:pt>
                <c:pt idx="3424">
                  <c:v>55598</c:v>
                </c:pt>
                <c:pt idx="3425">
                  <c:v>55605</c:v>
                </c:pt>
                <c:pt idx="3426">
                  <c:v>55612</c:v>
                </c:pt>
                <c:pt idx="3427">
                  <c:v>55619</c:v>
                </c:pt>
                <c:pt idx="3428">
                  <c:v>55626</c:v>
                </c:pt>
                <c:pt idx="3429">
                  <c:v>55633</c:v>
                </c:pt>
                <c:pt idx="3430">
                  <c:v>55641</c:v>
                </c:pt>
                <c:pt idx="3431">
                  <c:v>55648</c:v>
                </c:pt>
                <c:pt idx="3432">
                  <c:v>55655</c:v>
                </c:pt>
                <c:pt idx="3433">
                  <c:v>55662</c:v>
                </c:pt>
                <c:pt idx="3434">
                  <c:v>55669</c:v>
                </c:pt>
                <c:pt idx="3435">
                  <c:v>55676</c:v>
                </c:pt>
                <c:pt idx="3436">
                  <c:v>55683</c:v>
                </c:pt>
                <c:pt idx="3437">
                  <c:v>55690</c:v>
                </c:pt>
                <c:pt idx="3438">
                  <c:v>55697</c:v>
                </c:pt>
                <c:pt idx="3439">
                  <c:v>55704</c:v>
                </c:pt>
                <c:pt idx="3440">
                  <c:v>55711</c:v>
                </c:pt>
                <c:pt idx="3441">
                  <c:v>55718</c:v>
                </c:pt>
                <c:pt idx="3442">
                  <c:v>55725</c:v>
                </c:pt>
                <c:pt idx="3443">
                  <c:v>55732</c:v>
                </c:pt>
                <c:pt idx="3444">
                  <c:v>55739</c:v>
                </c:pt>
                <c:pt idx="3445">
                  <c:v>55746</c:v>
                </c:pt>
                <c:pt idx="3446">
                  <c:v>55753</c:v>
                </c:pt>
                <c:pt idx="3447">
                  <c:v>55760</c:v>
                </c:pt>
                <c:pt idx="3448">
                  <c:v>55767</c:v>
                </c:pt>
                <c:pt idx="3449">
                  <c:v>55774</c:v>
                </c:pt>
                <c:pt idx="3450">
                  <c:v>55781</c:v>
                </c:pt>
                <c:pt idx="3451">
                  <c:v>55788</c:v>
                </c:pt>
                <c:pt idx="3452">
                  <c:v>55795</c:v>
                </c:pt>
                <c:pt idx="3453">
                  <c:v>55802</c:v>
                </c:pt>
                <c:pt idx="3454">
                  <c:v>55809</c:v>
                </c:pt>
                <c:pt idx="3455">
                  <c:v>55816</c:v>
                </c:pt>
                <c:pt idx="3456">
                  <c:v>55823</c:v>
                </c:pt>
                <c:pt idx="3457">
                  <c:v>55830</c:v>
                </c:pt>
                <c:pt idx="3458">
                  <c:v>55837</c:v>
                </c:pt>
                <c:pt idx="3459">
                  <c:v>55844</c:v>
                </c:pt>
                <c:pt idx="3460">
                  <c:v>55851</c:v>
                </c:pt>
                <c:pt idx="3461">
                  <c:v>55858</c:v>
                </c:pt>
                <c:pt idx="3462">
                  <c:v>55865</c:v>
                </c:pt>
                <c:pt idx="3463">
                  <c:v>55872</c:v>
                </c:pt>
                <c:pt idx="3464">
                  <c:v>55880</c:v>
                </c:pt>
                <c:pt idx="3465">
                  <c:v>55887</c:v>
                </c:pt>
                <c:pt idx="3466">
                  <c:v>55894</c:v>
                </c:pt>
                <c:pt idx="3467">
                  <c:v>55901</c:v>
                </c:pt>
                <c:pt idx="3468">
                  <c:v>55908</c:v>
                </c:pt>
                <c:pt idx="3469">
                  <c:v>55915</c:v>
                </c:pt>
                <c:pt idx="3470">
                  <c:v>55922</c:v>
                </c:pt>
                <c:pt idx="3471">
                  <c:v>55929</c:v>
                </c:pt>
                <c:pt idx="3472">
                  <c:v>55936</c:v>
                </c:pt>
                <c:pt idx="3473">
                  <c:v>55943</c:v>
                </c:pt>
                <c:pt idx="3474">
                  <c:v>55950</c:v>
                </c:pt>
                <c:pt idx="3475">
                  <c:v>55957</c:v>
                </c:pt>
                <c:pt idx="3476">
                  <c:v>55964</c:v>
                </c:pt>
                <c:pt idx="3477">
                  <c:v>55971</c:v>
                </c:pt>
                <c:pt idx="3478">
                  <c:v>55982</c:v>
                </c:pt>
                <c:pt idx="3479">
                  <c:v>55989</c:v>
                </c:pt>
                <c:pt idx="3480">
                  <c:v>55996</c:v>
                </c:pt>
                <c:pt idx="3481">
                  <c:v>56003</c:v>
                </c:pt>
                <c:pt idx="3482">
                  <c:v>56010</c:v>
                </c:pt>
                <c:pt idx="3483">
                  <c:v>56017</c:v>
                </c:pt>
                <c:pt idx="3484">
                  <c:v>56024</c:v>
                </c:pt>
                <c:pt idx="3485">
                  <c:v>56031</c:v>
                </c:pt>
                <c:pt idx="3486">
                  <c:v>56038</c:v>
                </c:pt>
                <c:pt idx="3487">
                  <c:v>56045</c:v>
                </c:pt>
                <c:pt idx="3488">
                  <c:v>56052</c:v>
                </c:pt>
                <c:pt idx="3489">
                  <c:v>56059</c:v>
                </c:pt>
                <c:pt idx="3490">
                  <c:v>56066</c:v>
                </c:pt>
                <c:pt idx="3491">
                  <c:v>56073</c:v>
                </c:pt>
                <c:pt idx="3492">
                  <c:v>56080</c:v>
                </c:pt>
                <c:pt idx="3493">
                  <c:v>56087</c:v>
                </c:pt>
                <c:pt idx="3494">
                  <c:v>56094</c:v>
                </c:pt>
                <c:pt idx="3495">
                  <c:v>56101</c:v>
                </c:pt>
                <c:pt idx="3496">
                  <c:v>56108</c:v>
                </c:pt>
                <c:pt idx="3497">
                  <c:v>56115</c:v>
                </c:pt>
                <c:pt idx="3498">
                  <c:v>56122</c:v>
                </c:pt>
                <c:pt idx="3499">
                  <c:v>56129</c:v>
                </c:pt>
                <c:pt idx="3500">
                  <c:v>56136</c:v>
                </c:pt>
                <c:pt idx="3501">
                  <c:v>56143</c:v>
                </c:pt>
                <c:pt idx="3502">
                  <c:v>56150</c:v>
                </c:pt>
                <c:pt idx="3503">
                  <c:v>56157</c:v>
                </c:pt>
                <c:pt idx="3504">
                  <c:v>56164</c:v>
                </c:pt>
                <c:pt idx="3505">
                  <c:v>56171</c:v>
                </c:pt>
                <c:pt idx="3506">
                  <c:v>56178</c:v>
                </c:pt>
                <c:pt idx="3507">
                  <c:v>56185</c:v>
                </c:pt>
                <c:pt idx="3508">
                  <c:v>56192</c:v>
                </c:pt>
                <c:pt idx="3509">
                  <c:v>56199</c:v>
                </c:pt>
                <c:pt idx="3510">
                  <c:v>56206</c:v>
                </c:pt>
                <c:pt idx="3511">
                  <c:v>56213</c:v>
                </c:pt>
                <c:pt idx="3512">
                  <c:v>56220</c:v>
                </c:pt>
                <c:pt idx="3513">
                  <c:v>56227</c:v>
                </c:pt>
                <c:pt idx="3514">
                  <c:v>56234</c:v>
                </c:pt>
                <c:pt idx="3515">
                  <c:v>56241</c:v>
                </c:pt>
                <c:pt idx="3516">
                  <c:v>56248</c:v>
                </c:pt>
                <c:pt idx="3517">
                  <c:v>56255</c:v>
                </c:pt>
                <c:pt idx="3518">
                  <c:v>56262</c:v>
                </c:pt>
                <c:pt idx="3519">
                  <c:v>56269</c:v>
                </c:pt>
                <c:pt idx="3520">
                  <c:v>56276</c:v>
                </c:pt>
                <c:pt idx="3521">
                  <c:v>56283</c:v>
                </c:pt>
                <c:pt idx="3522">
                  <c:v>56290</c:v>
                </c:pt>
                <c:pt idx="3523">
                  <c:v>56297</c:v>
                </c:pt>
                <c:pt idx="3524">
                  <c:v>56304</c:v>
                </c:pt>
                <c:pt idx="3525">
                  <c:v>56311</c:v>
                </c:pt>
                <c:pt idx="3526">
                  <c:v>56318</c:v>
                </c:pt>
                <c:pt idx="3527">
                  <c:v>56325</c:v>
                </c:pt>
                <c:pt idx="3528">
                  <c:v>56332</c:v>
                </c:pt>
                <c:pt idx="3529">
                  <c:v>56339</c:v>
                </c:pt>
                <c:pt idx="3530">
                  <c:v>56346</c:v>
                </c:pt>
                <c:pt idx="3531">
                  <c:v>56353</c:v>
                </c:pt>
                <c:pt idx="3532">
                  <c:v>56360</c:v>
                </c:pt>
                <c:pt idx="3533">
                  <c:v>56367</c:v>
                </c:pt>
                <c:pt idx="3534">
                  <c:v>56374</c:v>
                </c:pt>
                <c:pt idx="3535">
                  <c:v>56381</c:v>
                </c:pt>
                <c:pt idx="3536">
                  <c:v>56388</c:v>
                </c:pt>
                <c:pt idx="3537">
                  <c:v>56395</c:v>
                </c:pt>
                <c:pt idx="3538">
                  <c:v>56402</c:v>
                </c:pt>
                <c:pt idx="3539">
                  <c:v>56409</c:v>
                </c:pt>
                <c:pt idx="3540">
                  <c:v>56416</c:v>
                </c:pt>
                <c:pt idx="3541">
                  <c:v>56423</c:v>
                </c:pt>
                <c:pt idx="3542">
                  <c:v>56430</c:v>
                </c:pt>
                <c:pt idx="3543">
                  <c:v>56437</c:v>
                </c:pt>
                <c:pt idx="3544">
                  <c:v>56444</c:v>
                </c:pt>
                <c:pt idx="3545">
                  <c:v>56451</c:v>
                </c:pt>
                <c:pt idx="3546">
                  <c:v>56458</c:v>
                </c:pt>
                <c:pt idx="3547">
                  <c:v>56465</c:v>
                </c:pt>
                <c:pt idx="3548">
                  <c:v>56472</c:v>
                </c:pt>
                <c:pt idx="3549">
                  <c:v>56479</c:v>
                </c:pt>
                <c:pt idx="3550">
                  <c:v>56486</c:v>
                </c:pt>
                <c:pt idx="3551">
                  <c:v>56493</c:v>
                </c:pt>
                <c:pt idx="3552">
                  <c:v>56500</c:v>
                </c:pt>
                <c:pt idx="3553">
                  <c:v>56507</c:v>
                </c:pt>
                <c:pt idx="3554">
                  <c:v>56514</c:v>
                </c:pt>
                <c:pt idx="3555">
                  <c:v>56521</c:v>
                </c:pt>
                <c:pt idx="3556">
                  <c:v>56528</c:v>
                </c:pt>
                <c:pt idx="3557">
                  <c:v>56535</c:v>
                </c:pt>
                <c:pt idx="3558">
                  <c:v>56542</c:v>
                </c:pt>
                <c:pt idx="3559">
                  <c:v>56549</c:v>
                </c:pt>
                <c:pt idx="3560">
                  <c:v>56556</c:v>
                </c:pt>
                <c:pt idx="3561">
                  <c:v>56563</c:v>
                </c:pt>
                <c:pt idx="3562">
                  <c:v>56570</c:v>
                </c:pt>
                <c:pt idx="3563">
                  <c:v>56577</c:v>
                </c:pt>
                <c:pt idx="3564">
                  <c:v>56584</c:v>
                </c:pt>
                <c:pt idx="3565">
                  <c:v>56591</c:v>
                </c:pt>
                <c:pt idx="3566">
                  <c:v>56598</c:v>
                </c:pt>
                <c:pt idx="3567">
                  <c:v>56605</c:v>
                </c:pt>
                <c:pt idx="3568">
                  <c:v>56612</c:v>
                </c:pt>
                <c:pt idx="3569">
                  <c:v>56619</c:v>
                </c:pt>
                <c:pt idx="3570">
                  <c:v>56626</c:v>
                </c:pt>
                <c:pt idx="3571">
                  <c:v>56633</c:v>
                </c:pt>
                <c:pt idx="3572">
                  <c:v>56640</c:v>
                </c:pt>
                <c:pt idx="3573">
                  <c:v>56647</c:v>
                </c:pt>
                <c:pt idx="3574">
                  <c:v>56654</c:v>
                </c:pt>
                <c:pt idx="3575">
                  <c:v>56661</c:v>
                </c:pt>
                <c:pt idx="3576">
                  <c:v>56668</c:v>
                </c:pt>
                <c:pt idx="3577">
                  <c:v>56675</c:v>
                </c:pt>
                <c:pt idx="3578">
                  <c:v>56682</c:v>
                </c:pt>
                <c:pt idx="3579">
                  <c:v>56689</c:v>
                </c:pt>
                <c:pt idx="3580">
                  <c:v>56696</c:v>
                </c:pt>
                <c:pt idx="3581">
                  <c:v>56703</c:v>
                </c:pt>
                <c:pt idx="3582">
                  <c:v>56710</c:v>
                </c:pt>
                <c:pt idx="3583">
                  <c:v>56717</c:v>
                </c:pt>
                <c:pt idx="3584">
                  <c:v>56724</c:v>
                </c:pt>
                <c:pt idx="3585">
                  <c:v>56731</c:v>
                </c:pt>
                <c:pt idx="3586">
                  <c:v>56738</c:v>
                </c:pt>
                <c:pt idx="3587">
                  <c:v>56745</c:v>
                </c:pt>
                <c:pt idx="3588">
                  <c:v>56752</c:v>
                </c:pt>
                <c:pt idx="3589">
                  <c:v>56759</c:v>
                </c:pt>
                <c:pt idx="3590">
                  <c:v>56766</c:v>
                </c:pt>
                <c:pt idx="3591">
                  <c:v>56773</c:v>
                </c:pt>
                <c:pt idx="3592">
                  <c:v>56780</c:v>
                </c:pt>
                <c:pt idx="3593">
                  <c:v>56787</c:v>
                </c:pt>
                <c:pt idx="3594">
                  <c:v>56794</c:v>
                </c:pt>
                <c:pt idx="3595">
                  <c:v>56801</c:v>
                </c:pt>
                <c:pt idx="3596">
                  <c:v>56808</c:v>
                </c:pt>
                <c:pt idx="3597">
                  <c:v>56815</c:v>
                </c:pt>
                <c:pt idx="3598">
                  <c:v>56822</c:v>
                </c:pt>
                <c:pt idx="3599">
                  <c:v>56829</c:v>
                </c:pt>
                <c:pt idx="3600">
                  <c:v>56836</c:v>
                </c:pt>
                <c:pt idx="3601">
                  <c:v>56843</c:v>
                </c:pt>
                <c:pt idx="3602">
                  <c:v>56850</c:v>
                </c:pt>
                <c:pt idx="3603">
                  <c:v>56857</c:v>
                </c:pt>
                <c:pt idx="3604">
                  <c:v>56864</c:v>
                </c:pt>
                <c:pt idx="3605">
                  <c:v>56871</c:v>
                </c:pt>
                <c:pt idx="3606">
                  <c:v>56878</c:v>
                </c:pt>
                <c:pt idx="3607">
                  <c:v>56885</c:v>
                </c:pt>
                <c:pt idx="3608">
                  <c:v>56892</c:v>
                </c:pt>
                <c:pt idx="3609">
                  <c:v>56899</c:v>
                </c:pt>
                <c:pt idx="3610">
                  <c:v>56906</c:v>
                </c:pt>
                <c:pt idx="3611">
                  <c:v>56913</c:v>
                </c:pt>
                <c:pt idx="3612">
                  <c:v>56920</c:v>
                </c:pt>
                <c:pt idx="3613">
                  <c:v>56927</c:v>
                </c:pt>
                <c:pt idx="3614">
                  <c:v>56934</c:v>
                </c:pt>
                <c:pt idx="3615">
                  <c:v>56941</c:v>
                </c:pt>
                <c:pt idx="3616">
                  <c:v>56948</c:v>
                </c:pt>
                <c:pt idx="3617">
                  <c:v>56955</c:v>
                </c:pt>
                <c:pt idx="3618">
                  <c:v>56962</c:v>
                </c:pt>
                <c:pt idx="3619">
                  <c:v>56969</c:v>
                </c:pt>
                <c:pt idx="3620">
                  <c:v>56976</c:v>
                </c:pt>
                <c:pt idx="3621">
                  <c:v>56983</c:v>
                </c:pt>
                <c:pt idx="3622">
                  <c:v>56990</c:v>
                </c:pt>
                <c:pt idx="3623">
                  <c:v>56997</c:v>
                </c:pt>
                <c:pt idx="3624">
                  <c:v>57004</c:v>
                </c:pt>
                <c:pt idx="3625">
                  <c:v>57011</c:v>
                </c:pt>
                <c:pt idx="3626">
                  <c:v>57018</c:v>
                </c:pt>
                <c:pt idx="3627">
                  <c:v>57025</c:v>
                </c:pt>
                <c:pt idx="3628">
                  <c:v>57032</c:v>
                </c:pt>
                <c:pt idx="3629">
                  <c:v>57039</c:v>
                </c:pt>
                <c:pt idx="3630">
                  <c:v>57046</c:v>
                </c:pt>
                <c:pt idx="3631">
                  <c:v>57053</c:v>
                </c:pt>
                <c:pt idx="3632">
                  <c:v>57060</c:v>
                </c:pt>
                <c:pt idx="3633">
                  <c:v>57067</c:v>
                </c:pt>
                <c:pt idx="3634">
                  <c:v>57074</c:v>
                </c:pt>
                <c:pt idx="3635">
                  <c:v>57081</c:v>
                </c:pt>
                <c:pt idx="3636">
                  <c:v>57088</c:v>
                </c:pt>
                <c:pt idx="3637">
                  <c:v>57095</c:v>
                </c:pt>
                <c:pt idx="3638">
                  <c:v>57102</c:v>
                </c:pt>
                <c:pt idx="3639">
                  <c:v>57109</c:v>
                </c:pt>
                <c:pt idx="3640">
                  <c:v>57116</c:v>
                </c:pt>
                <c:pt idx="3641">
                  <c:v>57123</c:v>
                </c:pt>
                <c:pt idx="3642">
                  <c:v>57130</c:v>
                </c:pt>
                <c:pt idx="3643">
                  <c:v>57137</c:v>
                </c:pt>
                <c:pt idx="3644">
                  <c:v>57144</c:v>
                </c:pt>
                <c:pt idx="3645">
                  <c:v>57151</c:v>
                </c:pt>
                <c:pt idx="3646">
                  <c:v>57158</c:v>
                </c:pt>
                <c:pt idx="3647">
                  <c:v>57165</c:v>
                </c:pt>
                <c:pt idx="3648">
                  <c:v>57172</c:v>
                </c:pt>
                <c:pt idx="3649">
                  <c:v>57179</c:v>
                </c:pt>
                <c:pt idx="3650">
                  <c:v>57186</c:v>
                </c:pt>
                <c:pt idx="3651">
                  <c:v>57193</c:v>
                </c:pt>
                <c:pt idx="3652">
                  <c:v>57200</c:v>
                </c:pt>
                <c:pt idx="3653">
                  <c:v>57207</c:v>
                </c:pt>
                <c:pt idx="3654">
                  <c:v>57214</c:v>
                </c:pt>
                <c:pt idx="3655">
                  <c:v>57221</c:v>
                </c:pt>
                <c:pt idx="3656">
                  <c:v>57228</c:v>
                </c:pt>
                <c:pt idx="3657">
                  <c:v>57235</c:v>
                </c:pt>
                <c:pt idx="3658">
                  <c:v>57242</c:v>
                </c:pt>
                <c:pt idx="3659">
                  <c:v>57249</c:v>
                </c:pt>
                <c:pt idx="3660">
                  <c:v>57256</c:v>
                </c:pt>
                <c:pt idx="3661">
                  <c:v>57263</c:v>
                </c:pt>
                <c:pt idx="3662">
                  <c:v>57270</c:v>
                </c:pt>
                <c:pt idx="3663">
                  <c:v>57277</c:v>
                </c:pt>
                <c:pt idx="3664">
                  <c:v>57284</c:v>
                </c:pt>
                <c:pt idx="3665">
                  <c:v>57291</c:v>
                </c:pt>
                <c:pt idx="3666">
                  <c:v>57298</c:v>
                </c:pt>
                <c:pt idx="3667">
                  <c:v>57305</c:v>
                </c:pt>
                <c:pt idx="3668">
                  <c:v>57312</c:v>
                </c:pt>
                <c:pt idx="3669">
                  <c:v>57319</c:v>
                </c:pt>
                <c:pt idx="3670">
                  <c:v>57326</c:v>
                </c:pt>
                <c:pt idx="3671">
                  <c:v>57333</c:v>
                </c:pt>
                <c:pt idx="3672">
                  <c:v>57341</c:v>
                </c:pt>
                <c:pt idx="3673">
                  <c:v>57348</c:v>
                </c:pt>
                <c:pt idx="3674">
                  <c:v>57355</c:v>
                </c:pt>
                <c:pt idx="3675">
                  <c:v>57362</c:v>
                </c:pt>
                <c:pt idx="3676">
                  <c:v>57369</c:v>
                </c:pt>
                <c:pt idx="3677">
                  <c:v>57376</c:v>
                </c:pt>
                <c:pt idx="3678">
                  <c:v>57383</c:v>
                </c:pt>
                <c:pt idx="3679">
                  <c:v>57390</c:v>
                </c:pt>
                <c:pt idx="3680">
                  <c:v>57397</c:v>
                </c:pt>
                <c:pt idx="3681">
                  <c:v>57404</c:v>
                </c:pt>
                <c:pt idx="3682">
                  <c:v>57411</c:v>
                </c:pt>
                <c:pt idx="3683">
                  <c:v>57418</c:v>
                </c:pt>
                <c:pt idx="3684">
                  <c:v>57425</c:v>
                </c:pt>
                <c:pt idx="3685">
                  <c:v>57432</c:v>
                </c:pt>
                <c:pt idx="3686">
                  <c:v>57439</c:v>
                </c:pt>
                <c:pt idx="3687">
                  <c:v>57446</c:v>
                </c:pt>
                <c:pt idx="3688">
                  <c:v>57453</c:v>
                </c:pt>
                <c:pt idx="3689">
                  <c:v>57460</c:v>
                </c:pt>
                <c:pt idx="3690">
                  <c:v>57467</c:v>
                </c:pt>
                <c:pt idx="3691">
                  <c:v>57474</c:v>
                </c:pt>
                <c:pt idx="3692">
                  <c:v>57481</c:v>
                </c:pt>
                <c:pt idx="3693">
                  <c:v>57488</c:v>
                </c:pt>
                <c:pt idx="3694">
                  <c:v>57495</c:v>
                </c:pt>
                <c:pt idx="3695">
                  <c:v>57502</c:v>
                </c:pt>
                <c:pt idx="3696">
                  <c:v>57509</c:v>
                </c:pt>
                <c:pt idx="3697">
                  <c:v>57516</c:v>
                </c:pt>
                <c:pt idx="3698">
                  <c:v>57523</c:v>
                </c:pt>
                <c:pt idx="3699">
                  <c:v>57530</c:v>
                </c:pt>
                <c:pt idx="3700">
                  <c:v>57537</c:v>
                </c:pt>
                <c:pt idx="3701">
                  <c:v>57544</c:v>
                </c:pt>
                <c:pt idx="3702">
                  <c:v>57551</c:v>
                </c:pt>
                <c:pt idx="3703">
                  <c:v>57558</c:v>
                </c:pt>
                <c:pt idx="3704">
                  <c:v>57565</c:v>
                </c:pt>
                <c:pt idx="3705">
                  <c:v>57572</c:v>
                </c:pt>
                <c:pt idx="3706">
                  <c:v>57579</c:v>
                </c:pt>
                <c:pt idx="3707">
                  <c:v>57586</c:v>
                </c:pt>
                <c:pt idx="3708">
                  <c:v>57593</c:v>
                </c:pt>
                <c:pt idx="3709">
                  <c:v>57600</c:v>
                </c:pt>
                <c:pt idx="3710">
                  <c:v>57607</c:v>
                </c:pt>
                <c:pt idx="3711">
                  <c:v>57614</c:v>
                </c:pt>
                <c:pt idx="3712">
                  <c:v>57621</c:v>
                </c:pt>
                <c:pt idx="3713">
                  <c:v>57628</c:v>
                </c:pt>
                <c:pt idx="3714">
                  <c:v>57635</c:v>
                </c:pt>
                <c:pt idx="3715">
                  <c:v>57642</c:v>
                </c:pt>
                <c:pt idx="3716">
                  <c:v>57649</c:v>
                </c:pt>
                <c:pt idx="3717">
                  <c:v>57656</c:v>
                </c:pt>
                <c:pt idx="3718">
                  <c:v>57663</c:v>
                </c:pt>
                <c:pt idx="3719">
                  <c:v>57670</c:v>
                </c:pt>
                <c:pt idx="3720">
                  <c:v>57677</c:v>
                </c:pt>
                <c:pt idx="3721">
                  <c:v>57684</c:v>
                </c:pt>
                <c:pt idx="3722">
                  <c:v>57691</c:v>
                </c:pt>
                <c:pt idx="3723">
                  <c:v>57698</c:v>
                </c:pt>
                <c:pt idx="3724">
                  <c:v>57706</c:v>
                </c:pt>
                <c:pt idx="3725">
                  <c:v>57713</c:v>
                </c:pt>
                <c:pt idx="3726">
                  <c:v>57720</c:v>
                </c:pt>
                <c:pt idx="3727">
                  <c:v>57727</c:v>
                </c:pt>
                <c:pt idx="3728">
                  <c:v>57734</c:v>
                </c:pt>
                <c:pt idx="3729">
                  <c:v>57741</c:v>
                </c:pt>
                <c:pt idx="3730">
                  <c:v>57748</c:v>
                </c:pt>
                <c:pt idx="3731">
                  <c:v>57755</c:v>
                </c:pt>
                <c:pt idx="3732">
                  <c:v>57762</c:v>
                </c:pt>
                <c:pt idx="3733">
                  <c:v>57769</c:v>
                </c:pt>
                <c:pt idx="3734">
                  <c:v>57776</c:v>
                </c:pt>
                <c:pt idx="3735">
                  <c:v>57783</c:v>
                </c:pt>
                <c:pt idx="3736">
                  <c:v>57790</c:v>
                </c:pt>
                <c:pt idx="3737">
                  <c:v>57797</c:v>
                </c:pt>
                <c:pt idx="3738">
                  <c:v>57804</c:v>
                </c:pt>
                <c:pt idx="3739">
                  <c:v>57811</c:v>
                </c:pt>
                <c:pt idx="3740">
                  <c:v>57818</c:v>
                </c:pt>
                <c:pt idx="3741">
                  <c:v>57825</c:v>
                </c:pt>
                <c:pt idx="3742">
                  <c:v>57832</c:v>
                </c:pt>
                <c:pt idx="3743">
                  <c:v>57839</c:v>
                </c:pt>
                <c:pt idx="3744">
                  <c:v>57846</c:v>
                </c:pt>
                <c:pt idx="3745">
                  <c:v>57853</c:v>
                </c:pt>
                <c:pt idx="3746">
                  <c:v>57860</c:v>
                </c:pt>
                <c:pt idx="3747">
                  <c:v>57867</c:v>
                </c:pt>
                <c:pt idx="3748">
                  <c:v>57874</c:v>
                </c:pt>
                <c:pt idx="3749">
                  <c:v>57881</c:v>
                </c:pt>
                <c:pt idx="3750">
                  <c:v>57888</c:v>
                </c:pt>
                <c:pt idx="3751">
                  <c:v>57895</c:v>
                </c:pt>
                <c:pt idx="3752">
                  <c:v>57902</c:v>
                </c:pt>
                <c:pt idx="3753">
                  <c:v>57909</c:v>
                </c:pt>
                <c:pt idx="3754">
                  <c:v>57916</c:v>
                </c:pt>
                <c:pt idx="3755">
                  <c:v>57923</c:v>
                </c:pt>
                <c:pt idx="3756">
                  <c:v>57930</c:v>
                </c:pt>
                <c:pt idx="3757">
                  <c:v>57937</c:v>
                </c:pt>
                <c:pt idx="3758">
                  <c:v>57944</c:v>
                </c:pt>
                <c:pt idx="3759">
                  <c:v>57951</c:v>
                </c:pt>
                <c:pt idx="3760">
                  <c:v>57958</c:v>
                </c:pt>
                <c:pt idx="3761">
                  <c:v>57965</c:v>
                </c:pt>
                <c:pt idx="3762">
                  <c:v>57972</c:v>
                </c:pt>
                <c:pt idx="3763">
                  <c:v>57979</c:v>
                </c:pt>
                <c:pt idx="3764">
                  <c:v>57986</c:v>
                </c:pt>
                <c:pt idx="3765">
                  <c:v>57993</c:v>
                </c:pt>
                <c:pt idx="3766">
                  <c:v>58000</c:v>
                </c:pt>
                <c:pt idx="3767">
                  <c:v>58007</c:v>
                </c:pt>
                <c:pt idx="3768">
                  <c:v>58014</c:v>
                </c:pt>
                <c:pt idx="3769">
                  <c:v>58021</c:v>
                </c:pt>
                <c:pt idx="3770">
                  <c:v>58028</c:v>
                </c:pt>
                <c:pt idx="3771">
                  <c:v>58035</c:v>
                </c:pt>
                <c:pt idx="3772">
                  <c:v>58042</c:v>
                </c:pt>
                <c:pt idx="3773">
                  <c:v>58049</c:v>
                </c:pt>
                <c:pt idx="3774">
                  <c:v>58056</c:v>
                </c:pt>
                <c:pt idx="3775">
                  <c:v>58063</c:v>
                </c:pt>
                <c:pt idx="3776">
                  <c:v>58071</c:v>
                </c:pt>
                <c:pt idx="3777">
                  <c:v>58078</c:v>
                </c:pt>
                <c:pt idx="3778">
                  <c:v>58085</c:v>
                </c:pt>
                <c:pt idx="3779">
                  <c:v>58092</c:v>
                </c:pt>
                <c:pt idx="3780">
                  <c:v>58099</c:v>
                </c:pt>
                <c:pt idx="3781">
                  <c:v>58106</c:v>
                </c:pt>
                <c:pt idx="3782">
                  <c:v>58113</c:v>
                </c:pt>
                <c:pt idx="3783">
                  <c:v>58120</c:v>
                </c:pt>
                <c:pt idx="3784">
                  <c:v>58127</c:v>
                </c:pt>
                <c:pt idx="3785">
                  <c:v>58134</c:v>
                </c:pt>
                <c:pt idx="3786">
                  <c:v>58141</c:v>
                </c:pt>
                <c:pt idx="3787">
                  <c:v>58148</c:v>
                </c:pt>
                <c:pt idx="3788">
                  <c:v>58155</c:v>
                </c:pt>
                <c:pt idx="3789">
                  <c:v>58161</c:v>
                </c:pt>
                <c:pt idx="3790">
                  <c:v>58168</c:v>
                </c:pt>
                <c:pt idx="3791">
                  <c:v>58175</c:v>
                </c:pt>
                <c:pt idx="3792">
                  <c:v>58182</c:v>
                </c:pt>
                <c:pt idx="3793">
                  <c:v>58189</c:v>
                </c:pt>
                <c:pt idx="3794">
                  <c:v>58197</c:v>
                </c:pt>
                <c:pt idx="3795">
                  <c:v>58204</c:v>
                </c:pt>
                <c:pt idx="3796">
                  <c:v>58211</c:v>
                </c:pt>
                <c:pt idx="3797">
                  <c:v>58218</c:v>
                </c:pt>
                <c:pt idx="3798">
                  <c:v>58225</c:v>
                </c:pt>
                <c:pt idx="3799">
                  <c:v>58232</c:v>
                </c:pt>
                <c:pt idx="3800">
                  <c:v>58239</c:v>
                </c:pt>
                <c:pt idx="3801">
                  <c:v>58246</c:v>
                </c:pt>
                <c:pt idx="3802">
                  <c:v>58253</c:v>
                </c:pt>
                <c:pt idx="3803">
                  <c:v>58260</c:v>
                </c:pt>
                <c:pt idx="3804">
                  <c:v>58267</c:v>
                </c:pt>
                <c:pt idx="3805">
                  <c:v>58274</c:v>
                </c:pt>
                <c:pt idx="3806">
                  <c:v>58281</c:v>
                </c:pt>
                <c:pt idx="3807">
                  <c:v>58288</c:v>
                </c:pt>
                <c:pt idx="3808">
                  <c:v>58295</c:v>
                </c:pt>
                <c:pt idx="3809">
                  <c:v>58302</c:v>
                </c:pt>
                <c:pt idx="3810">
                  <c:v>58309</c:v>
                </c:pt>
                <c:pt idx="3811">
                  <c:v>58316</c:v>
                </c:pt>
                <c:pt idx="3812">
                  <c:v>58323</c:v>
                </c:pt>
                <c:pt idx="3813">
                  <c:v>58330</c:v>
                </c:pt>
                <c:pt idx="3814">
                  <c:v>58337</c:v>
                </c:pt>
                <c:pt idx="3815">
                  <c:v>58344</c:v>
                </c:pt>
                <c:pt idx="3816">
                  <c:v>58351</c:v>
                </c:pt>
                <c:pt idx="3817">
                  <c:v>58358</c:v>
                </c:pt>
                <c:pt idx="3818">
                  <c:v>58365</c:v>
                </c:pt>
                <c:pt idx="3819">
                  <c:v>58372</c:v>
                </c:pt>
                <c:pt idx="3820">
                  <c:v>58379</c:v>
                </c:pt>
                <c:pt idx="3821">
                  <c:v>58386</c:v>
                </c:pt>
                <c:pt idx="3822">
                  <c:v>58393</c:v>
                </c:pt>
                <c:pt idx="3823">
                  <c:v>58400</c:v>
                </c:pt>
                <c:pt idx="3824">
                  <c:v>58407</c:v>
                </c:pt>
                <c:pt idx="3825">
                  <c:v>58414</c:v>
                </c:pt>
                <c:pt idx="3826">
                  <c:v>58421</c:v>
                </c:pt>
                <c:pt idx="3827">
                  <c:v>58428</c:v>
                </c:pt>
                <c:pt idx="3828">
                  <c:v>58438</c:v>
                </c:pt>
                <c:pt idx="3829">
                  <c:v>58445</c:v>
                </c:pt>
                <c:pt idx="3830">
                  <c:v>58452</c:v>
                </c:pt>
                <c:pt idx="3831">
                  <c:v>58459</c:v>
                </c:pt>
                <c:pt idx="3832">
                  <c:v>58466</c:v>
                </c:pt>
                <c:pt idx="3833">
                  <c:v>58473</c:v>
                </c:pt>
                <c:pt idx="3834">
                  <c:v>58480</c:v>
                </c:pt>
                <c:pt idx="3835">
                  <c:v>58487</c:v>
                </c:pt>
                <c:pt idx="3836">
                  <c:v>58494</c:v>
                </c:pt>
                <c:pt idx="3837">
                  <c:v>58501</c:v>
                </c:pt>
                <c:pt idx="3838">
                  <c:v>58508</c:v>
                </c:pt>
                <c:pt idx="3839">
                  <c:v>58515</c:v>
                </c:pt>
                <c:pt idx="3840">
                  <c:v>58522</c:v>
                </c:pt>
                <c:pt idx="3841">
                  <c:v>58529</c:v>
                </c:pt>
                <c:pt idx="3842">
                  <c:v>58536</c:v>
                </c:pt>
                <c:pt idx="3843">
                  <c:v>58543</c:v>
                </c:pt>
                <c:pt idx="3844">
                  <c:v>58551</c:v>
                </c:pt>
                <c:pt idx="3845">
                  <c:v>58558</c:v>
                </c:pt>
                <c:pt idx="3846">
                  <c:v>58565</c:v>
                </c:pt>
                <c:pt idx="3847">
                  <c:v>58572</c:v>
                </c:pt>
                <c:pt idx="3848">
                  <c:v>58579</c:v>
                </c:pt>
                <c:pt idx="3849">
                  <c:v>58586</c:v>
                </c:pt>
                <c:pt idx="3850">
                  <c:v>58593</c:v>
                </c:pt>
                <c:pt idx="3851">
                  <c:v>58600</c:v>
                </c:pt>
                <c:pt idx="3852">
                  <c:v>58607</c:v>
                </c:pt>
                <c:pt idx="3853">
                  <c:v>58614</c:v>
                </c:pt>
                <c:pt idx="3854">
                  <c:v>58621</c:v>
                </c:pt>
                <c:pt idx="3855">
                  <c:v>58628</c:v>
                </c:pt>
                <c:pt idx="3856">
                  <c:v>58635</c:v>
                </c:pt>
                <c:pt idx="3857">
                  <c:v>58642</c:v>
                </c:pt>
                <c:pt idx="3858">
                  <c:v>58649</c:v>
                </c:pt>
                <c:pt idx="3859">
                  <c:v>58656</c:v>
                </c:pt>
                <c:pt idx="3860">
                  <c:v>58663</c:v>
                </c:pt>
                <c:pt idx="3861">
                  <c:v>58670</c:v>
                </c:pt>
                <c:pt idx="3862">
                  <c:v>58677</c:v>
                </c:pt>
                <c:pt idx="3863">
                  <c:v>58684</c:v>
                </c:pt>
                <c:pt idx="3864">
                  <c:v>58691</c:v>
                </c:pt>
                <c:pt idx="3865">
                  <c:v>58698</c:v>
                </c:pt>
                <c:pt idx="3866">
                  <c:v>58705</c:v>
                </c:pt>
                <c:pt idx="3867">
                  <c:v>58712</c:v>
                </c:pt>
                <c:pt idx="3868">
                  <c:v>58719</c:v>
                </c:pt>
                <c:pt idx="3869">
                  <c:v>58726</c:v>
                </c:pt>
                <c:pt idx="3870">
                  <c:v>58733</c:v>
                </c:pt>
                <c:pt idx="3871">
                  <c:v>58740</c:v>
                </c:pt>
                <c:pt idx="3872">
                  <c:v>58747</c:v>
                </c:pt>
                <c:pt idx="3873">
                  <c:v>58754</c:v>
                </c:pt>
                <c:pt idx="3874">
                  <c:v>58761</c:v>
                </c:pt>
                <c:pt idx="3875">
                  <c:v>58768</c:v>
                </c:pt>
                <c:pt idx="3876">
                  <c:v>58775</c:v>
                </c:pt>
                <c:pt idx="3877">
                  <c:v>58782</c:v>
                </c:pt>
                <c:pt idx="3878">
                  <c:v>58789</c:v>
                </c:pt>
                <c:pt idx="3879">
                  <c:v>58796</c:v>
                </c:pt>
                <c:pt idx="3880">
                  <c:v>58803</c:v>
                </c:pt>
                <c:pt idx="3881">
                  <c:v>58810</c:v>
                </c:pt>
                <c:pt idx="3882">
                  <c:v>58817</c:v>
                </c:pt>
                <c:pt idx="3883">
                  <c:v>58824</c:v>
                </c:pt>
                <c:pt idx="3884">
                  <c:v>58831</c:v>
                </c:pt>
                <c:pt idx="3885">
                  <c:v>58838</c:v>
                </c:pt>
                <c:pt idx="3886">
                  <c:v>58845</c:v>
                </c:pt>
                <c:pt idx="3887">
                  <c:v>58852</c:v>
                </c:pt>
                <c:pt idx="3888">
                  <c:v>58859</c:v>
                </c:pt>
                <c:pt idx="3889">
                  <c:v>58866</c:v>
                </c:pt>
                <c:pt idx="3890">
                  <c:v>58873</c:v>
                </c:pt>
                <c:pt idx="3891">
                  <c:v>58880</c:v>
                </c:pt>
                <c:pt idx="3892">
                  <c:v>58887</c:v>
                </c:pt>
                <c:pt idx="3893">
                  <c:v>58894</c:v>
                </c:pt>
                <c:pt idx="3894">
                  <c:v>58901</c:v>
                </c:pt>
                <c:pt idx="3895">
                  <c:v>58908</c:v>
                </c:pt>
                <c:pt idx="3896">
                  <c:v>58915</c:v>
                </c:pt>
                <c:pt idx="3897">
                  <c:v>58922</c:v>
                </c:pt>
                <c:pt idx="3898">
                  <c:v>58929</c:v>
                </c:pt>
                <c:pt idx="3899">
                  <c:v>58936</c:v>
                </c:pt>
                <c:pt idx="3900">
                  <c:v>58943</c:v>
                </c:pt>
                <c:pt idx="3901">
                  <c:v>58950</c:v>
                </c:pt>
                <c:pt idx="3902">
                  <c:v>58957</c:v>
                </c:pt>
                <c:pt idx="3903">
                  <c:v>58964</c:v>
                </c:pt>
                <c:pt idx="3904">
                  <c:v>58971</c:v>
                </c:pt>
                <c:pt idx="3905">
                  <c:v>58978</c:v>
                </c:pt>
                <c:pt idx="3906">
                  <c:v>58985</c:v>
                </c:pt>
                <c:pt idx="3907">
                  <c:v>58992</c:v>
                </c:pt>
                <c:pt idx="3908">
                  <c:v>58999</c:v>
                </c:pt>
                <c:pt idx="3909">
                  <c:v>59006</c:v>
                </c:pt>
                <c:pt idx="3910">
                  <c:v>59013</c:v>
                </c:pt>
                <c:pt idx="3911">
                  <c:v>59020</c:v>
                </c:pt>
                <c:pt idx="3912">
                  <c:v>59027</c:v>
                </c:pt>
                <c:pt idx="3913">
                  <c:v>59034</c:v>
                </c:pt>
                <c:pt idx="3914">
                  <c:v>59041</c:v>
                </c:pt>
                <c:pt idx="3915">
                  <c:v>59048</c:v>
                </c:pt>
                <c:pt idx="3916">
                  <c:v>59055</c:v>
                </c:pt>
                <c:pt idx="3917">
                  <c:v>59062</c:v>
                </c:pt>
                <c:pt idx="3918">
                  <c:v>59069</c:v>
                </c:pt>
                <c:pt idx="3919">
                  <c:v>59076</c:v>
                </c:pt>
                <c:pt idx="3920">
                  <c:v>59083</c:v>
                </c:pt>
                <c:pt idx="3921">
                  <c:v>59090</c:v>
                </c:pt>
                <c:pt idx="3922">
                  <c:v>59097</c:v>
                </c:pt>
                <c:pt idx="3923">
                  <c:v>59104</c:v>
                </c:pt>
                <c:pt idx="3924">
                  <c:v>59111</c:v>
                </c:pt>
                <c:pt idx="3925">
                  <c:v>59118</c:v>
                </c:pt>
                <c:pt idx="3926">
                  <c:v>59125</c:v>
                </c:pt>
                <c:pt idx="3927">
                  <c:v>59132</c:v>
                </c:pt>
                <c:pt idx="3928">
                  <c:v>59139</c:v>
                </c:pt>
                <c:pt idx="3929">
                  <c:v>59146</c:v>
                </c:pt>
                <c:pt idx="3930">
                  <c:v>59153</c:v>
                </c:pt>
                <c:pt idx="3931">
                  <c:v>59160</c:v>
                </c:pt>
                <c:pt idx="3932">
                  <c:v>59167</c:v>
                </c:pt>
                <c:pt idx="3933">
                  <c:v>59174</c:v>
                </c:pt>
                <c:pt idx="3934">
                  <c:v>59181</c:v>
                </c:pt>
                <c:pt idx="3935">
                  <c:v>59188</c:v>
                </c:pt>
                <c:pt idx="3936">
                  <c:v>59195</c:v>
                </c:pt>
                <c:pt idx="3937">
                  <c:v>59202</c:v>
                </c:pt>
                <c:pt idx="3938">
                  <c:v>59209</c:v>
                </c:pt>
                <c:pt idx="3939">
                  <c:v>59216</c:v>
                </c:pt>
                <c:pt idx="3940">
                  <c:v>59223</c:v>
                </c:pt>
                <c:pt idx="3941">
                  <c:v>59230</c:v>
                </c:pt>
                <c:pt idx="3942">
                  <c:v>59237</c:v>
                </c:pt>
                <c:pt idx="3943">
                  <c:v>59244</c:v>
                </c:pt>
                <c:pt idx="3944">
                  <c:v>59251</c:v>
                </c:pt>
                <c:pt idx="3945">
                  <c:v>59258</c:v>
                </c:pt>
                <c:pt idx="3946">
                  <c:v>59265</c:v>
                </c:pt>
                <c:pt idx="3947">
                  <c:v>59272</c:v>
                </c:pt>
                <c:pt idx="3948">
                  <c:v>59279</c:v>
                </c:pt>
                <c:pt idx="3949">
                  <c:v>59286</c:v>
                </c:pt>
                <c:pt idx="3950">
                  <c:v>59293</c:v>
                </c:pt>
                <c:pt idx="3951">
                  <c:v>59300</c:v>
                </c:pt>
                <c:pt idx="3952">
                  <c:v>59307</c:v>
                </c:pt>
                <c:pt idx="3953">
                  <c:v>59314</c:v>
                </c:pt>
                <c:pt idx="3954">
                  <c:v>59321</c:v>
                </c:pt>
                <c:pt idx="3955">
                  <c:v>59328</c:v>
                </c:pt>
                <c:pt idx="3956">
                  <c:v>59335</c:v>
                </c:pt>
                <c:pt idx="3957">
                  <c:v>59342</c:v>
                </c:pt>
                <c:pt idx="3958">
                  <c:v>59349</c:v>
                </c:pt>
                <c:pt idx="3959">
                  <c:v>59356</c:v>
                </c:pt>
                <c:pt idx="3960">
                  <c:v>59363</c:v>
                </c:pt>
                <c:pt idx="3961">
                  <c:v>59370</c:v>
                </c:pt>
                <c:pt idx="3962">
                  <c:v>59377</c:v>
                </c:pt>
                <c:pt idx="3963">
                  <c:v>59384</c:v>
                </c:pt>
                <c:pt idx="3964">
                  <c:v>59391</c:v>
                </c:pt>
                <c:pt idx="3965">
                  <c:v>59398</c:v>
                </c:pt>
                <c:pt idx="3966">
                  <c:v>59405</c:v>
                </c:pt>
                <c:pt idx="3967">
                  <c:v>59412</c:v>
                </c:pt>
                <c:pt idx="3968">
                  <c:v>59419</c:v>
                </c:pt>
                <c:pt idx="3969">
                  <c:v>59426</c:v>
                </c:pt>
                <c:pt idx="3970">
                  <c:v>59433</c:v>
                </c:pt>
                <c:pt idx="3971">
                  <c:v>59440</c:v>
                </c:pt>
                <c:pt idx="3972">
                  <c:v>59447</c:v>
                </c:pt>
                <c:pt idx="3973">
                  <c:v>59454</c:v>
                </c:pt>
                <c:pt idx="3974">
                  <c:v>59461</c:v>
                </c:pt>
                <c:pt idx="3975">
                  <c:v>59468</c:v>
                </c:pt>
                <c:pt idx="3976">
                  <c:v>59475</c:v>
                </c:pt>
                <c:pt idx="3977">
                  <c:v>59482</c:v>
                </c:pt>
                <c:pt idx="3978">
                  <c:v>59489</c:v>
                </c:pt>
                <c:pt idx="3979">
                  <c:v>59496</c:v>
                </c:pt>
                <c:pt idx="3980">
                  <c:v>59503</c:v>
                </c:pt>
                <c:pt idx="3981">
                  <c:v>59510</c:v>
                </c:pt>
                <c:pt idx="3982">
                  <c:v>59517</c:v>
                </c:pt>
                <c:pt idx="3983">
                  <c:v>59524</c:v>
                </c:pt>
                <c:pt idx="3984">
                  <c:v>59532</c:v>
                </c:pt>
                <c:pt idx="3985">
                  <c:v>59539</c:v>
                </c:pt>
                <c:pt idx="3986">
                  <c:v>59546</c:v>
                </c:pt>
                <c:pt idx="3987">
                  <c:v>59553</c:v>
                </c:pt>
                <c:pt idx="3988">
                  <c:v>59560</c:v>
                </c:pt>
                <c:pt idx="3989">
                  <c:v>59567</c:v>
                </c:pt>
                <c:pt idx="3990">
                  <c:v>59574</c:v>
                </c:pt>
                <c:pt idx="3991">
                  <c:v>59581</c:v>
                </c:pt>
                <c:pt idx="3992">
                  <c:v>59588</c:v>
                </c:pt>
                <c:pt idx="3993">
                  <c:v>59595</c:v>
                </c:pt>
                <c:pt idx="3994">
                  <c:v>59602</c:v>
                </c:pt>
                <c:pt idx="3995">
                  <c:v>59609</c:v>
                </c:pt>
                <c:pt idx="3996">
                  <c:v>59616</c:v>
                </c:pt>
                <c:pt idx="3997">
                  <c:v>59623</c:v>
                </c:pt>
                <c:pt idx="3998">
                  <c:v>59630</c:v>
                </c:pt>
                <c:pt idx="3999">
                  <c:v>59637</c:v>
                </c:pt>
                <c:pt idx="4000">
                  <c:v>59644</c:v>
                </c:pt>
                <c:pt idx="4001">
                  <c:v>59651</c:v>
                </c:pt>
                <c:pt idx="4002">
                  <c:v>59658</c:v>
                </c:pt>
                <c:pt idx="4003">
                  <c:v>59665</c:v>
                </c:pt>
                <c:pt idx="4004">
                  <c:v>59672</c:v>
                </c:pt>
                <c:pt idx="4005">
                  <c:v>59679</c:v>
                </c:pt>
                <c:pt idx="4006">
                  <c:v>59686</c:v>
                </c:pt>
                <c:pt idx="4007">
                  <c:v>59693</c:v>
                </c:pt>
                <c:pt idx="4008">
                  <c:v>59700</c:v>
                </c:pt>
                <c:pt idx="4009">
                  <c:v>59707</c:v>
                </c:pt>
                <c:pt idx="4010">
                  <c:v>59714</c:v>
                </c:pt>
                <c:pt idx="4011">
                  <c:v>59721</c:v>
                </c:pt>
                <c:pt idx="4012">
                  <c:v>59728</c:v>
                </c:pt>
                <c:pt idx="4013">
                  <c:v>59735</c:v>
                </c:pt>
                <c:pt idx="4014">
                  <c:v>59742</c:v>
                </c:pt>
                <c:pt idx="4015">
                  <c:v>59749</c:v>
                </c:pt>
                <c:pt idx="4016">
                  <c:v>59756</c:v>
                </c:pt>
                <c:pt idx="4017">
                  <c:v>59763</c:v>
                </c:pt>
                <c:pt idx="4018">
                  <c:v>59770</c:v>
                </c:pt>
                <c:pt idx="4019">
                  <c:v>59777</c:v>
                </c:pt>
                <c:pt idx="4020">
                  <c:v>59784</c:v>
                </c:pt>
                <c:pt idx="4021">
                  <c:v>59791</c:v>
                </c:pt>
                <c:pt idx="4022">
                  <c:v>59798</c:v>
                </c:pt>
                <c:pt idx="4023">
                  <c:v>59805</c:v>
                </c:pt>
                <c:pt idx="4024">
                  <c:v>59812</c:v>
                </c:pt>
                <c:pt idx="4025">
                  <c:v>59819</c:v>
                </c:pt>
                <c:pt idx="4026">
                  <c:v>59826</c:v>
                </c:pt>
                <c:pt idx="4027">
                  <c:v>59833</c:v>
                </c:pt>
                <c:pt idx="4028">
                  <c:v>59840</c:v>
                </c:pt>
                <c:pt idx="4029">
                  <c:v>59847</c:v>
                </c:pt>
                <c:pt idx="4030">
                  <c:v>59854</c:v>
                </c:pt>
                <c:pt idx="4031">
                  <c:v>59861</c:v>
                </c:pt>
                <c:pt idx="4032">
                  <c:v>59868</c:v>
                </c:pt>
                <c:pt idx="4033">
                  <c:v>59875</c:v>
                </c:pt>
                <c:pt idx="4034">
                  <c:v>59882</c:v>
                </c:pt>
                <c:pt idx="4035">
                  <c:v>59889</c:v>
                </c:pt>
                <c:pt idx="4036">
                  <c:v>59897</c:v>
                </c:pt>
                <c:pt idx="4037">
                  <c:v>59904</c:v>
                </c:pt>
                <c:pt idx="4038">
                  <c:v>59911</c:v>
                </c:pt>
                <c:pt idx="4039">
                  <c:v>59918</c:v>
                </c:pt>
                <c:pt idx="4040">
                  <c:v>59925</c:v>
                </c:pt>
                <c:pt idx="4041">
                  <c:v>59932</c:v>
                </c:pt>
                <c:pt idx="4042">
                  <c:v>59939</c:v>
                </c:pt>
                <c:pt idx="4043">
                  <c:v>59946</c:v>
                </c:pt>
                <c:pt idx="4044">
                  <c:v>59953</c:v>
                </c:pt>
                <c:pt idx="4045">
                  <c:v>59960</c:v>
                </c:pt>
                <c:pt idx="4046">
                  <c:v>59967</c:v>
                </c:pt>
                <c:pt idx="4047">
                  <c:v>59974</c:v>
                </c:pt>
                <c:pt idx="4048">
                  <c:v>59981</c:v>
                </c:pt>
                <c:pt idx="4049">
                  <c:v>59988</c:v>
                </c:pt>
                <c:pt idx="4050">
                  <c:v>59995</c:v>
                </c:pt>
                <c:pt idx="4051">
                  <c:v>60002</c:v>
                </c:pt>
                <c:pt idx="4052">
                  <c:v>60009</c:v>
                </c:pt>
                <c:pt idx="4053">
                  <c:v>60016</c:v>
                </c:pt>
                <c:pt idx="4054">
                  <c:v>60024</c:v>
                </c:pt>
                <c:pt idx="4055">
                  <c:v>60031</c:v>
                </c:pt>
                <c:pt idx="4056">
                  <c:v>60038</c:v>
                </c:pt>
                <c:pt idx="4057">
                  <c:v>60045</c:v>
                </c:pt>
                <c:pt idx="4058">
                  <c:v>60052</c:v>
                </c:pt>
                <c:pt idx="4059">
                  <c:v>60059</c:v>
                </c:pt>
                <c:pt idx="4060">
                  <c:v>60066</c:v>
                </c:pt>
                <c:pt idx="4061">
                  <c:v>60073</c:v>
                </c:pt>
                <c:pt idx="4062">
                  <c:v>60080</c:v>
                </c:pt>
                <c:pt idx="4063">
                  <c:v>60087</c:v>
                </c:pt>
                <c:pt idx="4064">
                  <c:v>60094</c:v>
                </c:pt>
                <c:pt idx="4065">
                  <c:v>60101</c:v>
                </c:pt>
                <c:pt idx="4066">
                  <c:v>60108</c:v>
                </c:pt>
                <c:pt idx="4067">
                  <c:v>60115</c:v>
                </c:pt>
                <c:pt idx="4068">
                  <c:v>60122</c:v>
                </c:pt>
                <c:pt idx="4069">
                  <c:v>60129</c:v>
                </c:pt>
                <c:pt idx="4070">
                  <c:v>60136</c:v>
                </c:pt>
                <c:pt idx="4071">
                  <c:v>60143</c:v>
                </c:pt>
                <c:pt idx="4072">
                  <c:v>60150</c:v>
                </c:pt>
                <c:pt idx="4073">
                  <c:v>60157</c:v>
                </c:pt>
                <c:pt idx="4074">
                  <c:v>60164</c:v>
                </c:pt>
                <c:pt idx="4075">
                  <c:v>60171</c:v>
                </c:pt>
                <c:pt idx="4076">
                  <c:v>60178</c:v>
                </c:pt>
                <c:pt idx="4077">
                  <c:v>60185</c:v>
                </c:pt>
                <c:pt idx="4078">
                  <c:v>60192</c:v>
                </c:pt>
                <c:pt idx="4079">
                  <c:v>60199</c:v>
                </c:pt>
                <c:pt idx="4080">
                  <c:v>60206</c:v>
                </c:pt>
                <c:pt idx="4081">
                  <c:v>60213</c:v>
                </c:pt>
                <c:pt idx="4082">
                  <c:v>60220</c:v>
                </c:pt>
                <c:pt idx="4083">
                  <c:v>60227</c:v>
                </c:pt>
                <c:pt idx="4084">
                  <c:v>60234</c:v>
                </c:pt>
                <c:pt idx="4085">
                  <c:v>60241</c:v>
                </c:pt>
                <c:pt idx="4086">
                  <c:v>60248</c:v>
                </c:pt>
                <c:pt idx="4087">
                  <c:v>60255</c:v>
                </c:pt>
                <c:pt idx="4088">
                  <c:v>60265</c:v>
                </c:pt>
                <c:pt idx="4089">
                  <c:v>60272</c:v>
                </c:pt>
                <c:pt idx="4090">
                  <c:v>60279</c:v>
                </c:pt>
                <c:pt idx="4091">
                  <c:v>60286</c:v>
                </c:pt>
                <c:pt idx="4092">
                  <c:v>60293</c:v>
                </c:pt>
                <c:pt idx="4093">
                  <c:v>60300</c:v>
                </c:pt>
                <c:pt idx="4094">
                  <c:v>60307</c:v>
                </c:pt>
                <c:pt idx="4095">
                  <c:v>60314</c:v>
                </c:pt>
                <c:pt idx="4096">
                  <c:v>60321</c:v>
                </c:pt>
                <c:pt idx="4097">
                  <c:v>60328</c:v>
                </c:pt>
                <c:pt idx="4098">
                  <c:v>60335</c:v>
                </c:pt>
                <c:pt idx="4099">
                  <c:v>60342</c:v>
                </c:pt>
                <c:pt idx="4100">
                  <c:v>60349</c:v>
                </c:pt>
                <c:pt idx="4101">
                  <c:v>60357</c:v>
                </c:pt>
                <c:pt idx="4102">
                  <c:v>60364</c:v>
                </c:pt>
                <c:pt idx="4103">
                  <c:v>60371</c:v>
                </c:pt>
                <c:pt idx="4104">
                  <c:v>60378</c:v>
                </c:pt>
                <c:pt idx="4105">
                  <c:v>60385</c:v>
                </c:pt>
                <c:pt idx="4106">
                  <c:v>60392</c:v>
                </c:pt>
                <c:pt idx="4107">
                  <c:v>60399</c:v>
                </c:pt>
                <c:pt idx="4108">
                  <c:v>60406</c:v>
                </c:pt>
                <c:pt idx="4109">
                  <c:v>60413</c:v>
                </c:pt>
                <c:pt idx="4110">
                  <c:v>60420</c:v>
                </c:pt>
                <c:pt idx="4111">
                  <c:v>60427</c:v>
                </c:pt>
                <c:pt idx="4112">
                  <c:v>60434</c:v>
                </c:pt>
                <c:pt idx="4113">
                  <c:v>60441</c:v>
                </c:pt>
                <c:pt idx="4114">
                  <c:v>60448</c:v>
                </c:pt>
                <c:pt idx="4115">
                  <c:v>60455</c:v>
                </c:pt>
                <c:pt idx="4116">
                  <c:v>60462</c:v>
                </c:pt>
                <c:pt idx="4117">
                  <c:v>60469</c:v>
                </c:pt>
                <c:pt idx="4118">
                  <c:v>60476</c:v>
                </c:pt>
                <c:pt idx="4119">
                  <c:v>60483</c:v>
                </c:pt>
                <c:pt idx="4120">
                  <c:v>60490</c:v>
                </c:pt>
                <c:pt idx="4121">
                  <c:v>60497</c:v>
                </c:pt>
                <c:pt idx="4122">
                  <c:v>60504</c:v>
                </c:pt>
                <c:pt idx="4123">
                  <c:v>60511</c:v>
                </c:pt>
                <c:pt idx="4124">
                  <c:v>60518</c:v>
                </c:pt>
                <c:pt idx="4125">
                  <c:v>60525</c:v>
                </c:pt>
                <c:pt idx="4126">
                  <c:v>60532</c:v>
                </c:pt>
                <c:pt idx="4127">
                  <c:v>60539</c:v>
                </c:pt>
                <c:pt idx="4128">
                  <c:v>60546</c:v>
                </c:pt>
                <c:pt idx="4129">
                  <c:v>60553</c:v>
                </c:pt>
                <c:pt idx="4130">
                  <c:v>60560</c:v>
                </c:pt>
                <c:pt idx="4131">
                  <c:v>60567</c:v>
                </c:pt>
                <c:pt idx="4132">
                  <c:v>60574</c:v>
                </c:pt>
                <c:pt idx="4133">
                  <c:v>60581</c:v>
                </c:pt>
                <c:pt idx="4134">
                  <c:v>60588</c:v>
                </c:pt>
                <c:pt idx="4135">
                  <c:v>60595</c:v>
                </c:pt>
                <c:pt idx="4136">
                  <c:v>60602</c:v>
                </c:pt>
                <c:pt idx="4137">
                  <c:v>60609</c:v>
                </c:pt>
                <c:pt idx="4138">
                  <c:v>60616</c:v>
                </c:pt>
                <c:pt idx="4139">
                  <c:v>60623</c:v>
                </c:pt>
                <c:pt idx="4140">
                  <c:v>60630</c:v>
                </c:pt>
                <c:pt idx="4141">
                  <c:v>60637</c:v>
                </c:pt>
                <c:pt idx="4142">
                  <c:v>60644</c:v>
                </c:pt>
                <c:pt idx="4143">
                  <c:v>60651</c:v>
                </c:pt>
                <c:pt idx="4144">
                  <c:v>60658</c:v>
                </c:pt>
                <c:pt idx="4145">
                  <c:v>60665</c:v>
                </c:pt>
                <c:pt idx="4146">
                  <c:v>60672</c:v>
                </c:pt>
                <c:pt idx="4147">
                  <c:v>60679</c:v>
                </c:pt>
                <c:pt idx="4148">
                  <c:v>60686</c:v>
                </c:pt>
                <c:pt idx="4149">
                  <c:v>60693</c:v>
                </c:pt>
                <c:pt idx="4150">
                  <c:v>60700</c:v>
                </c:pt>
                <c:pt idx="4151">
                  <c:v>60707</c:v>
                </c:pt>
                <c:pt idx="4152">
                  <c:v>60714</c:v>
                </c:pt>
                <c:pt idx="4153">
                  <c:v>60721</c:v>
                </c:pt>
                <c:pt idx="4154">
                  <c:v>60728</c:v>
                </c:pt>
                <c:pt idx="4155">
                  <c:v>60735</c:v>
                </c:pt>
                <c:pt idx="4156">
                  <c:v>60742</c:v>
                </c:pt>
                <c:pt idx="4157">
                  <c:v>60749</c:v>
                </c:pt>
                <c:pt idx="4158">
                  <c:v>60756</c:v>
                </c:pt>
                <c:pt idx="4159">
                  <c:v>60763</c:v>
                </c:pt>
                <c:pt idx="4160">
                  <c:v>60770</c:v>
                </c:pt>
                <c:pt idx="4161">
                  <c:v>60777</c:v>
                </c:pt>
                <c:pt idx="4162">
                  <c:v>60784</c:v>
                </c:pt>
                <c:pt idx="4163">
                  <c:v>60791</c:v>
                </c:pt>
                <c:pt idx="4164">
                  <c:v>60798</c:v>
                </c:pt>
                <c:pt idx="4165">
                  <c:v>60805</c:v>
                </c:pt>
                <c:pt idx="4166">
                  <c:v>60812</c:v>
                </c:pt>
                <c:pt idx="4167">
                  <c:v>60819</c:v>
                </c:pt>
                <c:pt idx="4168">
                  <c:v>60826</c:v>
                </c:pt>
                <c:pt idx="4169">
                  <c:v>60833</c:v>
                </c:pt>
                <c:pt idx="4170">
                  <c:v>60840</c:v>
                </c:pt>
                <c:pt idx="4171">
                  <c:v>60847</c:v>
                </c:pt>
                <c:pt idx="4172">
                  <c:v>60854</c:v>
                </c:pt>
                <c:pt idx="4173">
                  <c:v>60861</c:v>
                </c:pt>
                <c:pt idx="4174">
                  <c:v>60868</c:v>
                </c:pt>
                <c:pt idx="4175">
                  <c:v>60875</c:v>
                </c:pt>
                <c:pt idx="4176">
                  <c:v>60882</c:v>
                </c:pt>
                <c:pt idx="4177">
                  <c:v>60889</c:v>
                </c:pt>
                <c:pt idx="4178">
                  <c:v>60896</c:v>
                </c:pt>
                <c:pt idx="4179">
                  <c:v>60903</c:v>
                </c:pt>
                <c:pt idx="4180">
                  <c:v>60910</c:v>
                </c:pt>
                <c:pt idx="4181">
                  <c:v>60917</c:v>
                </c:pt>
                <c:pt idx="4182">
                  <c:v>60924</c:v>
                </c:pt>
                <c:pt idx="4183">
                  <c:v>60931</c:v>
                </c:pt>
                <c:pt idx="4184">
                  <c:v>60938</c:v>
                </c:pt>
                <c:pt idx="4185">
                  <c:v>60945</c:v>
                </c:pt>
                <c:pt idx="4186">
                  <c:v>60952</c:v>
                </c:pt>
                <c:pt idx="4187">
                  <c:v>60959</c:v>
                </c:pt>
                <c:pt idx="4188">
                  <c:v>60966</c:v>
                </c:pt>
                <c:pt idx="4189">
                  <c:v>60973</c:v>
                </c:pt>
                <c:pt idx="4190">
                  <c:v>60980</c:v>
                </c:pt>
                <c:pt idx="4191">
                  <c:v>60987</c:v>
                </c:pt>
                <c:pt idx="4192">
                  <c:v>60994</c:v>
                </c:pt>
                <c:pt idx="4193">
                  <c:v>61001</c:v>
                </c:pt>
                <c:pt idx="4194">
                  <c:v>61008</c:v>
                </c:pt>
                <c:pt idx="4195">
                  <c:v>61015</c:v>
                </c:pt>
                <c:pt idx="4196">
                  <c:v>61022</c:v>
                </c:pt>
                <c:pt idx="4197">
                  <c:v>61029</c:v>
                </c:pt>
                <c:pt idx="4198">
                  <c:v>61036</c:v>
                </c:pt>
                <c:pt idx="4199">
                  <c:v>61043</c:v>
                </c:pt>
                <c:pt idx="4200">
                  <c:v>61050</c:v>
                </c:pt>
                <c:pt idx="4201">
                  <c:v>61057</c:v>
                </c:pt>
                <c:pt idx="4202">
                  <c:v>61064</c:v>
                </c:pt>
                <c:pt idx="4203">
                  <c:v>61071</c:v>
                </c:pt>
                <c:pt idx="4204">
                  <c:v>61078</c:v>
                </c:pt>
                <c:pt idx="4205">
                  <c:v>61085</c:v>
                </c:pt>
                <c:pt idx="4206">
                  <c:v>61092</c:v>
                </c:pt>
                <c:pt idx="4207">
                  <c:v>61099</c:v>
                </c:pt>
                <c:pt idx="4208">
                  <c:v>61106</c:v>
                </c:pt>
                <c:pt idx="4209">
                  <c:v>61113</c:v>
                </c:pt>
                <c:pt idx="4210">
                  <c:v>61120</c:v>
                </c:pt>
                <c:pt idx="4211">
                  <c:v>61127</c:v>
                </c:pt>
                <c:pt idx="4212">
                  <c:v>61134</c:v>
                </c:pt>
                <c:pt idx="4213">
                  <c:v>61141</c:v>
                </c:pt>
                <c:pt idx="4214">
                  <c:v>61148</c:v>
                </c:pt>
                <c:pt idx="4215">
                  <c:v>61155</c:v>
                </c:pt>
                <c:pt idx="4216">
                  <c:v>61162</c:v>
                </c:pt>
                <c:pt idx="4217">
                  <c:v>61169</c:v>
                </c:pt>
                <c:pt idx="4218">
                  <c:v>61176</c:v>
                </c:pt>
                <c:pt idx="4219">
                  <c:v>61183</c:v>
                </c:pt>
                <c:pt idx="4220">
                  <c:v>61190</c:v>
                </c:pt>
                <c:pt idx="4221">
                  <c:v>61197</c:v>
                </c:pt>
                <c:pt idx="4222">
                  <c:v>61204</c:v>
                </c:pt>
                <c:pt idx="4223">
                  <c:v>61211</c:v>
                </c:pt>
                <c:pt idx="4224">
                  <c:v>61218</c:v>
                </c:pt>
                <c:pt idx="4225">
                  <c:v>61225</c:v>
                </c:pt>
                <c:pt idx="4226">
                  <c:v>61232</c:v>
                </c:pt>
                <c:pt idx="4227">
                  <c:v>61239</c:v>
                </c:pt>
                <c:pt idx="4228">
                  <c:v>61246</c:v>
                </c:pt>
                <c:pt idx="4229">
                  <c:v>61253</c:v>
                </c:pt>
                <c:pt idx="4230">
                  <c:v>61260</c:v>
                </c:pt>
                <c:pt idx="4231">
                  <c:v>61267</c:v>
                </c:pt>
                <c:pt idx="4232">
                  <c:v>61274</c:v>
                </c:pt>
                <c:pt idx="4233">
                  <c:v>61281</c:v>
                </c:pt>
                <c:pt idx="4234">
                  <c:v>61288</c:v>
                </c:pt>
                <c:pt idx="4235">
                  <c:v>61295</c:v>
                </c:pt>
                <c:pt idx="4236">
                  <c:v>61302</c:v>
                </c:pt>
                <c:pt idx="4237">
                  <c:v>61309</c:v>
                </c:pt>
                <c:pt idx="4238">
                  <c:v>61316</c:v>
                </c:pt>
                <c:pt idx="4239">
                  <c:v>61323</c:v>
                </c:pt>
                <c:pt idx="4240">
                  <c:v>61330</c:v>
                </c:pt>
                <c:pt idx="4241">
                  <c:v>61337</c:v>
                </c:pt>
                <c:pt idx="4242">
                  <c:v>61344</c:v>
                </c:pt>
                <c:pt idx="4243">
                  <c:v>61351</c:v>
                </c:pt>
                <c:pt idx="4244">
                  <c:v>61358</c:v>
                </c:pt>
                <c:pt idx="4245">
                  <c:v>61365</c:v>
                </c:pt>
                <c:pt idx="4246">
                  <c:v>61372</c:v>
                </c:pt>
                <c:pt idx="4247">
                  <c:v>61379</c:v>
                </c:pt>
                <c:pt idx="4248">
                  <c:v>61386</c:v>
                </c:pt>
                <c:pt idx="4249">
                  <c:v>61393</c:v>
                </c:pt>
                <c:pt idx="4250">
                  <c:v>61400</c:v>
                </c:pt>
                <c:pt idx="4251">
                  <c:v>61407</c:v>
                </c:pt>
                <c:pt idx="4252">
                  <c:v>61414</c:v>
                </c:pt>
                <c:pt idx="4253">
                  <c:v>61421</c:v>
                </c:pt>
                <c:pt idx="4254">
                  <c:v>61428</c:v>
                </c:pt>
                <c:pt idx="4255">
                  <c:v>61435</c:v>
                </c:pt>
                <c:pt idx="4256">
                  <c:v>61442</c:v>
                </c:pt>
                <c:pt idx="4257">
                  <c:v>61449</c:v>
                </c:pt>
                <c:pt idx="4258">
                  <c:v>61456</c:v>
                </c:pt>
                <c:pt idx="4259">
                  <c:v>61463</c:v>
                </c:pt>
                <c:pt idx="4260">
                  <c:v>61470</c:v>
                </c:pt>
                <c:pt idx="4261">
                  <c:v>61477</c:v>
                </c:pt>
                <c:pt idx="4262">
                  <c:v>61485</c:v>
                </c:pt>
                <c:pt idx="4263">
                  <c:v>61492</c:v>
                </c:pt>
                <c:pt idx="4264">
                  <c:v>61499</c:v>
                </c:pt>
                <c:pt idx="4265">
                  <c:v>61506</c:v>
                </c:pt>
                <c:pt idx="4266">
                  <c:v>61513</c:v>
                </c:pt>
                <c:pt idx="4267">
                  <c:v>61520</c:v>
                </c:pt>
                <c:pt idx="4268">
                  <c:v>61527</c:v>
                </c:pt>
                <c:pt idx="4269">
                  <c:v>61534</c:v>
                </c:pt>
                <c:pt idx="4270">
                  <c:v>61541</c:v>
                </c:pt>
                <c:pt idx="4271">
                  <c:v>61548</c:v>
                </c:pt>
                <c:pt idx="4272">
                  <c:v>61555</c:v>
                </c:pt>
                <c:pt idx="4273">
                  <c:v>61562</c:v>
                </c:pt>
                <c:pt idx="4274">
                  <c:v>61569</c:v>
                </c:pt>
                <c:pt idx="4275">
                  <c:v>61576</c:v>
                </c:pt>
                <c:pt idx="4276">
                  <c:v>61583</c:v>
                </c:pt>
                <c:pt idx="4277">
                  <c:v>61590</c:v>
                </c:pt>
                <c:pt idx="4278">
                  <c:v>61597</c:v>
                </c:pt>
                <c:pt idx="4279">
                  <c:v>61604</c:v>
                </c:pt>
                <c:pt idx="4280">
                  <c:v>61611</c:v>
                </c:pt>
                <c:pt idx="4281">
                  <c:v>61618</c:v>
                </c:pt>
                <c:pt idx="4282">
                  <c:v>61625</c:v>
                </c:pt>
                <c:pt idx="4283">
                  <c:v>61632</c:v>
                </c:pt>
                <c:pt idx="4284">
                  <c:v>61639</c:v>
                </c:pt>
                <c:pt idx="4285">
                  <c:v>61646</c:v>
                </c:pt>
                <c:pt idx="4286">
                  <c:v>61653</c:v>
                </c:pt>
                <c:pt idx="4287">
                  <c:v>61660</c:v>
                </c:pt>
                <c:pt idx="4288">
                  <c:v>61667</c:v>
                </c:pt>
                <c:pt idx="4289">
                  <c:v>61674</c:v>
                </c:pt>
                <c:pt idx="4290">
                  <c:v>61681</c:v>
                </c:pt>
                <c:pt idx="4291">
                  <c:v>61688</c:v>
                </c:pt>
                <c:pt idx="4292">
                  <c:v>61695</c:v>
                </c:pt>
                <c:pt idx="4293">
                  <c:v>61702</c:v>
                </c:pt>
                <c:pt idx="4294">
                  <c:v>61709</c:v>
                </c:pt>
                <c:pt idx="4295">
                  <c:v>61716</c:v>
                </c:pt>
                <c:pt idx="4296">
                  <c:v>61724</c:v>
                </c:pt>
                <c:pt idx="4297">
                  <c:v>61731</c:v>
                </c:pt>
                <c:pt idx="4298">
                  <c:v>61738</c:v>
                </c:pt>
                <c:pt idx="4299">
                  <c:v>61745</c:v>
                </c:pt>
                <c:pt idx="4300">
                  <c:v>61752</c:v>
                </c:pt>
                <c:pt idx="4301">
                  <c:v>61759</c:v>
                </c:pt>
                <c:pt idx="4302">
                  <c:v>61766</c:v>
                </c:pt>
                <c:pt idx="4303">
                  <c:v>61773</c:v>
                </c:pt>
                <c:pt idx="4304">
                  <c:v>61780</c:v>
                </c:pt>
                <c:pt idx="4305">
                  <c:v>61787</c:v>
                </c:pt>
                <c:pt idx="4306">
                  <c:v>61794</c:v>
                </c:pt>
                <c:pt idx="4307">
                  <c:v>61801</c:v>
                </c:pt>
                <c:pt idx="4308">
                  <c:v>61808</c:v>
                </c:pt>
                <c:pt idx="4309">
                  <c:v>61815</c:v>
                </c:pt>
                <c:pt idx="4310">
                  <c:v>61822</c:v>
                </c:pt>
                <c:pt idx="4311">
                  <c:v>61829</c:v>
                </c:pt>
                <c:pt idx="4312">
                  <c:v>61836</c:v>
                </c:pt>
                <c:pt idx="4313">
                  <c:v>61843</c:v>
                </c:pt>
                <c:pt idx="4314">
                  <c:v>61850</c:v>
                </c:pt>
                <c:pt idx="4315">
                  <c:v>61857</c:v>
                </c:pt>
                <c:pt idx="4316">
                  <c:v>61864</c:v>
                </c:pt>
                <c:pt idx="4317">
                  <c:v>61871</c:v>
                </c:pt>
                <c:pt idx="4318">
                  <c:v>61878</c:v>
                </c:pt>
                <c:pt idx="4319">
                  <c:v>61885</c:v>
                </c:pt>
                <c:pt idx="4320">
                  <c:v>61892</c:v>
                </c:pt>
                <c:pt idx="4321">
                  <c:v>61899</c:v>
                </c:pt>
                <c:pt idx="4322">
                  <c:v>61906</c:v>
                </c:pt>
                <c:pt idx="4323">
                  <c:v>61913</c:v>
                </c:pt>
                <c:pt idx="4324">
                  <c:v>61920</c:v>
                </c:pt>
                <c:pt idx="4325">
                  <c:v>61927</c:v>
                </c:pt>
                <c:pt idx="4326">
                  <c:v>61934</c:v>
                </c:pt>
                <c:pt idx="4327">
                  <c:v>61941</c:v>
                </c:pt>
                <c:pt idx="4328">
                  <c:v>61948</c:v>
                </c:pt>
                <c:pt idx="4329">
                  <c:v>61955</c:v>
                </c:pt>
                <c:pt idx="4330">
                  <c:v>61962</c:v>
                </c:pt>
                <c:pt idx="4331">
                  <c:v>61969</c:v>
                </c:pt>
                <c:pt idx="4332">
                  <c:v>61976</c:v>
                </c:pt>
                <c:pt idx="4333">
                  <c:v>61983</c:v>
                </c:pt>
                <c:pt idx="4334">
                  <c:v>61990</c:v>
                </c:pt>
                <c:pt idx="4335">
                  <c:v>61997</c:v>
                </c:pt>
                <c:pt idx="4336">
                  <c:v>62004</c:v>
                </c:pt>
                <c:pt idx="4337">
                  <c:v>62011</c:v>
                </c:pt>
                <c:pt idx="4338">
                  <c:v>62018</c:v>
                </c:pt>
                <c:pt idx="4339">
                  <c:v>62025</c:v>
                </c:pt>
                <c:pt idx="4340">
                  <c:v>62032</c:v>
                </c:pt>
                <c:pt idx="4341">
                  <c:v>62039</c:v>
                </c:pt>
                <c:pt idx="4342">
                  <c:v>62046</c:v>
                </c:pt>
                <c:pt idx="4343">
                  <c:v>62053</c:v>
                </c:pt>
                <c:pt idx="4344">
                  <c:v>62060</c:v>
                </c:pt>
                <c:pt idx="4345">
                  <c:v>62067</c:v>
                </c:pt>
                <c:pt idx="4346">
                  <c:v>62074</c:v>
                </c:pt>
                <c:pt idx="4347">
                  <c:v>62081</c:v>
                </c:pt>
                <c:pt idx="4348">
                  <c:v>62089</c:v>
                </c:pt>
                <c:pt idx="4349">
                  <c:v>62096</c:v>
                </c:pt>
                <c:pt idx="4350">
                  <c:v>62103</c:v>
                </c:pt>
                <c:pt idx="4351">
                  <c:v>62110</c:v>
                </c:pt>
                <c:pt idx="4352">
                  <c:v>62117</c:v>
                </c:pt>
                <c:pt idx="4353">
                  <c:v>62124</c:v>
                </c:pt>
                <c:pt idx="4354">
                  <c:v>62131</c:v>
                </c:pt>
                <c:pt idx="4355">
                  <c:v>62138</c:v>
                </c:pt>
                <c:pt idx="4356">
                  <c:v>62145</c:v>
                </c:pt>
                <c:pt idx="4357">
                  <c:v>62152</c:v>
                </c:pt>
                <c:pt idx="4358">
                  <c:v>62159</c:v>
                </c:pt>
                <c:pt idx="4359">
                  <c:v>62166</c:v>
                </c:pt>
                <c:pt idx="4360">
                  <c:v>62173</c:v>
                </c:pt>
                <c:pt idx="4361">
                  <c:v>62179</c:v>
                </c:pt>
                <c:pt idx="4362">
                  <c:v>62186</c:v>
                </c:pt>
                <c:pt idx="4363">
                  <c:v>62193</c:v>
                </c:pt>
                <c:pt idx="4364">
                  <c:v>62200</c:v>
                </c:pt>
                <c:pt idx="4365">
                  <c:v>62207</c:v>
                </c:pt>
                <c:pt idx="4366">
                  <c:v>62215</c:v>
                </c:pt>
                <c:pt idx="4367">
                  <c:v>62222</c:v>
                </c:pt>
                <c:pt idx="4368">
                  <c:v>62229</c:v>
                </c:pt>
                <c:pt idx="4369">
                  <c:v>62236</c:v>
                </c:pt>
                <c:pt idx="4370">
                  <c:v>62243</c:v>
                </c:pt>
                <c:pt idx="4371">
                  <c:v>62250</c:v>
                </c:pt>
                <c:pt idx="4372">
                  <c:v>62257</c:v>
                </c:pt>
                <c:pt idx="4373">
                  <c:v>62264</c:v>
                </c:pt>
                <c:pt idx="4374">
                  <c:v>62271</c:v>
                </c:pt>
                <c:pt idx="4375">
                  <c:v>62278</c:v>
                </c:pt>
                <c:pt idx="4376">
                  <c:v>62285</c:v>
                </c:pt>
                <c:pt idx="4377">
                  <c:v>62292</c:v>
                </c:pt>
                <c:pt idx="4378">
                  <c:v>62299</c:v>
                </c:pt>
                <c:pt idx="4379">
                  <c:v>62306</c:v>
                </c:pt>
                <c:pt idx="4380">
                  <c:v>62313</c:v>
                </c:pt>
                <c:pt idx="4381">
                  <c:v>62320</c:v>
                </c:pt>
                <c:pt idx="4382">
                  <c:v>62327</c:v>
                </c:pt>
                <c:pt idx="4383">
                  <c:v>62334</c:v>
                </c:pt>
                <c:pt idx="4384">
                  <c:v>62341</c:v>
                </c:pt>
                <c:pt idx="4385">
                  <c:v>62348</c:v>
                </c:pt>
                <c:pt idx="4386">
                  <c:v>62355</c:v>
                </c:pt>
                <c:pt idx="4387">
                  <c:v>62362</c:v>
                </c:pt>
                <c:pt idx="4388">
                  <c:v>62369</c:v>
                </c:pt>
                <c:pt idx="4389">
                  <c:v>62376</c:v>
                </c:pt>
                <c:pt idx="4390">
                  <c:v>62383</c:v>
                </c:pt>
                <c:pt idx="4391">
                  <c:v>62390</c:v>
                </c:pt>
                <c:pt idx="4392">
                  <c:v>62397</c:v>
                </c:pt>
                <c:pt idx="4393">
                  <c:v>62404</c:v>
                </c:pt>
                <c:pt idx="4394">
                  <c:v>62411</c:v>
                </c:pt>
                <c:pt idx="4395">
                  <c:v>62418</c:v>
                </c:pt>
                <c:pt idx="4396">
                  <c:v>62425</c:v>
                </c:pt>
                <c:pt idx="4397">
                  <c:v>62432</c:v>
                </c:pt>
                <c:pt idx="4398">
                  <c:v>62439</c:v>
                </c:pt>
                <c:pt idx="4399">
                  <c:v>62446</c:v>
                </c:pt>
                <c:pt idx="4400">
                  <c:v>62456</c:v>
                </c:pt>
                <c:pt idx="4401">
                  <c:v>62463</c:v>
                </c:pt>
                <c:pt idx="4402">
                  <c:v>62470</c:v>
                </c:pt>
                <c:pt idx="4403">
                  <c:v>62477</c:v>
                </c:pt>
                <c:pt idx="4404">
                  <c:v>62484</c:v>
                </c:pt>
                <c:pt idx="4405">
                  <c:v>62491</c:v>
                </c:pt>
                <c:pt idx="4406">
                  <c:v>62498</c:v>
                </c:pt>
                <c:pt idx="4407">
                  <c:v>62505</c:v>
                </c:pt>
                <c:pt idx="4408">
                  <c:v>62512</c:v>
                </c:pt>
                <c:pt idx="4409">
                  <c:v>62519</c:v>
                </c:pt>
                <c:pt idx="4410">
                  <c:v>62526</c:v>
                </c:pt>
                <c:pt idx="4411">
                  <c:v>62533</c:v>
                </c:pt>
                <c:pt idx="4412">
                  <c:v>62540</c:v>
                </c:pt>
                <c:pt idx="4413">
                  <c:v>62547</c:v>
                </c:pt>
                <c:pt idx="4414">
                  <c:v>62554</c:v>
                </c:pt>
                <c:pt idx="4415">
                  <c:v>62561</c:v>
                </c:pt>
                <c:pt idx="4416">
                  <c:v>62569</c:v>
                </c:pt>
                <c:pt idx="4417">
                  <c:v>62576</c:v>
                </c:pt>
                <c:pt idx="4418">
                  <c:v>62583</c:v>
                </c:pt>
                <c:pt idx="4419">
                  <c:v>62590</c:v>
                </c:pt>
                <c:pt idx="4420">
                  <c:v>62597</c:v>
                </c:pt>
                <c:pt idx="4421">
                  <c:v>62604</c:v>
                </c:pt>
                <c:pt idx="4422">
                  <c:v>62611</c:v>
                </c:pt>
                <c:pt idx="4423">
                  <c:v>62618</c:v>
                </c:pt>
                <c:pt idx="4424">
                  <c:v>62625</c:v>
                </c:pt>
                <c:pt idx="4425">
                  <c:v>62632</c:v>
                </c:pt>
                <c:pt idx="4426">
                  <c:v>62639</c:v>
                </c:pt>
                <c:pt idx="4427">
                  <c:v>62646</c:v>
                </c:pt>
                <c:pt idx="4428">
                  <c:v>62653</c:v>
                </c:pt>
                <c:pt idx="4429">
                  <c:v>62660</c:v>
                </c:pt>
                <c:pt idx="4430">
                  <c:v>62667</c:v>
                </c:pt>
                <c:pt idx="4431">
                  <c:v>62674</c:v>
                </c:pt>
                <c:pt idx="4432">
                  <c:v>62681</c:v>
                </c:pt>
                <c:pt idx="4433">
                  <c:v>62688</c:v>
                </c:pt>
                <c:pt idx="4434">
                  <c:v>62695</c:v>
                </c:pt>
                <c:pt idx="4435">
                  <c:v>62702</c:v>
                </c:pt>
                <c:pt idx="4436">
                  <c:v>62709</c:v>
                </c:pt>
                <c:pt idx="4437">
                  <c:v>62716</c:v>
                </c:pt>
                <c:pt idx="4438">
                  <c:v>62723</c:v>
                </c:pt>
                <c:pt idx="4439">
                  <c:v>62730</c:v>
                </c:pt>
                <c:pt idx="4440">
                  <c:v>62737</c:v>
                </c:pt>
                <c:pt idx="4441">
                  <c:v>62744</c:v>
                </c:pt>
                <c:pt idx="4442">
                  <c:v>62751</c:v>
                </c:pt>
                <c:pt idx="4443">
                  <c:v>62758</c:v>
                </c:pt>
                <c:pt idx="4444">
                  <c:v>62765</c:v>
                </c:pt>
                <c:pt idx="4445">
                  <c:v>62772</c:v>
                </c:pt>
                <c:pt idx="4446">
                  <c:v>62779</c:v>
                </c:pt>
                <c:pt idx="4447">
                  <c:v>62786</c:v>
                </c:pt>
                <c:pt idx="4448">
                  <c:v>62793</c:v>
                </c:pt>
                <c:pt idx="4449">
                  <c:v>62800</c:v>
                </c:pt>
                <c:pt idx="4450">
                  <c:v>62807</c:v>
                </c:pt>
                <c:pt idx="4451">
                  <c:v>62814</c:v>
                </c:pt>
                <c:pt idx="4452">
                  <c:v>62821</c:v>
                </c:pt>
                <c:pt idx="4453">
                  <c:v>62828</c:v>
                </c:pt>
                <c:pt idx="4454">
                  <c:v>62835</c:v>
                </c:pt>
                <c:pt idx="4455">
                  <c:v>62842</c:v>
                </c:pt>
                <c:pt idx="4456">
                  <c:v>62849</c:v>
                </c:pt>
                <c:pt idx="4457">
                  <c:v>62856</c:v>
                </c:pt>
                <c:pt idx="4458">
                  <c:v>62863</c:v>
                </c:pt>
                <c:pt idx="4459">
                  <c:v>62870</c:v>
                </c:pt>
                <c:pt idx="4460">
                  <c:v>62877</c:v>
                </c:pt>
                <c:pt idx="4461">
                  <c:v>62884</c:v>
                </c:pt>
                <c:pt idx="4462">
                  <c:v>62891</c:v>
                </c:pt>
                <c:pt idx="4463">
                  <c:v>62898</c:v>
                </c:pt>
                <c:pt idx="4464">
                  <c:v>62905</c:v>
                </c:pt>
                <c:pt idx="4465">
                  <c:v>62912</c:v>
                </c:pt>
                <c:pt idx="4466">
                  <c:v>62919</c:v>
                </c:pt>
                <c:pt idx="4467">
                  <c:v>62926</c:v>
                </c:pt>
                <c:pt idx="4468">
                  <c:v>62933</c:v>
                </c:pt>
                <c:pt idx="4469">
                  <c:v>62940</c:v>
                </c:pt>
                <c:pt idx="4470">
                  <c:v>62947</c:v>
                </c:pt>
                <c:pt idx="4471">
                  <c:v>62954</c:v>
                </c:pt>
                <c:pt idx="4472">
                  <c:v>62961</c:v>
                </c:pt>
                <c:pt idx="4473">
                  <c:v>62968</c:v>
                </c:pt>
                <c:pt idx="4474">
                  <c:v>62975</c:v>
                </c:pt>
                <c:pt idx="4475">
                  <c:v>62982</c:v>
                </c:pt>
                <c:pt idx="4476">
                  <c:v>62989</c:v>
                </c:pt>
                <c:pt idx="4477">
                  <c:v>62996</c:v>
                </c:pt>
                <c:pt idx="4478">
                  <c:v>63003</c:v>
                </c:pt>
                <c:pt idx="4479">
                  <c:v>63010</c:v>
                </c:pt>
                <c:pt idx="4480">
                  <c:v>63017</c:v>
                </c:pt>
                <c:pt idx="4481">
                  <c:v>63024</c:v>
                </c:pt>
                <c:pt idx="4482">
                  <c:v>63031</c:v>
                </c:pt>
                <c:pt idx="4483">
                  <c:v>63038</c:v>
                </c:pt>
                <c:pt idx="4484">
                  <c:v>63045</c:v>
                </c:pt>
                <c:pt idx="4485">
                  <c:v>63052</c:v>
                </c:pt>
                <c:pt idx="4486">
                  <c:v>63059</c:v>
                </c:pt>
                <c:pt idx="4487">
                  <c:v>63066</c:v>
                </c:pt>
                <c:pt idx="4488">
                  <c:v>63073</c:v>
                </c:pt>
                <c:pt idx="4489">
                  <c:v>63080</c:v>
                </c:pt>
                <c:pt idx="4490">
                  <c:v>63087</c:v>
                </c:pt>
                <c:pt idx="4491">
                  <c:v>63094</c:v>
                </c:pt>
                <c:pt idx="4492">
                  <c:v>63101</c:v>
                </c:pt>
                <c:pt idx="4493">
                  <c:v>63108</c:v>
                </c:pt>
                <c:pt idx="4494">
                  <c:v>63115</c:v>
                </c:pt>
                <c:pt idx="4495">
                  <c:v>63122</c:v>
                </c:pt>
                <c:pt idx="4496">
                  <c:v>63129</c:v>
                </c:pt>
                <c:pt idx="4497">
                  <c:v>63136</c:v>
                </c:pt>
                <c:pt idx="4498">
                  <c:v>63143</c:v>
                </c:pt>
                <c:pt idx="4499">
                  <c:v>63150</c:v>
                </c:pt>
                <c:pt idx="4500">
                  <c:v>63157</c:v>
                </c:pt>
                <c:pt idx="4501">
                  <c:v>63164</c:v>
                </c:pt>
                <c:pt idx="4502">
                  <c:v>63171</c:v>
                </c:pt>
                <c:pt idx="4503">
                  <c:v>63178</c:v>
                </c:pt>
                <c:pt idx="4504">
                  <c:v>63185</c:v>
                </c:pt>
                <c:pt idx="4505">
                  <c:v>63192</c:v>
                </c:pt>
                <c:pt idx="4506">
                  <c:v>63199</c:v>
                </c:pt>
                <c:pt idx="4507">
                  <c:v>63206</c:v>
                </c:pt>
                <c:pt idx="4508">
                  <c:v>63213</c:v>
                </c:pt>
                <c:pt idx="4509">
                  <c:v>63220</c:v>
                </c:pt>
                <c:pt idx="4510">
                  <c:v>63227</c:v>
                </c:pt>
                <c:pt idx="4511">
                  <c:v>63234</c:v>
                </c:pt>
                <c:pt idx="4512">
                  <c:v>63241</c:v>
                </c:pt>
                <c:pt idx="4513">
                  <c:v>63248</c:v>
                </c:pt>
                <c:pt idx="4514">
                  <c:v>63255</c:v>
                </c:pt>
                <c:pt idx="4515">
                  <c:v>63262</c:v>
                </c:pt>
                <c:pt idx="4516">
                  <c:v>63269</c:v>
                </c:pt>
                <c:pt idx="4517">
                  <c:v>63276</c:v>
                </c:pt>
                <c:pt idx="4518">
                  <c:v>63283</c:v>
                </c:pt>
                <c:pt idx="4519">
                  <c:v>63290</c:v>
                </c:pt>
                <c:pt idx="4520">
                  <c:v>63297</c:v>
                </c:pt>
                <c:pt idx="4521">
                  <c:v>63304</c:v>
                </c:pt>
                <c:pt idx="4522">
                  <c:v>63311</c:v>
                </c:pt>
                <c:pt idx="4523">
                  <c:v>63318</c:v>
                </c:pt>
                <c:pt idx="4524">
                  <c:v>63325</c:v>
                </c:pt>
                <c:pt idx="4525">
                  <c:v>63332</c:v>
                </c:pt>
                <c:pt idx="4526">
                  <c:v>63339</c:v>
                </c:pt>
                <c:pt idx="4527">
                  <c:v>63346</c:v>
                </c:pt>
                <c:pt idx="4528">
                  <c:v>63353</c:v>
                </c:pt>
                <c:pt idx="4529">
                  <c:v>63360</c:v>
                </c:pt>
                <c:pt idx="4530">
                  <c:v>63367</c:v>
                </c:pt>
                <c:pt idx="4531">
                  <c:v>63374</c:v>
                </c:pt>
                <c:pt idx="4532">
                  <c:v>63381</c:v>
                </c:pt>
                <c:pt idx="4533">
                  <c:v>63388</c:v>
                </c:pt>
                <c:pt idx="4534">
                  <c:v>63395</c:v>
                </c:pt>
                <c:pt idx="4535">
                  <c:v>63402</c:v>
                </c:pt>
                <c:pt idx="4536">
                  <c:v>63409</c:v>
                </c:pt>
                <c:pt idx="4537">
                  <c:v>63416</c:v>
                </c:pt>
                <c:pt idx="4538">
                  <c:v>63423</c:v>
                </c:pt>
                <c:pt idx="4539">
                  <c:v>63430</c:v>
                </c:pt>
                <c:pt idx="4540">
                  <c:v>63437</c:v>
                </c:pt>
                <c:pt idx="4541">
                  <c:v>63444</c:v>
                </c:pt>
                <c:pt idx="4542">
                  <c:v>63451</c:v>
                </c:pt>
                <c:pt idx="4543">
                  <c:v>63458</c:v>
                </c:pt>
                <c:pt idx="4544">
                  <c:v>63465</c:v>
                </c:pt>
                <c:pt idx="4545">
                  <c:v>63472</c:v>
                </c:pt>
                <c:pt idx="4546">
                  <c:v>63479</c:v>
                </c:pt>
                <c:pt idx="4547">
                  <c:v>63486</c:v>
                </c:pt>
                <c:pt idx="4548">
                  <c:v>63493</c:v>
                </c:pt>
                <c:pt idx="4549">
                  <c:v>63500</c:v>
                </c:pt>
                <c:pt idx="4550">
                  <c:v>63507</c:v>
                </c:pt>
                <c:pt idx="4551">
                  <c:v>63514</c:v>
                </c:pt>
                <c:pt idx="4552">
                  <c:v>63521</c:v>
                </c:pt>
                <c:pt idx="4553">
                  <c:v>63528</c:v>
                </c:pt>
                <c:pt idx="4554">
                  <c:v>63535</c:v>
                </c:pt>
                <c:pt idx="4555">
                  <c:v>63542</c:v>
                </c:pt>
                <c:pt idx="4556">
                  <c:v>63550</c:v>
                </c:pt>
                <c:pt idx="4557">
                  <c:v>63557</c:v>
                </c:pt>
                <c:pt idx="4558">
                  <c:v>63564</c:v>
                </c:pt>
                <c:pt idx="4559">
                  <c:v>63571</c:v>
                </c:pt>
                <c:pt idx="4560">
                  <c:v>63578</c:v>
                </c:pt>
                <c:pt idx="4561">
                  <c:v>63585</c:v>
                </c:pt>
                <c:pt idx="4562">
                  <c:v>63592</c:v>
                </c:pt>
                <c:pt idx="4563">
                  <c:v>63599</c:v>
                </c:pt>
                <c:pt idx="4564">
                  <c:v>63606</c:v>
                </c:pt>
                <c:pt idx="4565">
                  <c:v>63613</c:v>
                </c:pt>
                <c:pt idx="4566">
                  <c:v>63620</c:v>
                </c:pt>
                <c:pt idx="4567">
                  <c:v>63627</c:v>
                </c:pt>
                <c:pt idx="4568">
                  <c:v>63634</c:v>
                </c:pt>
                <c:pt idx="4569">
                  <c:v>63641</c:v>
                </c:pt>
                <c:pt idx="4570">
                  <c:v>63648</c:v>
                </c:pt>
                <c:pt idx="4571">
                  <c:v>63655</c:v>
                </c:pt>
                <c:pt idx="4572">
                  <c:v>63662</c:v>
                </c:pt>
                <c:pt idx="4573">
                  <c:v>63669</c:v>
                </c:pt>
                <c:pt idx="4574">
                  <c:v>63676</c:v>
                </c:pt>
                <c:pt idx="4575">
                  <c:v>63683</c:v>
                </c:pt>
                <c:pt idx="4576">
                  <c:v>63690</c:v>
                </c:pt>
                <c:pt idx="4577">
                  <c:v>63697</c:v>
                </c:pt>
                <c:pt idx="4578">
                  <c:v>63704</c:v>
                </c:pt>
                <c:pt idx="4579">
                  <c:v>63711</c:v>
                </c:pt>
                <c:pt idx="4580">
                  <c:v>63718</c:v>
                </c:pt>
                <c:pt idx="4581">
                  <c:v>63725</c:v>
                </c:pt>
                <c:pt idx="4582">
                  <c:v>63732</c:v>
                </c:pt>
                <c:pt idx="4583">
                  <c:v>63739</c:v>
                </c:pt>
                <c:pt idx="4584">
                  <c:v>63746</c:v>
                </c:pt>
                <c:pt idx="4585">
                  <c:v>63753</c:v>
                </c:pt>
                <c:pt idx="4586">
                  <c:v>63760</c:v>
                </c:pt>
                <c:pt idx="4587">
                  <c:v>63767</c:v>
                </c:pt>
                <c:pt idx="4588">
                  <c:v>63774</c:v>
                </c:pt>
                <c:pt idx="4589">
                  <c:v>63781</c:v>
                </c:pt>
                <c:pt idx="4590">
                  <c:v>63788</c:v>
                </c:pt>
                <c:pt idx="4591">
                  <c:v>63795</c:v>
                </c:pt>
                <c:pt idx="4592">
                  <c:v>63802</c:v>
                </c:pt>
                <c:pt idx="4593">
                  <c:v>63809</c:v>
                </c:pt>
                <c:pt idx="4594">
                  <c:v>63816</c:v>
                </c:pt>
                <c:pt idx="4595">
                  <c:v>63823</c:v>
                </c:pt>
                <c:pt idx="4596">
                  <c:v>63830</c:v>
                </c:pt>
                <c:pt idx="4597">
                  <c:v>63837</c:v>
                </c:pt>
                <c:pt idx="4598">
                  <c:v>63844</c:v>
                </c:pt>
                <c:pt idx="4599">
                  <c:v>63851</c:v>
                </c:pt>
                <c:pt idx="4600">
                  <c:v>63858</c:v>
                </c:pt>
                <c:pt idx="4601">
                  <c:v>63865</c:v>
                </c:pt>
                <c:pt idx="4602">
                  <c:v>63872</c:v>
                </c:pt>
                <c:pt idx="4603">
                  <c:v>63879</c:v>
                </c:pt>
                <c:pt idx="4604">
                  <c:v>63886</c:v>
                </c:pt>
                <c:pt idx="4605">
                  <c:v>63893</c:v>
                </c:pt>
                <c:pt idx="4606">
                  <c:v>63900</c:v>
                </c:pt>
                <c:pt idx="4607">
                  <c:v>63907</c:v>
                </c:pt>
                <c:pt idx="4608">
                  <c:v>63915</c:v>
                </c:pt>
                <c:pt idx="4609">
                  <c:v>63922</c:v>
                </c:pt>
                <c:pt idx="4610">
                  <c:v>63929</c:v>
                </c:pt>
                <c:pt idx="4611">
                  <c:v>63936</c:v>
                </c:pt>
                <c:pt idx="4612">
                  <c:v>63943</c:v>
                </c:pt>
                <c:pt idx="4613">
                  <c:v>63950</c:v>
                </c:pt>
                <c:pt idx="4614">
                  <c:v>63957</c:v>
                </c:pt>
                <c:pt idx="4615">
                  <c:v>63964</c:v>
                </c:pt>
                <c:pt idx="4616">
                  <c:v>63971</c:v>
                </c:pt>
                <c:pt idx="4617">
                  <c:v>63978</c:v>
                </c:pt>
                <c:pt idx="4618">
                  <c:v>63985</c:v>
                </c:pt>
                <c:pt idx="4619">
                  <c:v>63992</c:v>
                </c:pt>
                <c:pt idx="4620">
                  <c:v>63999</c:v>
                </c:pt>
                <c:pt idx="4621">
                  <c:v>64006</c:v>
                </c:pt>
                <c:pt idx="4622">
                  <c:v>64013</c:v>
                </c:pt>
                <c:pt idx="4623">
                  <c:v>64020</c:v>
                </c:pt>
                <c:pt idx="4624">
                  <c:v>64027</c:v>
                </c:pt>
                <c:pt idx="4625">
                  <c:v>64034</c:v>
                </c:pt>
                <c:pt idx="4626">
                  <c:v>64041</c:v>
                </c:pt>
                <c:pt idx="4627">
                  <c:v>64048</c:v>
                </c:pt>
                <c:pt idx="4628">
                  <c:v>64055</c:v>
                </c:pt>
                <c:pt idx="4629">
                  <c:v>64062</c:v>
                </c:pt>
                <c:pt idx="4630">
                  <c:v>64069</c:v>
                </c:pt>
                <c:pt idx="4631">
                  <c:v>64076</c:v>
                </c:pt>
                <c:pt idx="4632">
                  <c:v>64083</c:v>
                </c:pt>
                <c:pt idx="4633">
                  <c:v>64090</c:v>
                </c:pt>
                <c:pt idx="4634">
                  <c:v>64097</c:v>
                </c:pt>
                <c:pt idx="4635">
                  <c:v>64104</c:v>
                </c:pt>
                <c:pt idx="4636">
                  <c:v>64111</c:v>
                </c:pt>
                <c:pt idx="4637">
                  <c:v>64118</c:v>
                </c:pt>
                <c:pt idx="4638">
                  <c:v>64125</c:v>
                </c:pt>
                <c:pt idx="4639">
                  <c:v>64132</c:v>
                </c:pt>
                <c:pt idx="4640">
                  <c:v>64139</c:v>
                </c:pt>
                <c:pt idx="4641">
                  <c:v>64146</c:v>
                </c:pt>
                <c:pt idx="4642">
                  <c:v>64153</c:v>
                </c:pt>
                <c:pt idx="4643">
                  <c:v>64160</c:v>
                </c:pt>
                <c:pt idx="4644">
                  <c:v>64167</c:v>
                </c:pt>
                <c:pt idx="4645">
                  <c:v>64174</c:v>
                </c:pt>
                <c:pt idx="4646">
                  <c:v>64181</c:v>
                </c:pt>
                <c:pt idx="4647">
                  <c:v>64188</c:v>
                </c:pt>
                <c:pt idx="4648">
                  <c:v>64195</c:v>
                </c:pt>
                <c:pt idx="4649">
                  <c:v>64202</c:v>
                </c:pt>
                <c:pt idx="4650">
                  <c:v>64209</c:v>
                </c:pt>
                <c:pt idx="4651">
                  <c:v>64216</c:v>
                </c:pt>
                <c:pt idx="4652">
                  <c:v>64223</c:v>
                </c:pt>
                <c:pt idx="4653">
                  <c:v>64230</c:v>
                </c:pt>
                <c:pt idx="4654">
                  <c:v>64237</c:v>
                </c:pt>
                <c:pt idx="4655">
                  <c:v>64244</c:v>
                </c:pt>
                <c:pt idx="4656">
                  <c:v>64251</c:v>
                </c:pt>
                <c:pt idx="4657">
                  <c:v>64258</c:v>
                </c:pt>
                <c:pt idx="4658">
                  <c:v>64265</c:v>
                </c:pt>
                <c:pt idx="4659">
                  <c:v>64272</c:v>
                </c:pt>
                <c:pt idx="4660">
                  <c:v>64280</c:v>
                </c:pt>
                <c:pt idx="4661">
                  <c:v>64287</c:v>
                </c:pt>
                <c:pt idx="4662">
                  <c:v>64294</c:v>
                </c:pt>
                <c:pt idx="4663">
                  <c:v>64301</c:v>
                </c:pt>
                <c:pt idx="4664">
                  <c:v>64308</c:v>
                </c:pt>
                <c:pt idx="4665">
                  <c:v>64315</c:v>
                </c:pt>
                <c:pt idx="4666">
                  <c:v>64322</c:v>
                </c:pt>
                <c:pt idx="4667">
                  <c:v>64329</c:v>
                </c:pt>
                <c:pt idx="4668">
                  <c:v>64336</c:v>
                </c:pt>
                <c:pt idx="4669">
                  <c:v>64343</c:v>
                </c:pt>
                <c:pt idx="4670">
                  <c:v>64350</c:v>
                </c:pt>
                <c:pt idx="4671">
                  <c:v>64357</c:v>
                </c:pt>
                <c:pt idx="4672">
                  <c:v>64364</c:v>
                </c:pt>
                <c:pt idx="4673">
                  <c:v>64371</c:v>
                </c:pt>
                <c:pt idx="4674">
                  <c:v>64378</c:v>
                </c:pt>
                <c:pt idx="4675">
                  <c:v>64385</c:v>
                </c:pt>
                <c:pt idx="4676">
                  <c:v>64396</c:v>
                </c:pt>
                <c:pt idx="4677">
                  <c:v>64403</c:v>
                </c:pt>
                <c:pt idx="4678">
                  <c:v>64410</c:v>
                </c:pt>
                <c:pt idx="4679">
                  <c:v>64417</c:v>
                </c:pt>
                <c:pt idx="4680">
                  <c:v>64424</c:v>
                </c:pt>
                <c:pt idx="4681">
                  <c:v>64431</c:v>
                </c:pt>
                <c:pt idx="4682">
                  <c:v>64438</c:v>
                </c:pt>
                <c:pt idx="4683">
                  <c:v>64445</c:v>
                </c:pt>
                <c:pt idx="4684">
                  <c:v>64452</c:v>
                </c:pt>
                <c:pt idx="4685">
                  <c:v>64459</c:v>
                </c:pt>
                <c:pt idx="4686">
                  <c:v>64466</c:v>
                </c:pt>
                <c:pt idx="4687">
                  <c:v>64473</c:v>
                </c:pt>
                <c:pt idx="4688">
                  <c:v>64480</c:v>
                </c:pt>
                <c:pt idx="4689">
                  <c:v>64487</c:v>
                </c:pt>
                <c:pt idx="4690">
                  <c:v>64494</c:v>
                </c:pt>
                <c:pt idx="4691">
                  <c:v>64501</c:v>
                </c:pt>
                <c:pt idx="4692">
                  <c:v>64508</c:v>
                </c:pt>
                <c:pt idx="4693">
                  <c:v>64515</c:v>
                </c:pt>
                <c:pt idx="4694">
                  <c:v>64522</c:v>
                </c:pt>
                <c:pt idx="4695">
                  <c:v>64529</c:v>
                </c:pt>
                <c:pt idx="4696">
                  <c:v>64536</c:v>
                </c:pt>
                <c:pt idx="4697">
                  <c:v>64543</c:v>
                </c:pt>
                <c:pt idx="4698">
                  <c:v>64550</c:v>
                </c:pt>
                <c:pt idx="4699">
                  <c:v>64557</c:v>
                </c:pt>
                <c:pt idx="4700">
                  <c:v>64564</c:v>
                </c:pt>
                <c:pt idx="4701">
                  <c:v>64571</c:v>
                </c:pt>
                <c:pt idx="4702">
                  <c:v>64578</c:v>
                </c:pt>
                <c:pt idx="4703">
                  <c:v>64585</c:v>
                </c:pt>
                <c:pt idx="4704">
                  <c:v>64592</c:v>
                </c:pt>
                <c:pt idx="4705">
                  <c:v>64599</c:v>
                </c:pt>
                <c:pt idx="4706">
                  <c:v>64606</c:v>
                </c:pt>
                <c:pt idx="4707">
                  <c:v>64613</c:v>
                </c:pt>
                <c:pt idx="4708">
                  <c:v>64620</c:v>
                </c:pt>
                <c:pt idx="4709">
                  <c:v>64627</c:v>
                </c:pt>
                <c:pt idx="4710">
                  <c:v>64634</c:v>
                </c:pt>
                <c:pt idx="4711">
                  <c:v>64641</c:v>
                </c:pt>
                <c:pt idx="4712">
                  <c:v>64648</c:v>
                </c:pt>
                <c:pt idx="4713">
                  <c:v>64655</c:v>
                </c:pt>
                <c:pt idx="4714">
                  <c:v>64662</c:v>
                </c:pt>
              </c:numCache>
            </c:numRef>
          </c:xVal>
          <c:yVal>
            <c:numRef>
              <c:f>GeneralSettings!$W$7:$W$4721</c:f>
              <c:numCache>
                <c:formatCode>0.0000%</c:formatCode>
                <c:ptCount val="4715"/>
                <c:pt idx="0">
                  <c:v>-3.3655434555430862E-3</c:v>
                </c:pt>
                <c:pt idx="1">
                  <c:v>-3.3655434554620222E-3</c:v>
                </c:pt>
                <c:pt idx="2">
                  <c:v>-3.3655434559065694E-3</c:v>
                </c:pt>
                <c:pt idx="3">
                  <c:v>-3.3655434580554676E-3</c:v>
                </c:pt>
                <c:pt idx="4">
                  <c:v>-3.3655434618241544E-3</c:v>
                </c:pt>
                <c:pt idx="5">
                  <c:v>-3.3655434634450778E-3</c:v>
                </c:pt>
                <c:pt idx="6">
                  <c:v>-3.3655434610543097E-3</c:v>
                </c:pt>
                <c:pt idx="7">
                  <c:v>-3.3439946159278312E-3</c:v>
                </c:pt>
                <c:pt idx="8">
                  <c:v>-3.3222861527074689E-3</c:v>
                </c:pt>
                <c:pt idx="9">
                  <c:v>-3.3198120263703613E-3</c:v>
                </c:pt>
                <c:pt idx="10">
                  <c:v>-3.3252391422533348E-3</c:v>
                </c:pt>
                <c:pt idx="11">
                  <c:v>-3.3404829527427437E-3</c:v>
                </c:pt>
                <c:pt idx="12">
                  <c:v>-3.3603939534956511E-3</c:v>
                </c:pt>
                <c:pt idx="13">
                  <c:v>-3.3689926783228947E-3</c:v>
                </c:pt>
                <c:pt idx="14">
                  <c:v>-3.3707415701182126E-3</c:v>
                </c:pt>
                <c:pt idx="15">
                  <c:v>-3.3703772149315599E-3</c:v>
                </c:pt>
                <c:pt idx="16">
                  <c:v>-3.3675109696551108E-3</c:v>
                </c:pt>
                <c:pt idx="17">
                  <c:v>-3.3664776002726277E-3</c:v>
                </c:pt>
                <c:pt idx="18">
                  <c:v>-3.3675019061658413E-3</c:v>
                </c:pt>
                <c:pt idx="19">
                  <c:v>-3.3674550180284248E-3</c:v>
                </c:pt>
                <c:pt idx="20">
                  <c:v>-3.3670077841944169E-3</c:v>
                </c:pt>
                <c:pt idx="21">
                  <c:v>-3.3661169242147309E-3</c:v>
                </c:pt>
                <c:pt idx="22">
                  <c:v>-3.3626400474846057E-3</c:v>
                </c:pt>
                <c:pt idx="23">
                  <c:v>-3.3579383816026522E-3</c:v>
                </c:pt>
                <c:pt idx="24">
                  <c:v>-3.3559842781099268E-3</c:v>
                </c:pt>
                <c:pt idx="25">
                  <c:v>-3.3540176661134044E-3</c:v>
                </c:pt>
                <c:pt idx="26">
                  <c:v>-3.3520552235511282E-3</c:v>
                </c:pt>
                <c:pt idx="27">
                  <c:v>-3.3482276268174821E-3</c:v>
                </c:pt>
                <c:pt idx="28">
                  <c:v>-3.3445807082582431E-3</c:v>
                </c:pt>
                <c:pt idx="29">
                  <c:v>-3.3428892828178676E-3</c:v>
                </c:pt>
                <c:pt idx="30">
                  <c:v>-3.3413020950004983E-3</c:v>
                </c:pt>
                <c:pt idx="31">
                  <c:v>-3.3398358224583907E-3</c:v>
                </c:pt>
                <c:pt idx="32">
                  <c:v>-3.3373897184645791E-3</c:v>
                </c:pt>
                <c:pt idx="33">
                  <c:v>-3.3355134454598704E-3</c:v>
                </c:pt>
                <c:pt idx="34">
                  <c:v>-3.3349019195866251E-3</c:v>
                </c:pt>
                <c:pt idx="35">
                  <c:v>-3.3345113767654119E-3</c:v>
                </c:pt>
                <c:pt idx="36">
                  <c:v>-3.3343584952568416E-3</c:v>
                </c:pt>
                <c:pt idx="37">
                  <c:v>-3.3349283263492051E-3</c:v>
                </c:pt>
                <c:pt idx="38">
                  <c:v>-3.3364571412961004E-3</c:v>
                </c:pt>
                <c:pt idx="39">
                  <c:v>-3.3377427357390603E-3</c:v>
                </c:pt>
                <c:pt idx="40">
                  <c:v>-3.3393660592878787E-3</c:v>
                </c:pt>
                <c:pt idx="41">
                  <c:v>-3.3413437898845472E-3</c:v>
                </c:pt>
                <c:pt idx="42">
                  <c:v>-3.3465639981664678E-3</c:v>
                </c:pt>
                <c:pt idx="43">
                  <c:v>-3.3515303152397602E-3</c:v>
                </c:pt>
                <c:pt idx="44">
                  <c:v>-3.3520337730376794E-3</c:v>
                </c:pt>
                <c:pt idx="45">
                  <c:v>-3.3525395679893243E-3</c:v>
                </c:pt>
                <c:pt idx="46">
                  <c:v>-3.353046372139264E-3</c:v>
                </c:pt>
                <c:pt idx="47">
                  <c:v>-3.3540567022610742E-3</c:v>
                </c:pt>
                <c:pt idx="48">
                  <c:v>-3.3550571132230636E-3</c:v>
                </c:pt>
                <c:pt idx="49">
                  <c:v>-3.3555490386419171E-3</c:v>
                </c:pt>
                <c:pt idx="50">
                  <c:v>-3.3560340034186186E-3</c:v>
                </c:pt>
                <c:pt idx="51">
                  <c:v>-3.3565106795976868E-3</c:v>
                </c:pt>
                <c:pt idx="52">
                  <c:v>-3.3574297614021114E-3</c:v>
                </c:pt>
                <c:pt idx="53">
                  <c:v>-3.3583079316886178E-3</c:v>
                </c:pt>
                <c:pt idx="54">
                  <c:v>-3.3587232404804416E-3</c:v>
                </c:pt>
                <c:pt idx="55">
                  <c:v>-3.3591222908746108E-3</c:v>
                </c:pt>
                <c:pt idx="56">
                  <c:v>-3.3595037549557895E-3</c:v>
                </c:pt>
                <c:pt idx="57">
                  <c:v>-3.3602014201852049E-3</c:v>
                </c:pt>
                <c:pt idx="58">
                  <c:v>-3.3608271814621698E-3</c:v>
                </c:pt>
                <c:pt idx="59">
                  <c:v>-3.3611007894176585E-3</c:v>
                </c:pt>
                <c:pt idx="60">
                  <c:v>-3.361348841422058E-3</c:v>
                </c:pt>
                <c:pt idx="61">
                  <c:v>-3.3618955104365118E-3</c:v>
                </c:pt>
                <c:pt idx="62">
                  <c:v>-3.3622260967956369E-3</c:v>
                </c:pt>
                <c:pt idx="63">
                  <c:v>-3.3622580662413413E-3</c:v>
                </c:pt>
                <c:pt idx="64">
                  <c:v>-3.3629405548711148E-3</c:v>
                </c:pt>
                <c:pt idx="65">
                  <c:v>-3.365501376607718E-3</c:v>
                </c:pt>
                <c:pt idx="66">
                  <c:v>-3.3678544553505186E-3</c:v>
                </c:pt>
                <c:pt idx="67">
                  <c:v>-3.3689172225259733E-3</c:v>
                </c:pt>
                <c:pt idx="68">
                  <c:v>-3.3699057858406151E-3</c:v>
                </c:pt>
                <c:pt idx="69">
                  <c:v>-3.3708161849715528E-3</c:v>
                </c:pt>
                <c:pt idx="70">
                  <c:v>-3.3726667094347677E-3</c:v>
                </c:pt>
                <c:pt idx="71">
                  <c:v>-3.3740571078161811E-3</c:v>
                </c:pt>
                <c:pt idx="72">
                  <c:v>-3.3744153556670153E-3</c:v>
                </c:pt>
                <c:pt idx="73">
                  <c:v>-3.3746677171942649E-3</c:v>
                </c:pt>
                <c:pt idx="74">
                  <c:v>-3.3747996844805716E-3</c:v>
                </c:pt>
                <c:pt idx="75">
                  <c:v>-3.3745390943418375E-3</c:v>
                </c:pt>
                <c:pt idx="76">
                  <c:v>-3.3742026198565439E-3</c:v>
                </c:pt>
                <c:pt idx="77">
                  <c:v>-3.3737364971528484E-3</c:v>
                </c:pt>
                <c:pt idx="78">
                  <c:v>-3.3731367659085919E-3</c:v>
                </c:pt>
                <c:pt idx="79">
                  <c:v>-3.3714721407244364E-3</c:v>
                </c:pt>
                <c:pt idx="80">
                  <c:v>-3.3693225507529655E-3</c:v>
                </c:pt>
                <c:pt idx="81">
                  <c:v>-3.3679953728728788E-3</c:v>
                </c:pt>
                <c:pt idx="82">
                  <c:v>-3.3665108244833987E-3</c:v>
                </c:pt>
                <c:pt idx="83">
                  <c:v>-3.3648649456691168E-3</c:v>
                </c:pt>
                <c:pt idx="84">
                  <c:v>-3.3610156175909209E-3</c:v>
                </c:pt>
                <c:pt idx="85">
                  <c:v>-3.357255651218919E-3</c:v>
                </c:pt>
                <c:pt idx="86">
                  <c:v>-3.3561972449343619E-3</c:v>
                </c:pt>
                <c:pt idx="87">
                  <c:v>-3.3551373675683085E-3</c:v>
                </c:pt>
                <c:pt idx="88">
                  <c:v>-3.3540767598907216E-3</c:v>
                </c:pt>
                <c:pt idx="89">
                  <c:v>-3.3519568159778418E-3</c:v>
                </c:pt>
                <c:pt idx="90">
                  <c:v>-3.3498418484698609E-3</c:v>
                </c:pt>
                <c:pt idx="91">
                  <c:v>-3.3487887055221361E-3</c:v>
                </c:pt>
                <c:pt idx="92">
                  <c:v>-3.3477392785834391E-3</c:v>
                </c:pt>
                <c:pt idx="93">
                  <c:v>-3.3466943086668133E-3</c:v>
                </c:pt>
                <c:pt idx="94">
                  <c:v>-3.3446229307393868E-3</c:v>
                </c:pt>
                <c:pt idx="95">
                  <c:v>-3.3425738198835098E-3</c:v>
                </c:pt>
                <c:pt idx="96">
                  <c:v>-3.3415622505133685E-3</c:v>
                </c:pt>
                <c:pt idx="97">
                  <c:v>-3.3405595843640761E-3</c:v>
                </c:pt>
                <c:pt idx="98">
                  <c:v>-3.3395665624484832E-3</c:v>
                </c:pt>
                <c:pt idx="99">
                  <c:v>-3.3376163712545478E-3</c:v>
                </c:pt>
                <c:pt idx="100">
                  <c:v>-3.3357057376229744E-3</c:v>
                </c:pt>
                <c:pt idx="101">
                  <c:v>-3.3347720523522117E-3</c:v>
                </c:pt>
                <c:pt idx="102">
                  <c:v>-3.3338524573919785E-3</c:v>
                </c:pt>
                <c:pt idx="103">
                  <c:v>-3.3329476938361948E-3</c:v>
                </c:pt>
                <c:pt idx="104">
                  <c:v>-3.3311913099521567E-3</c:v>
                </c:pt>
                <c:pt idx="105">
                  <c:v>-3.3294917744006998E-3</c:v>
                </c:pt>
                <c:pt idx="106">
                  <c:v>-3.3230951621423276E-3</c:v>
                </c:pt>
                <c:pt idx="107">
                  <c:v>-3.3114370357034506E-3</c:v>
                </c:pt>
                <c:pt idx="108">
                  <c:v>-3.3002562310793827E-3</c:v>
                </c:pt>
                <c:pt idx="109">
                  <c:v>-3.2795747905383335E-3</c:v>
                </c:pt>
                <c:pt idx="110">
                  <c:v>-3.2606626157284067E-3</c:v>
                </c:pt>
                <c:pt idx="111">
                  <c:v>-3.2521357095255492E-3</c:v>
                </c:pt>
                <c:pt idx="112">
                  <c:v>-3.2441930410411824E-3</c:v>
                </c:pt>
                <c:pt idx="113">
                  <c:v>-3.2368524296357165E-3</c:v>
                </c:pt>
                <c:pt idx="114">
                  <c:v>-3.2242671605484802E-3</c:v>
                </c:pt>
                <c:pt idx="115">
                  <c:v>-3.2138669417857992E-3</c:v>
                </c:pt>
                <c:pt idx="116">
                  <c:v>-3.209803905959892E-3</c:v>
                </c:pt>
                <c:pt idx="117">
                  <c:v>-3.206449843214978E-3</c:v>
                </c:pt>
                <c:pt idx="118">
                  <c:v>-3.2038225730496297E-3</c:v>
                </c:pt>
                <c:pt idx="119">
                  <c:v>-3.2010797709813286E-3</c:v>
                </c:pt>
                <c:pt idx="120">
                  <c:v>-3.2009378039272178E-3</c:v>
                </c:pt>
                <c:pt idx="121">
                  <c:v>-3.2022117863307617E-3</c:v>
                </c:pt>
                <c:pt idx="122">
                  <c:v>-3.2043194772245357E-3</c:v>
                </c:pt>
                <c:pt idx="123">
                  <c:v>-3.2072786961413998E-3</c:v>
                </c:pt>
                <c:pt idx="124">
                  <c:v>-3.2161246567399501E-3</c:v>
                </c:pt>
                <c:pt idx="125">
                  <c:v>-3.2279872371845843E-3</c:v>
                </c:pt>
                <c:pt idx="126">
                  <c:v>-3.2354713856055659E-3</c:v>
                </c:pt>
                <c:pt idx="127">
                  <c:v>-3.2439139779807322E-3</c:v>
                </c:pt>
                <c:pt idx="128">
                  <c:v>-3.2493565107522154E-3</c:v>
                </c:pt>
                <c:pt idx="129">
                  <c:v>-3.2526608166341068E-3</c:v>
                </c:pt>
                <c:pt idx="130">
                  <c:v>-3.2555954948594594E-3</c:v>
                </c:pt>
                <c:pt idx="131">
                  <c:v>-3.2568699148647212E-3</c:v>
                </c:pt>
                <c:pt idx="132">
                  <c:v>-3.2580237205199719E-3</c:v>
                </c:pt>
                <c:pt idx="133">
                  <c:v>-3.259053669498262E-3</c:v>
                </c:pt>
                <c:pt idx="134">
                  <c:v>-3.260684502195185E-3</c:v>
                </c:pt>
                <c:pt idx="135">
                  <c:v>-3.2618700591951224E-3</c:v>
                </c:pt>
                <c:pt idx="136">
                  <c:v>-3.2622320948702491E-3</c:v>
                </c:pt>
                <c:pt idx="137">
                  <c:v>-3.2624508215289738E-3</c:v>
                </c:pt>
                <c:pt idx="138">
                  <c:v>-3.2625229974533217E-3</c:v>
                </c:pt>
                <c:pt idx="139">
                  <c:v>-3.2621626358179893E-3</c:v>
                </c:pt>
                <c:pt idx="140">
                  <c:v>-3.2612813508110794E-3</c:v>
                </c:pt>
                <c:pt idx="141">
                  <c:v>-3.2605721413765279E-3</c:v>
                </c:pt>
                <c:pt idx="142">
                  <c:v>-3.259696928712899E-3</c:v>
                </c:pt>
                <c:pt idx="143">
                  <c:v>-3.2586524709006881E-3</c:v>
                </c:pt>
                <c:pt idx="144">
                  <c:v>-3.2559831940167745E-3</c:v>
                </c:pt>
                <c:pt idx="145">
                  <c:v>-3.2527173458144019E-3</c:v>
                </c:pt>
                <c:pt idx="146">
                  <c:v>-3.2507780309642374E-3</c:v>
                </c:pt>
                <c:pt idx="147">
                  <c:v>-3.2486500184010581E-3</c:v>
                </c:pt>
                <c:pt idx="148">
                  <c:v>-3.2463300663696693E-3</c:v>
                </c:pt>
                <c:pt idx="149">
                  <c:v>-3.2410341532134331E-3</c:v>
                </c:pt>
                <c:pt idx="150">
                  <c:v>-3.2366486220022925E-3</c:v>
                </c:pt>
                <c:pt idx="151">
                  <c:v>-3.236538300056538E-3</c:v>
                </c:pt>
                <c:pt idx="152">
                  <c:v>-3.2362962072797468E-3</c:v>
                </c:pt>
                <c:pt idx="153">
                  <c:v>-3.23591975028938E-3</c:v>
                </c:pt>
                <c:pt idx="154">
                  <c:v>-3.2347059866473819E-3</c:v>
                </c:pt>
                <c:pt idx="155">
                  <c:v>-3.233018404856802E-3</c:v>
                </c:pt>
                <c:pt idx="156">
                  <c:v>-3.2319312208048197E-3</c:v>
                </c:pt>
                <c:pt idx="157">
                  <c:v>-3.2306941102645129E-3</c:v>
                </c:pt>
                <c:pt idx="158">
                  <c:v>-3.2293044795307273E-3</c:v>
                </c:pt>
                <c:pt idx="159">
                  <c:v>-3.2260038491611423E-3</c:v>
                </c:pt>
                <c:pt idx="160">
                  <c:v>-3.2221688813404495E-3</c:v>
                </c:pt>
                <c:pt idx="161">
                  <c:v>-3.2199777446404042E-3</c:v>
                </c:pt>
                <c:pt idx="162">
                  <c:v>-3.217618525562578E-3</c:v>
                </c:pt>
                <c:pt idx="163">
                  <c:v>-3.2150886306063983E-3</c:v>
                </c:pt>
                <c:pt idx="164">
                  <c:v>-3.209446952291931E-3</c:v>
                </c:pt>
                <c:pt idx="165">
                  <c:v>-3.2032104172969506E-3</c:v>
                </c:pt>
                <c:pt idx="166">
                  <c:v>-3.1997882373315076E-3</c:v>
                </c:pt>
                <c:pt idx="167">
                  <c:v>-3.1961798191132798E-3</c:v>
                </c:pt>
                <c:pt idx="168">
                  <c:v>-3.1923825692658208E-3</c:v>
                </c:pt>
                <c:pt idx="169">
                  <c:v>-3.184145661936658E-3</c:v>
                </c:pt>
                <c:pt idx="170">
                  <c:v>-3.1752533785290409E-3</c:v>
                </c:pt>
                <c:pt idx="171">
                  <c:v>-3.1704730646331704E-3</c:v>
                </c:pt>
                <c:pt idx="172">
                  <c:v>-3.1624950865656825E-3</c:v>
                </c:pt>
                <c:pt idx="173">
                  <c:v>-3.1517647481752423E-3</c:v>
                </c:pt>
                <c:pt idx="174">
                  <c:v>-3.131890891361361E-3</c:v>
                </c:pt>
                <c:pt idx="175">
                  <c:v>-3.1136511982204898E-3</c:v>
                </c:pt>
                <c:pt idx="176">
                  <c:v>-3.1053721053167995E-3</c:v>
                </c:pt>
                <c:pt idx="177">
                  <c:v>-3.097611667610706E-3</c:v>
                </c:pt>
                <c:pt idx="178">
                  <c:v>-3.0903793538674534E-3</c:v>
                </c:pt>
                <c:pt idx="179">
                  <c:v>-3.0777224828659041E-3</c:v>
                </c:pt>
                <c:pt idx="180">
                  <c:v>-3.0669207121367973E-3</c:v>
                </c:pt>
                <c:pt idx="181">
                  <c:v>-3.0624710485665212E-3</c:v>
                </c:pt>
                <c:pt idx="182">
                  <c:v>-3.0586063212217022E-3</c:v>
                </c:pt>
                <c:pt idx="183">
                  <c:v>-3.0553359987189597E-3</c:v>
                </c:pt>
                <c:pt idx="184">
                  <c:v>-3.0508240469036595E-3</c:v>
                </c:pt>
                <c:pt idx="185">
                  <c:v>-3.0483881317008325E-3</c:v>
                </c:pt>
                <c:pt idx="186">
                  <c:v>-3.0482318642916966E-3</c:v>
                </c:pt>
                <c:pt idx="187">
                  <c:v>-3.0487268138480452E-3</c:v>
                </c:pt>
                <c:pt idx="188">
                  <c:v>-3.0498824492908791E-3</c:v>
                </c:pt>
                <c:pt idx="189">
                  <c:v>-3.0544433498280055E-3</c:v>
                </c:pt>
                <c:pt idx="190">
                  <c:v>-3.0613012234225012E-3</c:v>
                </c:pt>
                <c:pt idx="191">
                  <c:v>-3.0659023186875444E-3</c:v>
                </c:pt>
                <c:pt idx="192">
                  <c:v>-3.0712209119109261E-3</c:v>
                </c:pt>
                <c:pt idx="193">
                  <c:v>-3.0772664718808529E-3</c:v>
                </c:pt>
                <c:pt idx="194">
                  <c:v>-3.0815347016295556E-3</c:v>
                </c:pt>
                <c:pt idx="195">
                  <c:v>-3.0827093295973124E-3</c:v>
                </c:pt>
                <c:pt idx="196">
                  <c:v>-3.0831943357507211E-3</c:v>
                </c:pt>
                <c:pt idx="197">
                  <c:v>-3.0836161696448918E-3</c:v>
                </c:pt>
                <c:pt idx="198">
                  <c:v>-3.0839736387545539E-3</c:v>
                </c:pt>
                <c:pt idx="199">
                  <c:v>-3.0844680692633315E-3</c:v>
                </c:pt>
                <c:pt idx="200">
                  <c:v>-3.0847360318778509E-3</c:v>
                </c:pt>
                <c:pt idx="201">
                  <c:v>-3.0847537993179954E-3</c:v>
                </c:pt>
                <c:pt idx="202">
                  <c:v>-3.0847000506317749E-3</c:v>
                </c:pt>
                <c:pt idx="203">
                  <c:v>-3.0845735937400495E-3</c:v>
                </c:pt>
                <c:pt idx="204">
                  <c:v>-3.084072359613753E-3</c:v>
                </c:pt>
                <c:pt idx="205">
                  <c:v>-3.0833168453710874E-3</c:v>
                </c:pt>
                <c:pt idx="206">
                  <c:v>-3.0828089683717537E-3</c:v>
                </c:pt>
                <c:pt idx="207">
                  <c:v>-3.0822212314621776E-3</c:v>
                </c:pt>
                <c:pt idx="208">
                  <c:v>-3.0815524426448804E-3</c:v>
                </c:pt>
                <c:pt idx="209">
                  <c:v>-3.0799387325041541E-3</c:v>
                </c:pt>
                <c:pt idx="210">
                  <c:v>-3.0780429300426614E-3</c:v>
                </c:pt>
                <c:pt idx="211">
                  <c:v>-3.0769510026519126E-3</c:v>
                </c:pt>
                <c:pt idx="212">
                  <c:v>-3.0757708718132364E-3</c:v>
                </c:pt>
                <c:pt idx="213">
                  <c:v>-3.0745013454077045E-3</c:v>
                </c:pt>
                <c:pt idx="214">
                  <c:v>-3.0716583476750499E-3</c:v>
                </c:pt>
                <c:pt idx="215">
                  <c:v>-3.0706720139807267E-3</c:v>
                </c:pt>
                <c:pt idx="216">
                  <c:v>-3.0731253460711621E-3</c:v>
                </c:pt>
                <c:pt idx="217">
                  <c:v>-3.0752614612132327E-3</c:v>
                </c:pt>
                <c:pt idx="218">
                  <c:v>-3.0770757846244378E-3</c:v>
                </c:pt>
                <c:pt idx="219">
                  <c:v>-3.0796089186484487E-3</c:v>
                </c:pt>
                <c:pt idx="220">
                  <c:v>-3.0810236659455856E-3</c:v>
                </c:pt>
                <c:pt idx="221">
                  <c:v>-3.0811604093977951E-3</c:v>
                </c:pt>
                <c:pt idx="222">
                  <c:v>-3.0809479125226591E-3</c:v>
                </c:pt>
                <c:pt idx="223">
                  <c:v>-3.0803816006650083E-3</c:v>
                </c:pt>
                <c:pt idx="224">
                  <c:v>-3.0780467196322775E-3</c:v>
                </c:pt>
                <c:pt idx="225">
                  <c:v>-3.0744867076372014E-3</c:v>
                </c:pt>
                <c:pt idx="226">
                  <c:v>-3.0720826991793657E-3</c:v>
                </c:pt>
                <c:pt idx="227">
                  <c:v>-3.0692974270640321E-3</c:v>
                </c:pt>
                <c:pt idx="228">
                  <c:v>-3.0661263168066744E-3</c:v>
                </c:pt>
                <c:pt idx="229">
                  <c:v>-3.0584750943640393E-3</c:v>
                </c:pt>
                <c:pt idx="230">
                  <c:v>-3.049491996534137E-3</c:v>
                </c:pt>
                <c:pt idx="231">
                  <c:v>-3.0443230730830728E-3</c:v>
                </c:pt>
                <c:pt idx="232">
                  <c:v>-3.0387408627096414E-3</c:v>
                </c:pt>
                <c:pt idx="233">
                  <c:v>-3.0327407906564291E-3</c:v>
                </c:pt>
                <c:pt idx="234">
                  <c:v>-3.019324900571831E-3</c:v>
                </c:pt>
                <c:pt idx="235">
                  <c:v>-3.0044703906400112E-3</c:v>
                </c:pt>
                <c:pt idx="236">
                  <c:v>-2.9963123889294378E-3</c:v>
                </c:pt>
                <c:pt idx="237">
                  <c:v>-2.9847600472535096E-3</c:v>
                </c:pt>
                <c:pt idx="238">
                  <c:v>-2.9705408816464917E-3</c:v>
                </c:pt>
                <c:pt idx="239">
                  <c:v>-2.9325239038841861E-3</c:v>
                </c:pt>
                <c:pt idx="240">
                  <c:v>-2.899274037713063E-3</c:v>
                </c:pt>
                <c:pt idx="241">
                  <c:v>-2.8898219834557919E-3</c:v>
                </c:pt>
                <c:pt idx="242">
                  <c:v>-2.8698116821195261E-3</c:v>
                </c:pt>
                <c:pt idx="243">
                  <c:v>-2.8535003350220159E-3</c:v>
                </c:pt>
                <c:pt idx="244">
                  <c:v>-2.848487025757223E-3</c:v>
                </c:pt>
                <c:pt idx="245">
                  <c:v>-2.8442451554766277E-3</c:v>
                </c:pt>
                <c:pt idx="246">
                  <c:v>-2.8383780892988135E-3</c:v>
                </c:pt>
                <c:pt idx="247">
                  <c:v>-2.8351729088492679E-3</c:v>
                </c:pt>
                <c:pt idx="248">
                  <c:v>-2.8349238673359366E-3</c:v>
                </c:pt>
                <c:pt idx="249">
                  <c:v>-2.8355005184533817E-3</c:v>
                </c:pt>
                <c:pt idx="250">
                  <c:v>-2.8369119044877704E-3</c:v>
                </c:pt>
                <c:pt idx="251">
                  <c:v>-2.8425623376991372E-3</c:v>
                </c:pt>
                <c:pt idx="252">
                  <c:v>-2.8510856436860244E-3</c:v>
                </c:pt>
                <c:pt idx="253">
                  <c:v>-2.8568063387280291E-3</c:v>
                </c:pt>
                <c:pt idx="254">
                  <c:v>-2.8634160224120233E-3</c:v>
                </c:pt>
                <c:pt idx="255">
                  <c:v>-2.8709237372316209E-3</c:v>
                </c:pt>
                <c:pt idx="256">
                  <c:v>-2.8889778147265003E-3</c:v>
                </c:pt>
                <c:pt idx="257">
                  <c:v>-2.9065730845049993E-3</c:v>
                </c:pt>
                <c:pt idx="258">
                  <c:v>-2.9107958531544259E-3</c:v>
                </c:pt>
                <c:pt idx="259">
                  <c:v>-2.9147232587236897E-3</c:v>
                </c:pt>
                <c:pt idx="260">
                  <c:v>-2.9183516140542489E-3</c:v>
                </c:pt>
                <c:pt idx="261">
                  <c:v>-2.924593054973122E-3</c:v>
                </c:pt>
                <c:pt idx="262">
                  <c:v>-2.9298007905698815E-3</c:v>
                </c:pt>
                <c:pt idx="263">
                  <c:v>-2.9318785880801828E-3</c:v>
                </c:pt>
                <c:pt idx="264">
                  <c:v>-2.9336352125760995E-3</c:v>
                </c:pt>
                <c:pt idx="265">
                  <c:v>-2.935066977147004E-3</c:v>
                </c:pt>
                <c:pt idx="266">
                  <c:v>-2.9368292038150189E-3</c:v>
                </c:pt>
                <c:pt idx="267">
                  <c:v>-2.937471692769015E-3</c:v>
                </c:pt>
                <c:pt idx="268">
                  <c:v>-2.9372238504778714E-3</c:v>
                </c:pt>
                <c:pt idx="269">
                  <c:v>-2.9366290256812241E-3</c:v>
                </c:pt>
                <c:pt idx="270">
                  <c:v>-2.9356835309479515E-3</c:v>
                </c:pt>
                <c:pt idx="271">
                  <c:v>-2.9326052067940559E-3</c:v>
                </c:pt>
                <c:pt idx="272">
                  <c:v>-2.9283211122086111E-3</c:v>
                </c:pt>
                <c:pt idx="273">
                  <c:v>-2.925566961995862E-3</c:v>
                </c:pt>
                <c:pt idx="274">
                  <c:v>-2.9224400193090805E-3</c:v>
                </c:pt>
                <c:pt idx="275">
                  <c:v>-2.9189365971305095E-3</c:v>
                </c:pt>
                <c:pt idx="276">
                  <c:v>-2.910656385293866E-3</c:v>
                </c:pt>
                <c:pt idx="277">
                  <c:v>-2.9010843705931438E-3</c:v>
                </c:pt>
                <c:pt idx="278">
                  <c:v>-2.8994789398184796E-3</c:v>
                </c:pt>
                <c:pt idx="279">
                  <c:v>-2.9012961969434982E-3</c:v>
                </c:pt>
                <c:pt idx="280">
                  <c:v>-2.9026889607155775E-3</c:v>
                </c:pt>
                <c:pt idx="281">
                  <c:v>-2.9040371110729451E-3</c:v>
                </c:pt>
                <c:pt idx="282">
                  <c:v>-2.9039254841749492E-3</c:v>
                </c:pt>
                <c:pt idx="283">
                  <c:v>-2.9031285821346001E-3</c:v>
                </c:pt>
                <c:pt idx="284">
                  <c:v>-2.9018803068333169E-3</c:v>
                </c:pt>
                <c:pt idx="285">
                  <c:v>-2.9001761784069355E-3</c:v>
                </c:pt>
                <c:pt idx="286">
                  <c:v>-2.8952260110484194E-3</c:v>
                </c:pt>
                <c:pt idx="287">
                  <c:v>-2.888711533070324E-3</c:v>
                </c:pt>
                <c:pt idx="288">
                  <c:v>-2.8846609388513979E-3</c:v>
                </c:pt>
                <c:pt idx="289">
                  <c:v>-2.8801276114705085E-3</c:v>
                </c:pt>
                <c:pt idx="290">
                  <c:v>-2.8751070709554373E-3</c:v>
                </c:pt>
                <c:pt idx="291">
                  <c:v>-2.8634195459693542E-3</c:v>
                </c:pt>
                <c:pt idx="292">
                  <c:v>-2.850063177218508E-3</c:v>
                </c:pt>
                <c:pt idx="293">
                  <c:v>-2.8425393708825667E-3</c:v>
                </c:pt>
                <c:pt idx="294">
                  <c:v>-2.8345014715066975E-3</c:v>
                </c:pt>
                <c:pt idx="295">
                  <c:v>-2.825944998851831E-3</c:v>
                </c:pt>
                <c:pt idx="296">
                  <c:v>-2.807081076592402E-3</c:v>
                </c:pt>
                <c:pt idx="297">
                  <c:v>-2.7864437771958268E-3</c:v>
                </c:pt>
                <c:pt idx="298">
                  <c:v>-2.7719171533248932E-3</c:v>
                </c:pt>
                <c:pt idx="299">
                  <c:v>-2.7544227399202903E-3</c:v>
                </c:pt>
                <c:pt idx="300">
                  <c:v>-2.7377196766713704E-3</c:v>
                </c:pt>
                <c:pt idx="301">
                  <c:v>-2.7069933831677098E-3</c:v>
                </c:pt>
                <c:pt idx="302">
                  <c:v>-2.678988921518253E-3</c:v>
                </c:pt>
                <c:pt idx="303">
                  <c:v>-2.6663686061041696E-3</c:v>
                </c:pt>
                <c:pt idx="304">
                  <c:v>-2.6545900395027345E-3</c:v>
                </c:pt>
                <c:pt idx="305">
                  <c:v>-2.625264178587904E-3</c:v>
                </c:pt>
                <c:pt idx="306">
                  <c:v>-2.6020657533662021E-3</c:v>
                </c:pt>
                <c:pt idx="307">
                  <c:v>-2.5964146225246772E-3</c:v>
                </c:pt>
                <c:pt idx="308">
                  <c:v>-2.59167243854378E-3</c:v>
                </c:pt>
                <c:pt idx="309">
                  <c:v>-2.5852598931513314E-3</c:v>
                </c:pt>
                <c:pt idx="310">
                  <c:v>-2.5819611688328937E-3</c:v>
                </c:pt>
                <c:pt idx="311">
                  <c:v>-2.5818897167916612E-3</c:v>
                </c:pt>
                <c:pt idx="312">
                  <c:v>-2.5827776102849164E-3</c:v>
                </c:pt>
                <c:pt idx="313">
                  <c:v>-2.5846332492587697E-3</c:v>
                </c:pt>
                <c:pt idx="314">
                  <c:v>-2.5916123442037342E-3</c:v>
                </c:pt>
                <c:pt idx="315">
                  <c:v>-2.6019012548673319E-3</c:v>
                </c:pt>
                <c:pt idx="316">
                  <c:v>-2.6087216176793348E-3</c:v>
                </c:pt>
                <c:pt idx="317">
                  <c:v>-2.616560124443423E-3</c:v>
                </c:pt>
                <c:pt idx="318">
                  <c:v>-2.6254251750841922E-3</c:v>
                </c:pt>
                <c:pt idx="319">
                  <c:v>-2.6310189960618937E-3</c:v>
                </c:pt>
                <c:pt idx="320">
                  <c:v>-2.631944873957483E-3</c:v>
                </c:pt>
                <c:pt idx="321">
                  <c:v>-2.6323042088504368E-3</c:v>
                </c:pt>
                <c:pt idx="322">
                  <c:v>-2.6326003497604213E-3</c:v>
                </c:pt>
                <c:pt idx="323">
                  <c:v>-2.6328326090854096E-3</c:v>
                </c:pt>
                <c:pt idx="324">
                  <c:v>-2.6330807516201957E-3</c:v>
                </c:pt>
                <c:pt idx="325">
                  <c:v>-2.6330603487868748E-3</c:v>
                </c:pt>
                <c:pt idx="326">
                  <c:v>-2.6328461485315507E-3</c:v>
                </c:pt>
                <c:pt idx="327">
                  <c:v>-2.6326119845646412E-3</c:v>
                </c:pt>
                <c:pt idx="328">
                  <c:v>-2.6319112364938538E-3</c:v>
                </c:pt>
                <c:pt idx="329">
                  <c:v>-2.6309746300434687E-3</c:v>
                </c:pt>
                <c:pt idx="330">
                  <c:v>-2.6303866786011043E-3</c:v>
                </c:pt>
                <c:pt idx="331">
                  <c:v>-2.6297259068759201E-3</c:v>
                </c:pt>
                <c:pt idx="332">
                  <c:v>-2.6289916271856656E-3</c:v>
                </c:pt>
                <c:pt idx="333">
                  <c:v>-2.6272746035994497E-3</c:v>
                </c:pt>
                <c:pt idx="334">
                  <c:v>-2.6253056776836272E-3</c:v>
                </c:pt>
                <c:pt idx="335">
                  <c:v>-2.6241935443544807E-3</c:v>
                </c:pt>
                <c:pt idx="336">
                  <c:v>-2.6230037777781631E-3</c:v>
                </c:pt>
                <c:pt idx="337">
                  <c:v>-2.6217356899488273E-3</c:v>
                </c:pt>
                <c:pt idx="338">
                  <c:v>-2.6189350059026176E-3</c:v>
                </c:pt>
                <c:pt idx="339">
                  <c:v>-2.6158663755856829E-3</c:v>
                </c:pt>
                <c:pt idx="340">
                  <c:v>-2.6141963681696385E-3</c:v>
                </c:pt>
                <c:pt idx="341">
                  <c:v>-2.6124439140184424E-3</c:v>
                </c:pt>
                <c:pt idx="342">
                  <c:v>-2.6106083256127646E-3</c:v>
                </c:pt>
                <c:pt idx="343">
                  <c:v>-2.6066565964066877E-3</c:v>
                </c:pt>
                <c:pt idx="344">
                  <c:v>-2.6024208768324003E-3</c:v>
                </c:pt>
                <c:pt idx="345">
                  <c:v>-2.6001593027864703E-3</c:v>
                </c:pt>
                <c:pt idx="346">
                  <c:v>-2.5978104688448075E-3</c:v>
                </c:pt>
                <c:pt idx="347">
                  <c:v>-2.5953736873264616E-3</c:v>
                </c:pt>
                <c:pt idx="348">
                  <c:v>-2.5902035280376229E-3</c:v>
                </c:pt>
                <c:pt idx="349">
                  <c:v>-2.584733334222379E-3</c:v>
                </c:pt>
                <c:pt idx="350">
                  <c:v>-2.5818465011907409E-3</c:v>
                </c:pt>
                <c:pt idx="351">
                  <c:v>-2.5788675950662379E-3</c:v>
                </c:pt>
                <c:pt idx="352">
                  <c:v>-2.5757959279659099E-3</c:v>
                </c:pt>
                <c:pt idx="353">
                  <c:v>-2.5693399537226741E-3</c:v>
                </c:pt>
                <c:pt idx="354">
                  <c:v>-2.5625679010665889E-3</c:v>
                </c:pt>
                <c:pt idx="355">
                  <c:v>-2.5590221163985533E-3</c:v>
                </c:pt>
                <c:pt idx="356">
                  <c:v>-2.5553794454855434E-3</c:v>
                </c:pt>
                <c:pt idx="357">
                  <c:v>-2.5516392006072284E-3</c:v>
                </c:pt>
                <c:pt idx="358">
                  <c:v>-2.5438300264735221E-3</c:v>
                </c:pt>
                <c:pt idx="359">
                  <c:v>-2.5356887298798479E-3</c:v>
                </c:pt>
                <c:pt idx="360">
                  <c:v>-2.5314503013631139E-3</c:v>
                </c:pt>
                <c:pt idx="361">
                  <c:v>-2.5271101733326294E-3</c:v>
                </c:pt>
                <c:pt idx="362">
                  <c:v>-2.5238564838913399E-3</c:v>
                </c:pt>
                <c:pt idx="363">
                  <c:v>-2.5196214640234079E-3</c:v>
                </c:pt>
                <c:pt idx="364">
                  <c:v>-2.5153399969794913E-3</c:v>
                </c:pt>
                <c:pt idx="365">
                  <c:v>-2.5131757752744595E-3</c:v>
                </c:pt>
                <c:pt idx="366">
                  <c:v>-2.5109973021846341E-3</c:v>
                </c:pt>
                <c:pt idx="367">
                  <c:v>-2.508804471538912E-3</c:v>
                </c:pt>
                <c:pt idx="368">
                  <c:v>-2.5043704237288139E-3</c:v>
                </c:pt>
                <c:pt idx="369">
                  <c:v>-2.4998874601059131E-3</c:v>
                </c:pt>
                <c:pt idx="370">
                  <c:v>-2.4976212559223573E-3</c:v>
                </c:pt>
                <c:pt idx="371">
                  <c:v>-2.4953400596686307E-3</c:v>
                </c:pt>
                <c:pt idx="372">
                  <c:v>-2.4930437654982528E-3</c:v>
                </c:pt>
                <c:pt idx="373">
                  <c:v>-2.4884003218610118E-3</c:v>
                </c:pt>
                <c:pt idx="374">
                  <c:v>-2.4837054938854491E-3</c:v>
                </c:pt>
                <c:pt idx="375">
                  <c:v>-2.4813321233192105E-3</c:v>
                </c:pt>
                <c:pt idx="376">
                  <c:v>-2.4789430200788929E-3</c:v>
                </c:pt>
                <c:pt idx="377">
                  <c:v>-2.4765380783989947E-3</c:v>
                </c:pt>
                <c:pt idx="378">
                  <c:v>-2.4716748711551264E-3</c:v>
                </c:pt>
                <c:pt idx="379">
                  <c:v>-2.4667578111561791E-3</c:v>
                </c:pt>
                <c:pt idx="380">
                  <c:v>-2.4642720902641594E-3</c:v>
                </c:pt>
                <c:pt idx="381">
                  <c:v>-2.4617698961351135E-3</c:v>
                </c:pt>
                <c:pt idx="382">
                  <c:v>-2.4592511230437939E-3</c:v>
                </c:pt>
                <c:pt idx="383">
                  <c:v>-2.4541577845286042E-3</c:v>
                </c:pt>
                <c:pt idx="384">
                  <c:v>-2.4490081246464255E-3</c:v>
                </c:pt>
                <c:pt idx="385">
                  <c:v>-2.4464048695683697E-3</c:v>
                </c:pt>
                <c:pt idx="386">
                  <c:v>-2.4437844008121574E-3</c:v>
                </c:pt>
                <c:pt idx="387">
                  <c:v>-2.441146612328094E-3</c:v>
                </c:pt>
                <c:pt idx="388">
                  <c:v>-2.4358127747455835E-3</c:v>
                </c:pt>
                <c:pt idx="389">
                  <c:v>-2.4304201472993168E-3</c:v>
                </c:pt>
                <c:pt idx="390">
                  <c:v>-2.4276941741768741E-3</c:v>
                </c:pt>
                <c:pt idx="391">
                  <c:v>-2.4249502466514505E-3</c:v>
                </c:pt>
                <c:pt idx="392">
                  <c:v>-2.4221882592002958E-3</c:v>
                </c:pt>
                <c:pt idx="393">
                  <c:v>-2.416603554635458E-3</c:v>
                </c:pt>
                <c:pt idx="394">
                  <c:v>-2.4109575917464032E-3</c:v>
                </c:pt>
                <c:pt idx="395">
                  <c:v>-2.408103716763671E-3</c:v>
                </c:pt>
                <c:pt idx="396">
                  <c:v>-2.4052311466939437E-3</c:v>
                </c:pt>
                <c:pt idx="397">
                  <c:v>-2.4023397762173268E-3</c:v>
                </c:pt>
                <c:pt idx="398">
                  <c:v>-2.396493837028025E-3</c:v>
                </c:pt>
                <c:pt idx="399">
                  <c:v>-2.3905841710793437E-3</c:v>
                </c:pt>
                <c:pt idx="400">
                  <c:v>-2.3875972101792303E-3</c:v>
                </c:pt>
                <c:pt idx="401">
                  <c:v>-2.3845908138731236E-3</c:v>
                </c:pt>
                <c:pt idx="402">
                  <c:v>-2.3815648762739424E-3</c:v>
                </c:pt>
                <c:pt idx="403">
                  <c:v>-2.3754473347424752E-3</c:v>
                </c:pt>
                <c:pt idx="404">
                  <c:v>-2.3692635979181568E-3</c:v>
                </c:pt>
                <c:pt idx="405">
                  <c:v>-2.3661383672482729E-3</c:v>
                </c:pt>
                <c:pt idx="406">
                  <c:v>-2.3629929606916269E-3</c:v>
                </c:pt>
                <c:pt idx="407">
                  <c:v>-2.3598272723614733E-3</c:v>
                </c:pt>
                <c:pt idx="408">
                  <c:v>-2.3534277606306908E-3</c:v>
                </c:pt>
                <c:pt idx="409">
                  <c:v>-2.3469595851010466E-3</c:v>
                </c:pt>
                <c:pt idx="410">
                  <c:v>-2.3436909008923675E-3</c:v>
                </c:pt>
                <c:pt idx="411">
                  <c:v>-2.340401300154693E-3</c:v>
                </c:pt>
                <c:pt idx="412">
                  <c:v>-2.3370906770819929E-3</c:v>
                </c:pt>
                <c:pt idx="413">
                  <c:v>-2.3303988274719994E-3</c:v>
                </c:pt>
                <c:pt idx="414">
                  <c:v>-2.3236358454826567E-3</c:v>
                </c:pt>
                <c:pt idx="415">
                  <c:v>-2.3202185238067096E-3</c:v>
                </c:pt>
                <c:pt idx="416">
                  <c:v>-2.3167795450812771E-3</c:v>
                </c:pt>
                <c:pt idx="417">
                  <c:v>-2.3133188033382861E-3</c:v>
                </c:pt>
                <c:pt idx="418">
                  <c:v>-2.3063242481113342E-3</c:v>
                </c:pt>
                <c:pt idx="419">
                  <c:v>-2.2992560919355381E-3</c:v>
                </c:pt>
                <c:pt idx="420">
                  <c:v>-2.2956849489473114E-3</c:v>
                </c:pt>
                <c:pt idx="421">
                  <c:v>-2.2920914081870597E-3</c:v>
                </c:pt>
                <c:pt idx="422">
                  <c:v>-2.2884753640511992E-3</c:v>
                </c:pt>
                <c:pt idx="423">
                  <c:v>-2.2811677353675838E-3</c:v>
                </c:pt>
                <c:pt idx="424">
                  <c:v>-2.2737840372293243E-3</c:v>
                </c:pt>
                <c:pt idx="425">
                  <c:v>-2.2700538888841262E-3</c:v>
                </c:pt>
                <c:pt idx="426">
                  <c:v>-2.266300602449724E-3</c:v>
                </c:pt>
                <c:pt idx="427">
                  <c:v>-2.2628501002711419E-3</c:v>
                </c:pt>
                <c:pt idx="428">
                  <c:v>-2.2565477077042548E-3</c:v>
                </c:pt>
                <c:pt idx="429">
                  <c:v>-2.2501976453538474E-3</c:v>
                </c:pt>
                <c:pt idx="430">
                  <c:v>-2.2469986127226808E-3</c:v>
                </c:pt>
                <c:pt idx="431">
                  <c:v>-2.2437850791488033E-3</c:v>
                </c:pt>
                <c:pt idx="432">
                  <c:v>-2.2405569783363328E-3</c:v>
                </c:pt>
                <c:pt idx="433">
                  <c:v>-2.2340518848929752E-3</c:v>
                </c:pt>
                <c:pt idx="434">
                  <c:v>-2.2274975668141865E-3</c:v>
                </c:pt>
                <c:pt idx="435">
                  <c:v>-2.2241956287654481E-3</c:v>
                </c:pt>
                <c:pt idx="436">
                  <c:v>-2.2208787235550838E-3</c:v>
                </c:pt>
                <c:pt idx="437">
                  <c:v>-2.2175467842389576E-3</c:v>
                </c:pt>
                <c:pt idx="438">
                  <c:v>-2.2108324592790851E-3</c:v>
                </c:pt>
                <c:pt idx="439">
                  <c:v>-2.2040673546508439E-3</c:v>
                </c:pt>
                <c:pt idx="440">
                  <c:v>-2.2006592459106983E-3</c:v>
                </c:pt>
                <c:pt idx="441">
                  <c:v>-2.1972357033445554E-3</c:v>
                </c:pt>
                <c:pt idx="442">
                  <c:v>-2.1937966604137198E-3</c:v>
                </c:pt>
                <c:pt idx="443">
                  <c:v>-2.1868665730052248E-3</c:v>
                </c:pt>
                <c:pt idx="444">
                  <c:v>-2.1798841511014052E-3</c:v>
                </c:pt>
                <c:pt idx="445">
                  <c:v>-2.1763666061951608E-3</c:v>
                </c:pt>
                <c:pt idx="446">
                  <c:v>-2.1728331609609463E-3</c:v>
                </c:pt>
                <c:pt idx="447">
                  <c:v>-2.1692837489409671E-3</c:v>
                </c:pt>
                <c:pt idx="448">
                  <c:v>-2.1621313683265263E-3</c:v>
                </c:pt>
                <c:pt idx="449">
                  <c:v>-2.1549250982523509E-3</c:v>
                </c:pt>
                <c:pt idx="450">
                  <c:v>-2.1512948518688751E-3</c:v>
                </c:pt>
                <c:pt idx="451">
                  <c:v>-2.1476482385340261E-3</c:v>
                </c:pt>
                <c:pt idx="452">
                  <c:v>-2.1439851919115255E-3</c:v>
                </c:pt>
                <c:pt idx="453">
                  <c:v>-2.1366039873960264E-3</c:v>
                </c:pt>
                <c:pt idx="454">
                  <c:v>-2.129167338363267E-3</c:v>
                </c:pt>
                <c:pt idx="455">
                  <c:v>-2.1254211249903511E-3</c:v>
                </c:pt>
                <c:pt idx="456">
                  <c:v>-2.1216580782456862E-3</c:v>
                </c:pt>
                <c:pt idx="457">
                  <c:v>-2.1178781317522464E-3</c:v>
                </c:pt>
                <c:pt idx="458">
                  <c:v>-2.1102615724010666E-3</c:v>
                </c:pt>
                <c:pt idx="459">
                  <c:v>-2.1025880135837668E-3</c:v>
                </c:pt>
                <c:pt idx="460">
                  <c:v>-2.0987225678327282E-3</c:v>
                </c:pt>
                <c:pt idx="461">
                  <c:v>-2.0948398224110393E-3</c:v>
                </c:pt>
                <c:pt idx="462">
                  <c:v>-2.0909397104150796E-3</c:v>
                </c:pt>
                <c:pt idx="463">
                  <c:v>-2.0830812655242823E-3</c:v>
                </c:pt>
                <c:pt idx="464">
                  <c:v>-2.075164266156615E-3</c:v>
                </c:pt>
                <c:pt idx="465">
                  <c:v>-2.0711763226402844E-3</c:v>
                </c:pt>
                <c:pt idx="466">
                  <c:v>-2.0671706129116924E-3</c:v>
                </c:pt>
                <c:pt idx="467">
                  <c:v>-2.0631470703104822E-3</c:v>
                </c:pt>
                <c:pt idx="468">
                  <c:v>-2.0550402089452701E-3</c:v>
                </c:pt>
                <c:pt idx="469">
                  <c:v>-2.0468732382561555E-3</c:v>
                </c:pt>
                <c:pt idx="470">
                  <c:v>-2.0427595315487728E-3</c:v>
                </c:pt>
                <c:pt idx="471">
                  <c:v>-2.0386275921688356E-3</c:v>
                </c:pt>
                <c:pt idx="472">
                  <c:v>-2.0344773534965487E-3</c:v>
                </c:pt>
                <c:pt idx="473">
                  <c:v>-2.0261155448827312E-3</c:v>
                </c:pt>
                <c:pt idx="474">
                  <c:v>-2.0176920720698932E-3</c:v>
                </c:pt>
                <c:pt idx="475">
                  <c:v>-2.0134493367881473E-3</c:v>
                </c:pt>
                <c:pt idx="476">
                  <c:v>-2.0091879024142765E-3</c:v>
                </c:pt>
                <c:pt idx="477">
                  <c:v>-2.0049077020856316E-3</c:v>
                </c:pt>
                <c:pt idx="478">
                  <c:v>-1.9962844155148123E-3</c:v>
                </c:pt>
                <c:pt idx="479">
                  <c:v>-1.9875979096774759E-3</c:v>
                </c:pt>
                <c:pt idx="480">
                  <c:v>-1.9832228805211072E-3</c:v>
                </c:pt>
                <c:pt idx="481">
                  <c:v>-1.9788286856508817E-3</c:v>
                </c:pt>
                <c:pt idx="482">
                  <c:v>-1.9744152584876126E-3</c:v>
                </c:pt>
                <c:pt idx="483">
                  <c:v>-1.9655239630485808E-3</c:v>
                </c:pt>
                <c:pt idx="484">
                  <c:v>-1.9565678934159686E-3</c:v>
                </c:pt>
                <c:pt idx="485">
                  <c:v>-1.9520573049247091E-3</c:v>
                </c:pt>
                <c:pt idx="486">
                  <c:v>-1.9475270841386092E-3</c:v>
                </c:pt>
                <c:pt idx="487">
                  <c:v>-1.9429771647216658E-3</c:v>
                </c:pt>
                <c:pt idx="488">
                  <c:v>-1.933811329640692E-3</c:v>
                </c:pt>
                <c:pt idx="489">
                  <c:v>-1.9245791654346745E-3</c:v>
                </c:pt>
                <c:pt idx="490">
                  <c:v>-1.9199297521504282E-3</c:v>
                </c:pt>
                <c:pt idx="491">
                  <c:v>-1.9150819715201158E-3</c:v>
                </c:pt>
                <c:pt idx="492">
                  <c:v>-1.9100517940885077E-3</c:v>
                </c:pt>
                <c:pt idx="493">
                  <c:v>-1.9000046815486776E-3</c:v>
                </c:pt>
                <c:pt idx="494">
                  <c:v>-1.8849629296712274E-3</c:v>
                </c:pt>
                <c:pt idx="495">
                  <c:v>-1.8749551114073542E-3</c:v>
                </c:pt>
                <c:pt idx="496">
                  <c:v>-1.8649682326720486E-3</c:v>
                </c:pt>
                <c:pt idx="497">
                  <c:v>-1.8525079595137339E-3</c:v>
                </c:pt>
                <c:pt idx="498">
                  <c:v>-1.8450462062052815E-3</c:v>
                </c:pt>
                <c:pt idx="499">
                  <c:v>-1.8400782933311571E-3</c:v>
                </c:pt>
                <c:pt idx="500">
                  <c:v>-1.8301594023748776E-3</c:v>
                </c:pt>
                <c:pt idx="501">
                  <c:v>-1.8202578419711016E-3</c:v>
                </c:pt>
                <c:pt idx="502">
                  <c:v>-1.815315924752985E-3</c:v>
                </c:pt>
                <c:pt idx="503">
                  <c:v>-1.8103794440511665E-3</c:v>
                </c:pt>
                <c:pt idx="504">
                  <c:v>-1.8054484790480348E-3</c:v>
                </c:pt>
                <c:pt idx="505">
                  <c:v>-1.7956053300739899E-3</c:v>
                </c:pt>
                <c:pt idx="506">
                  <c:v>-1.7857813576843294E-3</c:v>
                </c:pt>
                <c:pt idx="507">
                  <c:v>-1.7808791577756484E-3</c:v>
                </c:pt>
                <c:pt idx="508">
                  <c:v>-1.7759829481331585E-3</c:v>
                </c:pt>
                <c:pt idx="509">
                  <c:v>-1.7710928080201254E-3</c:v>
                </c:pt>
                <c:pt idx="510">
                  <c:v>-1.761333155008226E-3</c:v>
                </c:pt>
                <c:pt idx="511">
                  <c:v>-1.7515945249704625E-3</c:v>
                </c:pt>
                <c:pt idx="512">
                  <c:v>-1.746735919227248E-3</c:v>
                </c:pt>
                <c:pt idx="513">
                  <c:v>-1.7418838576618812E-3</c:v>
                </c:pt>
                <c:pt idx="514">
                  <c:v>-1.7370384194567029E-3</c:v>
                </c:pt>
                <c:pt idx="515">
                  <c:v>-1.7273700166443339E-3</c:v>
                </c:pt>
                <c:pt idx="516">
                  <c:v>-1.717724482952292E-3</c:v>
                </c:pt>
                <c:pt idx="517">
                  <c:v>-1.7129133483913378E-3</c:v>
                </c:pt>
                <c:pt idx="518">
                  <c:v>-1.708109312041345E-3</c:v>
                </c:pt>
                <c:pt idx="519">
                  <c:v>-1.7033124529225081E-3</c:v>
                </c:pt>
                <c:pt idx="520">
                  <c:v>-1.6937430542319433E-3</c:v>
                </c:pt>
                <c:pt idx="521">
                  <c:v>-1.6841983709459578E-3</c:v>
                </c:pt>
                <c:pt idx="522">
                  <c:v>-1.6794385848259525E-3</c:v>
                </c:pt>
                <c:pt idx="523">
                  <c:v>-1.6746864505850431E-3</c:v>
                </c:pt>
                <c:pt idx="524">
                  <c:v>-1.6699420474866238E-3</c:v>
                </c:pt>
                <c:pt idx="525">
                  <c:v>-1.66047940720938E-3</c:v>
                </c:pt>
                <c:pt idx="526">
                  <c:v>-1.6510433284208199E-3</c:v>
                </c:pt>
                <c:pt idx="527">
                  <c:v>-1.6463387676342674E-3</c:v>
                </c:pt>
                <c:pt idx="528">
                  <c:v>-1.641642412759621E-3</c:v>
                </c:pt>
                <c:pt idx="529">
                  <c:v>-1.6369543426549575E-3</c:v>
                </c:pt>
                <c:pt idx="530">
                  <c:v>-1.6276062148263127E-3</c:v>
                </c:pt>
                <c:pt idx="531">
                  <c:v>-1.6182864947157051E-3</c:v>
                </c:pt>
                <c:pt idx="532">
                  <c:v>-1.6136410363161823E-3</c:v>
                </c:pt>
                <c:pt idx="533">
                  <c:v>-1.6090043376179794E-3</c:v>
                </c:pt>
                <c:pt idx="534">
                  <c:v>-1.6043764778438834E-3</c:v>
                </c:pt>
                <c:pt idx="535">
                  <c:v>-1.5951506164552339E-3</c:v>
                </c:pt>
                <c:pt idx="536">
                  <c:v>-1.5859550090799581E-3</c:v>
                </c:pt>
                <c:pt idx="537">
                  <c:v>-1.5813725302008151E-3</c:v>
                </c:pt>
                <c:pt idx="538">
                  <c:v>-1.5767993648933025E-3</c:v>
                </c:pt>
                <c:pt idx="539">
                  <c:v>-1.5722355922180909E-3</c:v>
                </c:pt>
                <c:pt idx="540">
                  <c:v>-1.5631397514708847E-3</c:v>
                </c:pt>
                <c:pt idx="541">
                  <c:v>-1.5540760109167635E-3</c:v>
                </c:pt>
                <c:pt idx="542">
                  <c:v>-1.5495603885686447E-3</c:v>
                </c:pt>
                <c:pt idx="543">
                  <c:v>-1.5450546335812772E-3</c:v>
                </c:pt>
                <c:pt idx="544">
                  <c:v>-1.5405588252989865E-3</c:v>
                </c:pt>
                <c:pt idx="545">
                  <c:v>-1.5316007592105518E-3</c:v>
                </c:pt>
                <c:pt idx="546">
                  <c:v>-1.5226766395811237E-3</c:v>
                </c:pt>
                <c:pt idx="547">
                  <c:v>-1.5182317508140863E-3</c:v>
                </c:pt>
                <c:pt idx="548">
                  <c:v>-1.5137972833183374E-3</c:v>
                </c:pt>
                <c:pt idx="549">
                  <c:v>-1.5093733161949641E-3</c:v>
                </c:pt>
                <c:pt idx="550">
                  <c:v>-1.5005607790291927E-3</c:v>
                </c:pt>
                <c:pt idx="551">
                  <c:v>-1.4917840343797639E-3</c:v>
                </c:pt>
                <c:pt idx="552">
                  <c:v>-1.4867649864696096E-3</c:v>
                </c:pt>
                <c:pt idx="553">
                  <c:v>-1.4811079648815758E-3</c:v>
                </c:pt>
                <c:pt idx="554">
                  <c:v>-1.4754617464483642E-3</c:v>
                </c:pt>
                <c:pt idx="555">
                  <c:v>-1.464205833817707E-3</c:v>
                </c:pt>
                <c:pt idx="556">
                  <c:v>-1.4529869582988117E-3</c:v>
                </c:pt>
                <c:pt idx="557">
                  <c:v>-1.4473962958013406E-3</c:v>
                </c:pt>
                <c:pt idx="558">
                  <c:v>-1.4418170522071275E-3</c:v>
                </c:pt>
                <c:pt idx="559">
                  <c:v>-1.4362493302828257E-3</c:v>
                </c:pt>
                <c:pt idx="560">
                  <c:v>-1.4251528049721465E-3</c:v>
                </c:pt>
                <c:pt idx="561">
                  <c:v>-1.4140957113738075E-3</c:v>
                </c:pt>
                <c:pt idx="562">
                  <c:v>-1.408587136946915E-3</c:v>
                </c:pt>
                <c:pt idx="563">
                  <c:v>-1.4030906998977024E-3</c:v>
                </c:pt>
                <c:pt idx="564">
                  <c:v>-1.3976065027900674E-3</c:v>
                </c:pt>
                <c:pt idx="565">
                  <c:v>-1.3866794217606722E-3</c:v>
                </c:pt>
                <c:pt idx="566">
                  <c:v>-1.3757941668364438E-3</c:v>
                </c:pt>
                <c:pt idx="567">
                  <c:v>-1.3703727090298705E-3</c:v>
                </c:pt>
                <c:pt idx="568">
                  <c:v>-1.3649641069129587E-3</c:v>
                </c:pt>
                <c:pt idx="569">
                  <c:v>-1.3595684630901108E-3</c:v>
                </c:pt>
                <c:pt idx="570">
                  <c:v>-1.3488208831527915E-3</c:v>
                </c:pt>
                <c:pt idx="571">
                  <c:v>-1.3381175238403465E-3</c:v>
                </c:pt>
                <c:pt idx="572">
                  <c:v>-1.3327882110399667E-3</c:v>
                </c:pt>
                <c:pt idx="573">
                  <c:v>-1.3274724722815094E-3</c:v>
                </c:pt>
                <c:pt idx="574">
                  <c:v>-1.3116217112671661E-3</c:v>
                </c:pt>
                <c:pt idx="575">
                  <c:v>-1.2958688419961422E-3</c:v>
                </c:pt>
                <c:pt idx="576">
                  <c:v>-1.2906509951423715E-3</c:v>
                </c:pt>
                <c:pt idx="577">
                  <c:v>-1.2854475432059643E-3</c:v>
                </c:pt>
                <c:pt idx="578">
                  <c:v>-1.2750891359938599E-3</c:v>
                </c:pt>
                <c:pt idx="579">
                  <c:v>-1.264779738381325E-3</c:v>
                </c:pt>
                <c:pt idx="580">
                  <c:v>-1.2570923376499562E-3</c:v>
                </c:pt>
                <c:pt idx="581">
                  <c:v>-1.2494350610429519E-3</c:v>
                </c:pt>
                <c:pt idx="582">
                  <c:v>-1.2392863254716883E-3</c:v>
                </c:pt>
                <c:pt idx="583">
                  <c:v>-1.2291889940899403E-3</c:v>
                </c:pt>
                <c:pt idx="584">
                  <c:v>-1.2241662869727967E-3</c:v>
                </c:pt>
                <c:pt idx="585">
                  <c:v>-1.2191593089532064E-3</c:v>
                </c:pt>
                <c:pt idx="586">
                  <c:v>-1.2141681627165016E-3</c:v>
                </c:pt>
                <c:pt idx="587">
                  <c:v>-1.2042391556824443E-3</c:v>
                </c:pt>
                <c:pt idx="588">
                  <c:v>-1.1943639472788647E-3</c:v>
                </c:pt>
                <c:pt idx="589">
                  <c:v>-1.1894534989802226E-3</c:v>
                </c:pt>
                <c:pt idx="590">
                  <c:v>-1.1845594981306771E-3</c:v>
                </c:pt>
                <c:pt idx="591">
                  <c:v>-1.1796820472127995E-3</c:v>
                </c:pt>
                <c:pt idx="592">
                  <c:v>-1.1699828256974212E-3</c:v>
                </c:pt>
                <c:pt idx="593">
                  <c:v>-1.1603397971726834E-3</c:v>
                </c:pt>
                <c:pt idx="594">
                  <c:v>-1.1555466360714459E-3</c:v>
                </c:pt>
                <c:pt idx="595">
                  <c:v>-1.1507706406895678E-3</c:v>
                </c:pt>
                <c:pt idx="596">
                  <c:v>-1.1460119138338816E-3</c:v>
                </c:pt>
                <c:pt idx="597">
                  <c:v>-1.1365525344551495E-3</c:v>
                </c:pt>
                <c:pt idx="598">
                  <c:v>-1.1271517427446931E-3</c:v>
                </c:pt>
                <c:pt idx="599">
                  <c:v>-1.1224808971782307E-3</c:v>
                </c:pt>
                <c:pt idx="600">
                  <c:v>-1.1178279358849096E-3</c:v>
                </c:pt>
                <c:pt idx="601">
                  <c:v>-1.1131929612258108E-3</c:v>
                </c:pt>
                <c:pt idx="602">
                  <c:v>-1.1039834810610187E-3</c:v>
                </c:pt>
                <c:pt idx="603">
                  <c:v>-1.0948349829610949E-3</c:v>
                </c:pt>
                <c:pt idx="604">
                  <c:v>-1.0902914815088835E-3</c:v>
                </c:pt>
                <c:pt idx="605">
                  <c:v>-1.0857665825592824E-3</c:v>
                </c:pt>
                <c:pt idx="606">
                  <c:v>-1.0812603886760162E-3</c:v>
                </c:pt>
                <c:pt idx="607">
                  <c:v>-1.0723108645194115E-3</c:v>
                </c:pt>
                <c:pt idx="608">
                  <c:v>-1.0634247168626115E-3</c:v>
                </c:pt>
                <c:pt idx="609">
                  <c:v>-1.0590135879817368E-3</c:v>
                </c:pt>
                <c:pt idx="610">
                  <c:v>-1.0546217797923517E-3</c:v>
                </c:pt>
                <c:pt idx="611">
                  <c:v>-1.050249395101305E-3</c:v>
                </c:pt>
                <c:pt idx="612">
                  <c:v>-1.0415698838173797E-3</c:v>
                </c:pt>
                <c:pt idx="613">
                  <c:v>-1.032956143525174E-3</c:v>
                </c:pt>
                <c:pt idx="614">
                  <c:v>-1.0286824155909557E-3</c:v>
                </c:pt>
                <c:pt idx="615">
                  <c:v>-1.0244287266180394E-3</c:v>
                </c:pt>
                <c:pt idx="616">
                  <c:v>-1.0196862913927688E-3</c:v>
                </c:pt>
                <c:pt idx="617">
                  <c:v>-1.0091948857261876E-3</c:v>
                </c:pt>
                <c:pt idx="618">
                  <c:v>-9.9870079924549177E-4</c:v>
                </c:pt>
                <c:pt idx="619">
                  <c:v>-9.9345247270033366E-4</c:v>
                </c:pt>
                <c:pt idx="620">
                  <c:v>-9.8820341024739291E-4</c:v>
                </c:pt>
                <c:pt idx="621">
                  <c:v>-9.829536348228403E-4</c:v>
                </c:pt>
                <c:pt idx="622">
                  <c:v>-9.7245182111200753E-4</c:v>
                </c:pt>
                <c:pt idx="623">
                  <c:v>-9.6194785868778808E-4</c:v>
                </c:pt>
                <c:pt idx="624">
                  <c:v>-9.566948600976267E-4</c:v>
                </c:pt>
                <c:pt idx="625">
                  <c:v>-9.5144128526151821E-4</c:v>
                </c:pt>
                <c:pt idx="626">
                  <c:v>-9.4618715707498629E-4</c:v>
                </c:pt>
                <c:pt idx="627">
                  <c:v>-9.3567716986467028E-4</c:v>
                </c:pt>
                <c:pt idx="628">
                  <c:v>-9.2516556590208304E-4</c:v>
                </c:pt>
                <c:pt idx="629">
                  <c:v>-9.1990901257514341E-4</c:v>
                </c:pt>
                <c:pt idx="630">
                  <c:v>-9.1465204262344618E-4</c:v>
                </c:pt>
                <c:pt idx="631">
                  <c:v>-9.0939467894252969E-4</c:v>
                </c:pt>
                <c:pt idx="632">
                  <c:v>-8.9887875261794429E-4</c:v>
                </c:pt>
                <c:pt idx="633">
                  <c:v>-8.8836174163916496E-4</c:v>
                </c:pt>
                <c:pt idx="634">
                  <c:v>-8.8310275084266157E-4</c:v>
                </c:pt>
                <c:pt idx="635">
                  <c:v>-8.7784350304251E-4</c:v>
                </c:pt>
                <c:pt idx="636">
                  <c:v>-8.7258402085068731E-4</c:v>
                </c:pt>
                <c:pt idx="637">
                  <c:v>-8.6206439011774437E-4</c:v>
                </c:pt>
                <c:pt idx="638">
                  <c:v>-8.515442066062128E-4</c:v>
                </c:pt>
                <c:pt idx="639">
                  <c:v>-8.4628389548539436E-4</c:v>
                </c:pt>
                <c:pt idx="640">
                  <c:v>-8.4102348706298704E-4</c:v>
                </c:pt>
                <c:pt idx="641">
                  <c:v>-8.3576300382952665E-4</c:v>
                </c:pt>
                <c:pt idx="642">
                  <c:v>-8.2524190300596665E-4</c:v>
                </c:pt>
                <c:pt idx="643">
                  <c:v>-8.1472078142632448E-4</c:v>
                </c:pt>
                <c:pt idx="644">
                  <c:v>-8.0946026736905747E-4</c:v>
                </c:pt>
                <c:pt idx="645">
                  <c:v>-8.0419981534755934E-4</c:v>
                </c:pt>
                <c:pt idx="646">
                  <c:v>-7.9893944850068996E-4</c:v>
                </c:pt>
                <c:pt idx="647">
                  <c:v>-7.8841911196906374E-4</c:v>
                </c:pt>
                <c:pt idx="648">
                  <c:v>-7.7789928692185203E-4</c:v>
                </c:pt>
                <c:pt idx="649">
                  <c:v>-7.7263968691032472E-4</c:v>
                </c:pt>
                <c:pt idx="650">
                  <c:v>-7.6738030887977095E-4</c:v>
                </c:pt>
                <c:pt idx="651">
                  <c:v>-7.6212117528004768E-4</c:v>
                </c:pt>
                <c:pt idx="652">
                  <c:v>-7.5160383775159205E-4</c:v>
                </c:pt>
                <c:pt idx="653">
                  <c:v>-7.4108754350689712E-4</c:v>
                </c:pt>
                <c:pt idx="654">
                  <c:v>-7.3582997500916034E-4</c:v>
                </c:pt>
                <c:pt idx="655">
                  <c:v>-7.3057278803229867E-4</c:v>
                </c:pt>
                <c:pt idx="656">
                  <c:v>-7.2531600526921014E-4</c:v>
                </c:pt>
                <c:pt idx="657">
                  <c:v>-7.1480390096704996E-4</c:v>
                </c:pt>
                <c:pt idx="658">
                  <c:v>-7.0429337211920333E-4</c:v>
                </c:pt>
                <c:pt idx="659">
                  <c:v>-6.9903895231919412E-4</c:v>
                </c:pt>
                <c:pt idx="660">
                  <c:v>-6.9378507366091009E-4</c:v>
                </c:pt>
                <c:pt idx="661">
                  <c:v>-6.8853175875614129E-4</c:v>
                </c:pt>
                <c:pt idx="662">
                  <c:v>-6.7802712235453741E-4</c:v>
                </c:pt>
                <c:pt idx="663">
                  <c:v>-6.6752459332853926E-4</c:v>
                </c:pt>
                <c:pt idx="664">
                  <c:v>-6.6227443953139589E-4</c:v>
                </c:pt>
                <c:pt idx="665">
                  <c:v>-6.5702498637508304E-4</c:v>
                </c:pt>
                <c:pt idx="666">
                  <c:v>-6.517762566336159E-4</c:v>
                </c:pt>
                <c:pt idx="667">
                  <c:v>-6.4128132256269254E-4</c:v>
                </c:pt>
                <c:pt idx="668">
                  <c:v>-6.3078902794481159E-4</c:v>
                </c:pt>
                <c:pt idx="669">
                  <c:v>-6.2554425729301525E-4</c:v>
                </c:pt>
                <c:pt idx="670">
                  <c:v>-6.2030034690271972E-4</c:v>
                </c:pt>
                <c:pt idx="671">
                  <c:v>-6.1505731954795691E-4</c:v>
                </c:pt>
                <c:pt idx="672">
                  <c:v>-6.0457432233877793E-4</c:v>
                </c:pt>
                <c:pt idx="673">
                  <c:v>-5.9409449649108802E-4</c:v>
                </c:pt>
                <c:pt idx="674">
                  <c:v>-5.8885622632929191E-4</c:v>
                </c:pt>
                <c:pt idx="675">
                  <c:v>-5.8361897596856025E-4</c:v>
                </c:pt>
                <c:pt idx="676">
                  <c:v>-5.7838276818298511E-4</c:v>
                </c:pt>
                <c:pt idx="677">
                  <c:v>-5.6791394228557267E-4</c:v>
                </c:pt>
                <c:pt idx="678">
                  <c:v>-5.5744881981146036E-4</c:v>
                </c:pt>
                <c:pt idx="679">
                  <c:v>-5.5221816728128186E-4</c:v>
                </c:pt>
                <c:pt idx="680">
                  <c:v>-5.469886941322161E-4</c:v>
                </c:pt>
                <c:pt idx="681">
                  <c:v>-5.4211424404831423E-4</c:v>
                </c:pt>
                <c:pt idx="682">
                  <c:v>-5.3302174401441296E-4</c:v>
                </c:pt>
                <c:pt idx="683">
                  <c:v>-5.2386388521951895E-4</c:v>
                </c:pt>
                <c:pt idx="684">
                  <c:v>-5.19252098871543E-4</c:v>
                </c:pt>
                <c:pt idx="685">
                  <c:v>-5.1462049179441284E-4</c:v>
                </c:pt>
                <c:pt idx="686">
                  <c:v>-5.0996899315433456E-4</c:v>
                </c:pt>
                <c:pt idx="687">
                  <c:v>-5.0059933504660538E-4</c:v>
                </c:pt>
                <c:pt idx="688">
                  <c:v>-4.9116266102088783E-4</c:v>
                </c:pt>
                <c:pt idx="689">
                  <c:v>-4.864106386554342E-4</c:v>
                </c:pt>
                <c:pt idx="690">
                  <c:v>-4.8163829842771201E-4</c:v>
                </c:pt>
                <c:pt idx="691">
                  <c:v>-4.7684556942287056E-4</c:v>
                </c:pt>
                <c:pt idx="692">
                  <c:v>-4.6719179351910681E-4</c:v>
                </c:pt>
                <c:pt idx="693">
                  <c:v>-4.5746934486501893E-4</c:v>
                </c:pt>
                <c:pt idx="694">
                  <c:v>-4.5257360642951718E-4</c:v>
                </c:pt>
                <c:pt idx="695">
                  <c:v>-4.4765705328256392E-4</c:v>
                </c:pt>
                <c:pt idx="696">
                  <c:v>-4.4271961402312222E-4</c:v>
                </c:pt>
                <c:pt idx="697">
                  <c:v>-4.327747608325695E-4</c:v>
                </c:pt>
                <c:pt idx="698">
                  <c:v>-4.2275957768775943E-4</c:v>
                </c:pt>
                <c:pt idx="699">
                  <c:v>-4.1771664369938085E-4</c:v>
                </c:pt>
                <c:pt idx="700">
                  <c:v>-4.1265239754292095E-4</c:v>
                </c:pt>
                <c:pt idx="701">
                  <c:v>-4.0756676838473837E-4</c:v>
                </c:pt>
                <c:pt idx="702">
                  <c:v>-3.9732387825084807E-4</c:v>
                </c:pt>
                <c:pt idx="703">
                  <c:v>-3.8700900113147394E-4</c:v>
                </c:pt>
                <c:pt idx="704">
                  <c:v>-3.8181539154265824E-4</c:v>
                </c:pt>
                <c:pt idx="705">
                  <c:v>-3.7659997273473909E-4</c:v>
                </c:pt>
                <c:pt idx="706">
                  <c:v>-3.7136267383360672E-4</c:v>
                </c:pt>
                <c:pt idx="707">
                  <c:v>-3.6081478707861961E-4</c:v>
                </c:pt>
                <c:pt idx="708">
                  <c:v>-3.501932563705448E-4</c:v>
                </c:pt>
                <c:pt idx="709">
                  <c:v>-3.4484549133903444E-4</c:v>
                </c:pt>
                <c:pt idx="710">
                  <c:v>-3.3947542007828379E-4</c:v>
                </c:pt>
                <c:pt idx="711">
                  <c:v>-3.3408297163324899E-4</c:v>
                </c:pt>
                <c:pt idx="712">
                  <c:v>-3.2322312866348414E-4</c:v>
                </c:pt>
                <c:pt idx="713">
                  <c:v>-3.1228798455790023E-4</c:v>
                </c:pt>
                <c:pt idx="714">
                  <c:v>-3.0678258444678558E-4</c:v>
                </c:pt>
                <c:pt idx="715">
                  <c:v>-3.0125438097518476E-4</c:v>
                </c:pt>
                <c:pt idx="716">
                  <c:v>-2.9570330310701125E-4</c:v>
                </c:pt>
                <c:pt idx="717">
                  <c:v>-2.8452454424951923E-4</c:v>
                </c:pt>
                <c:pt idx="718">
                  <c:v>-2.7326882735239331E-4</c:v>
                </c:pt>
                <c:pt idx="719">
                  <c:v>-2.6760231216297698E-4</c:v>
                </c:pt>
                <c:pt idx="720">
                  <c:v>-2.619124966037901E-4</c:v>
                </c:pt>
                <c:pt idx="721">
                  <c:v>-2.5619930955776102E-4</c:v>
                </c:pt>
                <c:pt idx="722">
                  <c:v>-2.4469467522262689E-4</c:v>
                </c:pt>
                <c:pt idx="723">
                  <c:v>-2.3311142570398358E-4</c:v>
                </c:pt>
                <c:pt idx="724">
                  <c:v>-2.272803158457705E-4</c:v>
                </c:pt>
                <c:pt idx="725">
                  <c:v>-2.2142540836579872E-4</c:v>
                </c:pt>
                <c:pt idx="726">
                  <c:v>-2.1554663226862954E-4</c:v>
                </c:pt>
                <c:pt idx="727">
                  <c:v>-2.0370916282908946E-4</c:v>
                </c:pt>
                <c:pt idx="728">
                  <c:v>-1.9179142119168211E-4</c:v>
                </c:pt>
                <c:pt idx="729">
                  <c:v>-1.8579223679360859E-4</c:v>
                </c:pt>
                <c:pt idx="730">
                  <c:v>-1.7976875752223918E-4</c:v>
                </c:pt>
                <c:pt idx="731">
                  <c:v>-1.7372091254428651E-4</c:v>
                </c:pt>
                <c:pt idx="732">
                  <c:v>-1.6154364842100417E-4</c:v>
                </c:pt>
                <c:pt idx="733">
                  <c:v>-1.4928445509230088E-4</c:v>
                </c:pt>
                <c:pt idx="734">
                  <c:v>-1.4311371612441508E-4</c:v>
                </c:pt>
                <c:pt idx="735">
                  <c:v>-1.3691818539687163E-4</c:v>
                </c:pt>
                <c:pt idx="736">
                  <c:v>-1.3069779183331922E-4</c:v>
                </c:pt>
                <c:pt idx="737">
                  <c:v>-1.1817377331004806E-4</c:v>
                </c:pt>
                <c:pt idx="738">
                  <c:v>-1.0556616854332933E-4</c:v>
                </c:pt>
                <c:pt idx="739">
                  <c:v>-9.9220395424751999E-5</c:v>
                </c:pt>
                <c:pt idx="740">
                  <c:v>-9.2849333336453293E-5</c:v>
                </c:pt>
                <c:pt idx="741">
                  <c:v>-8.6452911202152379E-5</c:v>
                </c:pt>
                <c:pt idx="742">
                  <c:v>-7.3575178823891282E-5</c:v>
                </c:pt>
                <c:pt idx="743">
                  <c:v>-6.0612202908443088E-5</c:v>
                </c:pt>
                <c:pt idx="744">
                  <c:v>-5.4087915818589427E-5</c:v>
                </c:pt>
                <c:pt idx="745">
                  <c:v>-4.7537842589973964E-5</c:v>
                </c:pt>
                <c:pt idx="746">
                  <c:v>-4.0961912267958118E-5</c:v>
                </c:pt>
                <c:pt idx="747">
                  <c:v>-2.7723506214066079E-5</c:v>
                </c:pt>
                <c:pt idx="748">
                  <c:v>-1.4398199697274066E-5</c:v>
                </c:pt>
                <c:pt idx="749">
                  <c:v>-9.5056977309274555E-7</c:v>
                </c:pt>
                <c:pt idx="750">
                  <c:v>1.9405603165932102E-5</c:v>
                </c:pt>
                <c:pt idx="751">
                  <c:v>3.3100200001080718E-5</c:v>
                </c:pt>
                <c:pt idx="752">
                  <c:v>4.351066289990988E-5</c:v>
                </c:pt>
                <c:pt idx="753">
                  <c:v>5.4003426287508573E-5</c:v>
                </c:pt>
                <c:pt idx="754">
                  <c:v>6.8022361466843796E-5</c:v>
                </c:pt>
                <c:pt idx="755">
                  <c:v>8.2131758418272659E-5</c:v>
                </c:pt>
                <c:pt idx="756">
                  <c:v>8.9231865834120478E-5</c:v>
                </c:pt>
                <c:pt idx="757">
                  <c:v>9.635932526023917E-5</c:v>
                </c:pt>
                <c:pt idx="758">
                  <c:v>1.0351420821113692E-4</c:v>
                </c:pt>
                <c:pt idx="759">
                  <c:v>1.1791574119664307E-4</c:v>
                </c:pt>
                <c:pt idx="760">
                  <c:v>1.3240939750670835E-4</c:v>
                </c:pt>
                <c:pt idx="761">
                  <c:v>1.3970246543500354E-4</c:v>
                </c:pt>
                <c:pt idx="762">
                  <c:v>1.470233839431715E-4</c:v>
                </c:pt>
                <c:pt idx="763">
                  <c:v>1.5437222422056332E-4</c:v>
                </c:pt>
                <c:pt idx="764">
                  <c:v>1.6916333381748858E-4</c:v>
                </c:pt>
                <c:pt idx="765">
                  <c:v>1.8309230227195181E-4</c:v>
                </c:pt>
                <c:pt idx="766">
                  <c:v>1.886536347185952E-4</c:v>
                </c:pt>
                <c:pt idx="767">
                  <c:v>1.9421876360981014E-4</c:v>
                </c:pt>
                <c:pt idx="768">
                  <c:v>1.9978768992064179E-4</c:v>
                </c:pt>
                <c:pt idx="769">
                  <c:v>2.1093820630334561E-4</c:v>
                </c:pt>
                <c:pt idx="770">
                  <c:v>2.2210139146164405E-4</c:v>
                </c:pt>
                <c:pt idx="771">
                  <c:v>2.2768932120288216E-4</c:v>
                </c:pt>
                <c:pt idx="772">
                  <c:v>2.3328105453908397E-4</c:v>
                </c:pt>
                <c:pt idx="773">
                  <c:v>2.3887659285163696E-4</c:v>
                </c:pt>
                <c:pt idx="774">
                  <c:v>2.5008035761320789E-4</c:v>
                </c:pt>
                <c:pt idx="775">
                  <c:v>2.6129681577257726E-4</c:v>
                </c:pt>
                <c:pt idx="776">
                  <c:v>2.6691139416142561E-4</c:v>
                </c:pt>
                <c:pt idx="777">
                  <c:v>2.7252978370196143E-4</c:v>
                </c:pt>
                <c:pt idx="778">
                  <c:v>2.7815198545049787E-4</c:v>
                </c:pt>
                <c:pt idx="779">
                  <c:v>2.8940910165049148E-4</c:v>
                </c:pt>
                <c:pt idx="780">
                  <c:v>3.00678935732152E-4</c:v>
                </c:pt>
                <c:pt idx="781">
                  <c:v>3.0632021436536406E-4</c:v>
                </c:pt>
                <c:pt idx="782">
                  <c:v>3.1196531162571274E-4</c:v>
                </c:pt>
                <c:pt idx="783">
                  <c:v>3.1761422832570532E-4</c:v>
                </c:pt>
                <c:pt idx="784">
                  <c:v>3.2892479898386136E-4</c:v>
                </c:pt>
                <c:pt idx="785">
                  <c:v>3.4024811211112813E-4</c:v>
                </c:pt>
                <c:pt idx="786">
                  <c:v>3.4591614250413006E-4</c:v>
                </c:pt>
                <c:pt idx="787">
                  <c:v>3.5158799883717079E-4</c:v>
                </c:pt>
                <c:pt idx="788">
                  <c:v>3.5726368200402679E-4</c:v>
                </c:pt>
                <c:pt idx="789">
                  <c:v>3.6862781023483767E-4</c:v>
                </c:pt>
                <c:pt idx="790">
                  <c:v>3.8000470535475624E-4</c:v>
                </c:pt>
                <c:pt idx="791">
                  <c:v>3.8569953910416212E-4</c:v>
                </c:pt>
                <c:pt idx="792">
                  <c:v>3.9139820602524715E-4</c:v>
                </c:pt>
                <c:pt idx="793">
                  <c:v>3.9710070733684042E-4</c:v>
                </c:pt>
                <c:pt idx="794">
                  <c:v>4.0851849599651298E-4</c:v>
                </c:pt>
                <c:pt idx="795">
                  <c:v>4.1994907631416199E-4</c:v>
                </c:pt>
                <c:pt idx="796">
                  <c:v>4.2567076469149611E-4</c:v>
                </c:pt>
                <c:pt idx="797">
                  <c:v>4.3139629387845089E-4</c:v>
                </c:pt>
                <c:pt idx="798">
                  <c:v>4.3712566460626028E-4</c:v>
                </c:pt>
                <c:pt idx="799">
                  <c:v>4.4859721696901525E-4</c:v>
                </c:pt>
                <c:pt idx="800">
                  <c:v>4.6008158527119852E-4</c:v>
                </c:pt>
                <c:pt idx="801">
                  <c:v>4.6583018011675233E-4</c:v>
                </c:pt>
                <c:pt idx="802">
                  <c:v>4.7158262292226532E-4</c:v>
                </c:pt>
                <c:pt idx="803">
                  <c:v>4.7733891482531099E-4</c:v>
                </c:pt>
                <c:pt idx="804">
                  <c:v>4.8886433366149382E-4</c:v>
                </c:pt>
                <c:pt idx="805">
                  <c:v>5.0040259323863199E-4</c:v>
                </c:pt>
                <c:pt idx="806">
                  <c:v>5.0617814582377062E-4</c:v>
                </c:pt>
                <c:pt idx="807">
                  <c:v>5.1195755392554395E-4</c:v>
                </c:pt>
                <c:pt idx="808">
                  <c:v>5.177408181939047E-4</c:v>
                </c:pt>
                <c:pt idx="809">
                  <c:v>5.2932020679846551E-4</c:v>
                </c:pt>
                <c:pt idx="810">
                  <c:v>5.4091246041612694E-4</c:v>
                </c:pt>
                <c:pt idx="811">
                  <c:v>5.4671502249976033E-4</c:v>
                </c:pt>
                <c:pt idx="812">
                  <c:v>5.5252144716907525E-4</c:v>
                </c:pt>
                <c:pt idx="813">
                  <c:v>5.5833173564291076E-4</c:v>
                </c:pt>
                <c:pt idx="814">
                  <c:v>5.6996519691346966E-4</c:v>
                </c:pt>
                <c:pt idx="815">
                  <c:v>5.8161154781556353E-4</c:v>
                </c:pt>
                <c:pt idx="816">
                  <c:v>5.8744117075019628E-4</c:v>
                </c:pt>
                <c:pt idx="817">
                  <c:v>5.9327466366462583E-4</c:v>
                </c:pt>
                <c:pt idx="818">
                  <c:v>5.9911202769639764E-4</c:v>
                </c:pt>
                <c:pt idx="819">
                  <c:v>6.1079966470121234E-4</c:v>
                </c:pt>
                <c:pt idx="820">
                  <c:v>6.2250021579819648E-4</c:v>
                </c:pt>
                <c:pt idx="821">
                  <c:v>6.2835695118007204E-4</c:v>
                </c:pt>
                <c:pt idx="822">
                  <c:v>6.3421756377331434E-4</c:v>
                </c:pt>
                <c:pt idx="823">
                  <c:v>6.5182655843625458E-4</c:v>
                </c:pt>
                <c:pt idx="824">
                  <c:v>6.6946272431275811E-4</c:v>
                </c:pt>
                <c:pt idx="825">
                  <c:v>6.753505082622511E-4</c:v>
                </c:pt>
                <c:pt idx="826">
                  <c:v>6.8124217803604281E-4</c:v>
                </c:pt>
                <c:pt idx="827">
                  <c:v>6.9303847555230271E-4</c:v>
                </c:pt>
                <c:pt idx="828">
                  <c:v>7.048477363376292E-4</c:v>
                </c:pt>
                <c:pt idx="829">
                  <c:v>7.1075885091485293E-4</c:v>
                </c:pt>
                <c:pt idx="830">
                  <c:v>7.1667385765416408E-4</c:v>
                </c:pt>
                <c:pt idx="831">
                  <c:v>7.2259275753059195E-4</c:v>
                </c:pt>
                <c:pt idx="832">
                  <c:v>7.3444353994404638E-4</c:v>
                </c:pt>
                <c:pt idx="833">
                  <c:v>7.4630731002102045E-4</c:v>
                </c:pt>
                <c:pt idx="834">
                  <c:v>7.5224569167130597E-4</c:v>
                </c:pt>
                <c:pt idx="835">
                  <c:v>7.5818797263393727E-4</c:v>
                </c:pt>
                <c:pt idx="836">
                  <c:v>7.730631818471356E-4</c:v>
                </c:pt>
                <c:pt idx="837">
                  <c:v>7.8795790686598079E-4</c:v>
                </c:pt>
                <c:pt idx="838">
                  <c:v>7.9392360694147471E-4</c:v>
                </c:pt>
                <c:pt idx="839">
                  <c:v>7.9989321380466612E-4</c:v>
                </c:pt>
                <c:pt idx="840">
                  <c:v>8.0586672851184994E-4</c:v>
                </c:pt>
                <c:pt idx="841">
                  <c:v>8.1782678959135846E-4</c:v>
                </c:pt>
                <c:pt idx="842">
                  <c:v>8.2979988755650842E-4</c:v>
                </c:pt>
                <c:pt idx="843">
                  <c:v>8.357929574906044E-4</c:v>
                </c:pt>
                <c:pt idx="844">
                  <c:v>8.4178994168772532E-4</c:v>
                </c:pt>
                <c:pt idx="845">
                  <c:v>8.4779084112289623E-4</c:v>
                </c:pt>
                <c:pt idx="846">
                  <c:v>8.5980569613992852E-4</c:v>
                </c:pt>
                <c:pt idx="847">
                  <c:v>8.7183361253249578E-4</c:v>
                </c:pt>
                <c:pt idx="848">
                  <c:v>8.7785410392104296E-4</c:v>
                </c:pt>
                <c:pt idx="849">
                  <c:v>8.8387851704793284E-4</c:v>
                </c:pt>
                <c:pt idx="850">
                  <c:v>8.8990685272565266E-4</c:v>
                </c:pt>
                <c:pt idx="851">
                  <c:v>9.0197660461686609E-4</c:v>
                </c:pt>
                <c:pt idx="852">
                  <c:v>9.1405944247700789E-4</c:v>
                </c:pt>
                <c:pt idx="853">
                  <c:v>9.2010740699705626E-4</c:v>
                </c:pt>
                <c:pt idx="854">
                  <c:v>9.2615930040568261E-4</c:v>
                </c:pt>
                <c:pt idx="855">
                  <c:v>9.3221512375917784E-4</c:v>
                </c:pt>
                <c:pt idx="856">
                  <c:v>9.4433987570580712E-4</c:v>
                </c:pt>
                <c:pt idx="857">
                  <c:v>9.5647773807272464E-4</c:v>
                </c:pt>
                <c:pt idx="858">
                  <c:v>9.6255322715745257E-4</c:v>
                </c:pt>
                <c:pt idx="859">
                  <c:v>9.6863265236225274E-4</c:v>
                </c:pt>
                <c:pt idx="860">
                  <c:v>9.747160150685067E-4</c:v>
                </c:pt>
                <c:pt idx="861">
                  <c:v>9.8689586998063289E-4</c:v>
                </c:pt>
                <c:pt idx="862">
                  <c:v>9.9908885992059087E-4</c:v>
                </c:pt>
                <c:pt idx="863">
                  <c:v>1.0051919250031096E-3</c:v>
                </c:pt>
                <c:pt idx="864">
                  <c:v>1.0112989335997215E-3</c:v>
                </c:pt>
                <c:pt idx="865">
                  <c:v>1.0174098870917865E-3</c:v>
                </c:pt>
                <c:pt idx="866">
                  <c:v>1.0296449480679674E-3</c:v>
                </c:pt>
                <c:pt idx="867">
                  <c:v>1.0418931686209765E-3</c:v>
                </c:pt>
                <c:pt idx="868">
                  <c:v>1.0480238611343293E-3</c:v>
                </c:pt>
                <c:pt idx="869">
                  <c:v>1.0541585048808586E-3</c:v>
                </c:pt>
                <c:pt idx="870">
                  <c:v>1.0602971005105103E-3</c:v>
                </c:pt>
                <c:pt idx="871">
                  <c:v>1.0725874705930195E-3</c:v>
                </c:pt>
                <c:pt idx="872">
                  <c:v>1.084891024773984E-3</c:v>
                </c:pt>
                <c:pt idx="873">
                  <c:v>1.0910493963949513E-3</c:v>
                </c:pt>
                <c:pt idx="874">
                  <c:v>1.09721172648056E-3</c:v>
                </c:pt>
                <c:pt idx="875">
                  <c:v>1.1033780160058272E-3</c:v>
                </c:pt>
                <c:pt idx="876">
                  <c:v>1.1157237981525249E-3</c:v>
                </c:pt>
                <c:pt idx="877">
                  <c:v>1.1280827889790315E-3</c:v>
                </c:pt>
                <c:pt idx="878">
                  <c:v>1.1342688913030567E-3</c:v>
                </c:pt>
                <c:pt idx="879">
                  <c:v>1.1404589592419105E-3</c:v>
                </c:pt>
                <c:pt idx="880">
                  <c:v>1.1466529940144128E-3</c:v>
                </c:pt>
                <c:pt idx="881">
                  <c:v>1.15905429142299E-3</c:v>
                </c:pt>
                <c:pt idx="882">
                  <c:v>1.1714688219164318E-3</c:v>
                </c:pt>
                <c:pt idx="883">
                  <c:v>1.1776827062950856E-3</c:v>
                </c:pt>
                <c:pt idx="884">
                  <c:v>1.1839005637638181E-3</c:v>
                </c:pt>
                <c:pt idx="885">
                  <c:v>1.1901223954601792E-3</c:v>
                </c:pt>
                <c:pt idx="886">
                  <c:v>1.2025793109711623E-3</c:v>
                </c:pt>
                <c:pt idx="887">
                  <c:v>1.2150494841034107E-3</c:v>
                </c:pt>
                <c:pt idx="888">
                  <c:v>1.2212912022133173E-3</c:v>
                </c:pt>
                <c:pt idx="889">
                  <c:v>1.2275369006446389E-3</c:v>
                </c:pt>
                <c:pt idx="890">
                  <c:v>1.2337865806163917E-3</c:v>
                </c:pt>
                <c:pt idx="891">
                  <c:v>1.2462992174164993E-3</c:v>
                </c:pt>
                <c:pt idx="892">
                  <c:v>1.2588251363007661E-3</c:v>
                </c:pt>
                <c:pt idx="893">
                  <c:v>1.265094739574477E-3</c:v>
                </c:pt>
                <c:pt idx="894">
                  <c:v>1.2713683304824987E-3</c:v>
                </c:pt>
                <c:pt idx="895">
                  <c:v>1.2776459103247088E-3</c:v>
                </c:pt>
                <c:pt idx="896">
                  <c:v>1.2902143714041822E-3</c:v>
                </c:pt>
                <c:pt idx="897">
                  <c:v>1.3027961391870425E-3</c:v>
                </c:pt>
                <c:pt idx="898">
                  <c:v>1.3090936789761261E-3</c:v>
                </c:pt>
                <c:pt idx="899">
                  <c:v>1.3153952139557997E-3</c:v>
                </c:pt>
                <c:pt idx="900">
                  <c:v>1.3217007451012332E-3</c:v>
                </c:pt>
                <c:pt idx="901">
                  <c:v>1.3343251335506769E-3</c:v>
                </c:pt>
                <c:pt idx="902">
                  <c:v>1.3469628530344622E-3</c:v>
                </c:pt>
                <c:pt idx="903">
                  <c:v>1.3532883811776639E-3</c:v>
                </c:pt>
                <c:pt idx="904">
                  <c:v>1.3596179115804323E-3</c:v>
                </c:pt>
                <c:pt idx="905">
                  <c:v>1.3659514457053839E-3</c:v>
                </c:pt>
                <c:pt idx="906">
                  <c:v>1.3786318644169817E-3</c:v>
                </c:pt>
                <c:pt idx="907">
                  <c:v>1.3913256388459194E-3</c:v>
                </c:pt>
                <c:pt idx="908">
                  <c:v>1.3976792065319814E-3</c:v>
                </c:pt>
                <c:pt idx="909">
                  <c:v>1.4040367841966139E-3</c:v>
                </c:pt>
                <c:pt idx="910">
                  <c:v>1.41039837257102E-3</c:v>
                </c:pt>
                <c:pt idx="911">
                  <c:v>1.4231349246979867E-3</c:v>
                </c:pt>
                <c:pt idx="912">
                  <c:v>1.4358848568923987E-3</c:v>
                </c:pt>
                <c:pt idx="913">
                  <c:v>1.4422665158788737E-3</c:v>
                </c:pt>
                <c:pt idx="914">
                  <c:v>1.448652192156456E-3</c:v>
                </c:pt>
                <c:pt idx="915">
                  <c:v>1.4550418864565824E-3</c:v>
                </c:pt>
                <c:pt idx="916">
                  <c:v>1.4678346749245714E-3</c:v>
                </c:pt>
                <c:pt idx="917">
                  <c:v>1.4806408681760387E-3</c:v>
                </c:pt>
                <c:pt idx="918">
                  <c:v>1.487050669813894E-3</c:v>
                </c:pt>
                <c:pt idx="919">
                  <c:v>1.4934644960556789E-3</c:v>
                </c:pt>
                <c:pt idx="920">
                  <c:v>1.4998823479574835E-3</c:v>
                </c:pt>
                <c:pt idx="921">
                  <c:v>1.5127314758158611E-3</c:v>
                </c:pt>
                <c:pt idx="922">
                  <c:v>1.5255940330479903E-3</c:v>
                </c:pt>
                <c:pt idx="923">
                  <c:v>1.5320320289321644E-3</c:v>
                </c:pt>
                <c:pt idx="924">
                  <c:v>1.5384740567327168E-3</c:v>
                </c:pt>
                <c:pt idx="925">
                  <c:v>1.5449201176687037E-3</c:v>
                </c:pt>
                <c:pt idx="926">
                  <c:v>1.5578256879538491E-3</c:v>
                </c:pt>
                <c:pt idx="927">
                  <c:v>1.5707447121842142E-3</c:v>
                </c:pt>
                <c:pt idx="928">
                  <c:v>1.5772109537467935E-3</c:v>
                </c:pt>
                <c:pt idx="929">
                  <c:v>1.5836812348635711E-3</c:v>
                </c:pt>
                <c:pt idx="930">
                  <c:v>1.5901555561032086E-3</c:v>
                </c:pt>
                <c:pt idx="931">
                  <c:v>1.6031176719463296E-3</c:v>
                </c:pt>
                <c:pt idx="932">
                  <c:v>1.6160932660975805E-3</c:v>
                </c:pt>
                <c:pt idx="933">
                  <c:v>1.6225878050958383E-3</c:v>
                </c:pt>
                <c:pt idx="934">
                  <c:v>1.6290863907171044E-3</c:v>
                </c:pt>
                <c:pt idx="935">
                  <c:v>1.635589024017646E-3</c:v>
                </c:pt>
                <c:pt idx="936">
                  <c:v>1.648607788399499E-3</c:v>
                </c:pt>
                <c:pt idx="937">
                  <c:v>1.6616400556255307E-3</c:v>
                </c:pt>
                <c:pt idx="938">
                  <c:v>1.6681629433289995E-3</c:v>
                </c:pt>
                <c:pt idx="939">
                  <c:v>1.6746898852118153E-3</c:v>
                </c:pt>
                <c:pt idx="940">
                  <c:v>1.6812208820866448E-3</c:v>
                </c:pt>
                <c:pt idx="941">
                  <c:v>1.6942963979451381E-3</c:v>
                </c:pt>
                <c:pt idx="942">
                  <c:v>1.7073854413612018E-3</c:v>
                </c:pt>
                <c:pt idx="943">
                  <c:v>1.7139367292830759E-3</c:v>
                </c:pt>
                <c:pt idx="944">
                  <c:v>1.7204920787783655E-3</c:v>
                </c:pt>
                <c:pt idx="945">
                  <c:v>1.7270514906593223E-3</c:v>
                </c:pt>
                <c:pt idx="946">
                  <c:v>1.7401838612136355E-3</c:v>
                </c:pt>
                <c:pt idx="947">
                  <c:v>1.7533297837346914E-3</c:v>
                </c:pt>
                <c:pt idx="948">
                  <c:v>1.7599095235509097E-3</c:v>
                </c:pt>
                <c:pt idx="949">
                  <c:v>1.7664933322528438E-3</c:v>
                </c:pt>
                <c:pt idx="950">
                  <c:v>1.7730812105719001E-3</c:v>
                </c:pt>
                <c:pt idx="951">
                  <c:v>1.7862705388065436E-3</c:v>
                </c:pt>
                <c:pt idx="952">
                  <c:v>1.7994734435006637E-3</c:v>
                </c:pt>
                <c:pt idx="953">
                  <c:v>1.8060816867241337E-3</c:v>
                </c:pt>
                <c:pt idx="954">
                  <c:v>1.8126940059834987E-3</c:v>
                </c:pt>
                <c:pt idx="955">
                  <c:v>1.8193104024975567E-3</c:v>
                </c:pt>
                <c:pt idx="956">
                  <c:v>1.8325567913512184E-3</c:v>
                </c:pt>
                <c:pt idx="957">
                  <c:v>1.8458167811694725E-3</c:v>
                </c:pt>
                <c:pt idx="958">
                  <c:v>1.8524535793133124E-3</c:v>
                </c:pt>
                <c:pt idx="959">
                  <c:v>1.8590944608056098E-3</c:v>
                </c:pt>
                <c:pt idx="960">
                  <c:v>1.8657394269464287E-3</c:v>
                </c:pt>
                <c:pt idx="961">
                  <c:v>1.8790429794462837E-3</c:v>
                </c:pt>
                <c:pt idx="962">
                  <c:v>1.8923601574947655E-3</c:v>
                </c:pt>
                <c:pt idx="963">
                  <c:v>1.8990255619906822E-3</c:v>
                </c:pt>
                <c:pt idx="964">
                  <c:v>1.9056950573101434E-3</c:v>
                </c:pt>
                <c:pt idx="965">
                  <c:v>1.9123686445094083E-3</c:v>
                </c:pt>
                <c:pt idx="966">
                  <c:v>1.9257294637159441E-3</c:v>
                </c:pt>
                <c:pt idx="967">
                  <c:v>1.939103933148412E-3</c:v>
                </c:pt>
                <c:pt idx="968">
                  <c:v>1.9457979954279592E-3</c:v>
                </c:pt>
                <c:pt idx="969">
                  <c:v>1.9524961560062866E-3</c:v>
                </c:pt>
                <c:pt idx="970">
                  <c:v>1.9591984158580664E-3</c:v>
                </c:pt>
                <c:pt idx="971">
                  <c:v>1.9726166048370714E-3</c:v>
                </c:pt>
                <c:pt idx="972">
                  <c:v>1.9860484684766965E-3</c:v>
                </c:pt>
                <c:pt idx="973">
                  <c:v>1.9927712402967451E-3</c:v>
                </c:pt>
                <c:pt idx="974">
                  <c:v>1.9994981175652485E-3</c:v>
                </c:pt>
                <c:pt idx="975">
                  <c:v>2.006229101501241E-3</c:v>
                </c:pt>
                <c:pt idx="976">
                  <c:v>2.019704763349442E-3</c:v>
                </c:pt>
                <c:pt idx="977">
                  <c:v>2.0331941243942634E-3</c:v>
                </c:pt>
                <c:pt idx="978">
                  <c:v>2.0399456570235229E-3</c:v>
                </c:pt>
                <c:pt idx="979">
                  <c:v>2.0467013026577224E-3</c:v>
                </c:pt>
                <c:pt idx="980">
                  <c:v>2.0534610622718491E-3</c:v>
                </c:pt>
                <c:pt idx="981">
                  <c:v>2.0669942998998003E-3</c:v>
                </c:pt>
                <c:pt idx="982">
                  <c:v>2.0805412612463657E-3</c:v>
                </c:pt>
                <c:pt idx="983">
                  <c:v>2.0873216063601327E-3</c:v>
                </c:pt>
                <c:pt idx="984">
                  <c:v>2.0941060718726169E-3</c:v>
                </c:pt>
                <c:pt idx="985">
                  <c:v>2.100894658677536E-3</c:v>
                </c:pt>
                <c:pt idx="986">
                  <c:v>2.1144855751061369E-3</c:v>
                </c:pt>
                <c:pt idx="987">
                  <c:v>2.1280902398653442E-3</c:v>
                </c:pt>
                <c:pt idx="988">
                  <c:v>2.1348994489762243E-3</c:v>
                </c:pt>
                <c:pt idx="989">
                  <c:v>2.1417127857983206E-3</c:v>
                </c:pt>
                <c:pt idx="990">
                  <c:v>2.1485302511440808E-3</c:v>
                </c:pt>
                <c:pt idx="991">
                  <c:v>2.1621789496390894E-3</c:v>
                </c:pt>
                <c:pt idx="992">
                  <c:v>2.1758414208392146E-3</c:v>
                </c:pt>
                <c:pt idx="993">
                  <c:v>2.182679545378471E-3</c:v>
                </c:pt>
                <c:pt idx="994">
                  <c:v>2.1895218051039677E-3</c:v>
                </c:pt>
                <c:pt idx="995">
                  <c:v>2.1963682005843471E-3</c:v>
                </c:pt>
                <c:pt idx="996">
                  <c:v>2.2100747840323102E-3</c:v>
                </c:pt>
                <c:pt idx="997">
                  <c:v>2.2237951646742029E-3</c:v>
                </c:pt>
                <c:pt idx="998">
                  <c:v>2.2306622562355601E-3</c:v>
                </c:pt>
                <c:pt idx="999">
                  <c:v>2.2375334902143668E-3</c:v>
                </c:pt>
                <c:pt idx="1000">
                  <c:v>2.2444088675856034E-3</c:v>
                </c:pt>
                <c:pt idx="1001">
                  <c:v>2.2581734389261155E-3</c:v>
                </c:pt>
                <c:pt idx="1002">
                  <c:v>2.2719518320385452E-3</c:v>
                </c:pt>
                <c:pt idx="1003">
                  <c:v>2.278847942134384E-3</c:v>
                </c:pt>
                <c:pt idx="1004">
                  <c:v>2.2857482020414064E-3</c:v>
                </c:pt>
                <c:pt idx="1005">
                  <c:v>2.3030196093854738E-3</c:v>
                </c:pt>
                <c:pt idx="1006">
                  <c:v>2.3203117836812187E-3</c:v>
                </c:pt>
                <c:pt idx="1007">
                  <c:v>2.3272369638238444E-3</c:v>
                </c:pt>
                <c:pt idx="1008">
                  <c:v>2.3341663010901098E-3</c:v>
                </c:pt>
                <c:pt idx="1009">
                  <c:v>2.3466884760307868E-3</c:v>
                </c:pt>
                <c:pt idx="1010">
                  <c:v>2.3624030429216783E-3</c:v>
                </c:pt>
                <c:pt idx="1011">
                  <c:v>2.3693383437989905E-3</c:v>
                </c:pt>
                <c:pt idx="1012">
                  <c:v>2.3762777977342437E-3</c:v>
                </c:pt>
                <c:pt idx="1013">
                  <c:v>2.3832214057805997E-3</c:v>
                </c:pt>
                <c:pt idx="1014">
                  <c:v>2.3971224740774841E-3</c:v>
                </c:pt>
                <c:pt idx="1015">
                  <c:v>2.4110373998210209E-3</c:v>
                </c:pt>
                <c:pt idx="1016">
                  <c:v>2.4180017941427085E-3</c:v>
                </c:pt>
                <c:pt idx="1017">
                  <c:v>2.4249703487336433E-3</c:v>
                </c:pt>
                <c:pt idx="1018">
                  <c:v>2.4319430648092788E-3</c:v>
                </c:pt>
                <c:pt idx="1019">
                  <c:v>2.4459023736503427E-3</c:v>
                </c:pt>
                <c:pt idx="1020">
                  <c:v>2.4598755644587443E-3</c:v>
                </c:pt>
                <c:pt idx="1021">
                  <c:v>2.4668691034340404E-3</c:v>
                </c:pt>
                <c:pt idx="1022">
                  <c:v>2.4744392496688383E-3</c:v>
                </c:pt>
                <c:pt idx="1023">
                  <c:v>2.4825828753294085E-3</c:v>
                </c:pt>
                <c:pt idx="1024">
                  <c:v>2.4988683027454559E-3</c:v>
                </c:pt>
                <c:pt idx="1025">
                  <c:v>2.5151518155266993E-3</c:v>
                </c:pt>
                <c:pt idx="1026">
                  <c:v>2.5232925689912351E-3</c:v>
                </c:pt>
                <c:pt idx="1027">
                  <c:v>2.5314326936835075E-3</c:v>
                </c:pt>
                <c:pt idx="1028">
                  <c:v>2.5395721711252376E-3</c:v>
                </c:pt>
                <c:pt idx="1029">
                  <c:v>2.5558488783553068E-3</c:v>
                </c:pt>
                <c:pt idx="1030">
                  <c:v>2.5721232468426999E-3</c:v>
                </c:pt>
                <c:pt idx="1031">
                  <c:v>2.5802592162861163E-3</c:v>
                </c:pt>
                <c:pt idx="1032">
                  <c:v>2.5883944294727876E-3</c:v>
                </c:pt>
                <c:pt idx="1033">
                  <c:v>2.5965288684916764E-3</c:v>
                </c:pt>
                <c:pt idx="1034">
                  <c:v>2.6127950746327828E-3</c:v>
                </c:pt>
                <c:pt idx="1035">
                  <c:v>2.6290585180226383E-3</c:v>
                </c:pt>
                <c:pt idx="1036">
                  <c:v>2.6371888128362045E-3</c:v>
                </c:pt>
                <c:pt idx="1037">
                  <c:v>2.6453182243947816E-3</c:v>
                </c:pt>
                <c:pt idx="1038">
                  <c:v>2.6534467343821157E-3</c:v>
                </c:pt>
                <c:pt idx="1039">
                  <c:v>2.6697006585744767E-3</c:v>
                </c:pt>
                <c:pt idx="1040">
                  <c:v>2.6859513959408918E-3</c:v>
                </c:pt>
                <c:pt idx="1041">
                  <c:v>2.6940751258404862E-3</c:v>
                </c:pt>
                <c:pt idx="1042">
                  <c:v>2.7021978450817241E-3</c:v>
                </c:pt>
                <c:pt idx="1043">
                  <c:v>2.7103195357535506E-3</c:v>
                </c:pt>
                <c:pt idx="1044">
                  <c:v>2.7265593971076544E-3</c:v>
                </c:pt>
                <c:pt idx="1045">
                  <c:v>2.7427956476377214E-3</c:v>
                </c:pt>
                <c:pt idx="1046">
                  <c:v>2.7509119220966213E-3</c:v>
                </c:pt>
                <c:pt idx="1047">
                  <c:v>2.7590270587370277E-3</c:v>
                </c:pt>
                <c:pt idx="1048">
                  <c:v>2.7671410395669364E-3</c:v>
                </c:pt>
                <c:pt idx="1049">
                  <c:v>2.7833650572251195E-3</c:v>
                </c:pt>
                <c:pt idx="1050">
                  <c:v>2.7995850399954083E-3</c:v>
                </c:pt>
                <c:pt idx="1051">
                  <c:v>2.807692968649589E-3</c:v>
                </c:pt>
                <c:pt idx="1052">
                  <c:v>2.8157996323251925E-3</c:v>
                </c:pt>
                <c:pt idx="1053">
                  <c:v>2.8239050127869736E-3</c:v>
                </c:pt>
                <c:pt idx="1054">
                  <c:v>2.8401114058772157E-3</c:v>
                </c:pt>
                <c:pt idx="1055">
                  <c:v>2.8563133401429798E-3</c:v>
                </c:pt>
                <c:pt idx="1056">
                  <c:v>2.8644120324668502E-3</c:v>
                </c:pt>
                <c:pt idx="1057">
                  <c:v>2.872509332571091E-3</c:v>
                </c:pt>
                <c:pt idx="1058">
                  <c:v>2.8806052223825868E-3</c:v>
                </c:pt>
                <c:pt idx="1059">
                  <c:v>2.8967922100529638E-3</c:v>
                </c:pt>
                <c:pt idx="1060">
                  <c:v>2.9129743148890923E-3</c:v>
                </c:pt>
                <c:pt idx="1061">
                  <c:v>2.9210628804388016E-3</c:v>
                </c:pt>
                <c:pt idx="1062">
                  <c:v>2.929149926770866E-3</c:v>
                </c:pt>
                <c:pt idx="1063">
                  <c:v>2.9372354353261157E-3</c:v>
                </c:pt>
                <c:pt idx="1064">
                  <c:v>2.953401236752794E-3</c:v>
                </c:pt>
                <c:pt idx="1065">
                  <c:v>2.9695617312897249E-3</c:v>
                </c:pt>
                <c:pt idx="1066">
                  <c:v>2.9776392797026012E-3</c:v>
                </c:pt>
                <c:pt idx="1067">
                  <c:v>2.9857151815760085E-3</c:v>
                </c:pt>
                <c:pt idx="1068">
                  <c:v>2.9937894186748532E-3</c:v>
                </c:pt>
                <c:pt idx="1069">
                  <c:v>3.0099322528805697E-3</c:v>
                </c:pt>
                <c:pt idx="1070">
                  <c:v>3.026069356323284E-3</c:v>
                </c:pt>
                <c:pt idx="1071">
                  <c:v>3.0341349970754955E-3</c:v>
                </c:pt>
                <c:pt idx="1072">
                  <c:v>3.0421988641284943E-3</c:v>
                </c:pt>
                <c:pt idx="1073">
                  <c:v>3.0663777944818474E-3</c:v>
                </c:pt>
                <c:pt idx="1074">
                  <c:v>3.0905437996213187E-3</c:v>
                </c:pt>
                <c:pt idx="1075">
                  <c:v>3.0985947414115299E-3</c:v>
                </c:pt>
                <c:pt idx="1076">
                  <c:v>3.1066437641888095E-3</c:v>
                </c:pt>
                <c:pt idx="1077">
                  <c:v>3.1227353214438387E-3</c:v>
                </c:pt>
                <c:pt idx="1078">
                  <c:v>3.1388202998169604E-3</c:v>
                </c:pt>
                <c:pt idx="1079">
                  <c:v>3.1468594542454747E-3</c:v>
                </c:pt>
                <c:pt idx="1080">
                  <c:v>3.1548965803312786E-3</c:v>
                </c:pt>
                <c:pt idx="1081">
                  <c:v>3.1629316602446089E-3</c:v>
                </c:pt>
                <c:pt idx="1082">
                  <c:v>3.1789949077711717E-3</c:v>
                </c:pt>
                <c:pt idx="1083">
                  <c:v>3.1950511524964109E-3</c:v>
                </c:pt>
                <c:pt idx="1084">
                  <c:v>3.2030757278577455E-3</c:v>
                </c:pt>
                <c:pt idx="1085">
                  <c:v>3.2110981480409457E-3</c:v>
                </c:pt>
                <c:pt idx="1086">
                  <c:v>3.2191183944868503E-3</c:v>
                </c:pt>
                <c:pt idx="1087">
                  <c:v>3.2351515514180405E-3</c:v>
                </c:pt>
                <c:pt idx="1088">
                  <c:v>3.2511772815176348E-3</c:v>
                </c:pt>
                <c:pt idx="1089">
                  <c:v>3.2591863876141802E-3</c:v>
                </c:pt>
                <c:pt idx="1090">
                  <c:v>3.2671932112111001E-3</c:v>
                </c:pt>
                <c:pt idx="1091">
                  <c:v>3.2751977339112036E-3</c:v>
                </c:pt>
                <c:pt idx="1092">
                  <c:v>3.2911990194261767E-3</c:v>
                </c:pt>
                <c:pt idx="1093">
                  <c:v>3.3071924539590969E-3</c:v>
                </c:pt>
                <c:pt idx="1094">
                  <c:v>3.3151852002695943E-3</c:v>
                </c:pt>
                <c:pt idx="1095">
                  <c:v>3.3231755369212113E-3</c:v>
                </c:pt>
                <c:pt idx="1096">
                  <c:v>3.3311634455164322E-3</c:v>
                </c:pt>
                <c:pt idx="1097">
                  <c:v>3.3471310786593704E-3</c:v>
                </c:pt>
                <c:pt idx="1098">
                  <c:v>3.3630904369031937E-3</c:v>
                </c:pt>
                <c:pt idx="1099">
                  <c:v>3.3710659329878939E-3</c:v>
                </c:pt>
                <c:pt idx="1100">
                  <c:v>3.3790388921732879E-3</c:v>
                </c:pt>
                <c:pt idx="1101">
                  <c:v>3.3870092962242286E-3</c:v>
                </c:pt>
                <c:pt idx="1102">
                  <c:v>3.4029414961545515E-3</c:v>
                </c:pt>
                <c:pt idx="1103">
                  <c:v>3.4188649971114479E-3</c:v>
                </c:pt>
                <c:pt idx="1104">
                  <c:v>3.4268223526934248E-3</c:v>
                </c:pt>
                <c:pt idx="1105">
                  <c:v>3.4347770441357428E-3</c:v>
                </c:pt>
                <c:pt idx="1106">
                  <c:v>3.4427290529601981E-3</c:v>
                </c:pt>
                <c:pt idx="1107">
                  <c:v>3.4586240388789187E-3</c:v>
                </c:pt>
                <c:pt idx="1108">
                  <c:v>3.4745099017544955E-3</c:v>
                </c:pt>
                <c:pt idx="1109">
                  <c:v>3.482448226233103E-3</c:v>
                </c:pt>
                <c:pt idx="1110">
                  <c:v>3.4903837593316298E-3</c:v>
                </c:pt>
                <c:pt idx="1111">
                  <c:v>3.4983164828963479E-3</c:v>
                </c:pt>
                <c:pt idx="1112">
                  <c:v>3.5141724737564567E-3</c:v>
                </c:pt>
                <c:pt idx="1113">
                  <c:v>3.530018917682602E-3</c:v>
                </c:pt>
                <c:pt idx="1114">
                  <c:v>3.5379373206194504E-3</c:v>
                </c:pt>
                <c:pt idx="1115">
                  <c:v>3.5458528051794318E-3</c:v>
                </c:pt>
                <c:pt idx="1116">
                  <c:v>3.5537653526413714E-3</c:v>
                </c:pt>
                <c:pt idx="1117">
                  <c:v>3.56958056780319E-3</c:v>
                </c:pt>
                <c:pt idx="1118">
                  <c:v>3.5853858119116299E-3</c:v>
                </c:pt>
                <c:pt idx="1119">
                  <c:v>3.593283402950319E-3</c:v>
                </c:pt>
                <c:pt idx="1120">
                  <c:v>3.6011779482099889E-3</c:v>
                </c:pt>
                <c:pt idx="1121">
                  <c:v>3.6090694295365772E-3</c:v>
                </c:pt>
                <c:pt idx="1122">
                  <c:v>3.6248420879650069E-3</c:v>
                </c:pt>
                <c:pt idx="1123">
                  <c:v>3.6406043513799438E-3</c:v>
                </c:pt>
                <c:pt idx="1124">
                  <c:v>3.6484802400833277E-3</c:v>
                </c:pt>
                <c:pt idx="1125">
                  <c:v>3.6563529557677786E-3</c:v>
                </c:pt>
                <c:pt idx="1126">
                  <c:v>3.6642224803602884E-3</c:v>
                </c:pt>
                <c:pt idx="1127">
                  <c:v>3.679950801198653E-3</c:v>
                </c:pt>
                <c:pt idx="1128">
                  <c:v>3.6956683030293512E-3</c:v>
                </c:pt>
                <c:pt idx="1129">
                  <c:v>3.7035215989610171E-3</c:v>
                </c:pt>
                <c:pt idx="1130">
                  <c:v>3.7113715947149563E-3</c:v>
                </c:pt>
                <c:pt idx="1131">
                  <c:v>3.7192182719748084E-3</c:v>
                </c:pt>
                <c:pt idx="1132">
                  <c:v>3.73490047452559E-3</c:v>
                </c:pt>
                <c:pt idx="1133">
                  <c:v>3.7505714338869449E-3</c:v>
                </c:pt>
                <c:pt idx="1134">
                  <c:v>3.7584012466918108E-3</c:v>
                </c:pt>
                <c:pt idx="1135">
                  <c:v>3.7662276319167902E-3</c:v>
                </c:pt>
                <c:pt idx="1136">
                  <c:v>3.7740505716512126E-3</c:v>
                </c:pt>
                <c:pt idx="1137">
                  <c:v>3.7896848748427566E-3</c:v>
                </c:pt>
                <c:pt idx="1138">
                  <c:v>3.8053075109826156E-3</c:v>
                </c:pt>
                <c:pt idx="1139">
                  <c:v>3.813112950063043E-3</c:v>
                </c:pt>
                <c:pt idx="1140">
                  <c:v>3.8209148344049331E-3</c:v>
                </c:pt>
                <c:pt idx="1141">
                  <c:v>3.8287131461785203E-3</c:v>
                </c:pt>
                <c:pt idx="1142">
                  <c:v>3.8442977691389851E-3</c:v>
                </c:pt>
                <c:pt idx="1143">
                  <c:v>3.8598703011070079E-3</c:v>
                </c:pt>
                <c:pt idx="1144">
                  <c:v>3.8676504761898808E-3</c:v>
                </c:pt>
                <c:pt idx="1145">
                  <c:v>3.8754269692948301E-3</c:v>
                </c:pt>
                <c:pt idx="1146">
                  <c:v>3.8831997623484937E-3</c:v>
                </c:pt>
                <c:pt idx="1147">
                  <c:v>3.8987329244672859E-3</c:v>
                </c:pt>
                <c:pt idx="1148">
                  <c:v>3.9142535714594027E-3</c:v>
                </c:pt>
                <c:pt idx="1149">
                  <c:v>3.9220075918673459E-3</c:v>
                </c:pt>
                <c:pt idx="1150">
                  <c:v>3.929757803381762E-3</c:v>
                </c:pt>
                <c:pt idx="1151">
                  <c:v>3.9375041874428612E-3</c:v>
                </c:pt>
                <c:pt idx="1152">
                  <c:v>3.9529841077021689E-3</c:v>
                </c:pt>
                <c:pt idx="1153">
                  <c:v>3.9684510886752213E-3</c:v>
                </c:pt>
                <c:pt idx="1154">
                  <c:v>3.9761780642981956E-3</c:v>
                </c:pt>
                <c:pt idx="1155">
                  <c:v>3.9839011036258351E-3</c:v>
                </c:pt>
                <c:pt idx="1156">
                  <c:v>3.9916201884231742E-3</c:v>
                </c:pt>
                <c:pt idx="1157">
                  <c:v>4.0070450858094402E-3</c:v>
                </c:pt>
                <c:pt idx="1158">
                  <c:v>4.0224566200415066E-3</c:v>
                </c:pt>
                <c:pt idx="1159">
                  <c:v>4.0301556602840103E-3</c:v>
                </c:pt>
                <c:pt idx="1160">
                  <c:v>4.0378506369915246E-3</c:v>
                </c:pt>
                <c:pt idx="1161">
                  <c:v>4.0455415319292573E-3</c:v>
                </c:pt>
                <c:pt idx="1162">
                  <c:v>4.060909625846148E-3</c:v>
                </c:pt>
                <c:pt idx="1163">
                  <c:v>4.0762639325251683E-3</c:v>
                </c:pt>
                <c:pt idx="1164">
                  <c:v>4.0839341467916899E-3</c:v>
                </c:pt>
                <c:pt idx="1165">
                  <c:v>4.0916001705269328E-3</c:v>
                </c:pt>
                <c:pt idx="1166">
                  <c:v>4.09926198533436E-3</c:v>
                </c:pt>
                <c:pt idx="1167">
                  <c:v>4.1145714946632817E-3</c:v>
                </c:pt>
                <c:pt idx="1168">
                  <c:v>4.1298667928523587E-3</c:v>
                </c:pt>
                <c:pt idx="1169">
                  <c:v>4.1375072908725356E-3</c:v>
                </c:pt>
                <c:pt idx="1170">
                  <c:v>4.145143471122245E-3</c:v>
                </c:pt>
                <c:pt idx="1171">
                  <c:v>4.1527753153667215E-3</c:v>
                </c:pt>
                <c:pt idx="1172">
                  <c:v>4.1680244593111006E-3</c:v>
                </c:pt>
                <c:pt idx="1173">
                  <c:v>4.1832589681584341E-3</c:v>
                </c:pt>
                <c:pt idx="1174">
                  <c:v>4.190868859581167E-3</c:v>
                </c:pt>
                <c:pt idx="1175">
                  <c:v>4.1984743058320548E-3</c:v>
                </c:pt>
                <c:pt idx="1176">
                  <c:v>4.206075288919307E-3</c:v>
                </c:pt>
                <c:pt idx="1177">
                  <c:v>4.2212622867686097E-3</c:v>
                </c:pt>
                <c:pt idx="1178">
                  <c:v>4.2364342253387414E-3</c:v>
                </c:pt>
                <c:pt idx="1179">
                  <c:v>4.2440126196511352E-3</c:v>
                </c:pt>
                <c:pt idx="1180">
                  <c:v>4.2515864417148972E-3</c:v>
                </c:pt>
                <c:pt idx="1181">
                  <c:v>4.2591556731323326E-3</c:v>
                </c:pt>
                <c:pt idx="1182">
                  <c:v>4.2742787439434488E-3</c:v>
                </c:pt>
                <c:pt idx="1183">
                  <c:v>4.2893863315350165E-3</c:v>
                </c:pt>
                <c:pt idx="1184">
                  <c:v>4.2969323381441089E-3</c:v>
                </c:pt>
                <c:pt idx="1185">
                  <c:v>4.3044736454273345E-3</c:v>
                </c:pt>
                <c:pt idx="1186">
                  <c:v>4.3120102350680438E-3</c:v>
                </c:pt>
                <c:pt idx="1187">
                  <c:v>4.3270675978341446E-3</c:v>
                </c:pt>
                <c:pt idx="1188">
                  <c:v>4.3421090534869833E-3</c:v>
                </c:pt>
                <c:pt idx="1189">
                  <c:v>4.3496217822049784E-3</c:v>
                </c:pt>
                <c:pt idx="1190">
                  <c:v>4.3571296841957508E-3</c:v>
                </c:pt>
                <c:pt idx="1191">
                  <c:v>4.3646327413864941E-3</c:v>
                </c:pt>
                <c:pt idx="1192">
                  <c:v>4.3796226154487351E-3</c:v>
                </c:pt>
                <c:pt idx="1193">
                  <c:v>4.3945961581804997E-3</c:v>
                </c:pt>
                <c:pt idx="1194">
                  <c:v>4.4020747185772677E-3</c:v>
                </c:pt>
                <c:pt idx="1195">
                  <c:v>4.4095483249265615E-3</c:v>
                </c:pt>
                <c:pt idx="1196">
                  <c:v>4.4170169593988982E-3</c:v>
                </c:pt>
                <c:pt idx="1197">
                  <c:v>4.4319375636696296E-3</c:v>
                </c:pt>
                <c:pt idx="1198">
                  <c:v>4.4468414126863217E-3</c:v>
                </c:pt>
                <c:pt idx="1199">
                  <c:v>4.4542849143318205E-3</c:v>
                </c:pt>
                <c:pt idx="1200">
                  <c:v>4.4617233346094728E-3</c:v>
                </c:pt>
                <c:pt idx="1201">
                  <c:v>4.4691566557717556E-3</c:v>
                </c:pt>
                <c:pt idx="1202">
                  <c:v>4.4840062095505857E-3</c:v>
                </c:pt>
                <c:pt idx="1203">
                  <c:v>4.4988385839961828E-3</c:v>
                </c:pt>
                <c:pt idx="1204">
                  <c:v>4.5062461362987147E-3</c:v>
                </c:pt>
                <c:pt idx="1205">
                  <c:v>4.5136484801571305E-3</c:v>
                </c:pt>
                <c:pt idx="1206">
                  <c:v>4.5210455975796962E-3</c:v>
                </c:pt>
                <c:pt idx="1207">
                  <c:v>4.5358223200196732E-3</c:v>
                </c:pt>
                <c:pt idx="1208">
                  <c:v>4.5505814391055858E-3</c:v>
                </c:pt>
                <c:pt idx="1209">
                  <c:v>4.5579521516363386E-3</c:v>
                </c:pt>
                <c:pt idx="1210">
                  <c:v>4.5653175285651805E-3</c:v>
                </c:pt>
                <c:pt idx="1211">
                  <c:v>4.5726775519003846E-3</c:v>
                </c:pt>
                <c:pt idx="1212">
                  <c:v>4.5873796620409264E-3</c:v>
                </c:pt>
                <c:pt idx="1213">
                  <c:v>4.602063744850963E-3</c:v>
                </c:pt>
                <c:pt idx="1214">
                  <c:v>4.6093967271809968E-3</c:v>
                </c:pt>
                <c:pt idx="1215">
                  <c:v>4.6167242468329907E-3</c:v>
                </c:pt>
                <c:pt idx="1216">
                  <c:v>4.6240462856523886E-3</c:v>
                </c:pt>
                <c:pt idx="1217">
                  <c:v>4.6386720025601812E-3</c:v>
                </c:pt>
                <c:pt idx="1218">
                  <c:v>4.6532792683141016E-3</c:v>
                </c:pt>
                <c:pt idx="1219">
                  <c:v>4.6605736300160188E-3</c:v>
                </c:pt>
                <c:pt idx="1220">
                  <c:v>4.6678624018816599E-3</c:v>
                </c:pt>
                <c:pt idx="1221">
                  <c:v>4.6751455655949454E-3</c:v>
                </c:pt>
                <c:pt idx="1222">
                  <c:v>4.6896931086403224E-3</c:v>
                </c:pt>
                <c:pt idx="1223">
                  <c:v>4.7042217763376987E-3</c:v>
                </c:pt>
                <c:pt idx="1224">
                  <c:v>4.7114766270644386E-3</c:v>
                </c:pt>
                <c:pt idx="1225">
                  <c:v>4.7187257606351955E-3</c:v>
                </c:pt>
                <c:pt idx="1226">
                  <c:v>4.7259691590582674E-3</c:v>
                </c:pt>
                <c:pt idx="1227">
                  <c:v>4.7404367471636771E-3</c:v>
                </c:pt>
                <c:pt idx="1228">
                  <c:v>4.7548850360095212E-3</c:v>
                </c:pt>
                <c:pt idx="1229">
                  <c:v>4.7620994852529052E-3</c:v>
                </c:pt>
                <c:pt idx="1230">
                  <c:v>4.7693080902636012E-3</c:v>
                </c:pt>
                <c:pt idx="1231">
                  <c:v>4.7765108327259258E-3</c:v>
                </c:pt>
                <c:pt idx="1232">
                  <c:v>4.7908966851564301E-3</c:v>
                </c:pt>
                <c:pt idx="1233">
                  <c:v>4.8052628141779866E-3</c:v>
                </c:pt>
                <c:pt idx="1234">
                  <c:v>4.8124359716727972E-3</c:v>
                </c:pt>
                <c:pt idx="1235">
                  <c:v>4.8196031574532323E-3</c:v>
                </c:pt>
                <c:pt idx="1236">
                  <c:v>4.826764353771329E-3</c:v>
                </c:pt>
                <c:pt idx="1237">
                  <c:v>4.8410666895447076E-3</c:v>
                </c:pt>
                <c:pt idx="1238">
                  <c:v>4.8553488779362764E-3</c:v>
                </c:pt>
                <c:pt idx="1239">
                  <c:v>4.8624798530940835E-3</c:v>
                </c:pt>
                <c:pt idx="1240">
                  <c:v>4.8696047293802641E-3</c:v>
                </c:pt>
                <c:pt idx="1241">
                  <c:v>4.8767234888841852E-3</c:v>
                </c:pt>
                <c:pt idx="1242">
                  <c:v>4.8909405272900804E-3</c:v>
                </c:pt>
                <c:pt idx="1243">
                  <c:v>4.9051369942189798E-3</c:v>
                </c:pt>
                <c:pt idx="1244">
                  <c:v>4.9122248966136399E-3</c:v>
                </c:pt>
                <c:pt idx="1245">
                  <c:v>4.9193065729792795E-3</c:v>
                </c:pt>
                <c:pt idx="1246">
                  <c:v>4.9263820053242306E-3</c:v>
                </c:pt>
                <c:pt idx="1247">
                  <c:v>4.9405119653894193E-3</c:v>
                </c:pt>
                <c:pt idx="1248">
                  <c:v>4.9546209300442238E-3</c:v>
                </c:pt>
                <c:pt idx="1249">
                  <c:v>4.9616648692497678E-3</c:v>
                </c:pt>
                <c:pt idx="1250">
                  <c:v>4.96870245518831E-3</c:v>
                </c:pt>
                <c:pt idx="1251">
                  <c:v>4.9757336700296763E-3</c:v>
                </c:pt>
                <c:pt idx="1252">
                  <c:v>4.9897747707931071E-3</c:v>
                </c:pt>
                <c:pt idx="1253">
                  <c:v>5.0037944522706721E-3</c:v>
                </c:pt>
                <c:pt idx="1254">
                  <c:v>5.0107935377810622E-3</c:v>
                </c:pt>
                <c:pt idx="1255">
                  <c:v>5.0177861430288533E-3</c:v>
                </c:pt>
                <c:pt idx="1256">
                  <c:v>5.0247722496982094E-3</c:v>
                </c:pt>
                <c:pt idx="1257">
                  <c:v>5.038722710513594E-3</c:v>
                </c:pt>
                <c:pt idx="1258">
                  <c:v>5.0526513278406123E-3</c:v>
                </c:pt>
                <c:pt idx="1259">
                  <c:v>5.0596046693927076E-3</c:v>
                </c:pt>
                <c:pt idx="1260">
                  <c:v>5.0665514033628777E-3</c:v>
                </c:pt>
                <c:pt idx="1261">
                  <c:v>5.0734915115973863E-3</c:v>
                </c:pt>
                <c:pt idx="1262">
                  <c:v>5.0873495514628265E-3</c:v>
                </c:pt>
                <c:pt idx="1263">
                  <c:v>5.1011853239417843E-3</c:v>
                </c:pt>
                <c:pt idx="1264">
                  <c:v>5.1080920309490262E-3</c:v>
                </c:pt>
                <c:pt idx="1265">
                  <c:v>5.1149920032169515E-3</c:v>
                </c:pt>
                <c:pt idx="1266">
                  <c:v>5.1218852225920373E-3</c:v>
                </c:pt>
                <c:pt idx="1267">
                  <c:v>5.1356490606682447E-3</c:v>
                </c:pt>
                <c:pt idx="1268">
                  <c:v>5.1493902072788913E-3</c:v>
                </c:pt>
                <c:pt idx="1269">
                  <c:v>5.1562493893975627E-3</c:v>
                </c:pt>
                <c:pt idx="1270">
                  <c:v>5.1631017094579002E-3</c:v>
                </c:pt>
                <c:pt idx="1271">
                  <c:v>5.1699471496305695E-3</c:v>
                </c:pt>
                <c:pt idx="1272">
                  <c:v>5.1836150050566087E-3</c:v>
                </c:pt>
                <c:pt idx="1273">
                  <c:v>5.1972597449632838E-3</c:v>
                </c:pt>
                <c:pt idx="1274">
                  <c:v>5.204070511769624E-3</c:v>
                </c:pt>
                <c:pt idx="1275">
                  <c:v>5.2108742893605536E-3</c:v>
                </c:pt>
                <c:pt idx="1276">
                  <c:v>5.2176710595823288E-3</c:v>
                </c:pt>
                <c:pt idx="1277">
                  <c:v>5.2312411515616029E-3</c:v>
                </c:pt>
                <c:pt idx="1278">
                  <c:v>5.2447877038660426E-3</c:v>
                </c:pt>
                <c:pt idx="1279">
                  <c:v>5.2515491650174584E-3</c:v>
                </c:pt>
                <c:pt idx="1280">
                  <c:v>5.2583035096343059E-3</c:v>
                </c:pt>
                <c:pt idx="1281">
                  <c:v>5.2660495116571195E-3</c:v>
                </c:pt>
                <c:pt idx="1282">
                  <c:v>5.28352934821097E-3</c:v>
                </c:pt>
                <c:pt idx="1283">
                  <c:v>5.3010028909982283E-3</c:v>
                </c:pt>
                <c:pt idx="1284">
                  <c:v>5.3097364810629931E-3</c:v>
                </c:pt>
                <c:pt idx="1285">
                  <c:v>5.3184681418024862E-3</c:v>
                </c:pt>
                <c:pt idx="1286">
                  <c:v>5.3271978592766599E-3</c:v>
                </c:pt>
                <c:pt idx="1287">
                  <c:v>5.3446507481910242E-3</c:v>
                </c:pt>
                <c:pt idx="1288">
                  <c:v>5.3620970222685365E-3</c:v>
                </c:pt>
                <c:pt idx="1289">
                  <c:v>5.3708168174026686E-3</c:v>
                </c:pt>
                <c:pt idx="1290">
                  <c:v>5.3795345867686441E-3</c:v>
                </c:pt>
                <c:pt idx="1291">
                  <c:v>5.3882503165889441E-3</c:v>
                </c:pt>
                <c:pt idx="1292">
                  <c:v>5.4056749091212436E-3</c:v>
                </c:pt>
                <c:pt idx="1293">
                  <c:v>5.423092565430606E-3</c:v>
                </c:pt>
                <c:pt idx="1294">
                  <c:v>5.4317978912650083E-3</c:v>
                </c:pt>
                <c:pt idx="1295">
                  <c:v>5.4405010948886737E-3</c:v>
                </c:pt>
                <c:pt idx="1296">
                  <c:v>5.4492021626861269E-3</c:v>
                </c:pt>
                <c:pt idx="1297">
                  <c:v>5.4665971097659968E-3</c:v>
                </c:pt>
                <c:pt idx="1298">
                  <c:v>5.4839847996587393E-3</c:v>
                </c:pt>
                <c:pt idx="1299">
                  <c:v>5.4926749816628555E-3</c:v>
                </c:pt>
                <c:pt idx="1300">
                  <c:v>5.5013629450945418E-3</c:v>
                </c:pt>
                <c:pt idx="1301">
                  <c:v>5.5100486763385529E-3</c:v>
                </c:pt>
                <c:pt idx="1302">
                  <c:v>5.5274126291957925E-3</c:v>
                </c:pt>
                <c:pt idx="1303">
                  <c:v>5.5447690037256584E-3</c:v>
                </c:pt>
                <c:pt idx="1304">
                  <c:v>5.5534433673688176E-3</c:v>
                </c:pt>
                <c:pt idx="1305">
                  <c:v>5.5621154162403081E-3</c:v>
                </c:pt>
                <c:pt idx="1306">
                  <c:v>5.5707851364817053E-3</c:v>
                </c:pt>
                <c:pt idx="1307">
                  <c:v>5.5881167463553028E-3</c:v>
                </c:pt>
                <c:pt idx="1308">
                  <c:v>5.6054404566496987E-3</c:v>
                </c:pt>
                <c:pt idx="1309">
                  <c:v>5.6140983276453229E-3</c:v>
                </c:pt>
                <c:pt idx="1310">
                  <c:v>5.6227537873458138E-3</c:v>
                </c:pt>
                <c:pt idx="1311">
                  <c:v>5.6314068222979791E-3</c:v>
                </c:pt>
                <c:pt idx="1312">
                  <c:v>5.648704740117228E-3</c:v>
                </c:pt>
                <c:pt idx="1313">
                  <c:v>5.6659944372903287E-3</c:v>
                </c:pt>
                <c:pt idx="1314">
                  <c:v>5.6746351410279288E-3</c:v>
                </c:pt>
                <c:pt idx="1315">
                  <c:v>5.6832733374332601E-3</c:v>
                </c:pt>
                <c:pt idx="1316">
                  <c:v>5.6919090124858285E-3</c:v>
                </c:pt>
                <c:pt idx="1317">
                  <c:v>5.7091718894985927E-3</c:v>
                </c:pt>
                <c:pt idx="1318">
                  <c:v>5.7264262246719015E-3</c:v>
                </c:pt>
                <c:pt idx="1319">
                  <c:v>5.7350490869466425E-3</c:v>
                </c:pt>
                <c:pt idx="1320">
                  <c:v>5.7436693452850183E-3</c:v>
                </c:pt>
                <c:pt idx="1321">
                  <c:v>5.7522869860711272E-3</c:v>
                </c:pt>
                <c:pt idx="1322">
                  <c:v>5.7695134734172225E-3</c:v>
                </c:pt>
                <c:pt idx="1323">
                  <c:v>5.7867310976604368E-3</c:v>
                </c:pt>
                <c:pt idx="1324">
                  <c:v>5.7953354439436756E-3</c:v>
                </c:pt>
                <c:pt idx="1325">
                  <c:v>5.8039370899291816E-3</c:v>
                </c:pt>
                <c:pt idx="1326">
                  <c:v>5.812536022001471E-3</c:v>
                </c:pt>
                <c:pt idx="1327">
                  <c:v>5.8297247707458869E-3</c:v>
                </c:pt>
                <c:pt idx="1328">
                  <c:v>5.8469043353672166E-3</c:v>
                </c:pt>
                <c:pt idx="1329">
                  <c:v>5.8554894911308497E-3</c:v>
                </c:pt>
                <c:pt idx="1330">
                  <c:v>5.8640718503166654E-3</c:v>
                </c:pt>
                <c:pt idx="1331">
                  <c:v>5.8726513993092458E-3</c:v>
                </c:pt>
                <c:pt idx="1332">
                  <c:v>5.8898010605826353E-3</c:v>
                </c:pt>
                <c:pt idx="1333">
                  <c:v>5.9069412165014337E-3</c:v>
                </c:pt>
                <c:pt idx="1334">
                  <c:v>5.9155065073801154E-3</c:v>
                </c:pt>
                <c:pt idx="1335">
                  <c:v>5.9240689054816994E-3</c:v>
                </c:pt>
                <c:pt idx="1336">
                  <c:v>5.9326283967046844E-3</c:v>
                </c:pt>
                <c:pt idx="1337">
                  <c:v>5.9497376217370352E-3</c:v>
                </c:pt>
                <c:pt idx="1338">
                  <c:v>5.9668370202622294E-3</c:v>
                </c:pt>
                <c:pt idx="1339">
                  <c:v>5.9753817717279828E-3</c:v>
                </c:pt>
                <c:pt idx="1340">
                  <c:v>5.9839235341370344E-3</c:v>
                </c:pt>
                <c:pt idx="1341">
                  <c:v>6.0095277036776662E-3</c:v>
                </c:pt>
                <c:pt idx="1342">
                  <c:v>6.0351105631340019E-3</c:v>
                </c:pt>
                <c:pt idx="1343">
                  <c:v>6.0436310154047277E-3</c:v>
                </c:pt>
                <c:pt idx="1344">
                  <c:v>6.0521483682369967E-3</c:v>
                </c:pt>
                <c:pt idx="1345">
                  <c:v>6.0691726739565705E-3</c:v>
                </c:pt>
                <c:pt idx="1346">
                  <c:v>6.0861865108507293E-3</c:v>
                </c:pt>
                <c:pt idx="1347">
                  <c:v>6.0946881604783849E-3</c:v>
                </c:pt>
                <c:pt idx="1348">
                  <c:v>6.1031866281654069E-3</c:v>
                </c:pt>
                <c:pt idx="1349">
                  <c:v>6.1116819001342569E-3</c:v>
                </c:pt>
                <c:pt idx="1350">
                  <c:v>6.1286617228740736E-3</c:v>
                </c:pt>
                <c:pt idx="1351">
                  <c:v>6.1456307556847813E-3</c:v>
                </c:pt>
                <c:pt idx="1352">
                  <c:v>6.1541098426447253E-3</c:v>
                </c:pt>
                <c:pt idx="1353">
                  <c:v>6.16258565130308E-3</c:v>
                </c:pt>
                <c:pt idx="1354">
                  <c:v>6.1710581680447752E-3</c:v>
                </c:pt>
                <c:pt idx="1355">
                  <c:v>6.187992158975795E-3</c:v>
                </c:pt>
                <c:pt idx="1356">
                  <c:v>6.2049150387534216E-3</c:v>
                </c:pt>
                <c:pt idx="1357">
                  <c:v>6.2133708886819615E-3</c:v>
                </c:pt>
                <c:pt idx="1358">
                  <c:v>6.2218233640290556E-3</c:v>
                </c:pt>
                <c:pt idx="1359">
                  <c:v>6.230272450855466E-3</c:v>
                </c:pt>
                <c:pt idx="1360">
                  <c:v>6.2471592611418438E-3</c:v>
                </c:pt>
                <c:pt idx="1361">
                  <c:v>6.2640346391071682E-3</c:v>
                </c:pt>
                <c:pt idx="1362">
                  <c:v>6.2724665775600987E-3</c:v>
                </c:pt>
                <c:pt idx="1363">
                  <c:v>6.2808950449899448E-3</c:v>
                </c:pt>
                <c:pt idx="1364">
                  <c:v>6.289320027700363E-3</c:v>
                </c:pt>
                <c:pt idx="1365">
                  <c:v>6.3061583083691688E-3</c:v>
                </c:pt>
                <c:pt idx="1366">
                  <c:v>6.322984835637784E-3</c:v>
                </c:pt>
                <c:pt idx="1367">
                  <c:v>6.3313921880902542E-3</c:v>
                </c:pt>
                <c:pt idx="1368">
                  <c:v>6.3397959732402849E-3</c:v>
                </c:pt>
                <c:pt idx="1369">
                  <c:v>6.3481961773098495E-3</c:v>
                </c:pt>
                <c:pt idx="1370">
                  <c:v>6.3649845795550174E-3</c:v>
                </c:pt>
                <c:pt idx="1371">
                  <c:v>6.3817609072402345E-3</c:v>
                </c:pt>
                <c:pt idx="1372">
                  <c:v>6.390142999329761E-3</c:v>
                </c:pt>
                <c:pt idx="1373">
                  <c:v>6.3985214277561151E-3</c:v>
                </c:pt>
                <c:pt idx="1374">
                  <c:v>6.4068961787417953E-3</c:v>
                </c:pt>
                <c:pt idx="1375">
                  <c:v>6.4236333537130118E-3</c:v>
                </c:pt>
                <c:pt idx="1376">
                  <c:v>6.4403581328925635E-3</c:v>
                </c:pt>
                <c:pt idx="1377">
                  <c:v>6.4487142901763998E-3</c:v>
                </c:pt>
                <c:pt idx="1378">
                  <c:v>6.4570666874363873E-3</c:v>
                </c:pt>
                <c:pt idx="1379">
                  <c:v>6.4654153108951642E-3</c:v>
                </c:pt>
                <c:pt idx="1380">
                  <c:v>6.4820999097031148E-3</c:v>
                </c:pt>
                <c:pt idx="1381">
                  <c:v>6.4987717915762295E-3</c:v>
                </c:pt>
                <c:pt idx="1382">
                  <c:v>6.5071013395305898E-3</c:v>
                </c:pt>
                <c:pt idx="1383">
                  <c:v>6.5154270312625696E-3</c:v>
                </c:pt>
                <c:pt idx="1384">
                  <c:v>6.5237488527519439E-3</c:v>
                </c:pt>
                <c:pt idx="1385">
                  <c:v>6.5403795265287614E-3</c:v>
                </c:pt>
                <c:pt idx="1386">
                  <c:v>6.5569971621125597E-3</c:v>
                </c:pt>
                <c:pt idx="1387">
                  <c:v>6.5652994265383603E-3</c:v>
                </c:pt>
                <c:pt idx="1388">
                  <c:v>6.5735977381383435E-3</c:v>
                </c:pt>
                <c:pt idx="1389">
                  <c:v>6.581892083297518E-3</c:v>
                </c:pt>
                <c:pt idx="1390">
                  <c:v>6.5984674830932696E-3</c:v>
                </c:pt>
                <c:pt idx="1391">
                  <c:v>6.6150295236511152E-3</c:v>
                </c:pt>
                <c:pt idx="1392">
                  <c:v>6.6233038299444349E-3</c:v>
                </c:pt>
                <c:pt idx="1393">
                  <c:v>6.6315740870515581E-3</c:v>
                </c:pt>
                <c:pt idx="1394">
                  <c:v>6.6398402813570984E-3</c:v>
                </c:pt>
                <c:pt idx="1395">
                  <c:v>6.6563590583892055E-3</c:v>
                </c:pt>
                <c:pt idx="1396">
                  <c:v>6.6728641550183824E-3</c:v>
                </c:pt>
                <c:pt idx="1397">
                  <c:v>6.6811098286569965E-3</c:v>
                </c:pt>
                <c:pt idx="1398">
                  <c:v>6.6893513569109102E-3</c:v>
                </c:pt>
                <c:pt idx="1399">
                  <c:v>6.697588726003058E-3</c:v>
                </c:pt>
                <c:pt idx="1400">
                  <c:v>6.7140495313364624E-3</c:v>
                </c:pt>
                <c:pt idx="1401">
                  <c:v>6.7304963351263077E-3</c:v>
                </c:pt>
                <c:pt idx="1402">
                  <c:v>6.7387127018306995E-3</c:v>
                </c:pt>
                <c:pt idx="1403">
                  <c:v>6.7469248267090706E-3</c:v>
                </c:pt>
                <c:pt idx="1404">
                  <c:v>6.7551326960659614E-3</c:v>
                </c:pt>
                <c:pt idx="1405">
                  <c:v>6.7715341808893808E-3</c:v>
                </c:pt>
                <c:pt idx="1406">
                  <c:v>6.7879213429687833E-3</c:v>
                </c:pt>
                <c:pt idx="1407">
                  <c:v>6.7961077282174872E-3</c:v>
                </c:pt>
                <c:pt idx="1408">
                  <c:v>6.8042897753612715E-3</c:v>
                </c:pt>
                <c:pt idx="1409">
                  <c:v>6.8124674705420472E-3</c:v>
                </c:pt>
                <c:pt idx="1410">
                  <c:v>6.828808285983444E-3</c:v>
                </c:pt>
                <c:pt idx="1411">
                  <c:v>6.8451344574623606E-3</c:v>
                </c:pt>
                <c:pt idx="1412">
                  <c:v>6.8532901868150579E-3</c:v>
                </c:pt>
                <c:pt idx="1413">
                  <c:v>6.8614414817837147E-3</c:v>
                </c:pt>
                <c:pt idx="1414">
                  <c:v>6.8695883284289301E-3</c:v>
                </c:pt>
                <c:pt idx="1415">
                  <c:v>6.8858671255622346E-3</c:v>
                </c:pt>
                <c:pt idx="1416">
                  <c:v>6.902130957606961E-3</c:v>
                </c:pt>
                <c:pt idx="1417">
                  <c:v>6.9102553567044651E-3</c:v>
                </c:pt>
                <c:pt idx="1418">
                  <c:v>6.9183752249773319E-3</c:v>
                </c:pt>
                <c:pt idx="1419">
                  <c:v>6.9264905486474187E-3</c:v>
                </c:pt>
                <c:pt idx="1420">
                  <c:v>6.9427059785494918E-3</c:v>
                </c:pt>
                <c:pt idx="1421">
                  <c:v>6.9589061223240302E-3</c:v>
                </c:pt>
                <c:pt idx="1422">
                  <c:v>6.9669985166462712E-3</c:v>
                </c:pt>
                <c:pt idx="1423">
                  <c:v>6.9750862837832548E-3</c:v>
                </c:pt>
                <c:pt idx="1424">
                  <c:v>6.9831694100384468E-3</c:v>
                </c:pt>
                <c:pt idx="1425">
                  <c:v>6.9993201239580156E-3</c:v>
                </c:pt>
                <c:pt idx="1426">
                  <c:v>7.0154552304565101E-3</c:v>
                </c:pt>
                <c:pt idx="1427">
                  <c:v>7.0235149456450274E-3</c:v>
                </c:pt>
                <c:pt idx="1428">
                  <c:v>7.0315699372882796E-3</c:v>
                </c:pt>
                <c:pt idx="1429">
                  <c:v>7.0396201916900197E-3</c:v>
                </c:pt>
                <c:pt idx="1430">
                  <c:v>7.0557048406730029E-3</c:v>
                </c:pt>
                <c:pt idx="1431">
                  <c:v>7.0717735611737446E-3</c:v>
                </c:pt>
                <c:pt idx="1432">
                  <c:v>7.0797999226278685E-3</c:v>
                </c:pt>
                <c:pt idx="1433">
                  <c:v>7.0878214643385687E-3</c:v>
                </c:pt>
                <c:pt idx="1434">
                  <c:v>7.0958381724478079E-3</c:v>
                </c:pt>
                <c:pt idx="1435">
                  <c:v>7.1118554076681616E-3</c:v>
                </c:pt>
                <c:pt idx="1436">
                  <c:v>7.1278563931624402E-3</c:v>
                </c:pt>
                <c:pt idx="1437">
                  <c:v>7.135848726686214E-3</c:v>
                </c:pt>
                <c:pt idx="1438">
                  <c:v>7.1438361439445652E-3</c:v>
                </c:pt>
                <c:pt idx="1439">
                  <c:v>7.1518186312421288E-3</c:v>
                </c:pt>
                <c:pt idx="1440">
                  <c:v>7.1677671038704611E-3</c:v>
                </c:pt>
                <c:pt idx="1441">
                  <c:v>7.1836990055963021E-3</c:v>
                </c:pt>
                <c:pt idx="1442">
                  <c:v>7.1916566365897543E-3</c:v>
                </c:pt>
                <c:pt idx="1443">
                  <c:v>7.199609255039258E-3</c:v>
                </c:pt>
                <c:pt idx="1444">
                  <c:v>7.2075568471678371E-3</c:v>
                </c:pt>
                <c:pt idx="1445">
                  <c:v>7.2234352082144468E-3</c:v>
                </c:pt>
                <c:pt idx="1446">
                  <c:v>7.2392966772473789E-3</c:v>
                </c:pt>
                <c:pt idx="1447">
                  <c:v>7.24721893135373E-3</c:v>
                </c:pt>
                <c:pt idx="1448">
                  <c:v>7.2551360764752772E-3</c:v>
                </c:pt>
                <c:pt idx="1449">
                  <c:v>7.2630480989968483E-3</c:v>
                </c:pt>
                <c:pt idx="1450">
                  <c:v>7.278854999668685E-3</c:v>
                </c:pt>
                <c:pt idx="1451">
                  <c:v>7.2946446871329593E-3</c:v>
                </c:pt>
                <c:pt idx="1452">
                  <c:v>7.3025308898333821E-3</c:v>
                </c:pt>
                <c:pt idx="1453">
                  <c:v>7.3104118873519178E-3</c:v>
                </c:pt>
                <c:pt idx="1454">
                  <c:v>7.3182876657483372E-3</c:v>
                </c:pt>
                <c:pt idx="1455">
                  <c:v>7.3340217572086443E-3</c:v>
                </c:pt>
                <c:pt idx="1456">
                  <c:v>7.3497383141916421E-3</c:v>
                </c:pt>
                <c:pt idx="1457">
                  <c:v>7.3575877911306207E-3</c:v>
                </c:pt>
                <c:pt idx="1458">
                  <c:v>7.3654319665277029E-3</c:v>
                </c:pt>
                <c:pt idx="1459">
                  <c:v>7.3732708264423619E-3</c:v>
                </c:pt>
                <c:pt idx="1460">
                  <c:v>7.388930759682024E-3</c:v>
                </c:pt>
                <c:pt idx="1461">
                  <c:v>7.4045728374453976E-3</c:v>
                </c:pt>
                <c:pt idx="1462">
                  <c:v>7.4123849141047677E-3</c:v>
                </c:pt>
                <c:pt idx="1463">
                  <c:v>7.4201915928622754E-3</c:v>
                </c:pt>
                <c:pt idx="1464">
                  <c:v>7.4279928598596362E-3</c:v>
                </c:pt>
                <c:pt idx="1465">
                  <c:v>7.4435772861323208E-3</c:v>
                </c:pt>
                <c:pt idx="1466">
                  <c:v>7.45914353567505E-3</c:v>
                </c:pt>
                <c:pt idx="1467">
                  <c:v>7.4669175376996617E-3</c:v>
                </c:pt>
                <c:pt idx="1468">
                  <c:v>7.4746860454624857E-3</c:v>
                </c:pt>
                <c:pt idx="1469">
                  <c:v>7.4824490451865901E-3</c:v>
                </c:pt>
                <c:pt idx="1470">
                  <c:v>7.4979566154751744E-3</c:v>
                </c:pt>
                <c:pt idx="1471">
                  <c:v>7.5134456879890725E-3</c:v>
                </c:pt>
                <c:pt idx="1472">
                  <c:v>7.5211809408614006E-3</c:v>
                </c:pt>
                <c:pt idx="1473">
                  <c:v>7.528910603111753E-3</c:v>
                </c:pt>
                <c:pt idx="1474">
                  <c:v>7.5366346610457758E-3</c:v>
                </c:pt>
                <c:pt idx="1475">
                  <c:v>7.5520640266323177E-3</c:v>
                </c:pt>
                <c:pt idx="1476">
                  <c:v>7.5674745732532099E-3</c:v>
                </c:pt>
                <c:pt idx="1477">
                  <c:v>7.5751704026181307E-3</c:v>
                </c:pt>
                <c:pt idx="1478">
                  <c:v>7.5828605450024558E-3</c:v>
                </c:pt>
                <c:pt idx="1479">
                  <c:v>7.5905449866289654E-3</c:v>
                </c:pt>
                <c:pt idx="1480">
                  <c:v>7.6058947985593933E-3</c:v>
                </c:pt>
                <c:pt idx="1481">
                  <c:v>7.6212254703366079E-3</c:v>
                </c:pt>
                <c:pt idx="1482">
                  <c:v>7.6288812017588714E-3</c:v>
                </c:pt>
                <c:pt idx="1483">
                  <c:v>7.6365311497600058E-3</c:v>
                </c:pt>
                <c:pt idx="1484">
                  <c:v>7.6441753008059301E-3</c:v>
                </c:pt>
                <c:pt idx="1485">
                  <c:v>7.659444210218848E-3</c:v>
                </c:pt>
                <c:pt idx="1486">
                  <c:v>7.6746936583533959E-3</c:v>
                </c:pt>
                <c:pt idx="1487">
                  <c:v>7.6823086173163973E-3</c:v>
                </c:pt>
                <c:pt idx="1488">
                  <c:v>7.689917696661535E-3</c:v>
                </c:pt>
                <c:pt idx="1489">
                  <c:v>7.6975208824485788E-3</c:v>
                </c:pt>
                <c:pt idx="1490">
                  <c:v>7.7127075405518768E-3</c:v>
                </c:pt>
                <c:pt idx="1491">
                  <c:v>7.7278744160956423E-3</c:v>
                </c:pt>
                <c:pt idx="1492">
                  <c:v>7.7354479282460975E-3</c:v>
                </c:pt>
                <c:pt idx="1493">
                  <c:v>7.7430154643376202E-3</c:v>
                </c:pt>
                <c:pt idx="1494">
                  <c:v>7.750577010673736E-3</c:v>
                </c:pt>
                <c:pt idx="1495">
                  <c:v>7.7656800684793425E-3</c:v>
                </c:pt>
                <c:pt idx="1496">
                  <c:v>7.7807630226006267E-3</c:v>
                </c:pt>
                <c:pt idx="1497">
                  <c:v>7.7882944135035702E-3</c:v>
                </c:pt>
                <c:pt idx="1498">
                  <c:v>7.7958197319882199E-3</c:v>
                </c:pt>
                <c:pt idx="1499">
                  <c:v>7.803338964277374E-3</c:v>
                </c:pt>
                <c:pt idx="1500">
                  <c:v>7.818357072955074E-3</c:v>
                </c:pt>
                <c:pt idx="1501">
                  <c:v>7.8333547568263124E-3</c:v>
                </c:pt>
                <c:pt idx="1502">
                  <c:v>7.8408433519666504E-3</c:v>
                </c:pt>
                <c:pt idx="1503">
                  <c:v>7.848325778329052E-3</c:v>
                </c:pt>
                <c:pt idx="1504">
                  <c:v>7.8558020222987378E-3</c:v>
                </c:pt>
                <c:pt idx="1505">
                  <c:v>7.8707338329393698E-3</c:v>
                </c:pt>
                <c:pt idx="1506">
                  <c:v>7.8856448976528867E-3</c:v>
                </c:pt>
                <c:pt idx="1507">
                  <c:v>7.893090022595901E-3</c:v>
                </c:pt>
                <c:pt idx="1508">
                  <c:v>7.9005288825637846E-3</c:v>
                </c:pt>
                <c:pt idx="1509">
                  <c:v>7.9079614635371807E-3</c:v>
                </c:pt>
                <c:pt idx="1510">
                  <c:v>7.9228056273978227E-3</c:v>
                </c:pt>
                <c:pt idx="1511">
                  <c:v>7.9376287240416517E-3</c:v>
                </c:pt>
                <c:pt idx="1512">
                  <c:v>7.9450297044348951E-3</c:v>
                </c:pt>
                <c:pt idx="1513">
                  <c:v>7.9524243234130425E-3</c:v>
                </c:pt>
                <c:pt idx="1514">
                  <c:v>7.9598125671178702E-3</c:v>
                </c:pt>
                <c:pt idx="1515">
                  <c:v>7.9745677351941019E-3</c:v>
                </c:pt>
                <c:pt idx="1516">
                  <c:v>7.9893015149570951E-3</c:v>
                </c:pt>
                <c:pt idx="1517">
                  <c:v>7.9966576762859915E-3</c:v>
                </c:pt>
                <c:pt idx="1518">
                  <c:v>8.0040073799216328E-3</c:v>
                </c:pt>
                <c:pt idx="1519">
                  <c:v>8.0113506119247543E-3</c:v>
                </c:pt>
                <c:pt idx="1520">
                  <c:v>8.0296762138558457E-3</c:v>
                </c:pt>
                <c:pt idx="1521">
                  <c:v>8.0479692172772798E-3</c:v>
                </c:pt>
                <c:pt idx="1522">
                  <c:v>8.0552733309754189E-3</c:v>
                </c:pt>
                <c:pt idx="1523">
                  <c:v>8.0625708768436409E-3</c:v>
                </c:pt>
                <c:pt idx="1524">
                  <c:v>8.0771440067970227E-3</c:v>
                </c:pt>
                <c:pt idx="1525">
                  <c:v>8.0916951061530042E-3</c:v>
                </c:pt>
                <c:pt idx="1526">
                  <c:v>8.0989596060536285E-3</c:v>
                </c:pt>
                <c:pt idx="1527">
                  <c:v>8.1062174556237425E-3</c:v>
                </c:pt>
                <c:pt idx="1528">
                  <c:v>8.1134686408430561E-3</c:v>
                </c:pt>
                <c:pt idx="1529">
                  <c:v>8.1279487284669147E-3</c:v>
                </c:pt>
                <c:pt idx="1530">
                  <c:v>8.1424064642902066E-3</c:v>
                </c:pt>
                <c:pt idx="1531">
                  <c:v>8.1496241219084983E-3</c:v>
                </c:pt>
                <c:pt idx="1532">
                  <c:v>8.156835032756134E-3</c:v>
                </c:pt>
                <c:pt idx="1533">
                  <c:v>8.1640391829749439E-3</c:v>
                </c:pt>
                <c:pt idx="1534">
                  <c:v>8.1784248792821472E-3</c:v>
                </c:pt>
                <c:pt idx="1535">
                  <c:v>8.1927879027481956E-3</c:v>
                </c:pt>
                <c:pt idx="1536">
                  <c:v>8.1999580435705936E-3</c:v>
                </c:pt>
                <c:pt idx="1537">
                  <c:v>8.2071213412633088E-3</c:v>
                </c:pt>
                <c:pt idx="1538">
                  <c:v>8.2142777819681021E-3</c:v>
                </c:pt>
                <c:pt idx="1539">
                  <c:v>8.231226740714687E-3</c:v>
                </c:pt>
                <c:pt idx="1540">
                  <c:v>8.2490492843037486E-3</c:v>
                </c:pt>
                <c:pt idx="1541">
                  <c:v>8.2579554330400526E-3</c:v>
                </c:pt>
                <c:pt idx="1542">
                  <c:v>8.2668584911722177E-3</c:v>
                </c:pt>
                <c:pt idx="1543">
                  <c:v>8.2757584475167106E-3</c:v>
                </c:pt>
                <c:pt idx="1544">
                  <c:v>8.2935479650039293E-3</c:v>
                </c:pt>
                <c:pt idx="1545">
                  <c:v>8.3113270314162761E-3</c:v>
                </c:pt>
                <c:pt idx="1546">
                  <c:v>8.3202113111428815E-3</c:v>
                </c:pt>
                <c:pt idx="1547">
                  <c:v>8.3290924219780633E-3</c:v>
                </c:pt>
                <c:pt idx="1548">
                  <c:v>8.3379703528189617E-3</c:v>
                </c:pt>
                <c:pt idx="1549">
                  <c:v>8.3557155584721415E-3</c:v>
                </c:pt>
                <c:pt idx="1550">
                  <c:v>8.3734500521569361E-3</c:v>
                </c:pt>
                <c:pt idx="1551">
                  <c:v>8.3823119151869192E-3</c:v>
                </c:pt>
                <c:pt idx="1552">
                  <c:v>8.3911705309571514E-3</c:v>
                </c:pt>
                <c:pt idx="1553">
                  <c:v>8.4000258886079617E-3</c:v>
                </c:pt>
                <c:pt idx="1554">
                  <c:v>8.4177256869155271E-3</c:v>
                </c:pt>
                <c:pt idx="1555">
                  <c:v>8.4354145124745424E-3</c:v>
                </c:pt>
                <c:pt idx="1556">
                  <c:v>8.444253410959229E-3</c:v>
                </c:pt>
                <c:pt idx="1557">
                  <c:v>8.4530889840592795E-3</c:v>
                </c:pt>
                <c:pt idx="1558">
                  <c:v>8.4619212205902985E-3</c:v>
                </c:pt>
                <c:pt idx="1559">
                  <c:v>8.4795745161102189E-3</c:v>
                </c:pt>
                <c:pt idx="1560">
                  <c:v>8.4972165780781584E-3</c:v>
                </c:pt>
                <c:pt idx="1561">
                  <c:v>8.5060319643312197E-3</c:v>
                </c:pt>
                <c:pt idx="1562">
                  <c:v>8.5148439468311667E-3</c:v>
                </c:pt>
                <c:pt idx="1563">
                  <c:v>8.5236525147992549E-3</c:v>
                </c:pt>
                <c:pt idx="1564">
                  <c:v>8.5412582119204859E-3</c:v>
                </c:pt>
                <c:pt idx="1565">
                  <c:v>8.5588524146782072E-3</c:v>
                </c:pt>
                <c:pt idx="1566">
                  <c:v>8.567643740932657E-3</c:v>
                </c:pt>
                <c:pt idx="1567">
                  <c:v>8.5764315853089461E-3</c:v>
                </c:pt>
                <c:pt idx="1568">
                  <c:v>8.5852159367041624E-3</c:v>
                </c:pt>
                <c:pt idx="1569">
                  <c:v>8.6027729400830408E-3</c:v>
                </c:pt>
                <c:pt idx="1570">
                  <c:v>8.6203181882306933E-3</c:v>
                </c:pt>
                <c:pt idx="1571">
                  <c:v>8.6290849067201386E-3</c:v>
                </c:pt>
                <c:pt idx="1572">
                  <c:v>8.6378480651251224E-3</c:v>
                </c:pt>
                <c:pt idx="1573">
                  <c:v>8.6466076523429997E-3</c:v>
                </c:pt>
                <c:pt idx="1574">
                  <c:v>8.6641148663953154E-3</c:v>
                </c:pt>
                <c:pt idx="1575">
                  <c:v>8.681610064370569E-3</c:v>
                </c:pt>
                <c:pt idx="1576">
                  <c:v>8.6903516274901716E-3</c:v>
                </c:pt>
                <c:pt idx="1577">
                  <c:v>8.6990895521575767E-3</c:v>
                </c:pt>
                <c:pt idx="1578">
                  <c:v>8.7078238273512864E-3</c:v>
                </c:pt>
                <c:pt idx="1579">
                  <c:v>8.7252801566348615E-3</c:v>
                </c:pt>
                <c:pt idx="1580">
                  <c:v>8.7427242090585208E-3</c:v>
                </c:pt>
                <c:pt idx="1581">
                  <c:v>8.7514400689616845E-3</c:v>
                </c:pt>
                <c:pt idx="1582">
                  <c:v>8.7601522121254858E-3</c:v>
                </c:pt>
                <c:pt idx="1583">
                  <c:v>8.7688606276093845E-3</c:v>
                </c:pt>
                <c:pt idx="1584">
                  <c:v>8.7862649766401128E-3</c:v>
                </c:pt>
                <c:pt idx="1585">
                  <c:v>8.8036567880146709E-3</c:v>
                </c:pt>
                <c:pt idx="1586">
                  <c:v>8.8123463968546034E-3</c:v>
                </c:pt>
                <c:pt idx="1587">
                  <c:v>8.821032210911366E-3</c:v>
                </c:pt>
                <c:pt idx="1588">
                  <c:v>8.8297142188391974E-3</c:v>
                </c:pt>
                <c:pt idx="1589">
                  <c:v>8.8470654921755949E-3</c:v>
                </c:pt>
                <c:pt idx="1590">
                  <c:v>8.8644039668800273E-3</c:v>
                </c:pt>
                <c:pt idx="1591">
                  <c:v>8.873066777134531E-3</c:v>
                </c:pt>
                <c:pt idx="1592">
                  <c:v>8.8817257141573271E-3</c:v>
                </c:pt>
                <c:pt idx="1593">
                  <c:v>8.9076752571375737E-3</c:v>
                </c:pt>
                <c:pt idx="1594">
                  <c:v>8.9335973754462415E-3</c:v>
                </c:pt>
                <c:pt idx="1595">
                  <c:v>8.9422288878312078E-3</c:v>
                </c:pt>
                <c:pt idx="1596">
                  <c:v>8.9508564375946464E-3</c:v>
                </c:pt>
                <c:pt idx="1597">
                  <c:v>8.9680982729827621E-3</c:v>
                </c:pt>
                <c:pt idx="1598">
                  <c:v>8.985326788132653E-3</c:v>
                </c:pt>
                <c:pt idx="1599">
                  <c:v>8.9939343575974155E-3</c:v>
                </c:pt>
                <c:pt idx="1600">
                  <c:v>9.0025378975806293E-3</c:v>
                </c:pt>
                <c:pt idx="1601">
                  <c:v>9.0111373966553377E-3</c:v>
                </c:pt>
                <c:pt idx="1602">
                  <c:v>9.0283228698441777E-3</c:v>
                </c:pt>
                <c:pt idx="1603">
                  <c:v>9.0454947618943682E-3</c:v>
                </c:pt>
                <c:pt idx="1604">
                  <c:v>9.0540738895610422E-3</c:v>
                </c:pt>
                <c:pt idx="1605">
                  <c:v>9.0626489092967711E-3</c:v>
                </c:pt>
                <c:pt idx="1606">
                  <c:v>9.0712198099995086E-3</c:v>
                </c:pt>
                <c:pt idx="1607">
                  <c:v>9.0926263688058083E-3</c:v>
                </c:pt>
                <c:pt idx="1608">
                  <c:v>9.1140121369060034E-3</c:v>
                </c:pt>
                <c:pt idx="1609">
                  <c:v>9.1225580886306005E-3</c:v>
                </c:pt>
                <c:pt idx="1610">
                  <c:v>9.1310998431974027E-3</c:v>
                </c:pt>
                <c:pt idx="1611">
                  <c:v>9.148169305466575E-3</c:v>
                </c:pt>
                <c:pt idx="1612">
                  <c:v>9.1652246649949788E-3</c:v>
                </c:pt>
                <c:pt idx="1613">
                  <c:v>9.1737452655293889E-3</c:v>
                </c:pt>
                <c:pt idx="1614">
                  <c:v>9.182261601641057E-3</c:v>
                </c:pt>
                <c:pt idx="1615">
                  <c:v>9.1907736622270364E-3</c:v>
                </c:pt>
                <c:pt idx="1616">
                  <c:v>9.2077834757758863E-3</c:v>
                </c:pt>
                <c:pt idx="1617">
                  <c:v>9.2247789258840807E-3</c:v>
                </c:pt>
                <c:pt idx="1618">
                  <c:v>9.2332694411665205E-3</c:v>
                </c:pt>
                <c:pt idx="1619">
                  <c:v>9.2417556138208266E-3</c:v>
                </c:pt>
                <c:pt idx="1620">
                  <c:v>9.2502374328250949E-3</c:v>
                </c:pt>
                <c:pt idx="1621">
                  <c:v>9.2671865022082318E-3</c:v>
                </c:pt>
                <c:pt idx="1622">
                  <c:v>9.284120947206851E-3</c:v>
                </c:pt>
                <c:pt idx="1623">
                  <c:v>9.2925808296366545E-3</c:v>
                </c:pt>
                <c:pt idx="1624">
                  <c:v>9.3010362911515512E-3</c:v>
                </c:pt>
                <c:pt idx="1625">
                  <c:v>9.3094873207302115E-3</c:v>
                </c:pt>
                <c:pt idx="1626">
                  <c:v>9.326374550472933E-3</c:v>
                </c:pt>
                <c:pt idx="1627">
                  <c:v>9.3432468950286236E-3</c:v>
                </c:pt>
                <c:pt idx="1628">
                  <c:v>9.3516755967617323E-3</c:v>
                </c:pt>
                <c:pt idx="1629">
                  <c:v>9.3600997994552886E-3</c:v>
                </c:pt>
                <c:pt idx="1630">
                  <c:v>9.3685194917637968E-3</c:v>
                </c:pt>
                <c:pt idx="1631">
                  <c:v>9.3853437863935154E-3</c:v>
                </c:pt>
                <c:pt idx="1632">
                  <c:v>9.4021529350097454E-3</c:v>
                </c:pt>
                <c:pt idx="1633">
                  <c:v>9.4105499082836244E-3</c:v>
                </c:pt>
                <c:pt idx="1634">
                  <c:v>9.4189423043126875E-3</c:v>
                </c:pt>
                <c:pt idx="1635">
                  <c:v>9.4273301117510644E-3</c:v>
                </c:pt>
                <c:pt idx="1636">
                  <c:v>9.4440903757731336E-3</c:v>
                </c:pt>
                <c:pt idx="1637">
                  <c:v>9.4608352328944285E-3</c:v>
                </c:pt>
                <c:pt idx="1638">
                  <c:v>9.4691999300282725E-3</c:v>
                </c:pt>
                <c:pt idx="1639">
                  <c:v>9.4775599717115046E-3</c:v>
                </c:pt>
                <c:pt idx="1640">
                  <c:v>9.4859153465174078E-3</c:v>
                </c:pt>
                <c:pt idx="1641">
                  <c:v>9.5026104843669267E-3</c:v>
                </c:pt>
                <c:pt idx="1642">
                  <c:v>9.519289954591616E-3</c:v>
                </c:pt>
                <c:pt idx="1643">
                  <c:v>9.5276218278225223E-3</c:v>
                </c:pt>
                <c:pt idx="1644">
                  <c:v>9.5359489673169789E-3</c:v>
                </c:pt>
                <c:pt idx="1645">
                  <c:v>9.5442713617289298E-3</c:v>
                </c:pt>
                <c:pt idx="1646">
                  <c:v>9.5609002780170666E-3</c:v>
                </c:pt>
                <c:pt idx="1647">
                  <c:v>9.5775132657680041E-3</c:v>
                </c:pt>
                <c:pt idx="1648">
                  <c:v>9.5858117674161337E-3</c:v>
                </c:pt>
                <c:pt idx="1649">
                  <c:v>9.5941054569601992E-3</c:v>
                </c:pt>
                <c:pt idx="1650">
                  <c:v>9.6023943233785256E-3</c:v>
                </c:pt>
                <c:pt idx="1651">
                  <c:v>9.6189559224637983E-3</c:v>
                </c:pt>
                <c:pt idx="1652">
                  <c:v>9.6355013323361979E-3</c:v>
                </c:pt>
                <c:pt idx="1653">
                  <c:v>9.6437659145585542E-3</c:v>
                </c:pt>
                <c:pt idx="1654">
                  <c:v>9.6520256065533803E-3</c:v>
                </c:pt>
                <c:pt idx="1655">
                  <c:v>9.6602803969736608E-3</c:v>
                </c:pt>
                <c:pt idx="1656">
                  <c:v>9.6767735835618443E-3</c:v>
                </c:pt>
                <c:pt idx="1657">
                  <c:v>9.6932503199678582E-3</c:v>
                </c:pt>
                <c:pt idx="1658">
                  <c:v>9.7014804351658306E-3</c:v>
                </c:pt>
                <c:pt idx="1659">
                  <c:v>9.7097055816875028E-3</c:v>
                </c:pt>
                <c:pt idx="1660">
                  <c:v>9.7179257485104243E-3</c:v>
                </c:pt>
                <c:pt idx="1661">
                  <c:v>9.7343494270359984E-3</c:v>
                </c:pt>
                <c:pt idx="1662">
                  <c:v>9.7507563945781698E-3</c:v>
                </c:pt>
                <c:pt idx="1663">
                  <c:v>9.7589514948292558E-3</c:v>
                </c:pt>
                <c:pt idx="1664">
                  <c:v>9.7671415483605271E-3</c:v>
                </c:pt>
                <c:pt idx="1665">
                  <c:v>9.7753265438261499E-3</c:v>
                </c:pt>
                <c:pt idx="1666">
                  <c:v>9.7916796187254539E-3</c:v>
                </c:pt>
                <c:pt idx="1667">
                  <c:v>9.8080157218430799E-3</c:v>
                </c:pt>
                <c:pt idx="1668">
                  <c:v>9.8161752595488389E-3</c:v>
                </c:pt>
                <c:pt idx="1669">
                  <c:v>9.8243296721671255E-3</c:v>
                </c:pt>
                <c:pt idx="1670">
                  <c:v>9.8324789485145971E-3</c:v>
                </c:pt>
                <c:pt idx="1671">
                  <c:v>9.848760324421002E-3</c:v>
                </c:pt>
                <c:pt idx="1672">
                  <c:v>9.8650244676025504E-3</c:v>
                </c:pt>
                <c:pt idx="1673">
                  <c:v>9.8731478950019255E-3</c:v>
                </c:pt>
                <c:pt idx="1674">
                  <c:v>9.8812661190276485E-3</c:v>
                </c:pt>
                <c:pt idx="1675">
                  <c:v>9.8893791284971836E-3</c:v>
                </c:pt>
                <c:pt idx="1676">
                  <c:v>9.9055877098650821E-3</c:v>
                </c:pt>
                <c:pt idx="1677">
                  <c:v>9.9217787976964428E-3</c:v>
                </c:pt>
                <c:pt idx="1678">
                  <c:v>9.9298655669487913E-3</c:v>
                </c:pt>
                <c:pt idx="1679">
                  <c:v>9.9379470546227915E-3</c:v>
                </c:pt>
                <c:pt idx="1680">
                  <c:v>9.9460232495347124E-3</c:v>
                </c:pt>
                <c:pt idx="1681">
                  <c:v>9.9621579408866439E-3</c:v>
                </c:pt>
                <c:pt idx="1682">
                  <c:v>9.9782748778870153E-3</c:v>
                </c:pt>
                <c:pt idx="1683">
                  <c:v>9.9863244413136484E-3</c:v>
                </c:pt>
                <c:pt idx="1684">
                  <c:v>9.9943686448758298E-3</c:v>
                </c:pt>
                <c:pt idx="1685">
                  <c:v>1.000240747747088E-2</c:v>
                </c:pt>
                <c:pt idx="1686">
                  <c:v>1.0018467183293538E-2</c:v>
                </c:pt>
                <c:pt idx="1687">
                  <c:v>1.0034508873937968E-2</c:v>
                </c:pt>
                <c:pt idx="1688">
                  <c:v>1.0042520683779003E-2</c:v>
                </c:pt>
                <c:pt idx="1689">
                  <c:v>1.0050527055551381E-2</c:v>
                </c:pt>
                <c:pt idx="1690">
                  <c:v>1.0058527977989116E-2</c:v>
                </c:pt>
                <c:pt idx="1691">
                  <c:v>1.0074511602844756E-2</c:v>
                </c:pt>
                <c:pt idx="1692">
                  <c:v>1.0090476951695838E-2</c:v>
                </c:pt>
                <c:pt idx="1693">
                  <c:v>1.0098450460192872E-2</c:v>
                </c:pt>
                <c:pt idx="1694">
                  <c:v>1.0106418452334407E-2</c:v>
                </c:pt>
                <c:pt idx="1695">
                  <c:v>1.0114380916936314E-2</c:v>
                </c:pt>
                <c:pt idx="1696">
                  <c:v>1.0130287365331385E-2</c:v>
                </c:pt>
                <c:pt idx="1697">
                  <c:v>1.0146175276846858E-2</c:v>
                </c:pt>
                <c:pt idx="1698">
                  <c:v>1.0154109936240519E-2</c:v>
                </c:pt>
                <c:pt idx="1699">
                  <c:v>1.0162039001154774E-2</c:v>
                </c:pt>
                <c:pt idx="1700">
                  <c:v>1.0169962460162781E-2</c:v>
                </c:pt>
                <c:pt idx="1701">
                  <c:v>1.0185790636577199E-2</c:v>
                </c:pt>
                <c:pt idx="1702">
                  <c:v>1.0201600015321726E-2</c:v>
                </c:pt>
                <c:pt idx="1703">
                  <c:v>1.020949527785371E-2</c:v>
                </c:pt>
                <c:pt idx="1704">
                  <c:v>1.0217384867700956E-2</c:v>
                </c:pt>
                <c:pt idx="1705">
                  <c:v>1.0225268773437044E-2</c:v>
                </c:pt>
                <c:pt idx="1706">
                  <c:v>1.0241017582329983E-2</c:v>
                </c:pt>
                <c:pt idx="1707">
                  <c:v>1.0256747332811383E-2</c:v>
                </c:pt>
                <c:pt idx="1708">
                  <c:v>1.0264602650803424E-2</c:v>
                </c:pt>
                <c:pt idx="1709">
                  <c:v>1.0272452217824808E-2</c:v>
                </c:pt>
                <c:pt idx="1710">
                  <c:v>1.0280296022449942E-2</c:v>
                </c:pt>
                <c:pt idx="1711">
                  <c:v>1.0295964368423649E-2</c:v>
                </c:pt>
                <c:pt idx="1712">
                  <c:v>1.0311613395087018E-2</c:v>
                </c:pt>
                <c:pt idx="1713">
                  <c:v>1.0319428220862343E-2</c:v>
                </c:pt>
                <c:pt idx="1714">
                  <c:v>1.0327237217219445E-2</c:v>
                </c:pt>
                <c:pt idx="1715">
                  <c:v>1.0335040373137134E-2</c:v>
                </c:pt>
                <c:pt idx="1716">
                  <c:v>1.0350627160642964E-2</c:v>
                </c:pt>
                <c:pt idx="1717">
                  <c:v>1.0366194368004183E-2</c:v>
                </c:pt>
                <c:pt idx="1718">
                  <c:v>1.0373968153723745E-2</c:v>
                </c:pt>
                <c:pt idx="1719">
                  <c:v>1.0381736031820271E-2</c:v>
                </c:pt>
                <c:pt idx="1720">
                  <c:v>1.0389497991191111E-2</c:v>
                </c:pt>
                <c:pt idx="1721">
                  <c:v>1.0405002124778167E-2</c:v>
                </c:pt>
                <c:pt idx="1722">
                  <c:v>1.0420486417419649E-2</c:v>
                </c:pt>
                <c:pt idx="1723">
                  <c:v>1.0428218615325254E-2</c:v>
                </c:pt>
                <c:pt idx="1724">
                  <c:v>1.0435944827322841E-2</c:v>
                </c:pt>
                <c:pt idx="1725">
                  <c:v>1.0443665042389548E-2</c:v>
                </c:pt>
                <c:pt idx="1726">
                  <c:v>1.0459085426596473E-2</c:v>
                </c:pt>
                <c:pt idx="1727">
                  <c:v>1.0474485708948654E-2</c:v>
                </c:pt>
                <c:pt idx="1728">
                  <c:v>1.0482175771364646E-2</c:v>
                </c:pt>
                <c:pt idx="1729">
                  <c:v>1.0489859769586407E-2</c:v>
                </c:pt>
                <c:pt idx="1730">
                  <c:v>1.0497537692590646E-2</c:v>
                </c:pt>
                <c:pt idx="1731">
                  <c:v>1.0512873231897417E-2</c:v>
                </c:pt>
                <c:pt idx="1732">
                  <c:v>1.0528188408532183E-2</c:v>
                </c:pt>
                <c:pt idx="1733">
                  <c:v>1.0535835787619772E-2</c:v>
                </c:pt>
                <c:pt idx="1734">
                  <c:v>1.0543477024389033E-2</c:v>
                </c:pt>
                <c:pt idx="1735">
                  <c:v>1.0551112107575243E-2</c:v>
                </c:pt>
                <c:pt idx="1736">
                  <c:v>1.0566361706484889E-2</c:v>
                </c:pt>
                <c:pt idx="1737">
                  <c:v>1.0581590681950243E-2</c:v>
                </c:pt>
                <c:pt idx="1738">
                  <c:v>1.0589194829952752E-2</c:v>
                </c:pt>
                <c:pt idx="1739">
                  <c:v>1.0596792757431819E-2</c:v>
                </c:pt>
                <c:pt idx="1740">
                  <c:v>1.0604384453123153E-2</c:v>
                </c:pt>
                <c:pt idx="1741">
                  <c:v>1.0619547016167907E-2</c:v>
                </c:pt>
                <c:pt idx="1742">
                  <c:v>1.0634688694905024E-2</c:v>
                </c:pt>
                <c:pt idx="1743">
                  <c:v>1.0642249064145747E-2</c:v>
                </c:pt>
                <c:pt idx="1744">
                  <c:v>1.0649803134577324E-2</c:v>
                </c:pt>
                <c:pt idx="1745">
                  <c:v>1.0657350895017379E-2</c:v>
                </c:pt>
                <c:pt idx="1746">
                  <c:v>1.0672425326705058E-2</c:v>
                </c:pt>
                <c:pt idx="1747">
                  <c:v>1.0687478613259704E-2</c:v>
                </c:pt>
                <c:pt idx="1748">
                  <c:v>1.0694994655901343E-2</c:v>
                </c:pt>
                <c:pt idx="1749">
                  <c:v>1.0702504321691725E-2</c:v>
                </c:pt>
                <c:pt idx="1750">
                  <c:v>1.0710007599123012E-2</c:v>
                </c:pt>
                <c:pt idx="1751">
                  <c:v>1.0724992803886738E-2</c:v>
                </c:pt>
                <c:pt idx="1752">
                  <c:v>1.0739956602718535E-2</c:v>
                </c:pt>
                <c:pt idx="1753">
                  <c:v>1.074742777124774E-2</c:v>
                </c:pt>
                <c:pt idx="1754">
                  <c:v>1.0754892484396913E-2</c:v>
                </c:pt>
                <c:pt idx="1755">
                  <c:v>1.0762350731063441E-2</c:v>
                </c:pt>
                <c:pt idx="1756">
                  <c:v>1.0777245613535049E-2</c:v>
                </c:pt>
                <c:pt idx="1757">
                  <c:v>1.0792118829229884E-2</c:v>
                </c:pt>
                <c:pt idx="1758">
                  <c:v>1.0799544575646802E-2</c:v>
                </c:pt>
                <c:pt idx="1759">
                  <c:v>1.0806963788642083E-2</c:v>
                </c:pt>
                <c:pt idx="1760">
                  <c:v>1.0814376456787626E-2</c:v>
                </c:pt>
                <c:pt idx="1761">
                  <c:v>1.0829179921421368E-2</c:v>
                </c:pt>
                <c:pt idx="1762">
                  <c:v>1.0843961458419321E-2</c:v>
                </c:pt>
                <c:pt idx="1763">
                  <c:v>1.0851341235211873E-2</c:v>
                </c:pt>
                <c:pt idx="1764">
                  <c:v>1.0858714400053192E-2</c:v>
                </c:pt>
                <c:pt idx="1765">
                  <c:v>1.086608094200232E-2</c:v>
                </c:pt>
                <c:pt idx="1766">
                  <c:v>1.0880791893321714E-2</c:v>
                </c:pt>
                <c:pt idx="1767">
                  <c:v>1.089548065615689E-2</c:v>
                </c:pt>
                <c:pt idx="1768">
                  <c:v>1.0902813915487695E-2</c:v>
                </c:pt>
                <c:pt idx="1769">
                  <c:v>1.0910140484662753E-2</c:v>
                </c:pt>
                <c:pt idx="1770">
                  <c:v>1.0917460352579459E-2</c:v>
                </c:pt>
                <c:pt idx="1771">
                  <c:v>1.0932077695069809E-2</c:v>
                </c:pt>
                <c:pt idx="1772">
                  <c:v>1.0946672588313949E-2</c:v>
                </c:pt>
                <c:pt idx="1773">
                  <c:v>1.0953958782346254E-2</c:v>
                </c:pt>
                <c:pt idx="1774">
                  <c:v>1.0961238208018318E-2</c:v>
                </c:pt>
                <c:pt idx="1775">
                  <c:v>1.0968510854227542E-2</c:v>
                </c:pt>
                <c:pt idx="1776">
                  <c:v>1.0990281179882747E-2</c:v>
                </c:pt>
                <c:pt idx="1777">
                  <c:v>1.1012003736073478E-2</c:v>
                </c:pt>
                <c:pt idx="1778">
                  <c:v>1.1019228612739141E-2</c:v>
                </c:pt>
                <c:pt idx="1779">
                  <c:v>1.10448006808469E-2</c:v>
                </c:pt>
                <c:pt idx="1780">
                  <c:v>1.1085538094429125E-2</c:v>
                </c:pt>
                <c:pt idx="1781">
                  <c:v>1.1092741270719443E-2</c:v>
                </c:pt>
                <c:pt idx="1782">
                  <c:v>1.1099937492135635E-2</c:v>
                </c:pt>
                <c:pt idx="1783">
                  <c:v>1.1114306695360737E-2</c:v>
                </c:pt>
                <c:pt idx="1784">
                  <c:v>1.1128652603229509E-2</c:v>
                </c:pt>
                <c:pt idx="1785">
                  <c:v>1.1135813881410769E-2</c:v>
                </c:pt>
                <c:pt idx="1786">
                  <c:v>1.1142968137350972E-2</c:v>
                </c:pt>
                <c:pt idx="1787">
                  <c:v>1.1150115359754579E-2</c:v>
                </c:pt>
                <c:pt idx="1788">
                  <c:v>1.1164386303852044E-2</c:v>
                </c:pt>
                <c:pt idx="1789">
                  <c:v>1.1178633690936522E-2</c:v>
                </c:pt>
                <c:pt idx="1790">
                  <c:v>1.1185745577930603E-2</c:v>
                </c:pt>
                <c:pt idx="1791">
                  <c:v>1.1192850364264975E-2</c:v>
                </c:pt>
                <c:pt idx="1792">
                  <c:v>1.1199948038644131E-2</c:v>
                </c:pt>
                <c:pt idx="1793">
                  <c:v>1.1214119624978943E-2</c:v>
                </c:pt>
                <c:pt idx="1794">
                  <c:v>1.1229321192129061E-2</c:v>
                </c:pt>
                <c:pt idx="1795">
                  <c:v>1.1238490615674897E-2</c:v>
                </c:pt>
                <c:pt idx="1796">
                  <c:v>1.1247652674356616E-2</c:v>
                </c:pt>
                <c:pt idx="1797">
                  <c:v>1.1256807352815533E-2</c:v>
                </c:pt>
                <c:pt idx="1798">
                  <c:v>1.1275092032316041E-2</c:v>
                </c:pt>
                <c:pt idx="1799">
                  <c:v>1.12933519574933E-2</c:v>
                </c:pt>
                <c:pt idx="1800">
                  <c:v>1.1302469504620508E-2</c:v>
                </c:pt>
                <c:pt idx="1801">
                  <c:v>1.1311579579372748E-2</c:v>
                </c:pt>
                <c:pt idx="1802">
                  <c:v>1.1320682166553931E-2</c:v>
                </c:pt>
                <c:pt idx="1803">
                  <c:v>1.1338862305156953E-2</c:v>
                </c:pt>
                <c:pt idx="1804">
                  <c:v>1.1357017331419392E-2</c:v>
                </c:pt>
                <c:pt idx="1805">
                  <c:v>1.1366082249958791E-2</c:v>
                </c:pt>
                <c:pt idx="1806">
                  <c:v>1.1375139588775073E-2</c:v>
                </c:pt>
                <c:pt idx="1807">
                  <c:v>1.1384189332509622E-2</c:v>
                </c:pt>
                <c:pt idx="1808">
                  <c:v>1.1402263426059255E-2</c:v>
                </c:pt>
                <c:pt idx="1809">
                  <c:v>1.1420312049212455E-2</c:v>
                </c:pt>
                <c:pt idx="1810">
                  <c:v>1.1429323587076726E-2</c:v>
                </c:pt>
                <c:pt idx="1811">
                  <c:v>1.1438327437788397E-2</c:v>
                </c:pt>
                <c:pt idx="1812">
                  <c:v>1.1447323585988862E-2</c:v>
                </c:pt>
                <c:pt idx="1813">
                  <c:v>1.1465290130420518E-2</c:v>
                </c:pt>
                <c:pt idx="1814">
                  <c:v>1.1483230846261568E-2</c:v>
                </c:pt>
                <c:pt idx="1815">
                  <c:v>1.1492188251363632E-2</c:v>
                </c:pt>
                <c:pt idx="1816">
                  <c:v>1.150113786196493E-2</c:v>
                </c:pt>
                <c:pt idx="1817">
                  <c:v>1.1510079662544387E-2</c:v>
                </c:pt>
                <c:pt idx="1818">
                  <c:v>1.1527937153591605E-2</c:v>
                </c:pt>
                <c:pt idx="1819">
                  <c:v>1.1545768457876549E-2</c:v>
                </c:pt>
                <c:pt idx="1820">
                  <c:v>1.1554670978210764E-2</c:v>
                </c:pt>
                <c:pt idx="1821">
                  <c:v>1.1563565596533739E-2</c:v>
                </c:pt>
                <c:pt idx="1822">
                  <c:v>1.1572452297405675E-2</c:v>
                </c:pt>
                <c:pt idx="1823">
                  <c:v>1.1590199230957571E-2</c:v>
                </c:pt>
                <c:pt idx="1824">
                  <c:v>1.1607919619533454E-2</c:v>
                </c:pt>
                <c:pt idx="1825">
                  <c:v>1.1616766503013548E-2</c:v>
                </c:pt>
                <c:pt idx="1826">
                  <c:v>1.1625605376971861E-2</c:v>
                </c:pt>
                <c:pt idx="1827">
                  <c:v>1.1634436226049748E-2</c:v>
                </c:pt>
                <c:pt idx="1828">
                  <c:v>1.1652071097856927E-2</c:v>
                </c:pt>
                <c:pt idx="1829">
                  <c:v>1.1669679066628094E-2</c:v>
                </c:pt>
                <c:pt idx="1830">
                  <c:v>1.1678469561086743E-2</c:v>
                </c:pt>
                <c:pt idx="1831">
                  <c:v>1.1687251938594385E-2</c:v>
                </c:pt>
                <c:pt idx="1832">
                  <c:v>1.1696026183792379E-2</c:v>
                </c:pt>
                <c:pt idx="1833">
                  <c:v>1.1713547489715903E-2</c:v>
                </c:pt>
                <c:pt idx="1834">
                  <c:v>1.1731041534396519E-2</c:v>
                </c:pt>
                <c:pt idx="1835">
                  <c:v>1.1739774887829261E-2</c:v>
                </c:pt>
                <c:pt idx="1836">
                  <c:v>1.1748500016800542E-2</c:v>
                </c:pt>
                <c:pt idx="1837">
                  <c:v>1.1757216906033E-2</c:v>
                </c:pt>
                <c:pt idx="1838">
                  <c:v>1.1774623141886539E-2</c:v>
                </c:pt>
                <c:pt idx="1839">
                  <c:v>1.1792001758401973E-2</c:v>
                </c:pt>
                <c:pt idx="1840">
                  <c:v>1.1800677218560861E-2</c:v>
                </c:pt>
                <c:pt idx="1841">
                  <c:v>1.1809344346991799E-2</c:v>
                </c:pt>
                <c:pt idx="1842">
                  <c:v>1.1835287194234701E-2</c:v>
                </c:pt>
                <c:pt idx="1843">
                  <c:v>1.18611712887659E-2</c:v>
                </c:pt>
                <c:pt idx="1844">
                  <c:v>1.1869779664408662E-2</c:v>
                </c:pt>
                <c:pt idx="1845">
                  <c:v>1.1878379585454379E-2</c:v>
                </c:pt>
                <c:pt idx="1846">
                  <c:v>1.18955511686304E-2</c:v>
                </c:pt>
                <c:pt idx="1847">
                  <c:v>1.1912694416169347E-2</c:v>
                </c:pt>
                <c:pt idx="1848">
                  <c:v>1.1921251833769299E-2</c:v>
                </c:pt>
                <c:pt idx="1849">
                  <c:v>1.1929800704620748E-2</c:v>
                </c:pt>
                <c:pt idx="1850">
                  <c:v>1.1938341013445859E-2</c:v>
                </c:pt>
                <c:pt idx="1851">
                  <c:v>1.1955393013967324E-2</c:v>
                </c:pt>
                <c:pt idx="1852">
                  <c:v>1.1972416320825532E-2</c:v>
                </c:pt>
                <c:pt idx="1853">
                  <c:v>1.1980913588978468E-2</c:v>
                </c:pt>
                <c:pt idx="1854">
                  <c:v>1.1989402202953645E-2</c:v>
                </c:pt>
                <c:pt idx="1855">
                  <c:v>1.1997882147311189E-2</c:v>
                </c:pt>
                <c:pt idx="1856">
                  <c:v>1.2014813061142353E-2</c:v>
                </c:pt>
                <c:pt idx="1857">
                  <c:v>1.2031714923018234E-2</c:v>
                </c:pt>
                <c:pt idx="1858">
                  <c:v>1.204015128963992E-2</c:v>
                </c:pt>
                <c:pt idx="1859">
                  <c:v>1.2048578894654877E-2</c:v>
                </c:pt>
                <c:pt idx="1860">
                  <c:v>1.2056997722623234E-2</c:v>
                </c:pt>
                <c:pt idx="1861">
                  <c:v>1.2073806045457739E-2</c:v>
                </c:pt>
                <c:pt idx="1862">
                  <c:v>1.2090584958240417E-2</c:v>
                </c:pt>
                <c:pt idx="1863">
                  <c:v>1.2103142593214419E-2</c:v>
                </c:pt>
                <c:pt idx="1864">
                  <c:v>1.2115682474713001E-2</c:v>
                </c:pt>
                <c:pt idx="1865">
                  <c:v>1.2132366702356566E-2</c:v>
                </c:pt>
                <c:pt idx="1866">
                  <c:v>1.2149021161823424E-2</c:v>
                </c:pt>
                <c:pt idx="1867">
                  <c:v>1.2157333469131008E-2</c:v>
                </c:pt>
                <c:pt idx="1868">
                  <c:v>1.2165636799892762E-2</c:v>
                </c:pt>
                <c:pt idx="1869">
                  <c:v>1.2173931138830871E-2</c:v>
                </c:pt>
                <c:pt idx="1870">
                  <c:v>1.2190489767179206E-2</c:v>
                </c:pt>
                <c:pt idx="1871">
                  <c:v>1.2207018269181937E-2</c:v>
                </c:pt>
                <c:pt idx="1872">
                  <c:v>1.2215267418625921E-2</c:v>
                </c:pt>
                <c:pt idx="1873">
                  <c:v>1.2223507484257748E-2</c:v>
                </c:pt>
                <c:pt idx="1874">
                  <c:v>1.2231738450475036E-2</c:v>
                </c:pt>
                <c:pt idx="1875">
                  <c:v>1.2248169975298975E-2</c:v>
                </c:pt>
                <c:pt idx="1876">
                  <c:v>1.2264571015652634E-2</c:v>
                </c:pt>
                <c:pt idx="1877">
                  <c:v>1.2272756255231096E-2</c:v>
                </c:pt>
                <c:pt idx="1878">
                  <c:v>1.2280932303487313E-2</c:v>
                </c:pt>
                <c:pt idx="1879">
                  <c:v>1.2289099144981433E-2</c:v>
                </c:pt>
                <c:pt idx="1880">
                  <c:v>1.2305402062120706E-2</c:v>
                </c:pt>
                <c:pt idx="1881">
                  <c:v>1.2321674136652926E-2</c:v>
                </c:pt>
                <c:pt idx="1882">
                  <c:v>1.2329794714282924E-2</c:v>
                </c:pt>
                <c:pt idx="1883">
                  <c:v>1.2337905993080612E-2</c:v>
                </c:pt>
                <c:pt idx="1884">
                  <c:v>1.2346007957687416E-2</c:v>
                </c:pt>
                <c:pt idx="1885">
                  <c:v>1.2362180762973364E-2</c:v>
                </c:pt>
                <c:pt idx="1886">
                  <c:v>1.2378322367521854E-2</c:v>
                </c:pt>
                <c:pt idx="1887">
                  <c:v>1.2386377531039647E-2</c:v>
                </c:pt>
                <c:pt idx="1888">
                  <c:v>1.2394423288377384E-2</c:v>
                </c:pt>
                <c:pt idx="1889">
                  <c:v>1.2402459624014216E-2</c:v>
                </c:pt>
                <c:pt idx="1890">
                  <c:v>1.2418500813244873E-2</c:v>
                </c:pt>
                <c:pt idx="1891">
                  <c:v>1.2434510443600024E-2</c:v>
                </c:pt>
                <c:pt idx="1892">
                  <c:v>1.2442499441003875E-2</c:v>
                </c:pt>
                <c:pt idx="1893">
                  <c:v>1.2450478924717932E-2</c:v>
                </c:pt>
                <c:pt idx="1894">
                  <c:v>1.245844887930235E-2</c:v>
                </c:pt>
                <c:pt idx="1895">
                  <c:v>1.2474356948354417E-2</c:v>
                </c:pt>
                <c:pt idx="1896">
                  <c:v>1.2490233100309564E-2</c:v>
                </c:pt>
                <c:pt idx="1897">
                  <c:v>1.2498155179517436E-2</c:v>
                </c:pt>
                <c:pt idx="1898">
                  <c:v>1.2506067637525545E-2</c:v>
                </c:pt>
                <c:pt idx="1899">
                  <c:v>1.2513970458975322E-2</c:v>
                </c:pt>
                <c:pt idx="1900">
                  <c:v>1.2529743903618053E-2</c:v>
                </c:pt>
                <c:pt idx="1901">
                  <c:v>1.2545485073076571E-2</c:v>
                </c:pt>
                <c:pt idx="1902">
                  <c:v>1.2553339481925111E-2</c:v>
                </c:pt>
                <c:pt idx="1903">
                  <c:v>1.2561184162145213E-2</c:v>
                </c:pt>
                <c:pt idx="1904">
                  <c:v>1.2569019098378315E-2</c:v>
                </c:pt>
                <c:pt idx="1905">
                  <c:v>1.258465641443646E-2</c:v>
                </c:pt>
                <c:pt idx="1906">
                  <c:v>1.2600261097163461E-2</c:v>
                </c:pt>
                <c:pt idx="1907">
                  <c:v>1.2608047083570771E-2</c:v>
                </c:pt>
                <c:pt idx="1908">
                  <c:v>1.2615823233920994E-2</c:v>
                </c:pt>
                <c:pt idx="1909">
                  <c:v>1.2623589532855575E-2</c:v>
                </c:pt>
                <c:pt idx="1910">
                  <c:v>1.2639089216160533E-2</c:v>
                </c:pt>
                <c:pt idx="1911">
                  <c:v>1.2654555908079013E-2</c:v>
                </c:pt>
                <c:pt idx="1912">
                  <c:v>1.2662272719882111E-2</c:v>
                </c:pt>
                <c:pt idx="1913">
                  <c:v>1.2669979588280764E-2</c:v>
                </c:pt>
                <c:pt idx="1914">
                  <c:v>1.2677676497835159E-2</c:v>
                </c:pt>
                <c:pt idx="1915">
                  <c:v>1.2693037044199048E-2</c:v>
                </c:pt>
                <c:pt idx="1916">
                  <c:v>1.2708364241007424E-2</c:v>
                </c:pt>
                <c:pt idx="1917">
                  <c:v>1.2716011126206545E-2</c:v>
                </c:pt>
                <c:pt idx="1918">
                  <c:v>1.2723647960571592E-2</c:v>
                </c:pt>
                <c:pt idx="1919">
                  <c:v>1.2731274728664818E-2</c:v>
                </c:pt>
                <c:pt idx="1920">
                  <c:v>1.2746494633910171E-2</c:v>
                </c:pt>
                <c:pt idx="1921">
                  <c:v>1.2761680831461699E-2</c:v>
                </c:pt>
                <c:pt idx="1922">
                  <c:v>1.2769257038055176E-2</c:v>
                </c:pt>
                <c:pt idx="1923">
                  <c:v>1.2776823086225544E-2</c:v>
                </c:pt>
                <c:pt idx="1924">
                  <c:v>1.2784378960693444E-2</c:v>
                </c:pt>
                <c:pt idx="1925">
                  <c:v>1.279945672068269E-2</c:v>
                </c:pt>
                <c:pt idx="1926">
                  <c:v>1.2814500414788245E-2</c:v>
                </c:pt>
                <c:pt idx="1927">
                  <c:v>1.2822005190533867E-2</c:v>
                </c:pt>
                <c:pt idx="1928">
                  <c:v>1.2829499700508054E-2</c:v>
                </c:pt>
                <c:pt idx="1929">
                  <c:v>1.2836983929433523E-2</c:v>
                </c:pt>
                <c:pt idx="1930">
                  <c:v>1.2851918039853675E-2</c:v>
                </c:pt>
                <c:pt idx="1931">
                  <c:v>1.2866817726339673E-2</c:v>
                </c:pt>
                <c:pt idx="1932">
                  <c:v>1.2874250319237095E-2</c:v>
                </c:pt>
                <c:pt idx="1933">
                  <c:v>1.2881672538934547E-2</c:v>
                </c:pt>
                <c:pt idx="1934">
                  <c:v>1.2889084370073484E-2</c:v>
                </c:pt>
                <c:pt idx="1935">
                  <c:v>1.2903873326818338E-2</c:v>
                </c:pt>
                <c:pt idx="1936">
                  <c:v>1.2918627501548225E-2</c:v>
                </c:pt>
                <c:pt idx="1937">
                  <c:v>1.2925987159516487E-2</c:v>
                </c:pt>
                <c:pt idx="1938">
                  <c:v>1.2933336336693729E-2</c:v>
                </c:pt>
                <c:pt idx="1939">
                  <c:v>1.2940675018046473E-2</c:v>
                </c:pt>
                <c:pt idx="1940">
                  <c:v>1.2955317316973919E-2</c:v>
                </c:pt>
                <c:pt idx="1941">
                  <c:v>1.2969924475684482E-2</c:v>
                </c:pt>
                <c:pt idx="1942">
                  <c:v>1.2977210446643274E-2</c:v>
                </c:pt>
                <c:pt idx="1943">
                  <c:v>1.2984485829381486E-2</c:v>
                </c:pt>
                <c:pt idx="1944">
                  <c:v>1.2991750608705227E-2</c:v>
                </c:pt>
                <c:pt idx="1945">
                  <c:v>1.300624474566615E-2</c:v>
                </c:pt>
                <c:pt idx="1946">
                  <c:v>1.3020703384266282E-2</c:v>
                </c:pt>
                <c:pt idx="1947">
                  <c:v>1.3027914915970756E-2</c:v>
                </c:pt>
                <c:pt idx="1948">
                  <c:v>1.3035115752190808E-2</c:v>
                </c:pt>
                <c:pt idx="1949">
                  <c:v>1.3042305877484527E-2</c:v>
                </c:pt>
                <c:pt idx="1950">
                  <c:v>1.3056650348270299E-2</c:v>
                </c:pt>
                <c:pt idx="1951">
                  <c:v>1.3070958962563113E-2</c:v>
                </c:pt>
                <c:pt idx="1952">
                  <c:v>1.307809530301602E-2</c:v>
                </c:pt>
                <c:pt idx="1953">
                  <c:v>1.3085220840635178E-2</c:v>
                </c:pt>
                <c:pt idx="1954">
                  <c:v>1.3092335559738589E-2</c:v>
                </c:pt>
                <c:pt idx="1955">
                  <c:v>1.3106528860190068E-2</c:v>
                </c:pt>
                <c:pt idx="1956">
                  <c:v>1.3120685946012943E-2</c:v>
                </c:pt>
                <c:pt idx="1957">
                  <c:v>1.312774634313215E-2</c:v>
                </c:pt>
                <c:pt idx="1958">
                  <c:v>1.3134795829908945E-2</c:v>
                </c:pt>
                <c:pt idx="1959">
                  <c:v>1.3141834390903532E-2</c:v>
                </c:pt>
                <c:pt idx="1960">
                  <c:v>1.3155875016750779E-2</c:v>
                </c:pt>
                <c:pt idx="1961">
                  <c:v>1.3169879069807891E-2</c:v>
                </c:pt>
                <c:pt idx="1962">
                  <c:v>1.3176862771594728E-2</c:v>
                </c:pt>
                <c:pt idx="1963">
                  <c:v>1.3183835455529438E-2</c:v>
                </c:pt>
                <c:pt idx="1964">
                  <c:v>1.3190797106172223E-2</c:v>
                </c:pt>
                <c:pt idx="1965">
                  <c:v>1.3204683553359903E-2</c:v>
                </c:pt>
                <c:pt idx="1966">
                  <c:v>1.3218533069628158E-2</c:v>
                </c:pt>
                <c:pt idx="1967">
                  <c:v>1.3225439323921501E-2</c:v>
                </c:pt>
                <c:pt idx="1968">
                  <c:v>1.3232334452851931E-2</c:v>
                </c:pt>
                <c:pt idx="1969">
                  <c:v>1.323921844106307E-2</c:v>
                </c:pt>
                <c:pt idx="1970">
                  <c:v>1.3252949205399187E-2</c:v>
                </c:pt>
                <c:pt idx="1971">
                  <c:v>1.3266642680587684E-2</c:v>
                </c:pt>
                <c:pt idx="1972">
                  <c:v>1.3273470735306112E-2</c:v>
                </c:pt>
                <c:pt idx="1973">
                  <c:v>1.3280287557234807E-2</c:v>
                </c:pt>
                <c:pt idx="1974">
                  <c:v>1.3287093131013622E-2</c:v>
                </c:pt>
                <c:pt idx="1975">
                  <c:v>1.3300666708198235E-2</c:v>
                </c:pt>
                <c:pt idx="1976">
                  <c:v>1.3314202638203853E-2</c:v>
                </c:pt>
                <c:pt idx="1977">
                  <c:v>1.3320951741186339E-2</c:v>
                </c:pt>
                <c:pt idx="1978">
                  <c:v>1.3327689504031391E-2</c:v>
                </c:pt>
                <c:pt idx="1979">
                  <c:v>1.3334415911217944E-2</c:v>
                </c:pt>
                <c:pt idx="1980">
                  <c:v>1.3347830797194093E-2</c:v>
                </c:pt>
                <c:pt idx="1981">
                  <c:v>1.3361207677752682E-2</c:v>
                </c:pt>
                <c:pt idx="1982">
                  <c:v>1.3367877077081496E-2</c:v>
                </c:pt>
                <c:pt idx="1983">
                  <c:v>1.3374535028600648E-2</c:v>
                </c:pt>
                <c:pt idx="1984">
                  <c:v>1.3381181517195407E-2</c:v>
                </c:pt>
                <c:pt idx="1985">
                  <c:v>1.3394436207690831E-2</c:v>
                </c:pt>
                <c:pt idx="1986">
                  <c:v>1.3407652534672389E-2</c:v>
                </c:pt>
                <c:pt idx="1987">
                  <c:v>1.3414241478104749E-2</c:v>
                </c:pt>
                <c:pt idx="1988">
                  <c:v>1.3420818866380288E-2</c:v>
                </c:pt>
                <c:pt idx="1989">
                  <c:v>1.3427384684303012E-2</c:v>
                </c:pt>
                <c:pt idx="1990">
                  <c:v>1.3440477675127469E-2</c:v>
                </c:pt>
                <c:pt idx="1991">
                  <c:v>1.3453531944401288E-2</c:v>
                </c:pt>
                <c:pt idx="1992">
                  <c:v>1.3460039679775696E-2</c:v>
                </c:pt>
                <c:pt idx="1993">
                  <c:v>1.3466535752727396E-2</c:v>
                </c:pt>
                <c:pt idx="1994">
                  <c:v>1.3473020147816584E-2</c:v>
                </c:pt>
                <c:pt idx="1995">
                  <c:v>1.348594993483504E-2</c:v>
                </c:pt>
                <c:pt idx="1996">
                  <c:v>1.349884064213395E-2</c:v>
                </c:pt>
                <c:pt idx="1997">
                  <c:v>1.3505266417613418E-2</c:v>
                </c:pt>
                <c:pt idx="1998">
                  <c:v>1.3511680422999052E-2</c:v>
                </c:pt>
                <c:pt idx="1999">
                  <c:v>1.3518082643174469E-2</c:v>
                </c:pt>
                <c:pt idx="2000">
                  <c:v>1.353084772222595E-2</c:v>
                </c:pt>
                <c:pt idx="2001">
                  <c:v>1.3543573363471215E-2</c:v>
                </c:pt>
                <c:pt idx="2002">
                  <c:v>1.3549916426732797E-2</c:v>
                </c:pt>
                <c:pt idx="2003">
                  <c:v>1.3575145874629569E-2</c:v>
                </c:pt>
                <c:pt idx="2004">
                  <c:v>1.3618878744381689E-2</c:v>
                </c:pt>
                <c:pt idx="2005">
                  <c:v>1.3662021347928972E-2</c:v>
                </c:pt>
                <c:pt idx="2006">
                  <c:v>1.3704568420613624E-2</c:v>
                </c:pt>
                <c:pt idx="2007">
                  <c:v>1.3746514697844466E-2</c:v>
                </c:pt>
                <c:pt idx="2008">
                  <c:v>1.3793694223861916E-2</c:v>
                </c:pt>
                <c:pt idx="2009">
                  <c:v>1.3829282342988629E-2</c:v>
                </c:pt>
                <c:pt idx="2010">
                  <c:v>1.3842119166476909E-2</c:v>
                </c:pt>
                <c:pt idx="2011">
                  <c:v>1.3881323566733335E-2</c:v>
                </c:pt>
                <c:pt idx="2012">
                  <c:v>1.3923527937909257E-2</c:v>
                </c:pt>
                <c:pt idx="2013">
                  <c:v>1.3981638246195882E-2</c:v>
                </c:pt>
                <c:pt idx="2014">
                  <c:v>1.4041127860971812E-2</c:v>
                </c:pt>
                <c:pt idx="2015">
                  <c:v>1.4099948991059725E-2</c:v>
                </c:pt>
                <c:pt idx="2016">
                  <c:v>1.4158094645377456E-2</c:v>
                </c:pt>
                <c:pt idx="2017">
                  <c:v>1.4215557832778761E-2</c:v>
                </c:pt>
                <c:pt idx="2018">
                  <c:v>1.427233156214453E-2</c:v>
                </c:pt>
                <c:pt idx="2019">
                  <c:v>1.4328408842382102E-2</c:v>
                </c:pt>
                <c:pt idx="2020">
                  <c:v>1.4383782682331713E-2</c:v>
                </c:pt>
                <c:pt idx="2021">
                  <c:v>1.4438446090904689E-2</c:v>
                </c:pt>
                <c:pt idx="2022">
                  <c:v>1.4492392076977863E-2</c:v>
                </c:pt>
                <c:pt idx="2023">
                  <c:v>1.4545613649404449E-2</c:v>
                </c:pt>
                <c:pt idx="2024">
                  <c:v>1.4612920359661956E-2</c:v>
                </c:pt>
                <c:pt idx="2025">
                  <c:v>1.4679093814819218E-2</c:v>
                </c:pt>
                <c:pt idx="2026">
                  <c:v>1.4729671125361042E-2</c:v>
                </c:pt>
                <c:pt idx="2027">
                  <c:v>1.4779492062855443E-2</c:v>
                </c:pt>
                <c:pt idx="2028">
                  <c:v>1.4828549636216064E-2</c:v>
                </c:pt>
                <c:pt idx="2029">
                  <c:v>1.4876836854291744E-2</c:v>
                </c:pt>
                <c:pt idx="2030">
                  <c:v>1.4924346725981084E-2</c:v>
                </c:pt>
                <c:pt idx="2031">
                  <c:v>1.497107226015041E-2</c:v>
                </c:pt>
                <c:pt idx="2032">
                  <c:v>1.5017006465690564E-2</c:v>
                </c:pt>
                <c:pt idx="2033">
                  <c:v>1.5062142351481603E-2</c:v>
                </c:pt>
                <c:pt idx="2034">
                  <c:v>1.5106472926390904E-2</c:v>
                </c:pt>
                <c:pt idx="2035">
                  <c:v>1.5149991199307423E-2</c:v>
                </c:pt>
                <c:pt idx="2036">
                  <c:v>1.5192690179117372E-2</c:v>
                </c:pt>
                <c:pt idx="2037">
                  <c:v>1.5234562874679856E-2</c:v>
                </c:pt>
                <c:pt idx="2038">
                  <c:v>1.5275602294906506E-2</c:v>
                </c:pt>
                <c:pt idx="2039">
                  <c:v>1.5315801448645484E-2</c:v>
                </c:pt>
                <c:pt idx="2040">
                  <c:v>1.5355153344806773E-2</c:v>
                </c:pt>
                <c:pt idx="2041">
                  <c:v>1.5393650992234277E-2</c:v>
                </c:pt>
                <c:pt idx="2042">
                  <c:v>1.5431287399843117E-2</c:v>
                </c:pt>
                <c:pt idx="2043">
                  <c:v>1.5468055576491611E-2</c:v>
                </c:pt>
                <c:pt idx="2044">
                  <c:v>1.5503948531072715E-2</c:v>
                </c:pt>
                <c:pt idx="2045">
                  <c:v>1.5538959272454526E-2</c:v>
                </c:pt>
                <c:pt idx="2046">
                  <c:v>1.5573080809525772E-2</c:v>
                </c:pt>
                <c:pt idx="2047">
                  <c:v>1.5606306151159795E-2</c:v>
                </c:pt>
                <c:pt idx="2048">
                  <c:v>1.5638628306248185E-2</c:v>
                </c:pt>
                <c:pt idx="2049">
                  <c:v>1.5670040283652802E-2</c:v>
                </c:pt>
                <c:pt idx="2050">
                  <c:v>1.5700535092274939E-2</c:v>
                </c:pt>
                <c:pt idx="2051">
                  <c:v>1.5730105740972243E-2</c:v>
                </c:pt>
                <c:pt idx="2052">
                  <c:v>1.5758745238650073E-2</c:v>
                </c:pt>
                <c:pt idx="2053">
                  <c:v>1.5786446594168491E-2</c:v>
                </c:pt>
                <c:pt idx="2054">
                  <c:v>1.5813202816409536E-2</c:v>
                </c:pt>
                <c:pt idx="2055">
                  <c:v>1.5839006914253367E-2</c:v>
                </c:pt>
                <c:pt idx="2056">
                  <c:v>1.5863851896588007E-2</c:v>
                </c:pt>
                <c:pt idx="2057">
                  <c:v>1.5887730772297416E-2</c:v>
                </c:pt>
                <c:pt idx="2058">
                  <c:v>1.5910636550247787E-2</c:v>
                </c:pt>
                <c:pt idx="2059">
                  <c:v>1.5932562239320974E-2</c:v>
                </c:pt>
                <c:pt idx="2060">
                  <c:v>1.5953500848402441E-2</c:v>
                </c:pt>
                <c:pt idx="2061">
                  <c:v>1.597344538637905E-2</c:v>
                </c:pt>
                <c:pt idx="2062">
                  <c:v>1.5992388862114969E-2</c:v>
                </c:pt>
                <c:pt idx="2063">
                  <c:v>1.6010324284496457E-2</c:v>
                </c:pt>
                <c:pt idx="2064">
                  <c:v>1.603777805647813E-2</c:v>
                </c:pt>
                <c:pt idx="2065">
                  <c:v>1.6075174990220993E-2</c:v>
                </c:pt>
                <c:pt idx="2066">
                  <c:v>1.6112193866766478E-2</c:v>
                </c:pt>
                <c:pt idx="2067">
                  <c:v>1.6148832047863191E-2</c:v>
                </c:pt>
                <c:pt idx="2068">
                  <c:v>1.61850868952239E-2</c:v>
                </c:pt>
                <c:pt idx="2069">
                  <c:v>1.6220955770606556E-2</c:v>
                </c:pt>
                <c:pt idx="2070">
                  <c:v>1.6256436035698704E-2</c:v>
                </c:pt>
                <c:pt idx="2071">
                  <c:v>1.6291525052267157E-2</c:v>
                </c:pt>
                <c:pt idx="2072">
                  <c:v>1.6326220182030809E-2</c:v>
                </c:pt>
                <c:pt idx="2073">
                  <c:v>1.6360518786706656E-2</c:v>
                </c:pt>
                <c:pt idx="2074">
                  <c:v>1.6394418228044636E-2</c:v>
                </c:pt>
                <c:pt idx="2075">
                  <c:v>1.6427915867757326E-2</c:v>
                </c:pt>
                <c:pt idx="2076">
                  <c:v>1.6461009067589724E-2</c:v>
                </c:pt>
                <c:pt idx="2077">
                  <c:v>1.6493695189261103E-2</c:v>
                </c:pt>
                <c:pt idx="2078">
                  <c:v>1.6525971594510903E-2</c:v>
                </c:pt>
                <c:pt idx="2079">
                  <c:v>1.6557835645040674E-2</c:v>
                </c:pt>
                <c:pt idx="2080">
                  <c:v>1.658928470262979E-2</c:v>
                </c:pt>
                <c:pt idx="2081">
                  <c:v>1.6620316128961664E-2</c:v>
                </c:pt>
                <c:pt idx="2082">
                  <c:v>1.6650927285785166E-2</c:v>
                </c:pt>
                <c:pt idx="2083">
                  <c:v>1.6681115534833802E-2</c:v>
                </c:pt>
                <c:pt idx="2084">
                  <c:v>1.6710878237837047E-2</c:v>
                </c:pt>
                <c:pt idx="2085">
                  <c:v>1.674021275650835E-2</c:v>
                </c:pt>
                <c:pt idx="2086">
                  <c:v>1.6769116452602841E-2</c:v>
                </c:pt>
                <c:pt idx="2087">
                  <c:v>1.6797586687824471E-2</c:v>
                </c:pt>
                <c:pt idx="2088">
                  <c:v>1.6825620823918874E-2</c:v>
                </c:pt>
                <c:pt idx="2089">
                  <c:v>1.6853216222614643E-2</c:v>
                </c:pt>
                <c:pt idx="2090">
                  <c:v>1.6880370245634727E-2</c:v>
                </c:pt>
                <c:pt idx="2091">
                  <c:v>1.6907080254719757E-2</c:v>
                </c:pt>
                <c:pt idx="2092">
                  <c:v>1.6933343611593096E-2</c:v>
                </c:pt>
                <c:pt idx="2093">
                  <c:v>1.6959157677983259E-2</c:v>
                </c:pt>
                <c:pt idx="2094">
                  <c:v>1.6984519815624106E-2</c:v>
                </c:pt>
                <c:pt idx="2095">
                  <c:v>1.7009427386242913E-2</c:v>
                </c:pt>
                <c:pt idx="2096">
                  <c:v>1.7033877751560258E-2</c:v>
                </c:pt>
                <c:pt idx="2097">
                  <c:v>1.705786827332411E-2</c:v>
                </c:pt>
                <c:pt idx="2098">
                  <c:v>1.7081396313252232E-2</c:v>
                </c:pt>
                <c:pt idx="2099">
                  <c:v>1.7104459233078326E-2</c:v>
                </c:pt>
                <c:pt idx="2100">
                  <c:v>1.7127054394527681E-2</c:v>
                </c:pt>
                <c:pt idx="2101">
                  <c:v>1.714917915934145E-2</c:v>
                </c:pt>
                <c:pt idx="2102">
                  <c:v>1.717083088924061E-2</c:v>
                </c:pt>
                <c:pt idx="2103">
                  <c:v>1.7192006945949474E-2</c:v>
                </c:pt>
                <c:pt idx="2104">
                  <c:v>1.7212704691206421E-2</c:v>
                </c:pt>
                <c:pt idx="2105">
                  <c:v>1.7232921486741493E-2</c:v>
                </c:pt>
                <c:pt idx="2106">
                  <c:v>1.7252654694275275E-2</c:v>
                </c:pt>
                <c:pt idx="2107">
                  <c:v>1.7271901675564937E-2</c:v>
                </c:pt>
                <c:pt idx="2108">
                  <c:v>1.729065979228914E-2</c:v>
                </c:pt>
                <c:pt idx="2109">
                  <c:v>1.7308926406231995E-2</c:v>
                </c:pt>
                <c:pt idx="2110">
                  <c:v>1.7326698879086621E-2</c:v>
                </c:pt>
                <c:pt idx="2111">
                  <c:v>1.7343974572604802E-2</c:v>
                </c:pt>
                <c:pt idx="2112">
                  <c:v>1.7360750848493534E-2</c:v>
                </c:pt>
                <c:pt idx="2113">
                  <c:v>1.7377025068517994E-2</c:v>
                </c:pt>
                <c:pt idx="2114">
                  <c:v>1.7392794594362715E-2</c:v>
                </c:pt>
                <c:pt idx="2115">
                  <c:v>1.7408056787805243E-2</c:v>
                </c:pt>
                <c:pt idx="2116">
                  <c:v>1.7426824555595171E-2</c:v>
                </c:pt>
                <c:pt idx="2117">
                  <c:v>1.7452030024250179E-2</c:v>
                </c:pt>
                <c:pt idx="2118">
                  <c:v>1.7477086240653965E-2</c:v>
                </c:pt>
                <c:pt idx="2119">
                  <c:v>1.750188134916307E-2</c:v>
                </c:pt>
                <c:pt idx="2120">
                  <c:v>1.7526414174528857E-2</c:v>
                </c:pt>
                <c:pt idx="2121">
                  <c:v>1.7550683541489299E-2</c:v>
                </c:pt>
                <c:pt idx="2122">
                  <c:v>1.7574688274769375E-2</c:v>
                </c:pt>
                <c:pt idx="2123">
                  <c:v>1.7598427199115047E-2</c:v>
                </c:pt>
                <c:pt idx="2124">
                  <c:v>1.7621899139258875E-2</c:v>
                </c:pt>
                <c:pt idx="2125">
                  <c:v>1.7645102919954501E-2</c:v>
                </c:pt>
                <c:pt idx="2126">
                  <c:v>1.7668037365919143E-2</c:v>
                </c:pt>
                <c:pt idx="2127">
                  <c:v>1.7690701301902239E-2</c:v>
                </c:pt>
                <c:pt idx="2128">
                  <c:v>1.771309355265125E-2</c:v>
                </c:pt>
                <c:pt idx="2129">
                  <c:v>1.7735212942876801E-2</c:v>
                </c:pt>
                <c:pt idx="2130">
                  <c:v>1.7757058297345016E-2</c:v>
                </c:pt>
                <c:pt idx="2131">
                  <c:v>1.7778628440784788E-2</c:v>
                </c:pt>
                <c:pt idx="2132">
                  <c:v>1.7799922197922938E-2</c:v>
                </c:pt>
                <c:pt idx="2133">
                  <c:v>1.7820938393495227E-2</c:v>
                </c:pt>
                <c:pt idx="2134">
                  <c:v>1.784167585226952E-2</c:v>
                </c:pt>
                <c:pt idx="2135">
                  <c:v>1.7862133398953327E-2</c:v>
                </c:pt>
                <c:pt idx="2136">
                  <c:v>1.7882309858309527E-2</c:v>
                </c:pt>
                <c:pt idx="2137">
                  <c:v>1.7902204055040109E-2</c:v>
                </c:pt>
                <c:pt idx="2138">
                  <c:v>1.7921814813925459E-2</c:v>
                </c:pt>
                <c:pt idx="2139">
                  <c:v>1.7941140959673779E-2</c:v>
                </c:pt>
                <c:pt idx="2140">
                  <c:v>1.796018131703651E-2</c:v>
                </c:pt>
                <c:pt idx="2141">
                  <c:v>1.7978934710739015E-2</c:v>
                </c:pt>
                <c:pt idx="2142">
                  <c:v>1.7997399965538365E-2</c:v>
                </c:pt>
                <c:pt idx="2143">
                  <c:v>1.8015575906153793E-2</c:v>
                </c:pt>
                <c:pt idx="2144">
                  <c:v>1.8033461357336203E-2</c:v>
                </c:pt>
                <c:pt idx="2145">
                  <c:v>1.8051055143821385E-2</c:v>
                </c:pt>
                <c:pt idx="2146">
                  <c:v>1.8068356090342037E-2</c:v>
                </c:pt>
                <c:pt idx="2147">
                  <c:v>1.8085363021639281E-2</c:v>
                </c:pt>
                <c:pt idx="2148">
                  <c:v>1.8102074762450494E-2</c:v>
                </c:pt>
                <c:pt idx="2149">
                  <c:v>1.8118490137509678E-2</c:v>
                </c:pt>
                <c:pt idx="2150">
                  <c:v>1.8134607971570408E-2</c:v>
                </c:pt>
                <c:pt idx="2151">
                  <c:v>1.8150427089348026E-2</c:v>
                </c:pt>
                <c:pt idx="2152">
                  <c:v>1.8165946315600152E-2</c:v>
                </c:pt>
                <c:pt idx="2153">
                  <c:v>1.8181164475046138E-2</c:v>
                </c:pt>
                <c:pt idx="2154">
                  <c:v>1.8196080392448123E-2</c:v>
                </c:pt>
                <c:pt idx="2155">
                  <c:v>1.82106928925173E-2</c:v>
                </c:pt>
                <c:pt idx="2156">
                  <c:v>1.8225000800007954E-2</c:v>
                </c:pt>
                <c:pt idx="2157">
                  <c:v>1.8239002939658314E-2</c:v>
                </c:pt>
                <c:pt idx="2158">
                  <c:v>1.8252698136202734E-2</c:v>
                </c:pt>
                <c:pt idx="2159">
                  <c:v>1.826608521437097E-2</c:v>
                </c:pt>
                <c:pt idx="2160">
                  <c:v>1.8279162998923897E-2</c:v>
                </c:pt>
                <c:pt idx="2161">
                  <c:v>1.8291930314571454E-2</c:v>
                </c:pt>
                <c:pt idx="2162">
                  <c:v>1.8304385986065184E-2</c:v>
                </c:pt>
                <c:pt idx="2163">
                  <c:v>1.831652883815282E-2</c:v>
                </c:pt>
                <c:pt idx="2164">
                  <c:v>1.8328357695553996E-2</c:v>
                </c:pt>
                <c:pt idx="2165">
                  <c:v>1.8361371818403169E-2</c:v>
                </c:pt>
                <c:pt idx="2166">
                  <c:v>1.8401345625897472E-2</c:v>
                </c:pt>
                <c:pt idx="2167">
                  <c:v>1.8412255255427612E-2</c:v>
                </c:pt>
                <c:pt idx="2168">
                  <c:v>1.8425026980949142E-2</c:v>
                </c:pt>
                <c:pt idx="2169">
                  <c:v>1.8443529068226858E-2</c:v>
                </c:pt>
                <c:pt idx="2170">
                  <c:v>1.8462118205280272E-2</c:v>
                </c:pt>
                <c:pt idx="2171">
                  <c:v>1.8480445083286331E-2</c:v>
                </c:pt>
                <c:pt idx="2172">
                  <c:v>1.8498508635148788E-2</c:v>
                </c:pt>
                <c:pt idx="2173">
                  <c:v>1.8516307793745693E-2</c:v>
                </c:pt>
                <c:pt idx="2174">
                  <c:v>1.8533841491998944E-2</c:v>
                </c:pt>
                <c:pt idx="2175">
                  <c:v>1.8551108662816458E-2</c:v>
                </c:pt>
                <c:pt idx="2176">
                  <c:v>1.8568108239091611E-2</c:v>
                </c:pt>
                <c:pt idx="2177">
                  <c:v>1.8584839153715175E-2</c:v>
                </c:pt>
                <c:pt idx="2178">
                  <c:v>1.8601300339598344E-2</c:v>
                </c:pt>
                <c:pt idx="2179">
                  <c:v>1.8617490729661082E-2</c:v>
                </c:pt>
                <c:pt idx="2180">
                  <c:v>1.8633409256785815E-2</c:v>
                </c:pt>
                <c:pt idx="2181">
                  <c:v>1.864905485387508E-2</c:v>
                </c:pt>
                <c:pt idx="2182">
                  <c:v>1.866442645384014E-2</c:v>
                </c:pt>
                <c:pt idx="2183">
                  <c:v>1.8679522989577462E-2</c:v>
                </c:pt>
                <c:pt idx="2184">
                  <c:v>1.8694343393992056E-2</c:v>
                </c:pt>
                <c:pt idx="2185">
                  <c:v>1.8708886599997723E-2</c:v>
                </c:pt>
                <c:pt idx="2186">
                  <c:v>1.8723151540469746E-2</c:v>
                </c:pt>
                <c:pt idx="2187">
                  <c:v>1.8737137148338488E-2</c:v>
                </c:pt>
                <c:pt idx="2188">
                  <c:v>1.8750842356472754E-2</c:v>
                </c:pt>
                <c:pt idx="2189">
                  <c:v>1.8764266097819362E-2</c:v>
                </c:pt>
                <c:pt idx="2190">
                  <c:v>1.8777407305251952E-2</c:v>
                </c:pt>
                <c:pt idx="2191">
                  <c:v>1.8790264911664044E-2</c:v>
                </c:pt>
                <c:pt idx="2192">
                  <c:v>1.8802837849991864E-2</c:v>
                </c:pt>
                <c:pt idx="2193">
                  <c:v>1.881512505311005E-2</c:v>
                </c:pt>
                <c:pt idx="2194">
                  <c:v>1.8827125453924502E-2</c:v>
                </c:pt>
                <c:pt idx="2195">
                  <c:v>1.8838837985348546E-2</c:v>
                </c:pt>
                <c:pt idx="2196">
                  <c:v>1.8850261580280792E-2</c:v>
                </c:pt>
                <c:pt idx="2197">
                  <c:v>1.8861395171615555E-2</c:v>
                </c:pt>
                <c:pt idx="2198">
                  <c:v>1.8872237692266567E-2</c:v>
                </c:pt>
                <c:pt idx="2199">
                  <c:v>1.8882788075120491E-2</c:v>
                </c:pt>
                <c:pt idx="2200">
                  <c:v>1.8893045253105957E-2</c:v>
                </c:pt>
                <c:pt idx="2201">
                  <c:v>1.8903008159101745E-2</c:v>
                </c:pt>
                <c:pt idx="2202">
                  <c:v>1.8912675726016868E-2</c:v>
                </c:pt>
                <c:pt idx="2203">
                  <c:v>1.892204688675625E-2</c:v>
                </c:pt>
                <c:pt idx="2204">
                  <c:v>1.8931120574220656E-2</c:v>
                </c:pt>
                <c:pt idx="2205">
                  <c:v>1.8939895721317688E-2</c:v>
                </c:pt>
                <c:pt idx="2206">
                  <c:v>1.8948371260928028E-2</c:v>
                </c:pt>
                <c:pt idx="2207">
                  <c:v>1.8956546125985484E-2</c:v>
                </c:pt>
                <c:pt idx="2208">
                  <c:v>1.8964419249373046E-2</c:v>
                </c:pt>
                <c:pt idx="2209">
                  <c:v>1.897198956400396E-2</c:v>
                </c:pt>
                <c:pt idx="2210">
                  <c:v>1.8979256002775231E-2</c:v>
                </c:pt>
                <c:pt idx="2211">
                  <c:v>1.8986217498579171E-2</c:v>
                </c:pt>
                <c:pt idx="2212">
                  <c:v>1.8992872984349755E-2</c:v>
                </c:pt>
                <c:pt idx="2213">
                  <c:v>1.8999221392946516E-2</c:v>
                </c:pt>
                <c:pt idx="2214">
                  <c:v>1.9005261657293739E-2</c:v>
                </c:pt>
                <c:pt idx="2215">
                  <c:v>1.9010992710299268E-2</c:v>
                </c:pt>
                <c:pt idx="2216">
                  <c:v>1.9016784809732318E-2</c:v>
                </c:pt>
                <c:pt idx="2217">
                  <c:v>1.9007348803191982E-2</c:v>
                </c:pt>
                <c:pt idx="2218">
                  <c:v>1.8974993369811167E-2</c:v>
                </c:pt>
                <c:pt idx="2219">
                  <c:v>1.8979419909008439E-2</c:v>
                </c:pt>
                <c:pt idx="2220">
                  <c:v>1.8983871358475721E-2</c:v>
                </c:pt>
                <c:pt idx="2221">
                  <c:v>1.8993873012356249E-2</c:v>
                </c:pt>
                <c:pt idx="2222">
                  <c:v>1.9005747976279352E-2</c:v>
                </c:pt>
                <c:pt idx="2223">
                  <c:v>1.9017384927980916E-2</c:v>
                </c:pt>
                <c:pt idx="2224">
                  <c:v>1.9028783051457863E-2</c:v>
                </c:pt>
                <c:pt idx="2225">
                  <c:v>1.9039941530693293E-2</c:v>
                </c:pt>
                <c:pt idx="2226">
                  <c:v>1.9050859549702134E-2</c:v>
                </c:pt>
                <c:pt idx="2227">
                  <c:v>1.9061536292461993E-2</c:v>
                </c:pt>
                <c:pt idx="2228">
                  <c:v>1.9071970942994055E-2</c:v>
                </c:pt>
                <c:pt idx="2229">
                  <c:v>1.908216268528239E-2</c:v>
                </c:pt>
                <c:pt idx="2230">
                  <c:v>1.9092110703331121E-2</c:v>
                </c:pt>
                <c:pt idx="2231">
                  <c:v>1.9101814181130054E-2</c:v>
                </c:pt>
                <c:pt idx="2232">
                  <c:v>1.9111272302666384E-2</c:v>
                </c:pt>
                <c:pt idx="2233">
                  <c:v>1.9120484251970587E-2</c:v>
                </c:pt>
                <c:pt idx="2234">
                  <c:v>1.9129449213012278E-2</c:v>
                </c:pt>
                <c:pt idx="2235">
                  <c:v>1.9138166369804525E-2</c:v>
                </c:pt>
                <c:pt idx="2236">
                  <c:v>1.9146634906322856E-2</c:v>
                </c:pt>
                <c:pt idx="2237">
                  <c:v>1.9154854006597336E-2</c:v>
                </c:pt>
                <c:pt idx="2238">
                  <c:v>1.9162822854597247E-2</c:v>
                </c:pt>
                <c:pt idx="2239">
                  <c:v>1.9170540634335195E-2</c:v>
                </c:pt>
                <c:pt idx="2240">
                  <c:v>1.9178006529797398E-2</c:v>
                </c:pt>
                <c:pt idx="2241">
                  <c:v>1.9185219725001545E-2</c:v>
                </c:pt>
                <c:pt idx="2242">
                  <c:v>1.9192179403927288E-2</c:v>
                </c:pt>
                <c:pt idx="2243">
                  <c:v>1.9198884750574623E-2</c:v>
                </c:pt>
                <c:pt idx="2244">
                  <c:v>1.9205334948951429E-2</c:v>
                </c:pt>
                <c:pt idx="2245">
                  <c:v>1.9211529183027643E-2</c:v>
                </c:pt>
                <c:pt idx="2246">
                  <c:v>1.9217466636839271E-2</c:v>
                </c:pt>
                <c:pt idx="2247">
                  <c:v>1.9223146494361149E-2</c:v>
                </c:pt>
                <c:pt idx="2248">
                  <c:v>1.9228567939587469E-2</c:v>
                </c:pt>
                <c:pt idx="2249">
                  <c:v>1.9233730156532302E-2</c:v>
                </c:pt>
                <c:pt idx="2250">
                  <c:v>1.9238632329171685E-2</c:v>
                </c:pt>
                <c:pt idx="2251">
                  <c:v>1.9243273641535611E-2</c:v>
                </c:pt>
                <c:pt idx="2252">
                  <c:v>1.9247653277581132E-2</c:v>
                </c:pt>
                <c:pt idx="2253">
                  <c:v>1.925177042134265E-2</c:v>
                </c:pt>
                <c:pt idx="2254">
                  <c:v>1.925562425679312E-2</c:v>
                </c:pt>
                <c:pt idx="2255">
                  <c:v>1.9259213967936142E-2</c:v>
                </c:pt>
                <c:pt idx="2256">
                  <c:v>1.9262538738771755E-2</c:v>
                </c:pt>
                <c:pt idx="2257">
                  <c:v>1.9265597753296396E-2</c:v>
                </c:pt>
                <c:pt idx="2258">
                  <c:v>1.9268390195513886E-2</c:v>
                </c:pt>
                <c:pt idx="2259">
                  <c:v>1.9270915249412678E-2</c:v>
                </c:pt>
                <c:pt idx="2260">
                  <c:v>1.9273172098988847E-2</c:v>
                </c:pt>
                <c:pt idx="2261">
                  <c:v>1.9275159928257735E-2</c:v>
                </c:pt>
                <c:pt idx="2262">
                  <c:v>1.9276877921195607E-2</c:v>
                </c:pt>
                <c:pt idx="2263">
                  <c:v>1.9278325261809594E-2</c:v>
                </c:pt>
                <c:pt idx="2264">
                  <c:v>1.9279501134102928E-2</c:v>
                </c:pt>
                <c:pt idx="2265">
                  <c:v>1.9280404722051218E-2</c:v>
                </c:pt>
                <c:pt idx="2266">
                  <c:v>1.9281035209683831E-2</c:v>
                </c:pt>
                <c:pt idx="2267">
                  <c:v>1.9281391780968042E-2</c:v>
                </c:pt>
                <c:pt idx="2268">
                  <c:v>1.9281465415898681E-2</c:v>
                </c:pt>
                <c:pt idx="2269">
                  <c:v>1.928122969644859E-2</c:v>
                </c:pt>
                <c:pt idx="2270">
                  <c:v>1.9280720075489352E-2</c:v>
                </c:pt>
                <c:pt idx="2271">
                  <c:v>1.9279933157597233E-2</c:v>
                </c:pt>
                <c:pt idx="2272">
                  <c:v>1.9279657580679021E-2</c:v>
                </c:pt>
                <c:pt idx="2273">
                  <c:v>1.928551901356142E-2</c:v>
                </c:pt>
                <c:pt idx="2274">
                  <c:v>1.9292539174468746E-2</c:v>
                </c:pt>
                <c:pt idx="2275">
                  <c:v>1.9299315782869437E-2</c:v>
                </c:pt>
                <c:pt idx="2276">
                  <c:v>1.9305848017133365E-2</c:v>
                </c:pt>
                <c:pt idx="2277">
                  <c:v>1.9312135055674026E-2</c:v>
                </c:pt>
                <c:pt idx="2278">
                  <c:v>1.931817607684367E-2</c:v>
                </c:pt>
                <c:pt idx="2279">
                  <c:v>1.9323970259003068E-2</c:v>
                </c:pt>
                <c:pt idx="2280">
                  <c:v>1.9329516780544547E-2</c:v>
                </c:pt>
                <c:pt idx="2281">
                  <c:v>1.933481481985757E-2</c:v>
                </c:pt>
                <c:pt idx="2282">
                  <c:v>1.9339863555281753E-2</c:v>
                </c:pt>
                <c:pt idx="2283">
                  <c:v>1.9344662165222945E-2</c:v>
                </c:pt>
                <c:pt idx="2284">
                  <c:v>1.9349209828049198E-2</c:v>
                </c:pt>
                <c:pt idx="2285">
                  <c:v>1.9353505722125103E-2</c:v>
                </c:pt>
                <c:pt idx="2286">
                  <c:v>1.9357549025846483E-2</c:v>
                </c:pt>
                <c:pt idx="2287">
                  <c:v>1.9361338917571153E-2</c:v>
                </c:pt>
                <c:pt idx="2288">
                  <c:v>1.9364874575676788E-2</c:v>
                </c:pt>
                <c:pt idx="2289">
                  <c:v>1.9368155178537245E-2</c:v>
                </c:pt>
                <c:pt idx="2290">
                  <c:v>1.9371179904534592E-2</c:v>
                </c:pt>
                <c:pt idx="2291">
                  <c:v>1.9373947932059016E-2</c:v>
                </c:pt>
                <c:pt idx="2292">
                  <c:v>1.9376458439462261E-2</c:v>
                </c:pt>
                <c:pt idx="2293">
                  <c:v>1.937871060511551E-2</c:v>
                </c:pt>
                <c:pt idx="2294">
                  <c:v>1.9380703607420873E-2</c:v>
                </c:pt>
                <c:pt idx="2295">
                  <c:v>1.9382436624730874E-2</c:v>
                </c:pt>
                <c:pt idx="2296">
                  <c:v>1.9383908835428603E-2</c:v>
                </c:pt>
                <c:pt idx="2297">
                  <c:v>1.9385119417893445E-2</c:v>
                </c:pt>
                <c:pt idx="2298">
                  <c:v>1.9386067550500929E-2</c:v>
                </c:pt>
                <c:pt idx="2299">
                  <c:v>1.9386752411622809E-2</c:v>
                </c:pt>
                <c:pt idx="2300">
                  <c:v>1.9387173179626561E-2</c:v>
                </c:pt>
                <c:pt idx="2301">
                  <c:v>1.938732903289905E-2</c:v>
                </c:pt>
                <c:pt idx="2302">
                  <c:v>1.9387219149823356E-2</c:v>
                </c:pt>
                <c:pt idx="2303">
                  <c:v>1.9386842708755004E-2</c:v>
                </c:pt>
                <c:pt idx="2304">
                  <c:v>1.9386198888080255E-2</c:v>
                </c:pt>
                <c:pt idx="2305">
                  <c:v>1.9385286866181229E-2</c:v>
                </c:pt>
                <c:pt idx="2306">
                  <c:v>1.9384105821412815E-2</c:v>
                </c:pt>
                <c:pt idx="2307">
                  <c:v>1.9382654932171627E-2</c:v>
                </c:pt>
                <c:pt idx="2308">
                  <c:v>1.9380933376827093E-2</c:v>
                </c:pt>
                <c:pt idx="2309">
                  <c:v>1.9378940333744547E-2</c:v>
                </c:pt>
                <c:pt idx="2310">
                  <c:v>1.9376674981319356E-2</c:v>
                </c:pt>
                <c:pt idx="2311">
                  <c:v>1.9374136497907857E-2</c:v>
                </c:pt>
                <c:pt idx="2312">
                  <c:v>1.9371324061885121E-2</c:v>
                </c:pt>
                <c:pt idx="2313">
                  <c:v>1.9368236851644967E-2</c:v>
                </c:pt>
                <c:pt idx="2314">
                  <c:v>1.9364874045553211E-2</c:v>
                </c:pt>
                <c:pt idx="2315">
                  <c:v>1.9361234821982893E-2</c:v>
                </c:pt>
                <c:pt idx="2316">
                  <c:v>1.9357318359302659E-2</c:v>
                </c:pt>
                <c:pt idx="2317">
                  <c:v>1.9353123835899308E-2</c:v>
                </c:pt>
                <c:pt idx="2318">
                  <c:v>1.9348650430155045E-2</c:v>
                </c:pt>
                <c:pt idx="2319">
                  <c:v>1.9343897320424183E-2</c:v>
                </c:pt>
                <c:pt idx="2320">
                  <c:v>1.9338489794259471E-2</c:v>
                </c:pt>
                <c:pt idx="2321">
                  <c:v>1.93327664043145E-2</c:v>
                </c:pt>
                <c:pt idx="2322">
                  <c:v>1.9327128875995532E-2</c:v>
                </c:pt>
                <c:pt idx="2323">
                  <c:v>1.9321208239849712E-2</c:v>
                </c:pt>
                <c:pt idx="2324">
                  <c:v>1.9316541646608572E-2</c:v>
                </c:pt>
                <c:pt idx="2325">
                  <c:v>1.9318624713512471E-2</c:v>
                </c:pt>
                <c:pt idx="2326">
                  <c:v>1.9321328340464222E-2</c:v>
                </c:pt>
                <c:pt idx="2327">
                  <c:v>1.9323787911201533E-2</c:v>
                </c:pt>
                <c:pt idx="2328">
                  <c:v>1.9326002624114623E-2</c:v>
                </c:pt>
                <c:pt idx="2329">
                  <c:v>1.9327971677579176E-2</c:v>
                </c:pt>
                <c:pt idx="2330">
                  <c:v>1.9329694269978801E-2</c:v>
                </c:pt>
                <c:pt idx="2331">
                  <c:v>1.9331169599705319E-2</c:v>
                </c:pt>
                <c:pt idx="2332">
                  <c:v>1.9332396865135541E-2</c:v>
                </c:pt>
                <c:pt idx="2333">
                  <c:v>1.9333375264643116E-2</c:v>
                </c:pt>
                <c:pt idx="2334">
                  <c:v>1.9334103996632594E-2</c:v>
                </c:pt>
                <c:pt idx="2335">
                  <c:v>1.9334657391330678E-2</c:v>
                </c:pt>
                <c:pt idx="2336">
                  <c:v>1.9334825837359425E-2</c:v>
                </c:pt>
                <c:pt idx="2337">
                  <c:v>1.9334656355772417E-2</c:v>
                </c:pt>
                <c:pt idx="2338">
                  <c:v>1.933423354213638E-2</c:v>
                </c:pt>
                <c:pt idx="2339">
                  <c:v>1.9333556594812482E-2</c:v>
                </c:pt>
                <c:pt idx="2340">
                  <c:v>1.9332624712181445E-2</c:v>
                </c:pt>
                <c:pt idx="2341">
                  <c:v>1.9331437092643469E-2</c:v>
                </c:pt>
                <c:pt idx="2342">
                  <c:v>1.9329992934560093E-2</c:v>
                </c:pt>
                <c:pt idx="2343">
                  <c:v>1.9328291436346796E-2</c:v>
                </c:pt>
                <c:pt idx="2344">
                  <c:v>1.9326331796345603E-2</c:v>
                </c:pt>
                <c:pt idx="2345">
                  <c:v>1.9324113212964535E-2</c:v>
                </c:pt>
                <c:pt idx="2346">
                  <c:v>1.9321634884595491E-2</c:v>
                </c:pt>
                <c:pt idx="2347">
                  <c:v>1.9318896009614998E-2</c:v>
                </c:pt>
                <c:pt idx="2348">
                  <c:v>1.9315895786372477E-2</c:v>
                </c:pt>
                <c:pt idx="2349">
                  <c:v>1.9312633413305785E-2</c:v>
                </c:pt>
                <c:pt idx="2350">
                  <c:v>1.9309108088755637E-2</c:v>
                </c:pt>
                <c:pt idx="2351">
                  <c:v>1.9305319011117119E-2</c:v>
                </c:pt>
                <c:pt idx="2352">
                  <c:v>1.9301265378780623E-2</c:v>
                </c:pt>
                <c:pt idx="2353">
                  <c:v>1.9296946390132519E-2</c:v>
                </c:pt>
                <c:pt idx="2354">
                  <c:v>1.9292361243531359E-2</c:v>
                </c:pt>
                <c:pt idx="2355">
                  <c:v>1.9287509137401036E-2</c:v>
                </c:pt>
                <c:pt idx="2356">
                  <c:v>1.9282389270080243E-2</c:v>
                </c:pt>
                <c:pt idx="2357">
                  <c:v>1.9277000839983936E-2</c:v>
                </c:pt>
                <c:pt idx="2358">
                  <c:v>1.92713430454764E-2</c:v>
                </c:pt>
                <c:pt idx="2359">
                  <c:v>1.9265415084952137E-2</c:v>
                </c:pt>
                <c:pt idx="2360">
                  <c:v>1.9259216156778055E-2</c:v>
                </c:pt>
                <c:pt idx="2361">
                  <c:v>1.9252745459373895E-2</c:v>
                </c:pt>
                <c:pt idx="2362">
                  <c:v>1.9246002191074394E-2</c:v>
                </c:pt>
                <c:pt idx="2363">
                  <c:v>1.9238985550301881E-2</c:v>
                </c:pt>
                <c:pt idx="2364">
                  <c:v>1.923169473541575E-2</c:v>
                </c:pt>
                <c:pt idx="2365">
                  <c:v>1.9224128944806025E-2</c:v>
                </c:pt>
                <c:pt idx="2366">
                  <c:v>1.9216287376857471E-2</c:v>
                </c:pt>
                <c:pt idx="2367">
                  <c:v>1.9208169229961804E-2</c:v>
                </c:pt>
                <c:pt idx="2368">
                  <c:v>1.9199773702482256E-2</c:v>
                </c:pt>
                <c:pt idx="2369">
                  <c:v>1.9191099992812519E-2</c:v>
                </c:pt>
                <c:pt idx="2370">
                  <c:v>1.9182147299340958E-2</c:v>
                </c:pt>
                <c:pt idx="2371">
                  <c:v>1.9172914820439032E-2</c:v>
                </c:pt>
                <c:pt idx="2372">
                  <c:v>1.916340175449693E-2</c:v>
                </c:pt>
                <c:pt idx="2373">
                  <c:v>1.9191060579719244E-2</c:v>
                </c:pt>
                <c:pt idx="2374">
                  <c:v>1.9195978684217671E-2</c:v>
                </c:pt>
                <c:pt idx="2375">
                  <c:v>1.9185590664876156E-2</c:v>
                </c:pt>
                <c:pt idx="2376">
                  <c:v>1.9179526555503396E-2</c:v>
                </c:pt>
                <c:pt idx="2377">
                  <c:v>1.9177847486133832E-2</c:v>
                </c:pt>
                <c:pt idx="2378">
                  <c:v>1.9175975359204244E-2</c:v>
                </c:pt>
                <c:pt idx="2379">
                  <c:v>1.9173909664573937E-2</c:v>
                </c:pt>
                <c:pt idx="2380">
                  <c:v>1.9171649892123249E-2</c:v>
                </c:pt>
                <c:pt idx="2381">
                  <c:v>1.9169195531718634E-2</c:v>
                </c:pt>
                <c:pt idx="2382">
                  <c:v>1.9166546073247356E-2</c:v>
                </c:pt>
                <c:pt idx="2383">
                  <c:v>1.9163701006560011E-2</c:v>
                </c:pt>
                <c:pt idx="2384">
                  <c:v>1.9160659821550883E-2</c:v>
                </c:pt>
                <c:pt idx="2385">
                  <c:v>1.9157422008077261E-2</c:v>
                </c:pt>
                <c:pt idx="2386">
                  <c:v>1.9153987056028894E-2</c:v>
                </c:pt>
                <c:pt idx="2387">
                  <c:v>1.9150354455269941E-2</c:v>
                </c:pt>
                <c:pt idx="2388">
                  <c:v>1.9146523695650723E-2</c:v>
                </c:pt>
                <c:pt idx="2389">
                  <c:v>1.914249426707703E-2</c:v>
                </c:pt>
                <c:pt idx="2390">
                  <c:v>1.9138265659417515E-2</c:v>
                </c:pt>
                <c:pt idx="2391">
                  <c:v>1.9133837362538243E-2</c:v>
                </c:pt>
                <c:pt idx="2392">
                  <c:v>1.912920886630292E-2</c:v>
                </c:pt>
                <c:pt idx="2393">
                  <c:v>1.9124379660596103E-2</c:v>
                </c:pt>
                <c:pt idx="2394">
                  <c:v>1.9119349235276473E-2</c:v>
                </c:pt>
                <c:pt idx="2395">
                  <c:v>1.9114117080246733E-2</c:v>
                </c:pt>
                <c:pt idx="2396">
                  <c:v>1.9108682685360458E-2</c:v>
                </c:pt>
                <c:pt idx="2397">
                  <c:v>1.9103045540480333E-2</c:v>
                </c:pt>
                <c:pt idx="2398">
                  <c:v>1.9097205135501609E-2</c:v>
                </c:pt>
                <c:pt idx="2399">
                  <c:v>1.9091160960281645E-2</c:v>
                </c:pt>
                <c:pt idx="2400">
                  <c:v>1.9084912504687045E-2</c:v>
                </c:pt>
                <c:pt idx="2401">
                  <c:v>1.9078459258616447E-2</c:v>
                </c:pt>
                <c:pt idx="2402">
                  <c:v>1.9071800711919957E-2</c:v>
                </c:pt>
                <c:pt idx="2403">
                  <c:v>1.9064936354478722E-2</c:v>
                </c:pt>
                <c:pt idx="2404">
                  <c:v>1.9057865676160694E-2</c:v>
                </c:pt>
                <c:pt idx="2405">
                  <c:v>1.9050588166853767E-2</c:v>
                </c:pt>
                <c:pt idx="2406">
                  <c:v>1.9043103316419889E-2</c:v>
                </c:pt>
                <c:pt idx="2407">
                  <c:v>1.903541061471881E-2</c:v>
                </c:pt>
                <c:pt idx="2408">
                  <c:v>1.9027509551652819E-2</c:v>
                </c:pt>
                <c:pt idx="2409">
                  <c:v>1.9019399617064489E-2</c:v>
                </c:pt>
                <c:pt idx="2410">
                  <c:v>1.901108030086265E-2</c:v>
                </c:pt>
                <c:pt idx="2411">
                  <c:v>1.900255109288379E-2</c:v>
                </c:pt>
                <c:pt idx="2412">
                  <c:v>1.8993811483008056E-2</c:v>
                </c:pt>
                <c:pt idx="2413">
                  <c:v>1.8984860961123892E-2</c:v>
                </c:pt>
                <c:pt idx="2414">
                  <c:v>1.8975699017105899E-2</c:v>
                </c:pt>
                <c:pt idx="2415">
                  <c:v>1.8966325140813707E-2</c:v>
                </c:pt>
                <c:pt idx="2416">
                  <c:v>1.8956738822115734E-2</c:v>
                </c:pt>
                <c:pt idx="2417">
                  <c:v>1.8946939550900755E-2</c:v>
                </c:pt>
                <c:pt idx="2418">
                  <c:v>1.8936926817030911E-2</c:v>
                </c:pt>
                <c:pt idx="2419">
                  <c:v>1.8926700110389213E-2</c:v>
                </c:pt>
                <c:pt idx="2420">
                  <c:v>1.8916258920832003E-2</c:v>
                </c:pt>
                <c:pt idx="2421">
                  <c:v>1.8905602738259107E-2</c:v>
                </c:pt>
                <c:pt idx="2422">
                  <c:v>1.8894731052509377E-2</c:v>
                </c:pt>
                <c:pt idx="2423">
                  <c:v>1.888364335347616E-2</c:v>
                </c:pt>
                <c:pt idx="2424">
                  <c:v>1.8872339131027153E-2</c:v>
                </c:pt>
                <c:pt idx="2425">
                  <c:v>1.8838698072995454E-2</c:v>
                </c:pt>
                <c:pt idx="2426">
                  <c:v>1.8797578859340268E-2</c:v>
                </c:pt>
                <c:pt idx="2427">
                  <c:v>1.8785654674884536E-2</c:v>
                </c:pt>
                <c:pt idx="2428">
                  <c:v>1.8775539269440776E-2</c:v>
                </c:pt>
                <c:pt idx="2429">
                  <c:v>1.8770826680593107E-2</c:v>
                </c:pt>
                <c:pt idx="2430">
                  <c:v>1.8766274796908664E-2</c:v>
                </c:pt>
                <c:pt idx="2431">
                  <c:v>1.8761559724361426E-2</c:v>
                </c:pt>
                <c:pt idx="2432">
                  <c:v>1.8756681086084848E-2</c:v>
                </c:pt>
                <c:pt idx="2433">
                  <c:v>1.8751638505129609E-2</c:v>
                </c:pt>
                <c:pt idx="2434">
                  <c:v>1.8746431604591312E-2</c:v>
                </c:pt>
                <c:pt idx="2435">
                  <c:v>1.8741060007517237E-2</c:v>
                </c:pt>
                <c:pt idx="2436">
                  <c:v>1.8735523337033995E-2</c:v>
                </c:pt>
                <c:pt idx="2437">
                  <c:v>1.8729821216174117E-2</c:v>
                </c:pt>
                <c:pt idx="2438">
                  <c:v>1.8723953268060759E-2</c:v>
                </c:pt>
                <c:pt idx="2439">
                  <c:v>1.8717919115745975E-2</c:v>
                </c:pt>
                <c:pt idx="2440">
                  <c:v>1.8711718382314578E-2</c:v>
                </c:pt>
                <c:pt idx="2441">
                  <c:v>1.8705350690873264E-2</c:v>
                </c:pt>
                <c:pt idx="2442">
                  <c:v>1.8698815664445378E-2</c:v>
                </c:pt>
                <c:pt idx="2443">
                  <c:v>1.869211292615686E-2</c:v>
                </c:pt>
                <c:pt idx="2444">
                  <c:v>1.8685242099074073E-2</c:v>
                </c:pt>
                <c:pt idx="2445">
                  <c:v>1.8678202806284603E-2</c:v>
                </c:pt>
                <c:pt idx="2446">
                  <c:v>1.8670994670862456E-2</c:v>
                </c:pt>
                <c:pt idx="2447">
                  <c:v>1.8663617315880128E-2</c:v>
                </c:pt>
                <c:pt idx="2448">
                  <c:v>1.8656070364431229E-2</c:v>
                </c:pt>
                <c:pt idx="2449">
                  <c:v>1.8648353439572683E-2</c:v>
                </c:pt>
                <c:pt idx="2450">
                  <c:v>1.8640466164417502E-2</c:v>
                </c:pt>
                <c:pt idx="2451">
                  <c:v>1.8632408162007463E-2</c:v>
                </c:pt>
                <c:pt idx="2452">
                  <c:v>1.8624179055463406E-2</c:v>
                </c:pt>
                <c:pt idx="2453">
                  <c:v>1.8615778467834531E-2</c:v>
                </c:pt>
                <c:pt idx="2454">
                  <c:v>1.8607206022214627E-2</c:v>
                </c:pt>
                <c:pt idx="2455">
                  <c:v>1.85984613416726E-2</c:v>
                </c:pt>
                <c:pt idx="2456">
                  <c:v>1.8589544049298221E-2</c:v>
                </c:pt>
                <c:pt idx="2457">
                  <c:v>1.8580453768167828E-2</c:v>
                </c:pt>
                <c:pt idx="2458">
                  <c:v>1.8571190121378926E-2</c:v>
                </c:pt>
                <c:pt idx="2459">
                  <c:v>1.8561752731980834E-2</c:v>
                </c:pt>
                <c:pt idx="2460">
                  <c:v>1.8552141223066847E-2</c:v>
                </c:pt>
                <c:pt idx="2461">
                  <c:v>1.8542355217716865E-2</c:v>
                </c:pt>
                <c:pt idx="2462">
                  <c:v>1.8532394339008981E-2</c:v>
                </c:pt>
                <c:pt idx="2463">
                  <c:v>1.8522258210030496E-2</c:v>
                </c:pt>
                <c:pt idx="2464">
                  <c:v>1.8511946453866758E-2</c:v>
                </c:pt>
                <c:pt idx="2465">
                  <c:v>1.8501458693577891E-2</c:v>
                </c:pt>
                <c:pt idx="2466">
                  <c:v>1.8490794552245206E-2</c:v>
                </c:pt>
                <c:pt idx="2467">
                  <c:v>1.8479953652959156E-2</c:v>
                </c:pt>
                <c:pt idx="2468">
                  <c:v>1.8468935618808306E-2</c:v>
                </c:pt>
                <c:pt idx="2469">
                  <c:v>1.8457740072856166E-2</c:v>
                </c:pt>
                <c:pt idx="2470">
                  <c:v>1.844636663818694E-2</c:v>
                </c:pt>
                <c:pt idx="2471">
                  <c:v>1.8434814937871212E-2</c:v>
                </c:pt>
                <c:pt idx="2472">
                  <c:v>1.8423084595012136E-2</c:v>
                </c:pt>
                <c:pt idx="2473">
                  <c:v>1.8411175232676078E-2</c:v>
                </c:pt>
                <c:pt idx="2474">
                  <c:v>1.8399086473938359E-2</c:v>
                </c:pt>
                <c:pt idx="2475">
                  <c:v>1.838681794188432E-2</c:v>
                </c:pt>
                <c:pt idx="2476">
                  <c:v>1.8374369259596769E-2</c:v>
                </c:pt>
                <c:pt idx="2477">
                  <c:v>1.8361740050144428E-2</c:v>
                </c:pt>
                <c:pt idx="2478">
                  <c:v>1.8348929936617447E-2</c:v>
                </c:pt>
                <c:pt idx="2479">
                  <c:v>1.8335938542103504E-2</c:v>
                </c:pt>
                <c:pt idx="2480">
                  <c:v>1.832394754351073E-2</c:v>
                </c:pt>
                <c:pt idx="2481">
                  <c:v>1.8317188908364136E-2</c:v>
                </c:pt>
                <c:pt idx="2482">
                  <c:v>1.8310962950827483E-2</c:v>
                </c:pt>
                <c:pt idx="2483">
                  <c:v>1.8304606092055198E-2</c:v>
                </c:pt>
                <c:pt idx="2484">
                  <c:v>1.8298118077649566E-2</c:v>
                </c:pt>
                <c:pt idx="2485">
                  <c:v>1.8291498653293083E-2</c:v>
                </c:pt>
                <c:pt idx="2486">
                  <c:v>1.8284747564620545E-2</c:v>
                </c:pt>
                <c:pt idx="2487">
                  <c:v>1.8277864557254074E-2</c:v>
                </c:pt>
                <c:pt idx="2488">
                  <c:v>1.8270849376849346E-2</c:v>
                </c:pt>
                <c:pt idx="2489">
                  <c:v>1.8263701769061193E-2</c:v>
                </c:pt>
                <c:pt idx="2490">
                  <c:v>1.8256421479531409E-2</c:v>
                </c:pt>
                <c:pt idx="2491">
                  <c:v>1.824900825388908E-2</c:v>
                </c:pt>
                <c:pt idx="2492">
                  <c:v>1.8241461837785501E-2</c:v>
                </c:pt>
                <c:pt idx="2493">
                  <c:v>1.8233781976882229E-2</c:v>
                </c:pt>
                <c:pt idx="2494">
                  <c:v>1.8225968416793262E-2</c:v>
                </c:pt>
                <c:pt idx="2495">
                  <c:v>1.8218020903189389E-2</c:v>
                </c:pt>
                <c:pt idx="2496">
                  <c:v>1.8209939181694064E-2</c:v>
                </c:pt>
                <c:pt idx="2497">
                  <c:v>1.8201722997963965E-2</c:v>
                </c:pt>
                <c:pt idx="2498">
                  <c:v>1.819337209764316E-2</c:v>
                </c:pt>
                <c:pt idx="2499">
                  <c:v>1.8184886226374604E-2</c:v>
                </c:pt>
                <c:pt idx="2500">
                  <c:v>1.8176265129799932E-2</c:v>
                </c:pt>
                <c:pt idx="2501">
                  <c:v>1.8167508553559527E-2</c:v>
                </c:pt>
                <c:pt idx="2502">
                  <c:v>1.8158616243292423E-2</c:v>
                </c:pt>
                <c:pt idx="2503">
                  <c:v>1.8149587944671572E-2</c:v>
                </c:pt>
                <c:pt idx="2504">
                  <c:v>1.8140423403310447E-2</c:v>
                </c:pt>
                <c:pt idx="2505">
                  <c:v>1.8131122364867681E-2</c:v>
                </c:pt>
                <c:pt idx="2506">
                  <c:v>1.8121684574977499E-2</c:v>
                </c:pt>
                <c:pt idx="2507">
                  <c:v>1.8112109779307699E-2</c:v>
                </c:pt>
                <c:pt idx="2508">
                  <c:v>1.8102397723478207E-2</c:v>
                </c:pt>
                <c:pt idx="2509">
                  <c:v>1.8092548153131025E-2</c:v>
                </c:pt>
                <c:pt idx="2510">
                  <c:v>1.8082560813941821E-2</c:v>
                </c:pt>
                <c:pt idx="2511">
                  <c:v>1.8072435451515202E-2</c:v>
                </c:pt>
                <c:pt idx="2512">
                  <c:v>1.806217181151247E-2</c:v>
                </c:pt>
                <c:pt idx="2513">
                  <c:v>1.8051769639593627E-2</c:v>
                </c:pt>
                <c:pt idx="2514">
                  <c:v>1.8041228681382748E-2</c:v>
                </c:pt>
                <c:pt idx="2515">
                  <c:v>1.8030548682525429E-2</c:v>
                </c:pt>
                <c:pt idx="2516">
                  <c:v>1.8019729388654593E-2</c:v>
                </c:pt>
                <c:pt idx="2517">
                  <c:v>1.8008770545448322E-2</c:v>
                </c:pt>
                <c:pt idx="2518">
                  <c:v>1.7997671898525198E-2</c:v>
                </c:pt>
                <c:pt idx="2519">
                  <c:v>1.7986433193537283E-2</c:v>
                </c:pt>
                <c:pt idx="2520">
                  <c:v>1.7975054176135298E-2</c:v>
                </c:pt>
                <c:pt idx="2521">
                  <c:v>1.7963534591945562E-2</c:v>
                </c:pt>
                <c:pt idx="2522">
                  <c:v>1.7951874186627439E-2</c:v>
                </c:pt>
                <c:pt idx="2523">
                  <c:v>1.7940072705816001E-2</c:v>
                </c:pt>
                <c:pt idx="2524">
                  <c:v>1.7928129895168284E-2</c:v>
                </c:pt>
                <c:pt idx="2525">
                  <c:v>1.7916045500304924E-2</c:v>
                </c:pt>
                <c:pt idx="2526">
                  <c:v>1.7903819266891562E-2</c:v>
                </c:pt>
                <c:pt idx="2527">
                  <c:v>1.7891450940569296E-2</c:v>
                </c:pt>
                <c:pt idx="2528">
                  <c:v>1.7878039374616437E-2</c:v>
                </c:pt>
                <c:pt idx="2529">
                  <c:v>1.7864467725234607E-2</c:v>
                </c:pt>
                <c:pt idx="2530">
                  <c:v>1.7851651165268049E-2</c:v>
                </c:pt>
                <c:pt idx="2531">
                  <c:v>1.7838691458643075E-2</c:v>
                </c:pt>
                <c:pt idx="2532">
                  <c:v>1.7825828439285554E-2</c:v>
                </c:pt>
                <c:pt idx="2533">
                  <c:v>1.7816977316261192E-2</c:v>
                </c:pt>
                <c:pt idx="2534">
                  <c:v>1.7809529482515567E-2</c:v>
                </c:pt>
                <c:pt idx="2535">
                  <c:v>1.7801988592258976E-2</c:v>
                </c:pt>
                <c:pt idx="2536">
                  <c:v>1.7794354527765597E-2</c:v>
                </c:pt>
                <c:pt idx="2537">
                  <c:v>1.7786627171320929E-2</c:v>
                </c:pt>
                <c:pt idx="2538">
                  <c:v>1.7778806405209614E-2</c:v>
                </c:pt>
                <c:pt idx="2539">
                  <c:v>1.7770892111704174E-2</c:v>
                </c:pt>
                <c:pt idx="2540">
                  <c:v>1.7762884173111251E-2</c:v>
                </c:pt>
                <c:pt idx="2541">
                  <c:v>1.7754782471702472E-2</c:v>
                </c:pt>
                <c:pt idx="2542">
                  <c:v>1.7746586889748579E-2</c:v>
                </c:pt>
                <c:pt idx="2543">
                  <c:v>1.7738297309554483E-2</c:v>
                </c:pt>
                <c:pt idx="2544">
                  <c:v>1.7729913613401562E-2</c:v>
                </c:pt>
                <c:pt idx="2545">
                  <c:v>1.7721435683558912E-2</c:v>
                </c:pt>
                <c:pt idx="2546">
                  <c:v>1.7712863402306517E-2</c:v>
                </c:pt>
                <c:pt idx="2547">
                  <c:v>1.7704196651947012E-2</c:v>
                </c:pt>
                <c:pt idx="2548">
                  <c:v>1.769543531475946E-2</c:v>
                </c:pt>
                <c:pt idx="2549">
                  <c:v>1.7686579273010435E-2</c:v>
                </c:pt>
                <c:pt idx="2550">
                  <c:v>1.7677628409000803E-2</c:v>
                </c:pt>
                <c:pt idx="2551">
                  <c:v>1.7668582605019353E-2</c:v>
                </c:pt>
                <c:pt idx="2552">
                  <c:v>1.7659441743319453E-2</c:v>
                </c:pt>
                <c:pt idx="2553">
                  <c:v>1.7650205706223263E-2</c:v>
                </c:pt>
                <c:pt idx="2554">
                  <c:v>1.7640874375994361E-2</c:v>
                </c:pt>
                <c:pt idx="2555">
                  <c:v>1.7631447634907708E-2</c:v>
                </c:pt>
                <c:pt idx="2556">
                  <c:v>1.7621925365260447E-2</c:v>
                </c:pt>
                <c:pt idx="2557">
                  <c:v>1.7612307449337634E-2</c:v>
                </c:pt>
                <c:pt idx="2558">
                  <c:v>1.7602593769400567E-2</c:v>
                </c:pt>
                <c:pt idx="2559">
                  <c:v>1.7592784207767904E-2</c:v>
                </c:pt>
                <c:pt idx="2560">
                  <c:v>1.7582878646687922E-2</c:v>
                </c:pt>
                <c:pt idx="2561">
                  <c:v>1.7572876968466374E-2</c:v>
                </c:pt>
                <c:pt idx="2562">
                  <c:v>1.7562779055397004E-2</c:v>
                </c:pt>
                <c:pt idx="2563">
                  <c:v>1.7552584789726343E-2</c:v>
                </c:pt>
                <c:pt idx="2564">
                  <c:v>1.7542294053781406E-2</c:v>
                </c:pt>
                <c:pt idx="2565">
                  <c:v>1.7531906729795994E-2</c:v>
                </c:pt>
                <c:pt idx="2566">
                  <c:v>1.7521422700084398E-2</c:v>
                </c:pt>
                <c:pt idx="2567">
                  <c:v>1.7510841846948396E-2</c:v>
                </c:pt>
                <c:pt idx="2568">
                  <c:v>1.7500164052631464E-2</c:v>
                </c:pt>
                <c:pt idx="2569">
                  <c:v>1.7489389199446086E-2</c:v>
                </c:pt>
                <c:pt idx="2570">
                  <c:v>1.7478517169645939E-2</c:v>
                </c:pt>
                <c:pt idx="2571">
                  <c:v>1.7467547845553606E-2</c:v>
                </c:pt>
                <c:pt idx="2572">
                  <c:v>1.7456481109421568E-2</c:v>
                </c:pt>
                <c:pt idx="2573">
                  <c:v>1.7445316843548078E-2</c:v>
                </c:pt>
                <c:pt idx="2574">
                  <c:v>1.7434054930218851E-2</c:v>
                </c:pt>
                <c:pt idx="2575">
                  <c:v>1.7422695251696003E-2</c:v>
                </c:pt>
                <c:pt idx="2576">
                  <c:v>1.7411237690287511E-2</c:v>
                </c:pt>
                <c:pt idx="2577">
                  <c:v>1.7399682128265658E-2</c:v>
                </c:pt>
                <c:pt idx="2578">
                  <c:v>1.7388028447913755E-2</c:v>
                </c:pt>
                <c:pt idx="2579">
                  <c:v>1.7376276531514454E-2</c:v>
                </c:pt>
                <c:pt idx="2580">
                  <c:v>1.7363574790722976E-2</c:v>
                </c:pt>
                <c:pt idx="2581">
                  <c:v>1.7364317794492622E-2</c:v>
                </c:pt>
                <c:pt idx="2582">
                  <c:v>1.7386204377332525E-2</c:v>
                </c:pt>
                <c:pt idx="2583">
                  <c:v>1.7374010913510454E-2</c:v>
                </c:pt>
                <c:pt idx="2584">
                  <c:v>1.7362151480692679E-2</c:v>
                </c:pt>
                <c:pt idx="2585">
                  <c:v>1.7353719188860407E-2</c:v>
                </c:pt>
                <c:pt idx="2586">
                  <c:v>1.7345994042435735E-2</c:v>
                </c:pt>
                <c:pt idx="2587">
                  <c:v>1.7338208081703711E-2</c:v>
                </c:pt>
                <c:pt idx="2588">
                  <c:v>1.7330361286291982E-2</c:v>
                </c:pt>
                <c:pt idx="2589">
                  <c:v>1.7322453635816363E-2</c:v>
                </c:pt>
                <c:pt idx="2590">
                  <c:v>1.731448510988081E-2</c:v>
                </c:pt>
                <c:pt idx="2591">
                  <c:v>1.7306455688147301E-2</c:v>
                </c:pt>
                <c:pt idx="2592">
                  <c:v>1.7298365350184482E-2</c:v>
                </c:pt>
                <c:pt idx="2593">
                  <c:v>1.7290214075653679E-2</c:v>
                </c:pt>
                <c:pt idx="2594">
                  <c:v>1.7282001844169656E-2</c:v>
                </c:pt>
                <c:pt idx="2595">
                  <c:v>1.7273728635335144E-2</c:v>
                </c:pt>
                <c:pt idx="2596">
                  <c:v>1.726539442878788E-2</c:v>
                </c:pt>
                <c:pt idx="2597">
                  <c:v>1.7256999204141699E-2</c:v>
                </c:pt>
                <c:pt idx="2598">
                  <c:v>1.7247935807203404E-2</c:v>
                </c:pt>
                <c:pt idx="2599">
                  <c:v>1.7238803873195065E-2</c:v>
                </c:pt>
                <c:pt idx="2600">
                  <c:v>1.723021674472007E-2</c:v>
                </c:pt>
                <c:pt idx="2601">
                  <c:v>1.7221568513729232E-2</c:v>
                </c:pt>
                <c:pt idx="2602">
                  <c:v>1.7212859159835215E-2</c:v>
                </c:pt>
                <c:pt idx="2603">
                  <c:v>1.7204088662650757E-2</c:v>
                </c:pt>
                <c:pt idx="2604">
                  <c:v>1.7195257001822974E-2</c:v>
                </c:pt>
                <c:pt idx="2605">
                  <c:v>1.7186364156952499E-2</c:v>
                </c:pt>
                <c:pt idx="2606">
                  <c:v>1.7177410107662831E-2</c:v>
                </c:pt>
                <c:pt idx="2607">
                  <c:v>1.7168394833577402E-2</c:v>
                </c:pt>
                <c:pt idx="2608">
                  <c:v>1.715931831433086E-2</c:v>
                </c:pt>
                <c:pt idx="2609">
                  <c:v>1.7150180529522868E-2</c:v>
                </c:pt>
                <c:pt idx="2610">
                  <c:v>1.7140981458787764E-2</c:v>
                </c:pt>
                <c:pt idx="2611">
                  <c:v>1.7131721081724449E-2</c:v>
                </c:pt>
                <c:pt idx="2612">
                  <c:v>1.7122399377990226E-2</c:v>
                </c:pt>
                <c:pt idx="2613">
                  <c:v>1.7113016327183723E-2</c:v>
                </c:pt>
                <c:pt idx="2614">
                  <c:v>1.7103571908938266E-2</c:v>
                </c:pt>
                <c:pt idx="2615">
                  <c:v>1.7094066102852235E-2</c:v>
                </c:pt>
                <c:pt idx="2616">
                  <c:v>1.7084498888569798E-2</c:v>
                </c:pt>
                <c:pt idx="2617">
                  <c:v>1.7074870245712276E-2</c:v>
                </c:pt>
                <c:pt idx="2618">
                  <c:v>1.7065180153888762E-2</c:v>
                </c:pt>
                <c:pt idx="2619">
                  <c:v>1.7055428592719819E-2</c:v>
                </c:pt>
                <c:pt idx="2620">
                  <c:v>1.7045615541837474E-2</c:v>
                </c:pt>
                <c:pt idx="2621">
                  <c:v>1.7035740980861538E-2</c:v>
                </c:pt>
                <c:pt idx="2622">
                  <c:v>1.702580488938896E-2</c:v>
                </c:pt>
                <c:pt idx="2623">
                  <c:v>1.7015807247085693E-2</c:v>
                </c:pt>
                <c:pt idx="2624">
                  <c:v>1.7005748033536324E-2</c:v>
                </c:pt>
                <c:pt idx="2625">
                  <c:v>1.6995627228371626E-2</c:v>
                </c:pt>
                <c:pt idx="2626">
                  <c:v>1.6985444811233746E-2</c:v>
                </c:pt>
                <c:pt idx="2627">
                  <c:v>1.6975200761694949E-2</c:v>
                </c:pt>
                <c:pt idx="2628">
                  <c:v>1.6964895059431748E-2</c:v>
                </c:pt>
                <c:pt idx="2629">
                  <c:v>1.6954527684027547E-2</c:v>
                </c:pt>
                <c:pt idx="2630">
                  <c:v>1.6944098615135163E-2</c:v>
                </c:pt>
                <c:pt idx="2631">
                  <c:v>1.6933607832337643E-2</c:v>
                </c:pt>
                <c:pt idx="2632">
                  <c:v>1.6920783349593457E-2</c:v>
                </c:pt>
                <c:pt idx="2633">
                  <c:v>1.688144428486749E-2</c:v>
                </c:pt>
                <c:pt idx="2634">
                  <c:v>1.685100349962957E-2</c:v>
                </c:pt>
                <c:pt idx="2635">
                  <c:v>1.6840268578260816E-2</c:v>
                </c:pt>
                <c:pt idx="2636">
                  <c:v>1.6830916407109611E-2</c:v>
                </c:pt>
                <c:pt idx="2637">
                  <c:v>1.6823949589900369E-2</c:v>
                </c:pt>
                <c:pt idx="2638">
                  <c:v>1.681696041238739E-2</c:v>
                </c:pt>
                <c:pt idx="2639">
                  <c:v>1.6809908683239762E-2</c:v>
                </c:pt>
                <c:pt idx="2640">
                  <c:v>1.680279433608808E-2</c:v>
                </c:pt>
                <c:pt idx="2641">
                  <c:v>1.679561730450475E-2</c:v>
                </c:pt>
                <c:pt idx="2642">
                  <c:v>1.6788377522096998E-2</c:v>
                </c:pt>
                <c:pt idx="2643">
                  <c:v>1.6781074922413586E-2</c:v>
                </c:pt>
                <c:pt idx="2644">
                  <c:v>1.6773709439072585E-2</c:v>
                </c:pt>
                <c:pt idx="2645">
                  <c:v>1.6766281005668522E-2</c:v>
                </c:pt>
                <c:pt idx="2646">
                  <c:v>1.6758251234423604E-2</c:v>
                </c:pt>
                <c:pt idx="2647">
                  <c:v>1.6750150650499351E-2</c:v>
                </c:pt>
                <c:pt idx="2648">
                  <c:v>1.6742523941649053E-2</c:v>
                </c:pt>
                <c:pt idx="2649">
                  <c:v>1.6734834007582092E-2</c:v>
                </c:pt>
                <c:pt idx="2650">
                  <c:v>1.6727080781903304E-2</c:v>
                </c:pt>
                <c:pt idx="2651">
                  <c:v>1.6719264198182447E-2</c:v>
                </c:pt>
                <c:pt idx="2652">
                  <c:v>1.6711384190035379E-2</c:v>
                </c:pt>
                <c:pt idx="2653">
                  <c:v>1.6703440691019984E-2</c:v>
                </c:pt>
                <c:pt idx="2654">
                  <c:v>1.6695433634751448E-2</c:v>
                </c:pt>
                <c:pt idx="2655">
                  <c:v>1.6687362954798522E-2</c:v>
                </c:pt>
                <c:pt idx="2656">
                  <c:v>1.6679228584764519E-2</c:v>
                </c:pt>
                <c:pt idx="2657">
                  <c:v>1.6671030458229215E-2</c:v>
                </c:pt>
                <c:pt idx="2658">
                  <c:v>1.6662768508783649E-2</c:v>
                </c:pt>
                <c:pt idx="2659">
                  <c:v>1.6654442670030058E-2</c:v>
                </c:pt>
                <c:pt idx="2660">
                  <c:v>1.6646052875524491E-2</c:v>
                </c:pt>
                <c:pt idx="2661">
                  <c:v>1.6637599058891919E-2</c:v>
                </c:pt>
                <c:pt idx="2662">
                  <c:v>1.6629081153687403E-2</c:v>
                </c:pt>
                <c:pt idx="2663">
                  <c:v>1.6620499093523786E-2</c:v>
                </c:pt>
                <c:pt idx="2664">
                  <c:v>1.6611852811979095E-2</c:v>
                </c:pt>
                <c:pt idx="2665">
                  <c:v>1.6603142242642373E-2</c:v>
                </c:pt>
                <c:pt idx="2666">
                  <c:v>1.659436731911404E-2</c:v>
                </c:pt>
                <c:pt idx="2667">
                  <c:v>1.6585527974971089E-2</c:v>
                </c:pt>
                <c:pt idx="2668">
                  <c:v>1.6576624143813477E-2</c:v>
                </c:pt>
                <c:pt idx="2669">
                  <c:v>1.6567655759194288E-2</c:v>
                </c:pt>
                <c:pt idx="2670">
                  <c:v>1.6558622754759104E-2</c:v>
                </c:pt>
                <c:pt idx="2671">
                  <c:v>1.6549525064049348E-2</c:v>
                </c:pt>
                <c:pt idx="2672">
                  <c:v>1.6540362620674924E-2</c:v>
                </c:pt>
                <c:pt idx="2673">
                  <c:v>1.6531135358222974E-2</c:v>
                </c:pt>
                <c:pt idx="2674">
                  <c:v>1.6521843210279968E-2</c:v>
                </c:pt>
                <c:pt idx="2675">
                  <c:v>1.6512486110432271E-2</c:v>
                </c:pt>
                <c:pt idx="2676">
                  <c:v>1.6503063992265591E-2</c:v>
                </c:pt>
                <c:pt idx="2677">
                  <c:v>1.649357678938905E-2</c:v>
                </c:pt>
                <c:pt idx="2678">
                  <c:v>1.648402443535333E-2</c:v>
                </c:pt>
                <c:pt idx="2679">
                  <c:v>1.6474406863777977E-2</c:v>
                </c:pt>
                <c:pt idx="2680">
                  <c:v>1.6464724008248093E-2</c:v>
                </c:pt>
                <c:pt idx="2681">
                  <c:v>1.6454975802336531E-2</c:v>
                </c:pt>
                <c:pt idx="2682">
                  <c:v>1.6445162179662336E-2</c:v>
                </c:pt>
                <c:pt idx="2683">
                  <c:v>1.6435283073774429E-2</c:v>
                </c:pt>
                <c:pt idx="2684">
                  <c:v>1.6425338418291455E-2</c:v>
                </c:pt>
                <c:pt idx="2685">
                  <c:v>1.6415328146796682E-2</c:v>
                </c:pt>
                <c:pt idx="2686">
                  <c:v>1.6405252192861468E-2</c:v>
                </c:pt>
                <c:pt idx="2687">
                  <c:v>1.639511049009185E-2</c:v>
                </c:pt>
                <c:pt idx="2688">
                  <c:v>1.6386167814485028E-2</c:v>
                </c:pt>
                <c:pt idx="2689">
                  <c:v>1.6379319476055414E-2</c:v>
                </c:pt>
                <c:pt idx="2690">
                  <c:v>1.6372469871076611E-2</c:v>
                </c:pt>
                <c:pt idx="2691">
                  <c:v>1.6365583972719682E-2</c:v>
                </c:pt>
                <c:pt idx="2692">
                  <c:v>1.6358661788076861E-2</c:v>
                </c:pt>
                <c:pt idx="2693">
                  <c:v>1.6351703324286537E-2</c:v>
                </c:pt>
                <c:pt idx="2694">
                  <c:v>1.6344708588452665E-2</c:v>
                </c:pt>
                <c:pt idx="2695">
                  <c:v>1.6337677587701972E-2</c:v>
                </c:pt>
                <c:pt idx="2696">
                  <c:v>1.633061032911489E-2</c:v>
                </c:pt>
                <c:pt idx="2697">
                  <c:v>1.6323506819852732E-2</c:v>
                </c:pt>
                <c:pt idx="2698">
                  <c:v>1.6316367066996011E-2</c:v>
                </c:pt>
                <c:pt idx="2699">
                  <c:v>1.6309191077671082E-2</c:v>
                </c:pt>
                <c:pt idx="2700">
                  <c:v>1.630197885899284E-2</c:v>
                </c:pt>
                <c:pt idx="2701">
                  <c:v>1.6294730418076182E-2</c:v>
                </c:pt>
                <c:pt idx="2702">
                  <c:v>1.6287445762024275E-2</c:v>
                </c:pt>
                <c:pt idx="2703">
                  <c:v>1.6280124897986373E-2</c:v>
                </c:pt>
                <c:pt idx="2704">
                  <c:v>1.6272767833030909E-2</c:v>
                </c:pt>
                <c:pt idx="2705">
                  <c:v>1.6265374574295565E-2</c:v>
                </c:pt>
                <c:pt idx="2706">
                  <c:v>1.6257945128917841E-2</c:v>
                </c:pt>
                <c:pt idx="2707">
                  <c:v>1.6250479503954252E-2</c:v>
                </c:pt>
                <c:pt idx="2708">
                  <c:v>1.6242977706577125E-2</c:v>
                </c:pt>
                <c:pt idx="2709">
                  <c:v>1.6235439743865834E-2</c:v>
                </c:pt>
                <c:pt idx="2710">
                  <c:v>1.6227865622957693E-2</c:v>
                </c:pt>
                <c:pt idx="2711">
                  <c:v>1.6220255350955327E-2</c:v>
                </c:pt>
                <c:pt idx="2712">
                  <c:v>1.6212608934972707E-2</c:v>
                </c:pt>
                <c:pt idx="2713">
                  <c:v>1.6204926382123792E-2</c:v>
                </c:pt>
                <c:pt idx="2714">
                  <c:v>1.6197207699545624E-2</c:v>
                </c:pt>
                <c:pt idx="2715">
                  <c:v>1.6189452894305706E-2</c:v>
                </c:pt>
                <c:pt idx="2716">
                  <c:v>1.6181661973564181E-2</c:v>
                </c:pt>
                <c:pt idx="2717">
                  <c:v>1.6173834944411384E-2</c:v>
                </c:pt>
                <c:pt idx="2718">
                  <c:v>1.6165971813972488E-2</c:v>
                </c:pt>
                <c:pt idx="2719">
                  <c:v>1.6158072589361215E-2</c:v>
                </c:pt>
                <c:pt idx="2720">
                  <c:v>1.6150137277690931E-2</c:v>
                </c:pt>
                <c:pt idx="2721">
                  <c:v>1.6142165886063452E-2</c:v>
                </c:pt>
                <c:pt idx="2722">
                  <c:v>1.6134158421615242E-2</c:v>
                </c:pt>
                <c:pt idx="2723">
                  <c:v>1.6126114891448069E-2</c:v>
                </c:pt>
                <c:pt idx="2724">
                  <c:v>1.6118035302686504E-2</c:v>
                </c:pt>
                <c:pt idx="2725">
                  <c:v>1.6109919662432075E-2</c:v>
                </c:pt>
                <c:pt idx="2726">
                  <c:v>1.6101767977798102E-2</c:v>
                </c:pt>
                <c:pt idx="2727">
                  <c:v>1.6093580255920326E-2</c:v>
                </c:pt>
                <c:pt idx="2728">
                  <c:v>1.608535650388878E-2</c:v>
                </c:pt>
                <c:pt idx="2729">
                  <c:v>1.6077096728839342E-2</c:v>
                </c:pt>
                <c:pt idx="2730">
                  <c:v>1.6068800937861713E-2</c:v>
                </c:pt>
                <c:pt idx="2731">
                  <c:v>1.6060469138103019E-2</c:v>
                </c:pt>
                <c:pt idx="2732">
                  <c:v>1.6052101336653017E-2</c:v>
                </c:pt>
                <c:pt idx="2733">
                  <c:v>1.604369754063582E-2</c:v>
                </c:pt>
                <c:pt idx="2734">
                  <c:v>1.6035257757163628E-2</c:v>
                </c:pt>
                <c:pt idx="2735">
                  <c:v>1.6026781993349126E-2</c:v>
                </c:pt>
                <c:pt idx="2736">
                  <c:v>1.6018270256304559E-2</c:v>
                </c:pt>
                <c:pt idx="2737">
                  <c:v>1.6009722553165368E-2</c:v>
                </c:pt>
                <c:pt idx="2738">
                  <c:v>1.6001138891020516E-2</c:v>
                </c:pt>
                <c:pt idx="2739">
                  <c:v>1.5992519276993817E-2</c:v>
                </c:pt>
                <c:pt idx="2740">
                  <c:v>1.5984363275089546E-2</c:v>
                </c:pt>
                <c:pt idx="2741">
                  <c:v>1.5977571298996098E-2</c:v>
                </c:pt>
                <c:pt idx="2742">
                  <c:v>1.59708660701453E-2</c:v>
                </c:pt>
                <c:pt idx="2743">
                  <c:v>1.5964168386853123E-2</c:v>
                </c:pt>
                <c:pt idx="2744">
                  <c:v>1.5957478388919231E-2</c:v>
                </c:pt>
                <c:pt idx="2745">
                  <c:v>1.5950796216131727E-2</c:v>
                </c:pt>
                <c:pt idx="2746">
                  <c:v>1.594412200830219E-2</c:v>
                </c:pt>
                <c:pt idx="2747">
                  <c:v>1.5937455905230422E-2</c:v>
                </c:pt>
                <c:pt idx="2748">
                  <c:v>1.5930798046716307E-2</c:v>
                </c:pt>
                <c:pt idx="2749">
                  <c:v>1.5924148572536871E-2</c:v>
                </c:pt>
                <c:pt idx="2750">
                  <c:v>1.5917507622538431E-2</c:v>
                </c:pt>
                <c:pt idx="2751">
                  <c:v>1.5910875336463303E-2</c:v>
                </c:pt>
                <c:pt idx="2752">
                  <c:v>1.590425185415785E-2</c:v>
                </c:pt>
                <c:pt idx="2753">
                  <c:v>1.5897637315387916E-2</c:v>
                </c:pt>
                <c:pt idx="2754">
                  <c:v>1.5891031859965259E-2</c:v>
                </c:pt>
                <c:pt idx="2755">
                  <c:v>1.5884435627713449E-2</c:v>
                </c:pt>
                <c:pt idx="2756">
                  <c:v>1.5877848758398351E-2</c:v>
                </c:pt>
                <c:pt idx="2757">
                  <c:v>1.5871271391832104E-2</c:v>
                </c:pt>
                <c:pt idx="2758">
                  <c:v>1.5864703667815182E-2</c:v>
                </c:pt>
                <c:pt idx="2759">
                  <c:v>1.5858145726148423E-2</c:v>
                </c:pt>
                <c:pt idx="2760">
                  <c:v>1.5851597706621007E-2</c:v>
                </c:pt>
                <c:pt idx="2761">
                  <c:v>1.5845059749056797E-2</c:v>
                </c:pt>
                <c:pt idx="2762">
                  <c:v>1.5838531993221969E-2</c:v>
                </c:pt>
                <c:pt idx="2763">
                  <c:v>1.5832014578940699E-2</c:v>
                </c:pt>
                <c:pt idx="2764">
                  <c:v>1.5825507646002476E-2</c:v>
                </c:pt>
                <c:pt idx="2765">
                  <c:v>1.581901133420819E-2</c:v>
                </c:pt>
                <c:pt idx="2766">
                  <c:v>1.5812525783358983E-2</c:v>
                </c:pt>
                <c:pt idx="2767">
                  <c:v>1.580605113325623E-2</c:v>
                </c:pt>
                <c:pt idx="2768">
                  <c:v>1.5799587523689533E-2</c:v>
                </c:pt>
                <c:pt idx="2769">
                  <c:v>1.5793135094483365E-2</c:v>
                </c:pt>
                <c:pt idx="2770">
                  <c:v>1.5786693985392824E-2</c:v>
                </c:pt>
                <c:pt idx="2771">
                  <c:v>1.578026433626574E-2</c:v>
                </c:pt>
                <c:pt idx="2772">
                  <c:v>1.5773846286868717E-2</c:v>
                </c:pt>
                <c:pt idx="2773">
                  <c:v>1.5767439977014911E-2</c:v>
                </c:pt>
                <c:pt idx="2774">
                  <c:v>1.5761045546494556E-2</c:v>
                </c:pt>
                <c:pt idx="2775">
                  <c:v>1.575466313512083E-2</c:v>
                </c:pt>
                <c:pt idx="2776">
                  <c:v>1.574829288269549E-2</c:v>
                </c:pt>
                <c:pt idx="2777">
                  <c:v>1.5741934928997194E-2</c:v>
                </c:pt>
                <c:pt idx="2778">
                  <c:v>1.5735589413839492E-2</c:v>
                </c:pt>
                <c:pt idx="2779">
                  <c:v>1.5729256477012548E-2</c:v>
                </c:pt>
                <c:pt idx="2780">
                  <c:v>1.572293625832993E-2</c:v>
                </c:pt>
                <c:pt idx="2781">
                  <c:v>1.5716628897582303E-2</c:v>
                </c:pt>
                <c:pt idx="2782">
                  <c:v>1.5710334534571681E-2</c:v>
                </c:pt>
                <c:pt idx="2783">
                  <c:v>1.5704053309100224E-2</c:v>
                </c:pt>
                <c:pt idx="2784">
                  <c:v>1.5697785360958592E-2</c:v>
                </c:pt>
                <c:pt idx="2785">
                  <c:v>1.5691530829949143E-2</c:v>
                </c:pt>
                <c:pt idx="2786">
                  <c:v>1.5685289855885524E-2</c:v>
                </c:pt>
                <c:pt idx="2787">
                  <c:v>1.5679062578547252E-2</c:v>
                </c:pt>
                <c:pt idx="2788">
                  <c:v>1.5672849137736776E-2</c:v>
                </c:pt>
                <c:pt idx="2789">
                  <c:v>1.5678889243325174E-2</c:v>
                </c:pt>
                <c:pt idx="2790">
                  <c:v>1.5703369706644071E-2</c:v>
                </c:pt>
                <c:pt idx="2791">
                  <c:v>1.5697181707129398E-2</c:v>
                </c:pt>
                <c:pt idx="2792">
                  <c:v>1.5690974940948111E-2</c:v>
                </c:pt>
                <c:pt idx="2793">
                  <c:v>1.5684650534391831E-2</c:v>
                </c:pt>
                <c:pt idx="2794">
                  <c:v>1.5678367636849821E-2</c:v>
                </c:pt>
                <c:pt idx="2795">
                  <c:v>1.5672146652736741E-2</c:v>
                </c:pt>
                <c:pt idx="2796">
                  <c:v>1.5665987879775835E-2</c:v>
                </c:pt>
                <c:pt idx="2797">
                  <c:v>1.5659891615620612E-2</c:v>
                </c:pt>
                <c:pt idx="2798">
                  <c:v>1.5653858157959295E-2</c:v>
                </c:pt>
                <c:pt idx="2799">
                  <c:v>1.5647887804515041E-2</c:v>
                </c:pt>
                <c:pt idx="2800">
                  <c:v>1.5641980852929418E-2</c:v>
                </c:pt>
                <c:pt idx="2801">
                  <c:v>1.5636137600890398E-2</c:v>
                </c:pt>
                <c:pt idx="2802">
                  <c:v>1.5630358346109131E-2</c:v>
                </c:pt>
                <c:pt idx="2803">
                  <c:v>1.5624643386250064E-2</c:v>
                </c:pt>
                <c:pt idx="2804">
                  <c:v>1.5618993019001121E-2</c:v>
                </c:pt>
                <c:pt idx="2805">
                  <c:v>1.5613407542061307E-2</c:v>
                </c:pt>
                <c:pt idx="2806">
                  <c:v>1.5607496284594241E-2</c:v>
                </c:pt>
                <c:pt idx="2807">
                  <c:v>1.5601658555314738E-2</c:v>
                </c:pt>
                <c:pt idx="2808">
                  <c:v>1.5596278957293345E-2</c:v>
                </c:pt>
                <c:pt idx="2809">
                  <c:v>1.5590965482847153E-2</c:v>
                </c:pt>
                <c:pt idx="2810">
                  <c:v>1.5585718429651325E-2</c:v>
                </c:pt>
                <c:pt idx="2811">
                  <c:v>1.5580538095369554E-2</c:v>
                </c:pt>
                <c:pt idx="2812">
                  <c:v>1.5575424777734857E-2</c:v>
                </c:pt>
                <c:pt idx="2813">
                  <c:v>1.5570378774387392E-2</c:v>
                </c:pt>
                <c:pt idx="2814">
                  <c:v>1.5565400383048326E-2</c:v>
                </c:pt>
                <c:pt idx="2815">
                  <c:v>1.5560489901369181E-2</c:v>
                </c:pt>
                <c:pt idx="2816">
                  <c:v>1.5555647627059219E-2</c:v>
                </c:pt>
                <c:pt idx="2817">
                  <c:v>1.5550873857792772E-2</c:v>
                </c:pt>
                <c:pt idx="2818">
                  <c:v>1.5546168891255714E-2</c:v>
                </c:pt>
                <c:pt idx="2819">
                  <c:v>1.5541533025133385E-2</c:v>
                </c:pt>
                <c:pt idx="2820">
                  <c:v>1.55369665570999E-2</c:v>
                </c:pt>
                <c:pt idx="2821">
                  <c:v>1.5532469784875266E-2</c:v>
                </c:pt>
                <c:pt idx="2822">
                  <c:v>1.5528043006109759E-2</c:v>
                </c:pt>
                <c:pt idx="2823">
                  <c:v>1.5523686518500002E-2</c:v>
                </c:pt>
                <c:pt idx="2824">
                  <c:v>1.5519400619730466E-2</c:v>
                </c:pt>
                <c:pt idx="2825">
                  <c:v>1.5515185607497574E-2</c:v>
                </c:pt>
                <c:pt idx="2826">
                  <c:v>1.5511041779462382E-2</c:v>
                </c:pt>
                <c:pt idx="2827">
                  <c:v>1.5506969433332268E-2</c:v>
                </c:pt>
                <c:pt idx="2828">
                  <c:v>1.550296886677968E-2</c:v>
                </c:pt>
                <c:pt idx="2829">
                  <c:v>1.5499040377499716E-2</c:v>
                </c:pt>
                <c:pt idx="2830">
                  <c:v>1.5495184263164586E-2</c:v>
                </c:pt>
                <c:pt idx="2831">
                  <c:v>1.5491400821457547E-2</c:v>
                </c:pt>
                <c:pt idx="2832">
                  <c:v>1.5487690350096544E-2</c:v>
                </c:pt>
                <c:pt idx="2833">
                  <c:v>1.5484053146706441E-2</c:v>
                </c:pt>
                <c:pt idx="2834">
                  <c:v>1.5480489509051173E-2</c:v>
                </c:pt>
                <c:pt idx="2835">
                  <c:v>1.5476999734743545E-2</c:v>
                </c:pt>
                <c:pt idx="2836">
                  <c:v>1.5473584121500602E-2</c:v>
                </c:pt>
                <c:pt idx="2837">
                  <c:v>1.5470242967015923E-2</c:v>
                </c:pt>
                <c:pt idx="2838">
                  <c:v>1.5466976568948044E-2</c:v>
                </c:pt>
                <c:pt idx="2839">
                  <c:v>1.5463785225013368E-2</c:v>
                </c:pt>
                <c:pt idx="2840">
                  <c:v>1.5460450518406065E-2</c:v>
                </c:pt>
                <c:pt idx="2841">
                  <c:v>1.5445110642198867E-2</c:v>
                </c:pt>
                <c:pt idx="2842">
                  <c:v>1.5412022507582078E-2</c:v>
                </c:pt>
                <c:pt idx="2843">
                  <c:v>1.5409153134677547E-2</c:v>
                </c:pt>
                <c:pt idx="2844">
                  <c:v>1.5406146498778202E-2</c:v>
                </c:pt>
                <c:pt idx="2845">
                  <c:v>1.5401487685721041E-2</c:v>
                </c:pt>
                <c:pt idx="2846">
                  <c:v>1.5396537182227561E-2</c:v>
                </c:pt>
                <c:pt idx="2847">
                  <c:v>1.5391675780996634E-2</c:v>
                </c:pt>
                <c:pt idx="2848">
                  <c:v>1.5386903834176303E-2</c:v>
                </c:pt>
                <c:pt idx="2849">
                  <c:v>1.5382221693845103E-2</c:v>
                </c:pt>
                <c:pt idx="2850">
                  <c:v>1.5377629712162007E-2</c:v>
                </c:pt>
                <c:pt idx="2851">
                  <c:v>1.5373128241250948E-2</c:v>
                </c:pt>
                <c:pt idx="2852">
                  <c:v>1.5368717633223911E-2</c:v>
                </c:pt>
                <c:pt idx="2853">
                  <c:v>1.5364398240204349E-2</c:v>
                </c:pt>
                <c:pt idx="2854">
                  <c:v>1.5360170414326659E-2</c:v>
                </c:pt>
                <c:pt idx="2855">
                  <c:v>1.5356034507724891E-2</c:v>
                </c:pt>
                <c:pt idx="2856">
                  <c:v>1.5351990872509757E-2</c:v>
                </c:pt>
                <c:pt idx="2857">
                  <c:v>1.5348039860814624E-2</c:v>
                </c:pt>
                <c:pt idx="2858">
                  <c:v>1.5344181824749233E-2</c:v>
                </c:pt>
                <c:pt idx="2859">
                  <c:v>1.5340417116469321E-2</c:v>
                </c:pt>
                <c:pt idx="2860">
                  <c:v>1.5336746088072492E-2</c:v>
                </c:pt>
                <c:pt idx="2861">
                  <c:v>1.5333169091690402E-2</c:v>
                </c:pt>
                <c:pt idx="2862">
                  <c:v>1.5329686479465999E-2</c:v>
                </c:pt>
                <c:pt idx="2863">
                  <c:v>1.5326298603495605E-2</c:v>
                </c:pt>
                <c:pt idx="2864">
                  <c:v>1.5323005815932903E-2</c:v>
                </c:pt>
                <c:pt idx="2865">
                  <c:v>1.531980846888481E-2</c:v>
                </c:pt>
                <c:pt idx="2866">
                  <c:v>1.5316706914469286E-2</c:v>
                </c:pt>
                <c:pt idx="2867">
                  <c:v>1.5313701504850501E-2</c:v>
                </c:pt>
                <c:pt idx="2868">
                  <c:v>1.5310792592122419E-2</c:v>
                </c:pt>
                <c:pt idx="2869">
                  <c:v>1.5307980528401788E-2</c:v>
                </c:pt>
                <c:pt idx="2870">
                  <c:v>1.5305265665839615E-2</c:v>
                </c:pt>
                <c:pt idx="2871">
                  <c:v>1.5302648356540228E-2</c:v>
                </c:pt>
                <c:pt idx="2872">
                  <c:v>1.5300128952641935E-2</c:v>
                </c:pt>
                <c:pt idx="2873">
                  <c:v>1.529770780628275E-2</c:v>
                </c:pt>
                <c:pt idx="2874">
                  <c:v>1.5295385269554066E-2</c:v>
                </c:pt>
                <c:pt idx="2875">
                  <c:v>1.5293161694615963E-2</c:v>
                </c:pt>
                <c:pt idx="2876">
                  <c:v>1.5291037433558667E-2</c:v>
                </c:pt>
                <c:pt idx="2877">
                  <c:v>1.5289012838541335E-2</c:v>
                </c:pt>
                <c:pt idx="2878">
                  <c:v>1.5287088261676404E-2</c:v>
                </c:pt>
                <c:pt idx="2879">
                  <c:v>1.5285264055075522E-2</c:v>
                </c:pt>
                <c:pt idx="2880">
                  <c:v>1.5283540570873133E-2</c:v>
                </c:pt>
                <c:pt idx="2881">
                  <c:v>1.5281918161214899E-2</c:v>
                </c:pt>
                <c:pt idx="2882">
                  <c:v>1.5280397178199373E-2</c:v>
                </c:pt>
                <c:pt idx="2883">
                  <c:v>1.5278977973959374E-2</c:v>
                </c:pt>
                <c:pt idx="2884">
                  <c:v>1.5277660900638734E-2</c:v>
                </c:pt>
                <c:pt idx="2885">
                  <c:v>1.5276446310334516E-2</c:v>
                </c:pt>
                <c:pt idx="2886">
                  <c:v>1.5275334555189245E-2</c:v>
                </c:pt>
                <c:pt idx="2887">
                  <c:v>1.5274325987310326E-2</c:v>
                </c:pt>
                <c:pt idx="2888">
                  <c:v>1.5273420958851048E-2</c:v>
                </c:pt>
                <c:pt idx="2889">
                  <c:v>1.5272619821905975E-2</c:v>
                </c:pt>
                <c:pt idx="2890">
                  <c:v>1.5271922928627033E-2</c:v>
                </c:pt>
                <c:pt idx="2891">
                  <c:v>1.5271330631130824E-2</c:v>
                </c:pt>
                <c:pt idx="2892">
                  <c:v>1.5270813839457864E-2</c:v>
                </c:pt>
                <c:pt idx="2893">
                  <c:v>1.5270415269929623E-2</c:v>
                </c:pt>
                <c:pt idx="2894">
                  <c:v>1.5270153994442424E-2</c:v>
                </c:pt>
                <c:pt idx="2895">
                  <c:v>1.5269998773548116E-2</c:v>
                </c:pt>
                <c:pt idx="2896">
                  <c:v>1.5269666466341302E-2</c:v>
                </c:pt>
                <c:pt idx="2897">
                  <c:v>1.5268106774362704E-2</c:v>
                </c:pt>
                <c:pt idx="2898">
                  <c:v>1.5266398688670779E-2</c:v>
                </c:pt>
                <c:pt idx="2899">
                  <c:v>1.5264698712273981E-2</c:v>
                </c:pt>
                <c:pt idx="2900">
                  <c:v>1.5263006906611263E-2</c:v>
                </c:pt>
                <c:pt idx="2901">
                  <c:v>1.5261323333179724E-2</c:v>
                </c:pt>
                <c:pt idx="2902">
                  <c:v>1.5259648053453071E-2</c:v>
                </c:pt>
                <c:pt idx="2903">
                  <c:v>1.5257981128916614E-2</c:v>
                </c:pt>
                <c:pt idx="2904">
                  <c:v>1.5256322621044073E-2</c:v>
                </c:pt>
                <c:pt idx="2905">
                  <c:v>1.5254672591320986E-2</c:v>
                </c:pt>
                <c:pt idx="2906">
                  <c:v>1.5252564208828057E-2</c:v>
                </c:pt>
                <c:pt idx="2907">
                  <c:v>1.5250469018191064E-2</c:v>
                </c:pt>
                <c:pt idx="2908">
                  <c:v>1.5248849769421686E-2</c:v>
                </c:pt>
                <c:pt idx="2909">
                  <c:v>1.524723927986108E-2</c:v>
                </c:pt>
                <c:pt idx="2910">
                  <c:v>1.5245637610971606E-2</c:v>
                </c:pt>
                <c:pt idx="2911">
                  <c:v>1.5244044824238523E-2</c:v>
                </c:pt>
                <c:pt idx="2912">
                  <c:v>1.5242460981135637E-2</c:v>
                </c:pt>
                <c:pt idx="2913">
                  <c:v>1.5240886143160003E-2</c:v>
                </c:pt>
                <c:pt idx="2914">
                  <c:v>1.5239320371762292E-2</c:v>
                </c:pt>
                <c:pt idx="2915">
                  <c:v>1.5237763728451001E-2</c:v>
                </c:pt>
                <c:pt idx="2916">
                  <c:v>1.5236216274676674E-2</c:v>
                </c:pt>
                <c:pt idx="2917">
                  <c:v>1.5234678071948128E-2</c:v>
                </c:pt>
                <c:pt idx="2918">
                  <c:v>1.5233149181727435E-2</c:v>
                </c:pt>
                <c:pt idx="2919">
                  <c:v>1.523162966548843E-2</c:v>
                </c:pt>
                <c:pt idx="2920">
                  <c:v>1.5230119584739753E-2</c:v>
                </c:pt>
                <c:pt idx="2921">
                  <c:v>1.5228619000920563E-2</c:v>
                </c:pt>
                <c:pt idx="2922">
                  <c:v>1.522712797555073E-2</c:v>
                </c:pt>
                <c:pt idx="2923">
                  <c:v>1.5225646570081207E-2</c:v>
                </c:pt>
                <c:pt idx="2924">
                  <c:v>1.5224174845997316E-2</c:v>
                </c:pt>
                <c:pt idx="2925">
                  <c:v>1.522271286478457E-2</c:v>
                </c:pt>
                <c:pt idx="2926">
                  <c:v>1.522126068791663E-2</c:v>
                </c:pt>
                <c:pt idx="2927">
                  <c:v>1.5219818376890492E-2</c:v>
                </c:pt>
                <c:pt idx="2928">
                  <c:v>1.5218385993157026E-2</c:v>
                </c:pt>
                <c:pt idx="2929">
                  <c:v>1.521696359822472E-2</c:v>
                </c:pt>
                <c:pt idx="2930">
                  <c:v>1.5215551253544266E-2</c:v>
                </c:pt>
                <c:pt idx="2931">
                  <c:v>1.521414902062424E-2</c:v>
                </c:pt>
                <c:pt idx="2932">
                  <c:v>1.5212756960903854E-2</c:v>
                </c:pt>
                <c:pt idx="2933">
                  <c:v>1.5211375135926143E-2</c:v>
                </c:pt>
                <c:pt idx="2934">
                  <c:v>1.5210003607107348E-2</c:v>
                </c:pt>
                <c:pt idx="2935">
                  <c:v>1.5208642435956045E-2</c:v>
                </c:pt>
                <c:pt idx="2936">
                  <c:v>1.5207291683945818E-2</c:v>
                </c:pt>
                <c:pt idx="2937">
                  <c:v>1.5205951412573936E-2</c:v>
                </c:pt>
                <c:pt idx="2938">
                  <c:v>1.5204621683302583E-2</c:v>
                </c:pt>
                <c:pt idx="2939">
                  <c:v>1.5203302557594127E-2</c:v>
                </c:pt>
                <c:pt idx="2940">
                  <c:v>1.5201994096968452E-2</c:v>
                </c:pt>
                <c:pt idx="2941">
                  <c:v>1.5200696362876524E-2</c:v>
                </c:pt>
                <c:pt idx="2942">
                  <c:v>1.5199409416803767E-2</c:v>
                </c:pt>
                <c:pt idx="2943">
                  <c:v>1.5198133320235346E-2</c:v>
                </c:pt>
                <c:pt idx="2944">
                  <c:v>1.5196868134645365E-2</c:v>
                </c:pt>
                <c:pt idx="2945">
                  <c:v>1.5195613921519194E-2</c:v>
                </c:pt>
                <c:pt idx="2946">
                  <c:v>1.5194370742330664E-2</c:v>
                </c:pt>
                <c:pt idx="2947">
                  <c:v>1.5193138658565072E-2</c:v>
                </c:pt>
                <c:pt idx="2948">
                  <c:v>1.5192013369607463E-2</c:v>
                </c:pt>
                <c:pt idx="2949">
                  <c:v>1.519097853746262E-2</c:v>
                </c:pt>
                <c:pt idx="2950">
                  <c:v>1.5189930330699113E-2</c:v>
                </c:pt>
                <c:pt idx="2951">
                  <c:v>1.5188868737162891E-2</c:v>
                </c:pt>
                <c:pt idx="2952">
                  <c:v>1.5187793744664937E-2</c:v>
                </c:pt>
                <c:pt idx="2953">
                  <c:v>1.5186705341027779E-2</c:v>
                </c:pt>
                <c:pt idx="2954">
                  <c:v>1.5185603514085775E-2</c:v>
                </c:pt>
                <c:pt idx="2955">
                  <c:v>1.5184488251661458E-2</c:v>
                </c:pt>
                <c:pt idx="2956">
                  <c:v>1.5183359541565798E-2</c:v>
                </c:pt>
                <c:pt idx="2957">
                  <c:v>1.5182217371632875E-2</c:v>
                </c:pt>
                <c:pt idx="2958">
                  <c:v>1.5181061729685452E-2</c:v>
                </c:pt>
                <c:pt idx="2959">
                  <c:v>1.5179892603557496E-2</c:v>
                </c:pt>
                <c:pt idx="2960">
                  <c:v>1.5178709981048404E-2</c:v>
                </c:pt>
                <c:pt idx="2961">
                  <c:v>1.5177513850003939E-2</c:v>
                </c:pt>
                <c:pt idx="2962">
                  <c:v>1.517630419824662E-2</c:v>
                </c:pt>
                <c:pt idx="2963">
                  <c:v>1.5175081013587284E-2</c:v>
                </c:pt>
                <c:pt idx="2964">
                  <c:v>1.517384428387158E-2</c:v>
                </c:pt>
                <c:pt idx="2965">
                  <c:v>1.5172593996898966E-2</c:v>
                </c:pt>
                <c:pt idx="2966">
                  <c:v>1.5171330140503359E-2</c:v>
                </c:pt>
                <c:pt idx="2967">
                  <c:v>1.5170052702507215E-2</c:v>
                </c:pt>
                <c:pt idx="2968">
                  <c:v>1.5168761670744643E-2</c:v>
                </c:pt>
                <c:pt idx="2969">
                  <c:v>1.516745703303808E-2</c:v>
                </c:pt>
                <c:pt idx="2970">
                  <c:v>1.5166138777198329E-2</c:v>
                </c:pt>
                <c:pt idx="2971">
                  <c:v>1.5164806891059245E-2</c:v>
                </c:pt>
                <c:pt idx="2972">
                  <c:v>1.5163461362443441E-2</c:v>
                </c:pt>
                <c:pt idx="2973">
                  <c:v>1.516210217917331E-2</c:v>
                </c:pt>
                <c:pt idx="2974">
                  <c:v>1.5160729329071048E-2</c:v>
                </c:pt>
                <c:pt idx="2975">
                  <c:v>1.5159342799959017E-2</c:v>
                </c:pt>
                <c:pt idx="2976">
                  <c:v>1.5157942579682898E-2</c:v>
                </c:pt>
                <c:pt idx="2977">
                  <c:v>1.5156528656041788E-2</c:v>
                </c:pt>
                <c:pt idx="2978">
                  <c:v>1.5155101016869588E-2</c:v>
                </c:pt>
                <c:pt idx="2979">
                  <c:v>1.5153659649988615E-2</c:v>
                </c:pt>
                <c:pt idx="2980">
                  <c:v>1.5152204543209683E-2</c:v>
                </c:pt>
                <c:pt idx="2981">
                  <c:v>1.5150735684389629E-2</c:v>
                </c:pt>
                <c:pt idx="2982">
                  <c:v>1.5149253061327585E-2</c:v>
                </c:pt>
                <c:pt idx="2983">
                  <c:v>1.514775666184608E-2</c:v>
                </c:pt>
                <c:pt idx="2984">
                  <c:v>1.5146246473778588E-2</c:v>
                </c:pt>
                <c:pt idx="2985">
                  <c:v>1.5144722484959187E-2</c:v>
                </c:pt>
                <c:pt idx="2986">
                  <c:v>1.514318468318687E-2</c:v>
                </c:pt>
                <c:pt idx="2987">
                  <c:v>1.5141633056307094E-2</c:v>
                </c:pt>
                <c:pt idx="2988">
                  <c:v>1.5140067592118646E-2</c:v>
                </c:pt>
                <c:pt idx="2989">
                  <c:v>1.5138488278490278E-2</c:v>
                </c:pt>
                <c:pt idx="2990">
                  <c:v>1.5136895103186297E-2</c:v>
                </c:pt>
                <c:pt idx="2991">
                  <c:v>1.513528805408648E-2</c:v>
                </c:pt>
                <c:pt idx="2992">
                  <c:v>1.5133667118990094E-2</c:v>
                </c:pt>
                <c:pt idx="2993">
                  <c:v>1.5132032285707619E-2</c:v>
                </c:pt>
                <c:pt idx="2994">
                  <c:v>1.5130383542084415E-2</c:v>
                </c:pt>
                <c:pt idx="2995">
                  <c:v>1.5128720875942341E-2</c:v>
                </c:pt>
                <c:pt idx="2996">
                  <c:v>1.5127044275092186E-2</c:v>
                </c:pt>
                <c:pt idx="2997">
                  <c:v>1.5149005570580657E-2</c:v>
                </c:pt>
                <c:pt idx="2998">
                  <c:v>1.516508387600096E-2</c:v>
                </c:pt>
                <c:pt idx="2999">
                  <c:v>1.5163360689857819E-2</c:v>
                </c:pt>
                <c:pt idx="3000">
                  <c:v>1.5161841273206272E-2</c:v>
                </c:pt>
                <c:pt idx="3001">
                  <c:v>1.5160678840458583E-2</c:v>
                </c:pt>
                <c:pt idx="3002">
                  <c:v>1.5159511852941055E-2</c:v>
                </c:pt>
                <c:pt idx="3003">
                  <c:v>1.5158334266622867E-2</c:v>
                </c:pt>
                <c:pt idx="3004">
                  <c:v>1.5157146075491205E-2</c:v>
                </c:pt>
                <c:pt idx="3005">
                  <c:v>1.515594727354483E-2</c:v>
                </c:pt>
                <c:pt idx="3006">
                  <c:v>1.5154737854782399E-2</c:v>
                </c:pt>
                <c:pt idx="3007">
                  <c:v>1.5153517813168069E-2</c:v>
                </c:pt>
                <c:pt idx="3008">
                  <c:v>1.5152287142735293E-2</c:v>
                </c:pt>
                <c:pt idx="3009">
                  <c:v>1.5151045837447997E-2</c:v>
                </c:pt>
                <c:pt idx="3010">
                  <c:v>1.5149793891304894E-2</c:v>
                </c:pt>
                <c:pt idx="3011">
                  <c:v>1.5148531298304695E-2</c:v>
                </c:pt>
                <c:pt idx="3012">
                  <c:v>1.5147258052434595E-2</c:v>
                </c:pt>
                <c:pt idx="3013">
                  <c:v>1.5145974147704872E-2</c:v>
                </c:pt>
                <c:pt idx="3014">
                  <c:v>1.5144679578067855E-2</c:v>
                </c:pt>
                <c:pt idx="3015">
                  <c:v>1.5143374337556971E-2</c:v>
                </c:pt>
                <c:pt idx="3016">
                  <c:v>1.5142058420147656E-2</c:v>
                </c:pt>
                <c:pt idx="3017">
                  <c:v>1.5140731819838818E-2</c:v>
                </c:pt>
                <c:pt idx="3018">
                  <c:v>1.5139394530605747E-2</c:v>
                </c:pt>
                <c:pt idx="3019">
                  <c:v>1.5138046546470409E-2</c:v>
                </c:pt>
                <c:pt idx="3020">
                  <c:v>1.5136687861396568E-2</c:v>
                </c:pt>
                <c:pt idx="3021">
                  <c:v>1.5135318469406045E-2</c:v>
                </c:pt>
                <c:pt idx="3022">
                  <c:v>1.513393836446289E-2</c:v>
                </c:pt>
                <c:pt idx="3023">
                  <c:v>1.5132547540577178E-2</c:v>
                </c:pt>
                <c:pt idx="3024">
                  <c:v>1.5131145991735982E-2</c:v>
                </c:pt>
                <c:pt idx="3025">
                  <c:v>1.5129733711937925E-2</c:v>
                </c:pt>
                <c:pt idx="3026">
                  <c:v>1.5128310695158421E-2</c:v>
                </c:pt>
                <c:pt idx="3027">
                  <c:v>1.5126876935419382E-2</c:v>
                </c:pt>
                <c:pt idx="3028">
                  <c:v>1.5125432426707542E-2</c:v>
                </c:pt>
                <c:pt idx="3029">
                  <c:v>1.5123977162975338E-2</c:v>
                </c:pt>
                <c:pt idx="3030">
                  <c:v>1.5122511138267701E-2</c:v>
                </c:pt>
                <c:pt idx="3031">
                  <c:v>1.5121034346548394E-2</c:v>
                </c:pt>
                <c:pt idx="3032">
                  <c:v>1.5119546781827692E-2</c:v>
                </c:pt>
                <c:pt idx="3033">
                  <c:v>1.5118048438069078E-2</c:v>
                </c:pt>
                <c:pt idx="3034">
                  <c:v>1.5116539309282981E-2</c:v>
                </c:pt>
                <c:pt idx="3035">
                  <c:v>1.5115019389479482E-2</c:v>
                </c:pt>
                <c:pt idx="3036">
                  <c:v>1.5113488672633912E-2</c:v>
                </c:pt>
                <c:pt idx="3037">
                  <c:v>1.5111947152744897E-2</c:v>
                </c:pt>
                <c:pt idx="3038">
                  <c:v>1.5110394823787494E-2</c:v>
                </c:pt>
                <c:pt idx="3039">
                  <c:v>1.5108831679783706E-2</c:v>
                </c:pt>
                <c:pt idx="3040">
                  <c:v>1.5107257714697141E-2</c:v>
                </c:pt>
                <c:pt idx="3041">
                  <c:v>1.5105672922538008E-2</c:v>
                </c:pt>
                <c:pt idx="3042">
                  <c:v>1.5104077297304629E-2</c:v>
                </c:pt>
                <c:pt idx="3043">
                  <c:v>1.5102470832960685E-2</c:v>
                </c:pt>
                <c:pt idx="3044">
                  <c:v>1.5100853523539655E-2</c:v>
                </c:pt>
                <c:pt idx="3045">
                  <c:v>1.5099225363005113E-2</c:v>
                </c:pt>
                <c:pt idx="3046">
                  <c:v>1.5097586345355532E-2</c:v>
                </c:pt>
                <c:pt idx="3047">
                  <c:v>1.509593646458947E-2</c:v>
                </c:pt>
                <c:pt idx="3048">
                  <c:v>1.5094275714693507E-2</c:v>
                </c:pt>
                <c:pt idx="3049">
                  <c:v>1.5080799158817989E-2</c:v>
                </c:pt>
                <c:pt idx="3050">
                  <c:v>1.504968955731037E-2</c:v>
                </c:pt>
                <c:pt idx="3051">
                  <c:v>1.5048000790762085E-2</c:v>
                </c:pt>
                <c:pt idx="3052">
                  <c:v>1.5046376612348891E-2</c:v>
                </c:pt>
                <c:pt idx="3053">
                  <c:v>1.5045087783904973E-2</c:v>
                </c:pt>
                <c:pt idx="3054">
                  <c:v>1.5043835171427704E-2</c:v>
                </c:pt>
                <c:pt idx="3055">
                  <c:v>1.5042576484378638E-2</c:v>
                </c:pt>
                <c:pt idx="3056">
                  <c:v>1.5041311727306106E-2</c:v>
                </c:pt>
                <c:pt idx="3057">
                  <c:v>1.504004090473555E-2</c:v>
                </c:pt>
                <c:pt idx="3058">
                  <c:v>1.5038764021169019E-2</c:v>
                </c:pt>
                <c:pt idx="3059">
                  <c:v>1.5037481081108587E-2</c:v>
                </c:pt>
                <c:pt idx="3060">
                  <c:v>1.503619208909102E-2</c:v>
                </c:pt>
                <c:pt idx="3061">
                  <c:v>1.5034897049630175E-2</c:v>
                </c:pt>
                <c:pt idx="3062">
                  <c:v>1.5033595967216507E-2</c:v>
                </c:pt>
                <c:pt idx="3063">
                  <c:v>1.5032288846398352E-2</c:v>
                </c:pt>
                <c:pt idx="3064">
                  <c:v>1.5030975691666351E-2</c:v>
                </c:pt>
                <c:pt idx="3065">
                  <c:v>1.5029656507545754E-2</c:v>
                </c:pt>
                <c:pt idx="3066">
                  <c:v>1.5028331298573299E-2</c:v>
                </c:pt>
                <c:pt idx="3067">
                  <c:v>1.5027000069227943E-2</c:v>
                </c:pt>
                <c:pt idx="3068">
                  <c:v>1.5025662824035063E-2</c:v>
                </c:pt>
                <c:pt idx="3069">
                  <c:v>1.5024319567519774E-2</c:v>
                </c:pt>
                <c:pt idx="3070">
                  <c:v>1.5022970304195745E-2</c:v>
                </c:pt>
                <c:pt idx="3071">
                  <c:v>1.5021615038576732E-2</c:v>
                </c:pt>
                <c:pt idx="3072">
                  <c:v>1.5020253775187979E-2</c:v>
                </c:pt>
                <c:pt idx="3073">
                  <c:v>1.5018886518519957E-2</c:v>
                </c:pt>
                <c:pt idx="3074">
                  <c:v>1.5017513273109349E-2</c:v>
                </c:pt>
                <c:pt idx="3075">
                  <c:v>1.5016134043458461E-2</c:v>
                </c:pt>
                <c:pt idx="3076">
                  <c:v>1.5014748834092439E-2</c:v>
                </c:pt>
                <c:pt idx="3077">
                  <c:v>1.501335764953652E-2</c:v>
                </c:pt>
                <c:pt idx="3078">
                  <c:v>1.5011960494269637E-2</c:v>
                </c:pt>
                <c:pt idx="3079">
                  <c:v>1.5010557372851828E-2</c:v>
                </c:pt>
                <c:pt idx="3080">
                  <c:v>1.5009148289773429E-2</c:v>
                </c:pt>
                <c:pt idx="3081">
                  <c:v>1.5007733249559667E-2</c:v>
                </c:pt>
                <c:pt idx="3082">
                  <c:v>1.5006312256712787E-2</c:v>
                </c:pt>
                <c:pt idx="3083">
                  <c:v>1.5004885315757931E-2</c:v>
                </c:pt>
                <c:pt idx="3084">
                  <c:v>1.500345243120875E-2</c:v>
                </c:pt>
                <c:pt idx="3085">
                  <c:v>1.5002013607567312E-2</c:v>
                </c:pt>
                <c:pt idx="3086">
                  <c:v>1.5000568849393648E-2</c:v>
                </c:pt>
                <c:pt idx="3087">
                  <c:v>1.4999118161143354E-2</c:v>
                </c:pt>
                <c:pt idx="3088">
                  <c:v>1.4997661547376372E-2</c:v>
                </c:pt>
                <c:pt idx="3089">
                  <c:v>1.499619901258337E-2</c:v>
                </c:pt>
                <c:pt idx="3090">
                  <c:v>1.4994730561301047E-2</c:v>
                </c:pt>
                <c:pt idx="3091">
                  <c:v>1.4993256198019887E-2</c:v>
                </c:pt>
                <c:pt idx="3092">
                  <c:v>1.4991775927276681E-2</c:v>
                </c:pt>
                <c:pt idx="3093">
                  <c:v>1.4990289753573574E-2</c:v>
                </c:pt>
                <c:pt idx="3094">
                  <c:v>1.4988797681435601E-2</c:v>
                </c:pt>
                <c:pt idx="3095">
                  <c:v>1.4987299715387965E-2</c:v>
                </c:pt>
                <c:pt idx="3096">
                  <c:v>1.4985795859898175E-2</c:v>
                </c:pt>
                <c:pt idx="3097">
                  <c:v>1.4984286119549221E-2</c:v>
                </c:pt>
                <c:pt idx="3098">
                  <c:v>1.4982770498796854E-2</c:v>
                </c:pt>
                <c:pt idx="3099">
                  <c:v>1.4981249002200998E-2</c:v>
                </c:pt>
                <c:pt idx="3100">
                  <c:v>1.4979612237156726E-2</c:v>
                </c:pt>
                <c:pt idx="3101">
                  <c:v>1.4977968887266555E-2</c:v>
                </c:pt>
                <c:pt idx="3102">
                  <c:v>1.4976428953062631E-2</c:v>
                </c:pt>
                <c:pt idx="3103">
                  <c:v>1.4974883161706289E-2</c:v>
                </c:pt>
                <c:pt idx="3104">
                  <c:v>1.4973347883595367E-2</c:v>
                </c:pt>
                <c:pt idx="3105">
                  <c:v>1.4972088098476031E-2</c:v>
                </c:pt>
                <c:pt idx="3106">
                  <c:v>1.4970921528881083E-2</c:v>
                </c:pt>
                <c:pt idx="3107">
                  <c:v>1.4969745582130671E-2</c:v>
                </c:pt>
                <c:pt idx="3108">
                  <c:v>1.4968560251337124E-2</c:v>
                </c:pt>
                <c:pt idx="3109">
                  <c:v>1.4967365529613011E-2</c:v>
                </c:pt>
                <c:pt idx="3110">
                  <c:v>1.4966161410082241E-2</c:v>
                </c:pt>
                <c:pt idx="3111">
                  <c:v>1.4964947885857166E-2</c:v>
                </c:pt>
                <c:pt idx="3112">
                  <c:v>1.496372495008483E-2</c:v>
                </c:pt>
                <c:pt idx="3113">
                  <c:v>1.496249259581991E-2</c:v>
                </c:pt>
                <c:pt idx="3114">
                  <c:v>1.4961250816255718E-2</c:v>
                </c:pt>
                <c:pt idx="3115">
                  <c:v>1.4959999604446689E-2</c:v>
                </c:pt>
                <c:pt idx="3116">
                  <c:v>1.4958738953563163E-2</c:v>
                </c:pt>
                <c:pt idx="3117">
                  <c:v>1.4957468856694349E-2</c:v>
                </c:pt>
                <c:pt idx="3118">
                  <c:v>1.495618930696409E-2</c:v>
                </c:pt>
                <c:pt idx="3119">
                  <c:v>1.495490029747315E-2</c:v>
                </c:pt>
                <c:pt idx="3120">
                  <c:v>1.4953601821368732E-2</c:v>
                </c:pt>
                <c:pt idx="3121">
                  <c:v>1.4952293871763032E-2</c:v>
                </c:pt>
                <c:pt idx="3122">
                  <c:v>1.4950976441768384E-2</c:v>
                </c:pt>
                <c:pt idx="3123">
                  <c:v>1.4949649524485617E-2</c:v>
                </c:pt>
                <c:pt idx="3124">
                  <c:v>1.4948313113073352E-2</c:v>
                </c:pt>
                <c:pt idx="3125">
                  <c:v>1.4946967200609129E-2</c:v>
                </c:pt>
                <c:pt idx="3126">
                  <c:v>1.4945611780239846E-2</c:v>
                </c:pt>
                <c:pt idx="3127">
                  <c:v>1.4944246845066447E-2</c:v>
                </c:pt>
                <c:pt idx="3128">
                  <c:v>1.4942872388212706E-2</c:v>
                </c:pt>
                <c:pt idx="3129">
                  <c:v>1.4941488402802496E-2</c:v>
                </c:pt>
                <c:pt idx="3130">
                  <c:v>1.4940094881948087E-2</c:v>
                </c:pt>
                <c:pt idx="3131">
                  <c:v>1.4938691818773419E-2</c:v>
                </c:pt>
                <c:pt idx="3132">
                  <c:v>1.4937279206379016E-2</c:v>
                </c:pt>
                <c:pt idx="3133">
                  <c:v>1.4935857037911863E-2</c:v>
                </c:pt>
                <c:pt idx="3134">
                  <c:v>1.4934425306461243E-2</c:v>
                </c:pt>
                <c:pt idx="3135">
                  <c:v>1.4932984005174038E-2</c:v>
                </c:pt>
                <c:pt idx="3136">
                  <c:v>1.4931533127139351E-2</c:v>
                </c:pt>
                <c:pt idx="3137">
                  <c:v>1.4930072665480992E-2</c:v>
                </c:pt>
                <c:pt idx="3138">
                  <c:v>1.4928602613357579E-2</c:v>
                </c:pt>
                <c:pt idx="3139">
                  <c:v>1.4927122963823293E-2</c:v>
                </c:pt>
                <c:pt idx="3140">
                  <c:v>1.4925633710048231E-2</c:v>
                </c:pt>
                <c:pt idx="3141">
                  <c:v>1.4924134845121626E-2</c:v>
                </c:pt>
                <c:pt idx="3142">
                  <c:v>1.492262636216718E-2</c:v>
                </c:pt>
                <c:pt idx="3143">
                  <c:v>1.4921108254308665E-2</c:v>
                </c:pt>
                <c:pt idx="3144">
                  <c:v>1.4919580514669855E-2</c:v>
                </c:pt>
                <c:pt idx="3145">
                  <c:v>1.4918043136351452E-2</c:v>
                </c:pt>
                <c:pt idx="3146">
                  <c:v>1.4916496112488615E-2</c:v>
                </c:pt>
                <c:pt idx="3147">
                  <c:v>1.4914939436193526E-2</c:v>
                </c:pt>
                <c:pt idx="3148">
                  <c:v>1.4913373100578524E-2</c:v>
                </c:pt>
                <c:pt idx="3149">
                  <c:v>1.4911797098767264E-2</c:v>
                </c:pt>
                <c:pt idx="3150">
                  <c:v>1.4910211423883483E-2</c:v>
                </c:pt>
                <c:pt idx="3151">
                  <c:v>1.4908616069027759E-2</c:v>
                </c:pt>
                <c:pt idx="3152">
                  <c:v>1.490689588701509E-2</c:v>
                </c:pt>
                <c:pt idx="3153">
                  <c:v>1.490516482371307E-2</c:v>
                </c:pt>
                <c:pt idx="3154">
                  <c:v>1.4903539001336289E-2</c:v>
                </c:pt>
                <c:pt idx="3155">
                  <c:v>1.4901903470475325E-2</c:v>
                </c:pt>
                <c:pt idx="3156">
                  <c:v>1.4900345075151627E-2</c:v>
                </c:pt>
                <c:pt idx="3157">
                  <c:v>1.4899472797306901E-2</c:v>
                </c:pt>
                <c:pt idx="3158">
                  <c:v>1.4898721201462248E-2</c:v>
                </c:pt>
                <c:pt idx="3159">
                  <c:v>1.4897934432980741E-2</c:v>
                </c:pt>
                <c:pt idx="3160">
                  <c:v>1.4897112415664238E-2</c:v>
                </c:pt>
                <c:pt idx="3161">
                  <c:v>1.4896255073384223E-2</c:v>
                </c:pt>
                <c:pt idx="3162">
                  <c:v>1.4895362329919276E-2</c:v>
                </c:pt>
                <c:pt idx="3163">
                  <c:v>1.4894434109152081E-2</c:v>
                </c:pt>
                <c:pt idx="3164">
                  <c:v>1.4893470334861067E-2</c:v>
                </c:pt>
                <c:pt idx="3165">
                  <c:v>1.4892470930928981E-2</c:v>
                </c:pt>
                <c:pt idx="3166">
                  <c:v>1.4891435821122487E-2</c:v>
                </c:pt>
                <c:pt idx="3167">
                  <c:v>1.4890364929312373E-2</c:v>
                </c:pt>
                <c:pt idx="3168">
                  <c:v>1.4889258179323213E-2</c:v>
                </c:pt>
                <c:pt idx="3169">
                  <c:v>1.488811549495624E-2</c:v>
                </c:pt>
                <c:pt idx="3170">
                  <c:v>1.4886936800081976E-2</c:v>
                </c:pt>
                <c:pt idx="3171">
                  <c:v>1.4885722018489924E-2</c:v>
                </c:pt>
                <c:pt idx="3172">
                  <c:v>1.4884471074039075E-2</c:v>
                </c:pt>
                <c:pt idx="3173">
                  <c:v>1.4883183890530217E-2</c:v>
                </c:pt>
                <c:pt idx="3174">
                  <c:v>1.4881860391822049E-2</c:v>
                </c:pt>
                <c:pt idx="3175">
                  <c:v>1.4880500501703827E-2</c:v>
                </c:pt>
                <c:pt idx="3176">
                  <c:v>1.4879104144034084E-2</c:v>
                </c:pt>
                <c:pt idx="3177">
                  <c:v>1.4877671242648081E-2</c:v>
                </c:pt>
                <c:pt idx="3178">
                  <c:v>1.4876201721346179E-2</c:v>
                </c:pt>
                <c:pt idx="3179">
                  <c:v>1.4874695503986868E-2</c:v>
                </c:pt>
                <c:pt idx="3180">
                  <c:v>1.4873152514370387E-2</c:v>
                </c:pt>
                <c:pt idx="3181">
                  <c:v>1.4871572676331686E-2</c:v>
                </c:pt>
                <c:pt idx="3182">
                  <c:v>1.4869955913717215E-2</c:v>
                </c:pt>
                <c:pt idx="3183">
                  <c:v>1.4868302150350263E-2</c:v>
                </c:pt>
                <c:pt idx="3184">
                  <c:v>1.4866611310030631E-2</c:v>
                </c:pt>
                <c:pt idx="3185">
                  <c:v>1.4864883316639219E-2</c:v>
                </c:pt>
                <c:pt idx="3186">
                  <c:v>1.4863118093941268E-2</c:v>
                </c:pt>
                <c:pt idx="3187">
                  <c:v>1.4861315565817415E-2</c:v>
                </c:pt>
                <c:pt idx="3188">
                  <c:v>1.4859475656078844E-2</c:v>
                </c:pt>
                <c:pt idx="3189">
                  <c:v>1.4857598288536651E-2</c:v>
                </c:pt>
                <c:pt idx="3190">
                  <c:v>1.485568338704822E-2</c:v>
                </c:pt>
                <c:pt idx="3191">
                  <c:v>1.4853730875424295E-2</c:v>
                </c:pt>
                <c:pt idx="3192">
                  <c:v>1.4851740677510413E-2</c:v>
                </c:pt>
                <c:pt idx="3193">
                  <c:v>1.4849712717094322E-2</c:v>
                </c:pt>
                <c:pt idx="3194">
                  <c:v>1.4847646918056021E-2</c:v>
                </c:pt>
                <c:pt idx="3195">
                  <c:v>1.4845543204194461E-2</c:v>
                </c:pt>
                <c:pt idx="3196">
                  <c:v>1.4843401499331667E-2</c:v>
                </c:pt>
                <c:pt idx="3197">
                  <c:v>1.4841221727324364E-2</c:v>
                </c:pt>
                <c:pt idx="3198">
                  <c:v>1.4839003811982636E-2</c:v>
                </c:pt>
                <c:pt idx="3199">
                  <c:v>1.4836747677139781E-2</c:v>
                </c:pt>
                <c:pt idx="3200">
                  <c:v>1.4834453246617602E-2</c:v>
                </c:pt>
                <c:pt idx="3201">
                  <c:v>1.4832120444249126E-2</c:v>
                </c:pt>
                <c:pt idx="3202">
                  <c:v>1.4829749193867356E-2</c:v>
                </c:pt>
                <c:pt idx="3203">
                  <c:v>1.4827339419293635E-2</c:v>
                </c:pt>
                <c:pt idx="3204">
                  <c:v>1.4824714187980178E-2</c:v>
                </c:pt>
                <c:pt idx="3205">
                  <c:v>1.4833625261187295E-2</c:v>
                </c:pt>
                <c:pt idx="3206">
                  <c:v>1.4860115600381574E-2</c:v>
                </c:pt>
                <c:pt idx="3207">
                  <c:v>1.4857538372513418E-2</c:v>
                </c:pt>
                <c:pt idx="3208">
                  <c:v>1.485520719708323E-2</c:v>
                </c:pt>
                <c:pt idx="3209">
                  <c:v>1.4854134546717563E-2</c:v>
                </c:pt>
                <c:pt idx="3210">
                  <c:v>1.4853175923319535E-2</c:v>
                </c:pt>
                <c:pt idx="3211">
                  <c:v>1.4852170644613812E-2</c:v>
                </c:pt>
                <c:pt idx="3212">
                  <c:v>1.4851118608066189E-2</c:v>
                </c:pt>
                <c:pt idx="3213">
                  <c:v>1.4850019711119111E-2</c:v>
                </c:pt>
                <c:pt idx="3214">
                  <c:v>1.4848873851156831E-2</c:v>
                </c:pt>
                <c:pt idx="3215">
                  <c:v>1.4847680925679726E-2</c:v>
                </c:pt>
                <c:pt idx="3216">
                  <c:v>1.484644083207173E-2</c:v>
                </c:pt>
                <c:pt idx="3217">
                  <c:v>1.4845153467797953E-2</c:v>
                </c:pt>
                <c:pt idx="3218">
                  <c:v>1.4843425752659928E-2</c:v>
                </c:pt>
                <c:pt idx="3219">
                  <c:v>1.4841625325629822E-2</c:v>
                </c:pt>
                <c:pt idx="3220">
                  <c:v>1.4840168300214975E-2</c:v>
                </c:pt>
                <c:pt idx="3221">
                  <c:v>1.4838663535285707E-2</c:v>
                </c:pt>
                <c:pt idx="3222">
                  <c:v>1.4837110928236778E-2</c:v>
                </c:pt>
                <c:pt idx="3223">
                  <c:v>1.4835510376485884E-2</c:v>
                </c:pt>
                <c:pt idx="3224">
                  <c:v>1.4833861777531904E-2</c:v>
                </c:pt>
                <c:pt idx="3225">
                  <c:v>1.4832165028745996E-2</c:v>
                </c:pt>
                <c:pt idx="3226">
                  <c:v>1.4830420027580277E-2</c:v>
                </c:pt>
                <c:pt idx="3227">
                  <c:v>1.4828626671486815E-2</c:v>
                </c:pt>
                <c:pt idx="3228">
                  <c:v>1.4826784857882571E-2</c:v>
                </c:pt>
                <c:pt idx="3229">
                  <c:v>1.4824894484219269E-2</c:v>
                </c:pt>
                <c:pt idx="3230">
                  <c:v>1.4822955447913743E-2</c:v>
                </c:pt>
                <c:pt idx="3231">
                  <c:v>1.4820967646405768E-2</c:v>
                </c:pt>
                <c:pt idx="3232">
                  <c:v>1.4818930977123399E-2</c:v>
                </c:pt>
                <c:pt idx="3233">
                  <c:v>1.4816845337541048E-2</c:v>
                </c:pt>
                <c:pt idx="3234">
                  <c:v>1.481471062502818E-2</c:v>
                </c:pt>
                <c:pt idx="3235">
                  <c:v>1.481252673707076E-2</c:v>
                </c:pt>
                <c:pt idx="3236">
                  <c:v>1.4810293571084279E-2</c:v>
                </c:pt>
                <c:pt idx="3237">
                  <c:v>1.4808011024496278E-2</c:v>
                </c:pt>
                <c:pt idx="3238">
                  <c:v>1.4805678994757007E-2</c:v>
                </c:pt>
                <c:pt idx="3239">
                  <c:v>1.480329737930504E-2</c:v>
                </c:pt>
                <c:pt idx="3240">
                  <c:v>1.4800866075544055E-2</c:v>
                </c:pt>
                <c:pt idx="3241">
                  <c:v>1.4798384980958474E-2</c:v>
                </c:pt>
                <c:pt idx="3242">
                  <c:v>1.4795853992928612E-2</c:v>
                </c:pt>
                <c:pt idx="3243">
                  <c:v>1.4793273008915522E-2</c:v>
                </c:pt>
                <c:pt idx="3244">
                  <c:v>1.4790641926368581E-2</c:v>
                </c:pt>
                <c:pt idx="3245">
                  <c:v>1.4787960642690652E-2</c:v>
                </c:pt>
                <c:pt idx="3246">
                  <c:v>1.4785229055342129E-2</c:v>
                </c:pt>
                <c:pt idx="3247">
                  <c:v>1.4782447061748926E-2</c:v>
                </c:pt>
                <c:pt idx="3248">
                  <c:v>1.4779614559336456E-2</c:v>
                </c:pt>
                <c:pt idx="3249">
                  <c:v>1.4776731445564862E-2</c:v>
                </c:pt>
                <c:pt idx="3250">
                  <c:v>1.4773797617836176E-2</c:v>
                </c:pt>
                <c:pt idx="3251">
                  <c:v>1.4770812973621553E-2</c:v>
                </c:pt>
                <c:pt idx="3252">
                  <c:v>1.4767777410299639E-2</c:v>
                </c:pt>
                <c:pt idx="3253">
                  <c:v>1.4764690825376235E-2</c:v>
                </c:pt>
                <c:pt idx="3254">
                  <c:v>1.4761553116229469E-2</c:v>
                </c:pt>
                <c:pt idx="3255">
                  <c:v>1.4758364180318204E-2</c:v>
                </c:pt>
                <c:pt idx="3256">
                  <c:v>1.4755123915078418E-2</c:v>
                </c:pt>
                <c:pt idx="3257">
                  <c:v>1.4728773472771139E-2</c:v>
                </c:pt>
                <c:pt idx="3258">
                  <c:v>1.4708192568347956E-2</c:v>
                </c:pt>
                <c:pt idx="3259">
                  <c:v>1.4704806975297548E-2</c:v>
                </c:pt>
                <c:pt idx="3260">
                  <c:v>1.4702202772904618E-2</c:v>
                </c:pt>
                <c:pt idx="3261">
                  <c:v>1.4700955162586861E-2</c:v>
                </c:pt>
                <c:pt idx="3262">
                  <c:v>1.4699673392596462E-2</c:v>
                </c:pt>
                <c:pt idx="3263">
                  <c:v>1.4698334180475704E-2</c:v>
                </c:pt>
                <c:pt idx="3264">
                  <c:v>1.4696937401062036E-2</c:v>
                </c:pt>
                <c:pt idx="3265">
                  <c:v>1.4695482929169485E-2</c:v>
                </c:pt>
                <c:pt idx="3266">
                  <c:v>1.469397063960062E-2</c:v>
                </c:pt>
                <c:pt idx="3267">
                  <c:v>1.4692400407226965E-2</c:v>
                </c:pt>
                <c:pt idx="3268">
                  <c:v>1.4690772106792612E-2</c:v>
                </c:pt>
                <c:pt idx="3269">
                  <c:v>1.4689085613180254E-2</c:v>
                </c:pt>
                <c:pt idx="3270">
                  <c:v>1.4687340801168463E-2</c:v>
                </c:pt>
                <c:pt idx="3271">
                  <c:v>1.4685537545581578E-2</c:v>
                </c:pt>
                <c:pt idx="3272">
                  <c:v>1.4683675721232281E-2</c:v>
                </c:pt>
                <c:pt idx="3273">
                  <c:v>1.4681755202979433E-2</c:v>
                </c:pt>
                <c:pt idx="3274">
                  <c:v>1.4679775865600569E-2</c:v>
                </c:pt>
                <c:pt idx="3275">
                  <c:v>1.4677737583919175E-2</c:v>
                </c:pt>
                <c:pt idx="3276">
                  <c:v>1.4675640232758778E-2</c:v>
                </c:pt>
                <c:pt idx="3277">
                  <c:v>1.4673483686942546E-2</c:v>
                </c:pt>
                <c:pt idx="3278">
                  <c:v>1.4671267821281777E-2</c:v>
                </c:pt>
                <c:pt idx="3279">
                  <c:v>1.4668992510610776E-2</c:v>
                </c:pt>
                <c:pt idx="3280">
                  <c:v>1.4666657629705872E-2</c:v>
                </c:pt>
                <c:pt idx="3281">
                  <c:v>1.4664263053435522E-2</c:v>
                </c:pt>
                <c:pt idx="3282">
                  <c:v>1.4661808656587047E-2</c:v>
                </c:pt>
                <c:pt idx="3283">
                  <c:v>1.4659294313993931E-2</c:v>
                </c:pt>
                <c:pt idx="3284">
                  <c:v>1.4656719900466146E-2</c:v>
                </c:pt>
                <c:pt idx="3285">
                  <c:v>1.4654085290825052E-2</c:v>
                </c:pt>
                <c:pt idx="3286">
                  <c:v>1.4651390359880201E-2</c:v>
                </c:pt>
                <c:pt idx="3287">
                  <c:v>1.4648634982464053E-2</c:v>
                </c:pt>
                <c:pt idx="3288">
                  <c:v>1.4645819033397353E-2</c:v>
                </c:pt>
                <c:pt idx="3289">
                  <c:v>1.4642942387477197E-2</c:v>
                </c:pt>
                <c:pt idx="3290">
                  <c:v>1.4640004919523763E-2</c:v>
                </c:pt>
                <c:pt idx="3291">
                  <c:v>1.4637006504391877E-2</c:v>
                </c:pt>
                <c:pt idx="3292">
                  <c:v>1.4633947016843275E-2</c:v>
                </c:pt>
                <c:pt idx="3293">
                  <c:v>1.4630826331743708E-2</c:v>
                </c:pt>
                <c:pt idx="3294">
                  <c:v>1.4627644323889235E-2</c:v>
                </c:pt>
                <c:pt idx="3295">
                  <c:v>1.4624400868098896E-2</c:v>
                </c:pt>
                <c:pt idx="3296">
                  <c:v>1.4621095839202805E-2</c:v>
                </c:pt>
                <c:pt idx="3297">
                  <c:v>1.461772911200785E-2</c:v>
                </c:pt>
                <c:pt idx="3298">
                  <c:v>1.46143005613325E-2</c:v>
                </c:pt>
                <c:pt idx="3299">
                  <c:v>1.461081006200594E-2</c:v>
                </c:pt>
                <c:pt idx="3300">
                  <c:v>1.4607257488811408E-2</c:v>
                </c:pt>
                <c:pt idx="3301">
                  <c:v>1.4603642716624142E-2</c:v>
                </c:pt>
                <c:pt idx="3302">
                  <c:v>1.4599965620226689E-2</c:v>
                </c:pt>
                <c:pt idx="3303">
                  <c:v>1.459622607443573E-2</c:v>
                </c:pt>
                <c:pt idx="3304">
                  <c:v>1.4592423954079765E-2</c:v>
                </c:pt>
                <c:pt idx="3305">
                  <c:v>1.4588559133975205E-2</c:v>
                </c:pt>
                <c:pt idx="3306">
                  <c:v>1.458463148893795E-2</c:v>
                </c:pt>
                <c:pt idx="3307">
                  <c:v>1.4580640893784127E-2</c:v>
                </c:pt>
                <c:pt idx="3308">
                  <c:v>1.45765872233177E-2</c:v>
                </c:pt>
                <c:pt idx="3309">
                  <c:v>1.457247035241192E-2</c:v>
                </c:pt>
                <c:pt idx="3310">
                  <c:v>1.4568290155823912E-2</c:v>
                </c:pt>
                <c:pt idx="3311">
                  <c:v>1.4564046508391736E-2</c:v>
                </c:pt>
                <c:pt idx="3312">
                  <c:v>1.4560501964221494E-2</c:v>
                </c:pt>
                <c:pt idx="3313">
                  <c:v>1.4558993481847356E-2</c:v>
                </c:pt>
                <c:pt idx="3314">
                  <c:v>1.4557532642740553E-2</c:v>
                </c:pt>
                <c:pt idx="3315">
                  <c:v>1.4555997111122244E-2</c:v>
                </c:pt>
                <c:pt idx="3316">
                  <c:v>1.4554386724961633E-2</c:v>
                </c:pt>
                <c:pt idx="3317">
                  <c:v>1.4552701322169653E-2</c:v>
                </c:pt>
                <c:pt idx="3318">
                  <c:v>1.4550940740726595E-2</c:v>
                </c:pt>
                <c:pt idx="3319">
                  <c:v>1.4549104818577414E-2</c:v>
                </c:pt>
                <c:pt idx="3320">
                  <c:v>1.4547193393678317E-2</c:v>
                </c:pt>
                <c:pt idx="3321">
                  <c:v>1.4545206303985356E-2</c:v>
                </c:pt>
                <c:pt idx="3322">
                  <c:v>1.4543143387442453E-2</c:v>
                </c:pt>
                <c:pt idx="3323">
                  <c:v>1.4541004482004842E-2</c:v>
                </c:pt>
                <c:pt idx="3324">
                  <c:v>1.4538789425627223E-2</c:v>
                </c:pt>
                <c:pt idx="3325">
                  <c:v>1.4536498056264342E-2</c:v>
                </c:pt>
                <c:pt idx="3326">
                  <c:v>1.453413021187016E-2</c:v>
                </c:pt>
                <c:pt idx="3327">
                  <c:v>1.4531685730386859E-2</c:v>
                </c:pt>
                <c:pt idx="3328">
                  <c:v>1.4529164449779499E-2</c:v>
                </c:pt>
                <c:pt idx="3329">
                  <c:v>1.4526566208001097E-2</c:v>
                </c:pt>
                <c:pt idx="3330">
                  <c:v>1.4523890842981035E-2</c:v>
                </c:pt>
                <c:pt idx="3331">
                  <c:v>1.4521138192718009E-2</c:v>
                </c:pt>
                <c:pt idx="3332">
                  <c:v>1.4518308095117626E-2</c:v>
                </c:pt>
                <c:pt idx="3333">
                  <c:v>1.4515400388154465E-2</c:v>
                </c:pt>
                <c:pt idx="3334">
                  <c:v>1.4512414909791237E-2</c:v>
                </c:pt>
                <c:pt idx="3335">
                  <c:v>1.4509351497967208E-2</c:v>
                </c:pt>
                <c:pt idx="3336">
                  <c:v>1.4506209990632785E-2</c:v>
                </c:pt>
                <c:pt idx="3337">
                  <c:v>1.4502990225737776E-2</c:v>
                </c:pt>
                <c:pt idx="3338">
                  <c:v>1.4499692041254911E-2</c:v>
                </c:pt>
                <c:pt idx="3339">
                  <c:v>1.4496315275133552E-2</c:v>
                </c:pt>
                <c:pt idx="3340">
                  <c:v>1.4492859765287682E-2</c:v>
                </c:pt>
                <c:pt idx="3341">
                  <c:v>1.4489325349723569E-2</c:v>
                </c:pt>
                <c:pt idx="3342">
                  <c:v>1.4485711866366055E-2</c:v>
                </c:pt>
                <c:pt idx="3343">
                  <c:v>1.4482019153174387E-2</c:v>
                </c:pt>
                <c:pt idx="3344">
                  <c:v>1.4478247048095579E-2</c:v>
                </c:pt>
                <c:pt idx="3345">
                  <c:v>1.4474395389087978E-2</c:v>
                </c:pt>
                <c:pt idx="3346">
                  <c:v>1.447046401410969E-2</c:v>
                </c:pt>
                <c:pt idx="3347">
                  <c:v>1.4466452761094997E-2</c:v>
                </c:pt>
                <c:pt idx="3348">
                  <c:v>1.4462361468024161E-2</c:v>
                </c:pt>
                <c:pt idx="3349">
                  <c:v>1.4458189972819141E-2</c:v>
                </c:pt>
                <c:pt idx="3350">
                  <c:v>1.4453938113459434E-2</c:v>
                </c:pt>
                <c:pt idx="3351">
                  <c:v>1.4449605727877565E-2</c:v>
                </c:pt>
                <c:pt idx="3352">
                  <c:v>1.4445192654028948E-2</c:v>
                </c:pt>
                <c:pt idx="3353">
                  <c:v>1.4440698729903459E-2</c:v>
                </c:pt>
                <c:pt idx="3354">
                  <c:v>1.4436123793409273E-2</c:v>
                </c:pt>
                <c:pt idx="3355">
                  <c:v>1.4431467682500507E-2</c:v>
                </c:pt>
                <c:pt idx="3356">
                  <c:v>1.4426730235153999E-2</c:v>
                </c:pt>
                <c:pt idx="3357">
                  <c:v>1.4421911289323073E-2</c:v>
                </c:pt>
                <c:pt idx="3358">
                  <c:v>1.4417010682925556E-2</c:v>
                </c:pt>
                <c:pt idx="3359">
                  <c:v>1.441202825396036E-2</c:v>
                </c:pt>
                <c:pt idx="3360">
                  <c:v>1.4406963840344672E-2</c:v>
                </c:pt>
                <c:pt idx="3361">
                  <c:v>1.4401817280041307E-2</c:v>
                </c:pt>
                <c:pt idx="3362">
                  <c:v>1.4396588411013028E-2</c:v>
                </c:pt>
                <c:pt idx="3363">
                  <c:v>1.43912770712104E-2</c:v>
                </c:pt>
                <c:pt idx="3364">
                  <c:v>1.4386570578897648E-2</c:v>
                </c:pt>
                <c:pt idx="3365">
                  <c:v>1.4384909188800322E-2</c:v>
                </c:pt>
                <c:pt idx="3366">
                  <c:v>1.4383530947784396E-2</c:v>
                </c:pt>
                <c:pt idx="3367">
                  <c:v>1.4382048273739087E-2</c:v>
                </c:pt>
                <c:pt idx="3368">
                  <c:v>1.4380460940853282E-2</c:v>
                </c:pt>
                <c:pt idx="3369">
                  <c:v>1.4378768723222857E-2</c:v>
                </c:pt>
                <c:pt idx="3370">
                  <c:v>1.4376971395012251E-2</c:v>
                </c:pt>
                <c:pt idx="3371">
                  <c:v>1.4375068730350528E-2</c:v>
                </c:pt>
                <c:pt idx="3372">
                  <c:v>1.4373060503354492E-2</c:v>
                </c:pt>
                <c:pt idx="3373">
                  <c:v>1.4370946488152072E-2</c:v>
                </c:pt>
                <c:pt idx="3374">
                  <c:v>1.4368726458904994E-2</c:v>
                </c:pt>
                <c:pt idx="3375">
                  <c:v>1.4366400189751173E-2</c:v>
                </c:pt>
                <c:pt idx="3376">
                  <c:v>1.4363967454770119E-2</c:v>
                </c:pt>
                <c:pt idx="3377">
                  <c:v>1.4361428028156303E-2</c:v>
                </c:pt>
                <c:pt idx="3378">
                  <c:v>1.4358781683999237E-2</c:v>
                </c:pt>
                <c:pt idx="3379">
                  <c:v>1.4356028196468832E-2</c:v>
                </c:pt>
                <c:pt idx="3380">
                  <c:v>1.4353167339676558E-2</c:v>
                </c:pt>
                <c:pt idx="3381">
                  <c:v>1.4350198887756052E-2</c:v>
                </c:pt>
                <c:pt idx="3382">
                  <c:v>1.4347122614851953E-2</c:v>
                </c:pt>
                <c:pt idx="3383">
                  <c:v>1.4343938295085099E-2</c:v>
                </c:pt>
                <c:pt idx="3384">
                  <c:v>1.4340645702598678E-2</c:v>
                </c:pt>
                <c:pt idx="3385">
                  <c:v>1.4337244611523525E-2</c:v>
                </c:pt>
                <c:pt idx="3386">
                  <c:v>1.4333734796001236E-2</c:v>
                </c:pt>
                <c:pt idx="3387">
                  <c:v>1.4330116030138269E-2</c:v>
                </c:pt>
                <c:pt idx="3388">
                  <c:v>1.4326388088097924E-2</c:v>
                </c:pt>
                <c:pt idx="3389">
                  <c:v>1.4322550744008114E-2</c:v>
                </c:pt>
                <c:pt idx="3390">
                  <c:v>1.4318603771995989E-2</c:v>
                </c:pt>
                <c:pt idx="3391">
                  <c:v>1.431454694618803E-2</c:v>
                </c:pt>
                <c:pt idx="3392">
                  <c:v>1.4310380040732854E-2</c:v>
                </c:pt>
                <c:pt idx="3393">
                  <c:v>1.4306102829766902E-2</c:v>
                </c:pt>
                <c:pt idx="3394">
                  <c:v>1.4301715087391276E-2</c:v>
                </c:pt>
                <c:pt idx="3395">
                  <c:v>1.4297216587775507E-2</c:v>
                </c:pt>
                <c:pt idx="3396">
                  <c:v>1.4292607105053704E-2</c:v>
                </c:pt>
                <c:pt idx="3397">
                  <c:v>1.4287886413324454E-2</c:v>
                </c:pt>
                <c:pt idx="3398">
                  <c:v>1.4283054286755097E-2</c:v>
                </c:pt>
                <c:pt idx="3399">
                  <c:v>1.4278110499465611E-2</c:v>
                </c:pt>
                <c:pt idx="3400">
                  <c:v>1.4273054825598503E-2</c:v>
                </c:pt>
                <c:pt idx="3401">
                  <c:v>1.4267887039260905E-2</c:v>
                </c:pt>
                <c:pt idx="3402">
                  <c:v>1.4262606914628342E-2</c:v>
                </c:pt>
                <c:pt idx="3403">
                  <c:v>1.4257214225806157E-2</c:v>
                </c:pt>
                <c:pt idx="3404">
                  <c:v>1.425170874693359E-2</c:v>
                </c:pt>
                <c:pt idx="3405">
                  <c:v>1.4246090252125993E-2</c:v>
                </c:pt>
                <c:pt idx="3406">
                  <c:v>1.4240358515555511E-2</c:v>
                </c:pt>
                <c:pt idx="3407">
                  <c:v>1.4234513311335748E-2</c:v>
                </c:pt>
                <c:pt idx="3408">
                  <c:v>1.4228554413602774E-2</c:v>
                </c:pt>
                <c:pt idx="3409">
                  <c:v>1.4222481596480003E-2</c:v>
                </c:pt>
                <c:pt idx="3410">
                  <c:v>1.4216294634101637E-2</c:v>
                </c:pt>
                <c:pt idx="3411">
                  <c:v>1.4209993300624188E-2</c:v>
                </c:pt>
                <c:pt idx="3412">
                  <c:v>1.4203113233560634E-2</c:v>
                </c:pt>
                <c:pt idx="3413">
                  <c:v>1.4207194972083793E-2</c:v>
                </c:pt>
                <c:pt idx="3414">
                  <c:v>1.422831719320828E-2</c:v>
                </c:pt>
                <c:pt idx="3415">
                  <c:v>1.4221521061697074E-2</c:v>
                </c:pt>
                <c:pt idx="3416">
                  <c:v>1.4214873891487267E-2</c:v>
                </c:pt>
                <c:pt idx="3417">
                  <c:v>1.4212664984184643E-2</c:v>
                </c:pt>
                <c:pt idx="3418">
                  <c:v>1.4211949474831972E-2</c:v>
                </c:pt>
                <c:pt idx="3419">
                  <c:v>1.4211067734223587E-2</c:v>
                </c:pt>
                <c:pt idx="3420">
                  <c:v>1.4210019404206032E-2</c:v>
                </c:pt>
                <c:pt idx="3421">
                  <c:v>1.4208804126601009E-2</c:v>
                </c:pt>
                <c:pt idx="3422">
                  <c:v>1.4207421543309805E-2</c:v>
                </c:pt>
                <c:pt idx="3423">
                  <c:v>1.4205871296127801E-2</c:v>
                </c:pt>
                <c:pt idx="3424">
                  <c:v>1.4204153026918137E-2</c:v>
                </c:pt>
                <c:pt idx="3425">
                  <c:v>1.4202266377542341E-2</c:v>
                </c:pt>
                <c:pt idx="3426">
                  <c:v>1.4200210989825518E-2</c:v>
                </c:pt>
                <c:pt idx="3427">
                  <c:v>1.419798650561413E-2</c:v>
                </c:pt>
                <c:pt idx="3428">
                  <c:v>1.4195592566788106E-2</c:v>
                </c:pt>
                <c:pt idx="3429">
                  <c:v>1.4193028815144032E-2</c:v>
                </c:pt>
                <c:pt idx="3430">
                  <c:v>1.4190090915835965E-2</c:v>
                </c:pt>
                <c:pt idx="3431">
                  <c:v>1.418696157758006E-2</c:v>
                </c:pt>
                <c:pt idx="3432">
                  <c:v>1.418386179695881E-2</c:v>
                </c:pt>
                <c:pt idx="3433">
                  <c:v>1.4180590719731847E-2</c:v>
                </c:pt>
                <c:pt idx="3434">
                  <c:v>1.4177147987791234E-2</c:v>
                </c:pt>
                <c:pt idx="3435">
                  <c:v>1.4173533242969457E-2</c:v>
                </c:pt>
                <c:pt idx="3436">
                  <c:v>1.4169746127131875E-2</c:v>
                </c:pt>
                <c:pt idx="3437">
                  <c:v>1.4165786282084118E-2</c:v>
                </c:pt>
                <c:pt idx="3438">
                  <c:v>1.4161653349711173E-2</c:v>
                </c:pt>
                <c:pt idx="3439">
                  <c:v>1.4157346971826678E-2</c:v>
                </c:pt>
                <c:pt idx="3440">
                  <c:v>1.4152866790300332E-2</c:v>
                </c:pt>
                <c:pt idx="3441">
                  <c:v>1.4148212446976824E-2</c:v>
                </c:pt>
                <c:pt idx="3442">
                  <c:v>1.4143383583699039E-2</c:v>
                </c:pt>
                <c:pt idx="3443">
                  <c:v>1.4138379842307675E-2</c:v>
                </c:pt>
                <c:pt idx="3444">
                  <c:v>1.4133200864665232E-2</c:v>
                </c:pt>
                <c:pt idx="3445">
                  <c:v>1.412784629259717E-2</c:v>
                </c:pt>
                <c:pt idx="3446">
                  <c:v>1.4122315767961933E-2</c:v>
                </c:pt>
                <c:pt idx="3447">
                  <c:v>1.4116608932604519E-2</c:v>
                </c:pt>
                <c:pt idx="3448">
                  <c:v>1.4110725428356044E-2</c:v>
                </c:pt>
                <c:pt idx="3449">
                  <c:v>1.4104664897104213E-2</c:v>
                </c:pt>
                <c:pt idx="3450">
                  <c:v>1.4098426980641577E-2</c:v>
                </c:pt>
                <c:pt idx="3451">
                  <c:v>1.4092011320851659E-2</c:v>
                </c:pt>
                <c:pt idx="3452">
                  <c:v>1.4085417559581242E-2</c:v>
                </c:pt>
                <c:pt idx="3453">
                  <c:v>1.4078645338651588E-2</c:v>
                </c:pt>
                <c:pt idx="3454">
                  <c:v>1.4071694299940464E-2</c:v>
                </c:pt>
                <c:pt idx="3455">
                  <c:v>1.4064564085253639E-2</c:v>
                </c:pt>
                <c:pt idx="3456">
                  <c:v>1.4057254336476196E-2</c:v>
                </c:pt>
                <c:pt idx="3457">
                  <c:v>1.4049764695444727E-2</c:v>
                </c:pt>
                <c:pt idx="3458">
                  <c:v>1.404209480398216E-2</c:v>
                </c:pt>
                <c:pt idx="3459">
                  <c:v>1.4034244303967394E-2</c:v>
                </c:pt>
                <c:pt idx="3460">
                  <c:v>1.4026212837230805E-2</c:v>
                </c:pt>
                <c:pt idx="3461">
                  <c:v>1.4018000045612286E-2</c:v>
                </c:pt>
                <c:pt idx="3462">
                  <c:v>1.4009605570972836E-2</c:v>
                </c:pt>
                <c:pt idx="3463">
                  <c:v>1.4001029055159804E-2</c:v>
                </c:pt>
                <c:pt idx="3464">
                  <c:v>1.3991635182759084E-2</c:v>
                </c:pt>
                <c:pt idx="3465">
                  <c:v>1.3971099863999959E-2</c:v>
                </c:pt>
                <c:pt idx="3466">
                  <c:v>1.3934707886908971E-2</c:v>
                </c:pt>
                <c:pt idx="3467">
                  <c:v>1.3925398889162178E-2</c:v>
                </c:pt>
                <c:pt idx="3468">
                  <c:v>1.3918108033755861E-2</c:v>
                </c:pt>
                <c:pt idx="3469">
                  <c:v>1.3920585368894147E-2</c:v>
                </c:pt>
                <c:pt idx="3470">
                  <c:v>1.3923898756651138E-2</c:v>
                </c:pt>
                <c:pt idx="3471">
                  <c:v>1.3926802085397981E-2</c:v>
                </c:pt>
                <c:pt idx="3472">
                  <c:v>1.3929294473979179E-2</c:v>
                </c:pt>
                <c:pt idx="3473">
                  <c:v>1.393137504119522E-2</c:v>
                </c:pt>
                <c:pt idx="3474">
                  <c:v>1.3933042905813618E-2</c:v>
                </c:pt>
                <c:pt idx="3475">
                  <c:v>1.3934297186661686E-2</c:v>
                </c:pt>
                <c:pt idx="3476">
                  <c:v>1.3935137002556969E-2</c:v>
                </c:pt>
                <c:pt idx="3477">
                  <c:v>1.3935561472272706E-2</c:v>
                </c:pt>
                <c:pt idx="3478">
                  <c:v>1.3935469943678155E-2</c:v>
                </c:pt>
                <c:pt idx="3479">
                  <c:v>1.3934739598245626E-2</c:v>
                </c:pt>
                <c:pt idx="3480">
                  <c:v>1.3933673495355584E-2</c:v>
                </c:pt>
                <c:pt idx="3481">
                  <c:v>1.3932188017972446E-2</c:v>
                </c:pt>
                <c:pt idx="3482">
                  <c:v>1.3930282284894466E-2</c:v>
                </c:pt>
                <c:pt idx="3483">
                  <c:v>1.3927955414932544E-2</c:v>
                </c:pt>
                <c:pt idx="3484">
                  <c:v>1.3925206526875761E-2</c:v>
                </c:pt>
                <c:pt idx="3485">
                  <c:v>1.3922034739549177E-2</c:v>
                </c:pt>
                <c:pt idx="3486">
                  <c:v>1.3918439171744117E-2</c:v>
                </c:pt>
                <c:pt idx="3487">
                  <c:v>1.3914418942241314E-2</c:v>
                </c:pt>
                <c:pt idx="3488">
                  <c:v>1.3909973169891812E-2</c:v>
                </c:pt>
                <c:pt idx="3489">
                  <c:v>1.3905100973443708E-2</c:v>
                </c:pt>
                <c:pt idx="3490">
                  <c:v>1.389980147174967E-2</c:v>
                </c:pt>
                <c:pt idx="3491">
                  <c:v>1.3894073783582235E-2</c:v>
                </c:pt>
                <c:pt idx="3492">
                  <c:v>1.3887917027760963E-2</c:v>
                </c:pt>
                <c:pt idx="3493">
                  <c:v>1.3881330323071241E-2</c:v>
                </c:pt>
                <c:pt idx="3494">
                  <c:v>1.3874312788321823E-2</c:v>
                </c:pt>
                <c:pt idx="3495">
                  <c:v>1.3866863542333968E-2</c:v>
                </c:pt>
                <c:pt idx="3496">
                  <c:v>1.3858981703894239E-2</c:v>
                </c:pt>
                <c:pt idx="3497">
                  <c:v>1.3850666391812811E-2</c:v>
                </c:pt>
                <c:pt idx="3498">
                  <c:v>1.3841916724865101E-2</c:v>
                </c:pt>
                <c:pt idx="3499">
                  <c:v>1.3832731821896285E-2</c:v>
                </c:pt>
                <c:pt idx="3500">
                  <c:v>1.3823110801693895E-2</c:v>
                </c:pt>
                <c:pt idx="3501">
                  <c:v>1.3813052783045218E-2</c:v>
                </c:pt>
                <c:pt idx="3502">
                  <c:v>1.3802556884772268E-2</c:v>
                </c:pt>
                <c:pt idx="3503">
                  <c:v>1.3791622225650607E-2</c:v>
                </c:pt>
                <c:pt idx="3504">
                  <c:v>1.3780247924536677E-2</c:v>
                </c:pt>
                <c:pt idx="3505">
                  <c:v>1.3768433100182132E-2</c:v>
                </c:pt>
                <c:pt idx="3506">
                  <c:v>1.375617687140817E-2</c:v>
                </c:pt>
                <c:pt idx="3507">
                  <c:v>1.3743478357023737E-2</c:v>
                </c:pt>
                <c:pt idx="3508">
                  <c:v>1.3730336675825435E-2</c:v>
                </c:pt>
                <c:pt idx="3509">
                  <c:v>1.3716750946621325E-2</c:v>
                </c:pt>
                <c:pt idx="3510">
                  <c:v>1.3702720288206899E-2</c:v>
                </c:pt>
                <c:pt idx="3511">
                  <c:v>1.3688243819388638E-2</c:v>
                </c:pt>
                <c:pt idx="3512">
                  <c:v>1.3673320658960307E-2</c:v>
                </c:pt>
                <c:pt idx="3513">
                  <c:v>1.3657949925749969E-2</c:v>
                </c:pt>
                <c:pt idx="3514">
                  <c:v>1.3642130738538177E-2</c:v>
                </c:pt>
                <c:pt idx="3515">
                  <c:v>1.3625862216127355E-2</c:v>
                </c:pt>
                <c:pt idx="3516">
                  <c:v>1.3609143477319265E-2</c:v>
                </c:pt>
                <c:pt idx="3517">
                  <c:v>1.3591973640960481E-2</c:v>
                </c:pt>
                <c:pt idx="3518">
                  <c:v>1.3574351825792169E-2</c:v>
                </c:pt>
                <c:pt idx="3519">
                  <c:v>1.3556277150646633E-2</c:v>
                </c:pt>
                <c:pt idx="3520">
                  <c:v>1.3546946647834665E-2</c:v>
                </c:pt>
                <c:pt idx="3521">
                  <c:v>1.3546661625345364E-2</c:v>
                </c:pt>
                <c:pt idx="3522">
                  <c:v>1.354637504230854E-2</c:v>
                </c:pt>
                <c:pt idx="3523">
                  <c:v>1.3546086896478751E-2</c:v>
                </c:pt>
                <c:pt idx="3524">
                  <c:v>1.3545797185587191E-2</c:v>
                </c:pt>
                <c:pt idx="3525">
                  <c:v>1.3545505907365054E-2</c:v>
                </c:pt>
                <c:pt idx="3526">
                  <c:v>1.3545213059578488E-2</c:v>
                </c:pt>
                <c:pt idx="3527">
                  <c:v>1.3544918639970272E-2</c:v>
                </c:pt>
                <c:pt idx="3528">
                  <c:v>1.3544622646260064E-2</c:v>
                </c:pt>
                <c:pt idx="3529">
                  <c:v>1.3544325076236945E-2</c:v>
                </c:pt>
                <c:pt idx="3530">
                  <c:v>1.3544025927609209E-2</c:v>
                </c:pt>
                <c:pt idx="3531">
                  <c:v>1.3543725198096407E-2</c:v>
                </c:pt>
                <c:pt idx="3532">
                  <c:v>1.3543422885510836E-2</c:v>
                </c:pt>
                <c:pt idx="3533">
                  <c:v>1.3543118987537534E-2</c:v>
                </c:pt>
                <c:pt idx="3534">
                  <c:v>1.3542813501954071E-2</c:v>
                </c:pt>
                <c:pt idx="3535">
                  <c:v>1.3542506426491631E-2</c:v>
                </c:pt>
                <c:pt idx="3536">
                  <c:v>1.3542197758893058E-2</c:v>
                </c:pt>
                <c:pt idx="3537">
                  <c:v>1.3541887496924455E-2</c:v>
                </c:pt>
                <c:pt idx="3538">
                  <c:v>1.3541575638282248E-2</c:v>
                </c:pt>
                <c:pt idx="3539">
                  <c:v>1.3541262180744005E-2</c:v>
                </c:pt>
                <c:pt idx="3540">
                  <c:v>1.3540947122052636E-2</c:v>
                </c:pt>
                <c:pt idx="3541">
                  <c:v>1.3540630459939411E-2</c:v>
                </c:pt>
                <c:pt idx="3542">
                  <c:v>1.3540312192170277E-2</c:v>
                </c:pt>
                <c:pt idx="3543">
                  <c:v>1.3539992316464806E-2</c:v>
                </c:pt>
                <c:pt idx="3544">
                  <c:v>1.353967083057761E-2</c:v>
                </c:pt>
                <c:pt idx="3545">
                  <c:v>1.3539347732251529E-2</c:v>
                </c:pt>
                <c:pt idx="3546">
                  <c:v>1.3539023019217659E-2</c:v>
                </c:pt>
                <c:pt idx="3547">
                  <c:v>1.3538696689253579E-2</c:v>
                </c:pt>
                <c:pt idx="3548">
                  <c:v>1.3538368740067546E-2</c:v>
                </c:pt>
                <c:pt idx="3549">
                  <c:v>1.35380391694139E-2</c:v>
                </c:pt>
                <c:pt idx="3550">
                  <c:v>1.353770797504705E-2</c:v>
                </c:pt>
                <c:pt idx="3551">
                  <c:v>1.3537375154709836E-2</c:v>
                </c:pt>
                <c:pt idx="3552">
                  <c:v>1.3537040706145176E-2</c:v>
                </c:pt>
                <c:pt idx="3553">
                  <c:v>1.3536704627072595E-2</c:v>
                </c:pt>
                <c:pt idx="3554">
                  <c:v>1.3536366915269656E-2</c:v>
                </c:pt>
                <c:pt idx="3555">
                  <c:v>1.3536027568456283E-2</c:v>
                </c:pt>
                <c:pt idx="3556">
                  <c:v>1.3535686584398148E-2</c:v>
                </c:pt>
                <c:pt idx="3557">
                  <c:v>1.3535343960803596E-2</c:v>
                </c:pt>
                <c:pt idx="3558">
                  <c:v>1.353499969547326E-2</c:v>
                </c:pt>
                <c:pt idx="3559">
                  <c:v>1.3534653786092178E-2</c:v>
                </c:pt>
                <c:pt idx="3560">
                  <c:v>1.3534306230437679E-2</c:v>
                </c:pt>
                <c:pt idx="3561">
                  <c:v>1.3533957026252826E-2</c:v>
                </c:pt>
                <c:pt idx="3562">
                  <c:v>1.3533606171268885E-2</c:v>
                </c:pt>
                <c:pt idx="3563">
                  <c:v>1.3533253663228457E-2</c:v>
                </c:pt>
                <c:pt idx="3564">
                  <c:v>1.3532899499886182E-2</c:v>
                </c:pt>
                <c:pt idx="3565">
                  <c:v>1.3532543678984817E-2</c:v>
                </c:pt>
                <c:pt idx="3566">
                  <c:v>1.3532186198267276E-2</c:v>
                </c:pt>
                <c:pt idx="3567">
                  <c:v>1.3531827055464581E-2</c:v>
                </c:pt>
                <c:pt idx="3568">
                  <c:v>1.3531466248331377E-2</c:v>
                </c:pt>
                <c:pt idx="3569">
                  <c:v>1.3531103774633593E-2</c:v>
                </c:pt>
                <c:pt idx="3570">
                  <c:v>1.3530739632067679E-2</c:v>
                </c:pt>
                <c:pt idx="3571">
                  <c:v>1.3530373818399737E-2</c:v>
                </c:pt>
                <c:pt idx="3572">
                  <c:v>1.3522940395558012E-2</c:v>
                </c:pt>
                <c:pt idx="3573">
                  <c:v>1.3503773944519801E-2</c:v>
                </c:pt>
                <c:pt idx="3574">
                  <c:v>1.3484828821554669E-2</c:v>
                </c:pt>
                <c:pt idx="3575">
                  <c:v>1.3466303632926805E-2</c:v>
                </c:pt>
                <c:pt idx="3576">
                  <c:v>1.3448199281648598E-2</c:v>
                </c:pt>
                <c:pt idx="3577">
                  <c:v>1.343051667065401E-2</c:v>
                </c:pt>
                <c:pt idx="3578">
                  <c:v>1.3413256702914596E-2</c:v>
                </c:pt>
                <c:pt idx="3579">
                  <c:v>1.3396420281369448E-2</c:v>
                </c:pt>
                <c:pt idx="3580">
                  <c:v>1.3380008309029615E-2</c:v>
                </c:pt>
                <c:pt idx="3581">
                  <c:v>1.3364021688815836E-2</c:v>
                </c:pt>
                <c:pt idx="3582">
                  <c:v>1.3348461323697677E-2</c:v>
                </c:pt>
                <c:pt idx="3583">
                  <c:v>1.3333328116646623E-2</c:v>
                </c:pt>
                <c:pt idx="3584">
                  <c:v>1.3318622970647998E-2</c:v>
                </c:pt>
                <c:pt idx="3585">
                  <c:v>1.3304346788596677E-2</c:v>
                </c:pt>
                <c:pt idx="3586">
                  <c:v>1.3290500473505192E-2</c:v>
                </c:pt>
                <c:pt idx="3587">
                  <c:v>1.3277084928341579E-2</c:v>
                </c:pt>
                <c:pt idx="3588">
                  <c:v>1.3264101056041231E-2</c:v>
                </c:pt>
                <c:pt idx="3589">
                  <c:v>1.3251549759599059E-2</c:v>
                </c:pt>
                <c:pt idx="3590">
                  <c:v>1.3239431941930569E-2</c:v>
                </c:pt>
                <c:pt idx="3591">
                  <c:v>1.3227748506045559E-2</c:v>
                </c:pt>
                <c:pt idx="3592">
                  <c:v>1.3216500354886047E-2</c:v>
                </c:pt>
                <c:pt idx="3593">
                  <c:v>1.3205688391395269E-2</c:v>
                </c:pt>
                <c:pt idx="3594">
                  <c:v>1.3195313518564291E-2</c:v>
                </c:pt>
                <c:pt idx="3595">
                  <c:v>1.3185376639339252E-2</c:v>
                </c:pt>
                <c:pt idx="3596">
                  <c:v>1.3175878656702158E-2</c:v>
                </c:pt>
                <c:pt idx="3597">
                  <c:v>1.316682047358991E-2</c:v>
                </c:pt>
                <c:pt idx="3598">
                  <c:v>1.3158202992998377E-2</c:v>
                </c:pt>
                <c:pt idx="3599">
                  <c:v>1.3150027117831834E-2</c:v>
                </c:pt>
                <c:pt idx="3600">
                  <c:v>1.314229375112291E-2</c:v>
                </c:pt>
                <c:pt idx="3601">
                  <c:v>1.313500379577752E-2</c:v>
                </c:pt>
                <c:pt idx="3602">
                  <c:v>1.3128158154795126E-2</c:v>
                </c:pt>
                <c:pt idx="3603">
                  <c:v>1.3121757731118176E-2</c:v>
                </c:pt>
                <c:pt idx="3604">
                  <c:v>1.3115803427712664E-2</c:v>
                </c:pt>
                <c:pt idx="3605">
                  <c:v>1.3110296147556787E-2</c:v>
                </c:pt>
                <c:pt idx="3606">
                  <c:v>1.3105236793571345E-2</c:v>
                </c:pt>
                <c:pt idx="3607">
                  <c:v>1.3100626268770208E-2</c:v>
                </c:pt>
                <c:pt idx="3608">
                  <c:v>1.3096465476086321E-2</c:v>
                </c:pt>
                <c:pt idx="3609">
                  <c:v>1.3092755318487734E-2</c:v>
                </c:pt>
                <c:pt idx="3610">
                  <c:v>1.3089496698931329E-2</c:v>
                </c:pt>
                <c:pt idx="3611">
                  <c:v>1.3086690520396684E-2</c:v>
                </c:pt>
                <c:pt idx="3612">
                  <c:v>1.3084337685817614E-2</c:v>
                </c:pt>
                <c:pt idx="3613">
                  <c:v>1.3082439098197016E-2</c:v>
                </c:pt>
                <c:pt idx="3614">
                  <c:v>1.3080995660445188E-2</c:v>
                </c:pt>
                <c:pt idx="3615">
                  <c:v>1.308000827557607E-2</c:v>
                </c:pt>
                <c:pt idx="3616">
                  <c:v>1.3079477846522726E-2</c:v>
                </c:pt>
                <c:pt idx="3617">
                  <c:v>1.3079405276252327E-2</c:v>
                </c:pt>
                <c:pt idx="3618">
                  <c:v>1.3079791467719783E-2</c:v>
                </c:pt>
                <c:pt idx="3619">
                  <c:v>1.3080637323903065E-2</c:v>
                </c:pt>
                <c:pt idx="3620">
                  <c:v>1.3081943747767636E-2</c:v>
                </c:pt>
                <c:pt idx="3621">
                  <c:v>1.3099050108412735E-2</c:v>
                </c:pt>
                <c:pt idx="3622">
                  <c:v>1.3121793805986139E-2</c:v>
                </c:pt>
                <c:pt idx="3623">
                  <c:v>1.3124494730196872E-2</c:v>
                </c:pt>
                <c:pt idx="3624">
                  <c:v>1.3124154787110719E-2</c:v>
                </c:pt>
                <c:pt idx="3625">
                  <c:v>1.3114398555044225E-2</c:v>
                </c:pt>
                <c:pt idx="3626">
                  <c:v>1.3104134830523233E-2</c:v>
                </c:pt>
                <c:pt idx="3627">
                  <c:v>1.3093919052097454E-2</c:v>
                </c:pt>
                <c:pt idx="3628">
                  <c:v>1.3083751342224096E-2</c:v>
                </c:pt>
                <c:pt idx="3629">
                  <c:v>1.3073631823337116E-2</c:v>
                </c:pt>
                <c:pt idx="3630">
                  <c:v>1.306356061788201E-2</c:v>
                </c:pt>
                <c:pt idx="3631">
                  <c:v>1.3053537848350836E-2</c:v>
                </c:pt>
                <c:pt idx="3632">
                  <c:v>1.3043563637119344E-2</c:v>
                </c:pt>
                <c:pt idx="3633">
                  <c:v>1.3033638106690976E-2</c:v>
                </c:pt>
                <c:pt idx="3634">
                  <c:v>1.3023761379499484E-2</c:v>
                </c:pt>
                <c:pt idx="3635">
                  <c:v>1.3013933577955361E-2</c:v>
                </c:pt>
                <c:pt idx="3636">
                  <c:v>1.3004154824573606E-2</c:v>
                </c:pt>
                <c:pt idx="3637">
                  <c:v>1.2994425241741386E-2</c:v>
                </c:pt>
                <c:pt idx="3638">
                  <c:v>1.298474495195036E-2</c:v>
                </c:pt>
                <c:pt idx="3639">
                  <c:v>1.2975114077622378E-2</c:v>
                </c:pt>
                <c:pt idx="3640">
                  <c:v>1.2965532741202502E-2</c:v>
                </c:pt>
                <c:pt idx="3641">
                  <c:v>1.2956001065147564E-2</c:v>
                </c:pt>
                <c:pt idx="3642">
                  <c:v>1.2946519171914014E-2</c:v>
                </c:pt>
                <c:pt idx="3643">
                  <c:v>1.2937087183923649E-2</c:v>
                </c:pt>
                <c:pt idx="3644">
                  <c:v>1.2927705223656102E-2</c:v>
                </c:pt>
                <c:pt idx="3645">
                  <c:v>1.2918373413544624E-2</c:v>
                </c:pt>
                <c:pt idx="3646">
                  <c:v>1.2909091876010744E-2</c:v>
                </c:pt>
                <c:pt idx="3647">
                  <c:v>1.2899860733545669E-2</c:v>
                </c:pt>
                <c:pt idx="3648">
                  <c:v>1.2890680108570807E-2</c:v>
                </c:pt>
                <c:pt idx="3649">
                  <c:v>1.2881550123553966E-2</c:v>
                </c:pt>
                <c:pt idx="3650">
                  <c:v>1.287247090089332E-2</c:v>
                </c:pt>
                <c:pt idx="3651">
                  <c:v>1.286344256311437E-2</c:v>
                </c:pt>
                <c:pt idx="3652">
                  <c:v>1.2854465232592103E-2</c:v>
                </c:pt>
                <c:pt idx="3653">
                  <c:v>1.284553903181721E-2</c:v>
                </c:pt>
                <c:pt idx="3654">
                  <c:v>1.2836664083210755E-2</c:v>
                </c:pt>
                <c:pt idx="3655">
                  <c:v>1.2827840509251842E-2</c:v>
                </c:pt>
                <c:pt idx="3656">
                  <c:v>1.2819068432361172E-2</c:v>
                </c:pt>
                <c:pt idx="3657">
                  <c:v>1.2810347974983037E-2</c:v>
                </c:pt>
                <c:pt idx="3658">
                  <c:v>1.2801679259596183E-2</c:v>
                </c:pt>
                <c:pt idx="3659">
                  <c:v>1.2793062408609711E-2</c:v>
                </c:pt>
                <c:pt idx="3660">
                  <c:v>1.2784497544490771E-2</c:v>
                </c:pt>
                <c:pt idx="3661">
                  <c:v>1.2775984789706124E-2</c:v>
                </c:pt>
                <c:pt idx="3662">
                  <c:v>1.2767524266664882E-2</c:v>
                </c:pt>
                <c:pt idx="3663">
                  <c:v>1.275911609784541E-2</c:v>
                </c:pt>
                <c:pt idx="3664">
                  <c:v>1.2750760405668044E-2</c:v>
                </c:pt>
                <c:pt idx="3665">
                  <c:v>1.2742457312599468E-2</c:v>
                </c:pt>
                <c:pt idx="3666">
                  <c:v>1.2734206941094672E-2</c:v>
                </c:pt>
                <c:pt idx="3667">
                  <c:v>1.272600941357375E-2</c:v>
                </c:pt>
                <c:pt idx="3668">
                  <c:v>1.2717864852503135E-2</c:v>
                </c:pt>
                <c:pt idx="3669">
                  <c:v>1.2709773380325967E-2</c:v>
                </c:pt>
                <c:pt idx="3670">
                  <c:v>1.2701735119485297E-2</c:v>
                </c:pt>
                <c:pt idx="3671">
                  <c:v>1.2693750192435771E-2</c:v>
                </c:pt>
                <c:pt idx="3672">
                  <c:v>1.2685254920267022E-2</c:v>
                </c:pt>
                <c:pt idx="3673">
                  <c:v>1.2666904412203283E-2</c:v>
                </c:pt>
                <c:pt idx="3674">
                  <c:v>1.2634388524749764E-2</c:v>
                </c:pt>
                <c:pt idx="3675">
                  <c:v>1.2626647065899188E-2</c:v>
                </c:pt>
                <c:pt idx="3676">
                  <c:v>1.2618916167933978E-2</c:v>
                </c:pt>
                <c:pt idx="3677">
                  <c:v>1.2610481302758688E-2</c:v>
                </c:pt>
                <c:pt idx="3678">
                  <c:v>1.2601791085680141E-2</c:v>
                </c:pt>
                <c:pt idx="3679">
                  <c:v>1.2593112280714476E-2</c:v>
                </c:pt>
                <c:pt idx="3680">
                  <c:v>1.258444493118189E-2</c:v>
                </c:pt>
                <c:pt idx="3681">
                  <c:v>1.2575789080437546E-2</c:v>
                </c:pt>
                <c:pt idx="3682">
                  <c:v>1.2567144771836427E-2</c:v>
                </c:pt>
                <c:pt idx="3683">
                  <c:v>1.2558512048698831E-2</c:v>
                </c:pt>
                <c:pt idx="3684">
                  <c:v>1.2549890954368205E-2</c:v>
                </c:pt>
                <c:pt idx="3685">
                  <c:v>1.2541281532188222E-2</c:v>
                </c:pt>
                <c:pt idx="3686">
                  <c:v>1.2532683825537082E-2</c:v>
                </c:pt>
                <c:pt idx="3687">
                  <c:v>1.2524097877711998E-2</c:v>
                </c:pt>
                <c:pt idx="3688">
                  <c:v>1.2515523732056647E-2</c:v>
                </c:pt>
                <c:pt idx="3689">
                  <c:v>1.2506961431937785E-2</c:v>
                </c:pt>
                <c:pt idx="3690">
                  <c:v>1.2498411020698971E-2</c:v>
                </c:pt>
                <c:pt idx="3691">
                  <c:v>1.2489872541649131E-2</c:v>
                </c:pt>
                <c:pt idx="3692">
                  <c:v>1.2481346038155188E-2</c:v>
                </c:pt>
                <c:pt idx="3693">
                  <c:v>1.2472831553560723E-2</c:v>
                </c:pt>
                <c:pt idx="3694">
                  <c:v>1.2464329131209451E-2</c:v>
                </c:pt>
                <c:pt idx="3695">
                  <c:v>1.2455838814433596E-2</c:v>
                </c:pt>
                <c:pt idx="3696">
                  <c:v>1.2447360646576902E-2</c:v>
                </c:pt>
                <c:pt idx="3697">
                  <c:v>1.243889467098311E-2</c:v>
                </c:pt>
                <c:pt idx="3698">
                  <c:v>1.2430440931007468E-2</c:v>
                </c:pt>
                <c:pt idx="3699">
                  <c:v>1.2421999469970819E-2</c:v>
                </c:pt>
                <c:pt idx="3700">
                  <c:v>1.241357033122849E-2</c:v>
                </c:pt>
                <c:pt idx="3701">
                  <c:v>1.2405153558101178E-2</c:v>
                </c:pt>
                <c:pt idx="3702">
                  <c:v>1.2396749193979052E-2</c:v>
                </c:pt>
                <c:pt idx="3703">
                  <c:v>1.2388357282159767E-2</c:v>
                </c:pt>
                <c:pt idx="3704">
                  <c:v>1.2379977865998655E-2</c:v>
                </c:pt>
                <c:pt idx="3705">
                  <c:v>1.237161098885122E-2</c:v>
                </c:pt>
                <c:pt idx="3706">
                  <c:v>1.2363256694038391E-2</c:v>
                </c:pt>
                <c:pt idx="3707">
                  <c:v>1.2354915024915635E-2</c:v>
                </c:pt>
                <c:pt idx="3708">
                  <c:v>1.2346586024826932E-2</c:v>
                </c:pt>
                <c:pt idx="3709">
                  <c:v>1.2338269737093127E-2</c:v>
                </c:pt>
                <c:pt idx="3710">
                  <c:v>1.2329966205093032E-2</c:v>
                </c:pt>
                <c:pt idx="3711">
                  <c:v>1.232167547212424E-2</c:v>
                </c:pt>
                <c:pt idx="3712">
                  <c:v>1.2313397581588677E-2</c:v>
                </c:pt>
                <c:pt idx="3713">
                  <c:v>1.230513257677268E-2</c:v>
                </c:pt>
                <c:pt idx="3714">
                  <c:v>1.2296880501031844E-2</c:v>
                </c:pt>
                <c:pt idx="3715">
                  <c:v>1.2288641397744996E-2</c:v>
                </c:pt>
                <c:pt idx="3716">
                  <c:v>1.2280415310209963E-2</c:v>
                </c:pt>
                <c:pt idx="3717">
                  <c:v>1.2272202281782532E-2</c:v>
                </c:pt>
                <c:pt idx="3718">
                  <c:v>1.2264002355806717E-2</c:v>
                </c:pt>
                <c:pt idx="3719">
                  <c:v>1.2255815575638273E-2</c:v>
                </c:pt>
                <c:pt idx="3720">
                  <c:v>1.2247641984586806E-2</c:v>
                </c:pt>
                <c:pt idx="3721">
                  <c:v>1.2239481626019611E-2</c:v>
                </c:pt>
                <c:pt idx="3722">
                  <c:v>1.2231334543292489E-2</c:v>
                </c:pt>
                <c:pt idx="3723">
                  <c:v>1.2223200779714958E-2</c:v>
                </c:pt>
                <c:pt idx="3724">
                  <c:v>1.2214501033492102E-2</c:v>
                </c:pt>
                <c:pt idx="3725">
                  <c:v>1.220581633814031E-2</c:v>
                </c:pt>
                <c:pt idx="3726">
                  <c:v>1.2197724716944745E-2</c:v>
                </c:pt>
                <c:pt idx="3727">
                  <c:v>1.2189646594504378E-2</c:v>
                </c:pt>
                <c:pt idx="3728">
                  <c:v>1.2181582014117202E-2</c:v>
                </c:pt>
                <c:pt idx="3729">
                  <c:v>1.2173531019127503E-2</c:v>
                </c:pt>
                <c:pt idx="3730">
                  <c:v>1.2165493652926072E-2</c:v>
                </c:pt>
                <c:pt idx="3731">
                  <c:v>1.2157469958776194E-2</c:v>
                </c:pt>
                <c:pt idx="3732">
                  <c:v>1.2149459980091652E-2</c:v>
                </c:pt>
                <c:pt idx="3733">
                  <c:v>1.2141463760170688E-2</c:v>
                </c:pt>
                <c:pt idx="3734">
                  <c:v>1.2133481342369259E-2</c:v>
                </c:pt>
                <c:pt idx="3735">
                  <c:v>1.212551277004334E-2</c:v>
                </c:pt>
                <c:pt idx="3736">
                  <c:v>1.2117558086525764E-2</c:v>
                </c:pt>
                <c:pt idx="3737">
                  <c:v>1.2109617335137995E-2</c:v>
                </c:pt>
                <c:pt idx="3738">
                  <c:v>1.210169055927075E-2</c:v>
                </c:pt>
                <c:pt idx="3739">
                  <c:v>1.2093777802199028E-2</c:v>
                </c:pt>
                <c:pt idx="3740">
                  <c:v>1.2085879107325311E-2</c:v>
                </c:pt>
                <c:pt idx="3741">
                  <c:v>1.2077994517947832E-2</c:v>
                </c:pt>
                <c:pt idx="3742">
                  <c:v>1.2070124077468944E-2</c:v>
                </c:pt>
                <c:pt idx="3743">
                  <c:v>1.206226782916376E-2</c:v>
                </c:pt>
                <c:pt idx="3744">
                  <c:v>1.2054425816400111E-2</c:v>
                </c:pt>
                <c:pt idx="3745">
                  <c:v>1.2046598082510908E-2</c:v>
                </c:pt>
                <c:pt idx="3746">
                  <c:v>1.2038784670898637E-2</c:v>
                </c:pt>
                <c:pt idx="3747">
                  <c:v>1.2030985624803805E-2</c:v>
                </c:pt>
                <c:pt idx="3748">
                  <c:v>1.2023200987652078E-2</c:v>
                </c:pt>
                <c:pt idx="3749">
                  <c:v>1.2015430802764916E-2</c:v>
                </c:pt>
                <c:pt idx="3750">
                  <c:v>1.2007675113463727E-2</c:v>
                </c:pt>
                <c:pt idx="3751">
                  <c:v>1.1999933963093359E-2</c:v>
                </c:pt>
                <c:pt idx="3752">
                  <c:v>1.1992207395010009E-2</c:v>
                </c:pt>
                <c:pt idx="3753">
                  <c:v>1.1984495452546803E-2</c:v>
                </c:pt>
                <c:pt idx="3754">
                  <c:v>1.1976798179060034E-2</c:v>
                </c:pt>
                <c:pt idx="3755">
                  <c:v>1.19691156178945E-2</c:v>
                </c:pt>
                <c:pt idx="3756">
                  <c:v>1.196144781236008E-2</c:v>
                </c:pt>
                <c:pt idx="3757">
                  <c:v>1.1953794805824678E-2</c:v>
                </c:pt>
                <c:pt idx="3758">
                  <c:v>1.1946156641633201E-2</c:v>
                </c:pt>
                <c:pt idx="3759">
                  <c:v>1.1938533363107212E-2</c:v>
                </c:pt>
                <c:pt idx="3760">
                  <c:v>1.1930925013614655E-2</c:v>
                </c:pt>
                <c:pt idx="3761">
                  <c:v>1.1923331636465608E-2</c:v>
                </c:pt>
                <c:pt idx="3762">
                  <c:v>1.1915753275051264E-2</c:v>
                </c:pt>
                <c:pt idx="3763">
                  <c:v>1.1908189972658436E-2</c:v>
                </c:pt>
                <c:pt idx="3764">
                  <c:v>1.190064177267827E-2</c:v>
                </c:pt>
                <c:pt idx="3765">
                  <c:v>1.1893108718409456E-2</c:v>
                </c:pt>
                <c:pt idx="3766">
                  <c:v>1.1885590853231518E-2</c:v>
                </c:pt>
                <c:pt idx="3767">
                  <c:v>1.1878088220477761E-2</c:v>
                </c:pt>
                <c:pt idx="3768">
                  <c:v>1.1870600863458348E-2</c:v>
                </c:pt>
                <c:pt idx="3769">
                  <c:v>1.1863128825552976E-2</c:v>
                </c:pt>
                <c:pt idx="3770">
                  <c:v>1.1855672150094844E-2</c:v>
                </c:pt>
                <c:pt idx="3771">
                  <c:v>1.1848230880428879E-2</c:v>
                </c:pt>
                <c:pt idx="3772">
                  <c:v>1.1840805059865425E-2</c:v>
                </c:pt>
                <c:pt idx="3773">
                  <c:v>1.1833394731807235E-2</c:v>
                </c:pt>
                <c:pt idx="3774">
                  <c:v>1.1825999939541395E-2</c:v>
                </c:pt>
                <c:pt idx="3775">
                  <c:v>1.1818620726412868E-2</c:v>
                </c:pt>
                <c:pt idx="3776">
                  <c:v>1.1810731963867827E-2</c:v>
                </c:pt>
                <c:pt idx="3777">
                  <c:v>1.1802860788876969E-2</c:v>
                </c:pt>
                <c:pt idx="3778">
                  <c:v>1.179553082100652E-2</c:v>
                </c:pt>
                <c:pt idx="3779">
                  <c:v>1.1788216611847193E-2</c:v>
                </c:pt>
                <c:pt idx="3780">
                  <c:v>1.1780918204743978E-2</c:v>
                </c:pt>
                <c:pt idx="3781">
                  <c:v>1.1773635643030269E-2</c:v>
                </c:pt>
                <c:pt idx="3782">
                  <c:v>1.17663689700628E-2</c:v>
                </c:pt>
                <c:pt idx="3783">
                  <c:v>1.1759118229209718E-2</c:v>
                </c:pt>
                <c:pt idx="3784">
                  <c:v>1.1751883463758135E-2</c:v>
                </c:pt>
                <c:pt idx="3785">
                  <c:v>1.1744664717076407E-2</c:v>
                </c:pt>
                <c:pt idx="3786">
                  <c:v>1.1737462032521137E-2</c:v>
                </c:pt>
                <c:pt idx="3787">
                  <c:v>1.1730275453414228E-2</c:v>
                </c:pt>
                <c:pt idx="3788">
                  <c:v>1.1723105023100727E-2</c:v>
                </c:pt>
                <c:pt idx="3789">
                  <c:v>1.1716461084585921E-2</c:v>
                </c:pt>
                <c:pt idx="3790">
                  <c:v>1.1709831501255258E-2</c:v>
                </c:pt>
                <c:pt idx="3791">
                  <c:v>1.1702707449189749E-2</c:v>
                </c:pt>
                <c:pt idx="3792">
                  <c:v>1.1695599713104441E-2</c:v>
                </c:pt>
                <c:pt idx="3793">
                  <c:v>1.1688508336332797E-2</c:v>
                </c:pt>
                <c:pt idx="3794">
                  <c:v>1.1680928845533624E-2</c:v>
                </c:pt>
                <c:pt idx="3795">
                  <c:v>1.1673367817986509E-2</c:v>
                </c:pt>
                <c:pt idx="3796">
                  <c:v>1.1666328138399112E-2</c:v>
                </c:pt>
                <c:pt idx="3797">
                  <c:v>1.1659304997653533E-2</c:v>
                </c:pt>
                <c:pt idx="3798">
                  <c:v>1.1652298439141251E-2</c:v>
                </c:pt>
                <c:pt idx="3799">
                  <c:v>1.1645308506207524E-2</c:v>
                </c:pt>
                <c:pt idx="3800">
                  <c:v>1.1638335242151243E-2</c:v>
                </c:pt>
                <c:pt idx="3801">
                  <c:v>1.1631378690363878E-2</c:v>
                </c:pt>
                <c:pt idx="3802">
                  <c:v>1.1624438894144232E-2</c:v>
                </c:pt>
                <c:pt idx="3803">
                  <c:v>1.1617515896860841E-2</c:v>
                </c:pt>
                <c:pt idx="3804">
                  <c:v>1.1610609741870438E-2</c:v>
                </c:pt>
                <c:pt idx="3805">
                  <c:v>1.1603720472495098E-2</c:v>
                </c:pt>
                <c:pt idx="3806">
                  <c:v>1.1596848132068481E-2</c:v>
                </c:pt>
                <c:pt idx="3807">
                  <c:v>1.1589992763924322E-2</c:v>
                </c:pt>
                <c:pt idx="3808">
                  <c:v>1.1583154411454036E-2</c:v>
                </c:pt>
                <c:pt idx="3809">
                  <c:v>1.1576333117945E-2</c:v>
                </c:pt>
                <c:pt idx="3810">
                  <c:v>1.156952892678891E-2</c:v>
                </c:pt>
                <c:pt idx="3811">
                  <c:v>1.1562741881273087E-2</c:v>
                </c:pt>
                <c:pt idx="3812">
                  <c:v>1.1555972024800682E-2</c:v>
                </c:pt>
                <c:pt idx="3813">
                  <c:v>1.1549219400659094E-2</c:v>
                </c:pt>
                <c:pt idx="3814">
                  <c:v>1.1542484052228397E-2</c:v>
                </c:pt>
                <c:pt idx="3815">
                  <c:v>1.1535766022830596E-2</c:v>
                </c:pt>
                <c:pt idx="3816">
                  <c:v>1.1529065355834135E-2</c:v>
                </c:pt>
                <c:pt idx="3817">
                  <c:v>1.1522382094526567E-2</c:v>
                </c:pt>
                <c:pt idx="3818">
                  <c:v>1.1515716282311007E-2</c:v>
                </c:pt>
                <c:pt idx="3819">
                  <c:v>1.1509067962498034E-2</c:v>
                </c:pt>
                <c:pt idx="3820">
                  <c:v>1.150243717843296E-2</c:v>
                </c:pt>
                <c:pt idx="3821">
                  <c:v>1.1495823973472746E-2</c:v>
                </c:pt>
                <c:pt idx="3822">
                  <c:v>1.1489228390927848E-2</c:v>
                </c:pt>
                <c:pt idx="3823">
                  <c:v>1.1482650474166748E-2</c:v>
                </c:pt>
                <c:pt idx="3824">
                  <c:v>1.1476090266534903E-2</c:v>
                </c:pt>
                <c:pt idx="3825">
                  <c:v>1.1469547811366006E-2</c:v>
                </c:pt>
                <c:pt idx="3826">
                  <c:v>1.1463023151993814E-2</c:v>
                </c:pt>
                <c:pt idx="3827">
                  <c:v>1.1456516331763672E-2</c:v>
                </c:pt>
                <c:pt idx="3828">
                  <c:v>1.1448640015890233E-2</c:v>
                </c:pt>
                <c:pt idx="3829">
                  <c:v>1.1458678798458041E-2</c:v>
                </c:pt>
                <c:pt idx="3830">
                  <c:v>1.1465670229015262E-2</c:v>
                </c:pt>
                <c:pt idx="3831">
                  <c:v>1.145922532267866E-2</c:v>
                </c:pt>
                <c:pt idx="3832">
                  <c:v>1.1452798540311428E-2</c:v>
                </c:pt>
                <c:pt idx="3833">
                  <c:v>1.1446389925354412E-2</c:v>
                </c:pt>
                <c:pt idx="3834">
                  <c:v>1.1439999521271853E-2</c:v>
                </c:pt>
                <c:pt idx="3835">
                  <c:v>1.1433627371516188E-2</c:v>
                </c:pt>
                <c:pt idx="3836">
                  <c:v>1.1427273519574763E-2</c:v>
                </c:pt>
                <c:pt idx="3837">
                  <c:v>1.1420938008865266E-2</c:v>
                </c:pt>
                <c:pt idx="3838">
                  <c:v>1.1414620882898166E-2</c:v>
                </c:pt>
                <c:pt idx="3839">
                  <c:v>1.1408322185091323E-2</c:v>
                </c:pt>
                <c:pt idx="3840">
                  <c:v>1.1402041958943605E-2</c:v>
                </c:pt>
                <c:pt idx="3841">
                  <c:v>1.1395780247895922E-2</c:v>
                </c:pt>
                <c:pt idx="3842">
                  <c:v>1.138953709541239E-2</c:v>
                </c:pt>
                <c:pt idx="3843">
                  <c:v>1.1383312544945512E-2</c:v>
                </c:pt>
                <c:pt idx="3844">
                  <c:v>1.1376664314069954E-2</c:v>
                </c:pt>
                <c:pt idx="3845">
                  <c:v>1.1370037064089709E-2</c:v>
                </c:pt>
                <c:pt idx="3846">
                  <c:v>1.1363871260070208E-2</c:v>
                </c:pt>
                <c:pt idx="3847">
                  <c:v>1.1357724238146315E-2</c:v>
                </c:pt>
                <c:pt idx="3848">
                  <c:v>1.1351596041735738E-2</c:v>
                </c:pt>
                <c:pt idx="3849">
                  <c:v>1.1345486714314281E-2</c:v>
                </c:pt>
                <c:pt idx="3850">
                  <c:v>1.1339396299392472E-2</c:v>
                </c:pt>
                <c:pt idx="3851">
                  <c:v>1.1333324840364836E-2</c:v>
                </c:pt>
                <c:pt idx="3852">
                  <c:v>1.132727238071865E-2</c:v>
                </c:pt>
                <c:pt idx="3853">
                  <c:v>1.1321238963929624E-2</c:v>
                </c:pt>
                <c:pt idx="3854">
                  <c:v>1.1315224633438837E-2</c:v>
                </c:pt>
                <c:pt idx="3855">
                  <c:v>1.1309229432710287E-2</c:v>
                </c:pt>
                <c:pt idx="3856">
                  <c:v>1.1303253405219742E-2</c:v>
                </c:pt>
                <c:pt idx="3857">
                  <c:v>1.1297296594408052E-2</c:v>
                </c:pt>
                <c:pt idx="3858">
                  <c:v>1.1291359043751214E-2</c:v>
                </c:pt>
                <c:pt idx="3859">
                  <c:v>1.1285440796689741E-2</c:v>
                </c:pt>
                <c:pt idx="3860">
                  <c:v>1.1279541896711237E-2</c:v>
                </c:pt>
                <c:pt idx="3861">
                  <c:v>1.1273662387268148E-2</c:v>
                </c:pt>
                <c:pt idx="3862">
                  <c:v>1.1267802311801318E-2</c:v>
                </c:pt>
                <c:pt idx="3863">
                  <c:v>1.1261961713821548E-2</c:v>
                </c:pt>
                <c:pt idx="3864">
                  <c:v>1.1256140636711315E-2</c:v>
                </c:pt>
                <c:pt idx="3865">
                  <c:v>1.1250339124016242E-2</c:v>
                </c:pt>
                <c:pt idx="3866">
                  <c:v>1.124455721913073E-2</c:v>
                </c:pt>
                <c:pt idx="3867">
                  <c:v>1.1238794965565317E-2</c:v>
                </c:pt>
                <c:pt idx="3868">
                  <c:v>1.1233052406749348E-2</c:v>
                </c:pt>
                <c:pt idx="3869">
                  <c:v>1.1227329586146728E-2</c:v>
                </c:pt>
                <c:pt idx="3870">
                  <c:v>1.1221626547256575E-2</c:v>
                </c:pt>
                <c:pt idx="3871">
                  <c:v>1.1215943333461664E-2</c:v>
                </c:pt>
                <c:pt idx="3872">
                  <c:v>1.1210279988307341E-2</c:v>
                </c:pt>
                <c:pt idx="3873">
                  <c:v>1.1204636555199717E-2</c:v>
                </c:pt>
                <c:pt idx="3874">
                  <c:v>1.1199013077625894E-2</c:v>
                </c:pt>
                <c:pt idx="3875">
                  <c:v>1.1193409599038542E-2</c:v>
                </c:pt>
                <c:pt idx="3876">
                  <c:v>1.1187826162890062E-2</c:v>
                </c:pt>
                <c:pt idx="3877">
                  <c:v>1.118226281265613E-2</c:v>
                </c:pt>
                <c:pt idx="3878">
                  <c:v>1.1176719591800876E-2</c:v>
                </c:pt>
                <c:pt idx="3879">
                  <c:v>1.1171196543753346E-2</c:v>
                </c:pt>
                <c:pt idx="3880">
                  <c:v>1.116569371202422E-2</c:v>
                </c:pt>
                <c:pt idx="3881">
                  <c:v>1.1147122542134234E-2</c:v>
                </c:pt>
                <c:pt idx="3882">
                  <c:v>1.1124271415317114E-2</c:v>
                </c:pt>
                <c:pt idx="3883">
                  <c:v>1.1118844361862433E-2</c:v>
                </c:pt>
                <c:pt idx="3884">
                  <c:v>1.1113437642825108E-2</c:v>
                </c:pt>
                <c:pt idx="3885">
                  <c:v>1.110805130157348E-2</c:v>
                </c:pt>
                <c:pt idx="3886">
                  <c:v>1.1102685381406656E-2</c:v>
                </c:pt>
                <c:pt idx="3887">
                  <c:v>1.1097339925692989E-2</c:v>
                </c:pt>
                <c:pt idx="3888">
                  <c:v>1.1092014977789295E-2</c:v>
                </c:pt>
                <c:pt idx="3889">
                  <c:v>1.1086710581029193E-2</c:v>
                </c:pt>
                <c:pt idx="3890">
                  <c:v>1.1081426778711751E-2</c:v>
                </c:pt>
                <c:pt idx="3891">
                  <c:v>1.1076163614263168E-2</c:v>
                </c:pt>
                <c:pt idx="3892">
                  <c:v>1.1070921130936025E-2</c:v>
                </c:pt>
                <c:pt idx="3893">
                  <c:v>1.1065699372133513E-2</c:v>
                </c:pt>
                <c:pt idx="3894">
                  <c:v>1.1060498381200804E-2</c:v>
                </c:pt>
                <c:pt idx="3895">
                  <c:v>1.105531820141366E-2</c:v>
                </c:pt>
                <c:pt idx="3896">
                  <c:v>1.1050158876198203E-2</c:v>
                </c:pt>
                <c:pt idx="3897">
                  <c:v>1.1045020448841937E-2</c:v>
                </c:pt>
                <c:pt idx="3898">
                  <c:v>1.1039902962689916E-2</c:v>
                </c:pt>
                <c:pt idx="3899">
                  <c:v>1.103480646113362E-2</c:v>
                </c:pt>
                <c:pt idx="3900">
                  <c:v>1.1029730987448827E-2</c:v>
                </c:pt>
                <c:pt idx="3901">
                  <c:v>1.1024676585015419E-2</c:v>
                </c:pt>
                <c:pt idx="3902">
                  <c:v>1.1019643297178453E-2</c:v>
                </c:pt>
                <c:pt idx="3903">
                  <c:v>1.1014631167260012E-2</c:v>
                </c:pt>
                <c:pt idx="3904">
                  <c:v>1.1009640238616804E-2</c:v>
                </c:pt>
                <c:pt idx="3905">
                  <c:v>1.1004670554582315E-2</c:v>
                </c:pt>
                <c:pt idx="3906">
                  <c:v>1.0999722158513229E-2</c:v>
                </c:pt>
                <c:pt idx="3907">
                  <c:v>1.0994795093731566E-2</c:v>
                </c:pt>
                <c:pt idx="3908">
                  <c:v>1.0989889403617177E-2</c:v>
                </c:pt>
                <c:pt idx="3909">
                  <c:v>1.0985005131457141E-2</c:v>
                </c:pt>
                <c:pt idx="3910">
                  <c:v>1.0980142320631256E-2</c:v>
                </c:pt>
                <c:pt idx="3911">
                  <c:v>1.0975301014461564E-2</c:v>
                </c:pt>
                <c:pt idx="3912">
                  <c:v>1.0970481256327781E-2</c:v>
                </c:pt>
                <c:pt idx="3913">
                  <c:v>1.0965683089528647E-2</c:v>
                </c:pt>
                <c:pt idx="3914">
                  <c:v>1.0960906557420769E-2</c:v>
                </c:pt>
                <c:pt idx="3915">
                  <c:v>1.0956151703360806E-2</c:v>
                </c:pt>
                <c:pt idx="3916">
                  <c:v>1.0951418570670489E-2</c:v>
                </c:pt>
                <c:pt idx="3917">
                  <c:v>1.0946707202706393E-2</c:v>
                </c:pt>
                <c:pt idx="3918">
                  <c:v>1.0942017642813629E-2</c:v>
                </c:pt>
                <c:pt idx="3919">
                  <c:v>1.0937349934313959E-2</c:v>
                </c:pt>
                <c:pt idx="3920">
                  <c:v>1.093270412056392E-2</c:v>
                </c:pt>
                <c:pt idx="3921">
                  <c:v>1.0928080244908461E-2</c:v>
                </c:pt>
                <c:pt idx="3922">
                  <c:v>1.0923478350692588E-2</c:v>
                </c:pt>
                <c:pt idx="3923">
                  <c:v>1.0918898481226371E-2</c:v>
                </c:pt>
                <c:pt idx="3924">
                  <c:v>1.0914340679901024E-2</c:v>
                </c:pt>
                <c:pt idx="3925">
                  <c:v>1.0909804990026853E-2</c:v>
                </c:pt>
                <c:pt idx="3926">
                  <c:v>1.0905291454971825E-2</c:v>
                </c:pt>
                <c:pt idx="3927">
                  <c:v>1.0900800118046092E-2</c:v>
                </c:pt>
                <c:pt idx="3928">
                  <c:v>1.0896331022606091E-2</c:v>
                </c:pt>
                <c:pt idx="3929">
                  <c:v>1.0891884211985154E-2</c:v>
                </c:pt>
                <c:pt idx="3930">
                  <c:v>1.0887459729562657E-2</c:v>
                </c:pt>
                <c:pt idx="3931">
                  <c:v>1.0883057618625725E-2</c:v>
                </c:pt>
                <c:pt idx="3932">
                  <c:v>1.0878677922565468E-2</c:v>
                </c:pt>
                <c:pt idx="3933">
                  <c:v>1.0874320684703356E-2</c:v>
                </c:pt>
                <c:pt idx="3934">
                  <c:v>1.0869985948372728E-2</c:v>
                </c:pt>
                <c:pt idx="3935">
                  <c:v>1.0865673756918347E-2</c:v>
                </c:pt>
                <c:pt idx="3936">
                  <c:v>1.0861384153708077E-2</c:v>
                </c:pt>
                <c:pt idx="3937">
                  <c:v>1.085711718205187E-2</c:v>
                </c:pt>
                <c:pt idx="3938">
                  <c:v>1.0852872885294552E-2</c:v>
                </c:pt>
                <c:pt idx="3939">
                  <c:v>1.0848651306803923E-2</c:v>
                </c:pt>
                <c:pt idx="3940">
                  <c:v>1.0844452489924605E-2</c:v>
                </c:pt>
                <c:pt idx="3941">
                  <c:v>1.084027647795509E-2</c:v>
                </c:pt>
                <c:pt idx="3942">
                  <c:v>1.0836123314274712E-2</c:v>
                </c:pt>
                <c:pt idx="3943">
                  <c:v>1.0831993042204927E-2</c:v>
                </c:pt>
                <c:pt idx="3944">
                  <c:v>1.082788570511346E-2</c:v>
                </c:pt>
                <c:pt idx="3945">
                  <c:v>1.0823801346321889E-2</c:v>
                </c:pt>
                <c:pt idx="3946">
                  <c:v>1.0819740009186316E-2</c:v>
                </c:pt>
                <c:pt idx="3947">
                  <c:v>1.0815701737016539E-2</c:v>
                </c:pt>
                <c:pt idx="3948">
                  <c:v>1.0811686573215067E-2</c:v>
                </c:pt>
                <c:pt idx="3949">
                  <c:v>1.0807694561056983E-2</c:v>
                </c:pt>
                <c:pt idx="3950">
                  <c:v>1.0803725743944621E-2</c:v>
                </c:pt>
                <c:pt idx="3951">
                  <c:v>1.0799780165164604E-2</c:v>
                </c:pt>
                <c:pt idx="3952">
                  <c:v>1.0795857868107816E-2</c:v>
                </c:pt>
                <c:pt idx="3953">
                  <c:v>1.079195889607232E-2</c:v>
                </c:pt>
                <c:pt idx="3954">
                  <c:v>1.0788083292448869E-2</c:v>
                </c:pt>
                <c:pt idx="3955">
                  <c:v>1.0784231100547225E-2</c:v>
                </c:pt>
                <c:pt idx="3956">
                  <c:v>1.0780402363700224E-2</c:v>
                </c:pt>
                <c:pt idx="3957">
                  <c:v>1.0776597125286953E-2</c:v>
                </c:pt>
                <c:pt idx="3958">
                  <c:v>1.0772815428628537E-2</c:v>
                </c:pt>
                <c:pt idx="3959">
                  <c:v>1.0769057317046336E-2</c:v>
                </c:pt>
                <c:pt idx="3960">
                  <c:v>1.0765322833919344E-2</c:v>
                </c:pt>
                <c:pt idx="3961">
                  <c:v>1.0761612022580301E-2</c:v>
                </c:pt>
                <c:pt idx="3962">
                  <c:v>1.0757924926373501E-2</c:v>
                </c:pt>
                <c:pt idx="3963">
                  <c:v>1.0754261588608552E-2</c:v>
                </c:pt>
                <c:pt idx="3964">
                  <c:v>1.075062205266431E-2</c:v>
                </c:pt>
                <c:pt idx="3965">
                  <c:v>1.0747006361873432E-2</c:v>
                </c:pt>
                <c:pt idx="3966">
                  <c:v>1.0743414559591831E-2</c:v>
                </c:pt>
                <c:pt idx="3967">
                  <c:v>1.0739846689128908E-2</c:v>
                </c:pt>
                <c:pt idx="3968">
                  <c:v>1.0736302793851984E-2</c:v>
                </c:pt>
                <c:pt idx="3969">
                  <c:v>1.0732782917082058E-2</c:v>
                </c:pt>
                <c:pt idx="3970">
                  <c:v>1.0729287102174894E-2</c:v>
                </c:pt>
                <c:pt idx="3971">
                  <c:v>1.0725815392509205E-2</c:v>
                </c:pt>
                <c:pt idx="3972">
                  <c:v>1.0722367831359617E-2</c:v>
                </c:pt>
                <c:pt idx="3973">
                  <c:v>1.0718944462116617E-2</c:v>
                </c:pt>
                <c:pt idx="3974">
                  <c:v>1.071554532808946E-2</c:v>
                </c:pt>
                <c:pt idx="3975">
                  <c:v>1.0712170472645314E-2</c:v>
                </c:pt>
                <c:pt idx="3976">
                  <c:v>1.0708819939105019E-2</c:v>
                </c:pt>
                <c:pt idx="3977">
                  <c:v>1.0705493770847341E-2</c:v>
                </c:pt>
                <c:pt idx="3978">
                  <c:v>1.0702192011181373E-2</c:v>
                </c:pt>
                <c:pt idx="3979">
                  <c:v>1.0698914703462617E-2</c:v>
                </c:pt>
                <c:pt idx="3980">
                  <c:v>1.0695661891035104E-2</c:v>
                </c:pt>
                <c:pt idx="3981">
                  <c:v>1.069243361721949E-2</c:v>
                </c:pt>
                <c:pt idx="3982">
                  <c:v>1.0689229925382789E-2</c:v>
                </c:pt>
                <c:pt idx="3983">
                  <c:v>1.0686050858880405E-2</c:v>
                </c:pt>
                <c:pt idx="3984">
                  <c:v>1.0682672407208124E-2</c:v>
                </c:pt>
                <c:pt idx="3985">
                  <c:v>1.0679321696996057E-2</c:v>
                </c:pt>
                <c:pt idx="3986">
                  <c:v>1.0676220306476834E-2</c:v>
                </c:pt>
                <c:pt idx="3987">
                  <c:v>1.0673143720837499E-2</c:v>
                </c:pt>
                <c:pt idx="3988">
                  <c:v>1.067009198342172E-2</c:v>
                </c:pt>
                <c:pt idx="3989">
                  <c:v>1.0667065137561549E-2</c:v>
                </c:pt>
                <c:pt idx="3990">
                  <c:v>1.0664063226589167E-2</c:v>
                </c:pt>
                <c:pt idx="3991">
                  <c:v>1.0661086293882877E-2</c:v>
                </c:pt>
                <c:pt idx="3992">
                  <c:v>1.065813438275149E-2</c:v>
                </c:pt>
                <c:pt idx="3993">
                  <c:v>1.0655207536550282E-2</c:v>
                </c:pt>
                <c:pt idx="3994">
                  <c:v>1.0652305798611175E-2</c:v>
                </c:pt>
                <c:pt idx="3995">
                  <c:v>1.0649429212289238E-2</c:v>
                </c:pt>
                <c:pt idx="3996">
                  <c:v>1.064657782092792E-2</c:v>
                </c:pt>
                <c:pt idx="3997">
                  <c:v>1.0643751667859237E-2</c:v>
                </c:pt>
                <c:pt idx="3998">
                  <c:v>1.0640950796438141E-2</c:v>
                </c:pt>
                <c:pt idx="3999">
                  <c:v>1.063817524998485E-2</c:v>
                </c:pt>
                <c:pt idx="4000">
                  <c:v>1.0635425071865977E-2</c:v>
                </c:pt>
                <c:pt idx="4001">
                  <c:v>1.0632700305413306E-2</c:v>
                </c:pt>
                <c:pt idx="4002">
                  <c:v>1.0630000993958524E-2</c:v>
                </c:pt>
                <c:pt idx="4003">
                  <c:v>1.0627327180879666E-2</c:v>
                </c:pt>
                <c:pt idx="4004">
                  <c:v>1.0624678909462216E-2</c:v>
                </c:pt>
                <c:pt idx="4005">
                  <c:v>1.0622056223107204E-2</c:v>
                </c:pt>
                <c:pt idx="4006">
                  <c:v>1.061945916512312E-2</c:v>
                </c:pt>
                <c:pt idx="4007">
                  <c:v>1.0616887778864785E-2</c:v>
                </c:pt>
                <c:pt idx="4008">
                  <c:v>1.0614342107640631E-2</c:v>
                </c:pt>
                <c:pt idx="4009">
                  <c:v>1.0611822194863209E-2</c:v>
                </c:pt>
                <c:pt idx="4010">
                  <c:v>1.0609328083794493E-2</c:v>
                </c:pt>
                <c:pt idx="4011">
                  <c:v>1.0606859817835584E-2</c:v>
                </c:pt>
                <c:pt idx="4012">
                  <c:v>1.0604417440317883E-2</c:v>
                </c:pt>
                <c:pt idx="4013">
                  <c:v>1.0602000994549667E-2</c:v>
                </c:pt>
                <c:pt idx="4014">
                  <c:v>1.0599610523908643E-2</c:v>
                </c:pt>
                <c:pt idx="4015">
                  <c:v>1.0597246071737816E-2</c:v>
                </c:pt>
                <c:pt idx="4016">
                  <c:v>1.0594907681356827E-2</c:v>
                </c:pt>
                <c:pt idx="4017">
                  <c:v>1.0592595396120136E-2</c:v>
                </c:pt>
                <c:pt idx="4018">
                  <c:v>1.0590309259370717E-2</c:v>
                </c:pt>
                <c:pt idx="4019">
                  <c:v>1.0588049314451328E-2</c:v>
                </c:pt>
                <c:pt idx="4020">
                  <c:v>1.0585815604704759E-2</c:v>
                </c:pt>
                <c:pt idx="4021">
                  <c:v>1.0583608173450613E-2</c:v>
                </c:pt>
                <c:pt idx="4022">
                  <c:v>1.058142706407798E-2</c:v>
                </c:pt>
                <c:pt idx="4023">
                  <c:v>1.0579272319894698E-2</c:v>
                </c:pt>
                <c:pt idx="4024">
                  <c:v>1.0577143984231855E-2</c:v>
                </c:pt>
                <c:pt idx="4025">
                  <c:v>1.0575042100490073E-2</c:v>
                </c:pt>
                <c:pt idx="4026">
                  <c:v>1.0572966711930856E-2</c:v>
                </c:pt>
                <c:pt idx="4027">
                  <c:v>1.0570917861966215E-2</c:v>
                </c:pt>
                <c:pt idx="4028">
                  <c:v>1.0568895593903947E-2</c:v>
                </c:pt>
                <c:pt idx="4029">
                  <c:v>1.0566899951098184E-2</c:v>
                </c:pt>
                <c:pt idx="4030">
                  <c:v>1.0564930976868106E-2</c:v>
                </c:pt>
                <c:pt idx="4031">
                  <c:v>1.0562988714590864E-2</c:v>
                </c:pt>
                <c:pt idx="4032">
                  <c:v>1.0561073207574241E-2</c:v>
                </c:pt>
                <c:pt idx="4033">
                  <c:v>1.0559184499172109E-2</c:v>
                </c:pt>
                <c:pt idx="4034">
                  <c:v>1.0557322632761507E-2</c:v>
                </c:pt>
                <c:pt idx="4035">
                  <c:v>1.0555487651649995E-2</c:v>
                </c:pt>
                <c:pt idx="4036">
                  <c:v>1.0553551828204144E-2</c:v>
                </c:pt>
                <c:pt idx="4037">
                  <c:v>1.0559889756609233E-2</c:v>
                </c:pt>
                <c:pt idx="4038">
                  <c:v>1.0578799905539629E-2</c:v>
                </c:pt>
                <c:pt idx="4039">
                  <c:v>1.0577072047210073E-2</c:v>
                </c:pt>
                <c:pt idx="4040">
                  <c:v>1.0575371371341308E-2</c:v>
                </c:pt>
                <c:pt idx="4041">
                  <c:v>1.05736979214173E-2</c:v>
                </c:pt>
                <c:pt idx="4042">
                  <c:v>1.0572051740898931E-2</c:v>
                </c:pt>
                <c:pt idx="4043">
                  <c:v>1.0570432873235282E-2</c:v>
                </c:pt>
                <c:pt idx="4044">
                  <c:v>1.0568841361898645E-2</c:v>
                </c:pt>
                <c:pt idx="4045">
                  <c:v>1.0567277250338057E-2</c:v>
                </c:pt>
                <c:pt idx="4046">
                  <c:v>1.056574058202572E-2</c:v>
                </c:pt>
                <c:pt idx="4047">
                  <c:v>1.056423140041071E-2</c:v>
                </c:pt>
                <c:pt idx="4048">
                  <c:v>1.0562749748976728E-2</c:v>
                </c:pt>
                <c:pt idx="4049">
                  <c:v>1.056129567114944E-2</c:v>
                </c:pt>
                <c:pt idx="4050">
                  <c:v>1.0559869210424169E-2</c:v>
                </c:pt>
                <c:pt idx="4051">
                  <c:v>1.0558470410238033E-2</c:v>
                </c:pt>
                <c:pt idx="4052">
                  <c:v>1.0557099314074806E-2</c:v>
                </c:pt>
                <c:pt idx="4053">
                  <c:v>1.0555755965359891E-2</c:v>
                </c:pt>
                <c:pt idx="4054">
                  <c:v>1.0554347858833201E-2</c:v>
                </c:pt>
                <c:pt idx="4055">
                  <c:v>1.0552970998475927E-2</c:v>
                </c:pt>
                <c:pt idx="4056">
                  <c:v>1.0551715139036383E-2</c:v>
                </c:pt>
                <c:pt idx="4057">
                  <c:v>1.0550487207166169E-2</c:v>
                </c:pt>
                <c:pt idx="4058">
                  <c:v>1.0549287246232447E-2</c:v>
                </c:pt>
                <c:pt idx="4059">
                  <c:v>1.0548115299765026E-2</c:v>
                </c:pt>
                <c:pt idx="4060">
                  <c:v>1.054697141120069E-2</c:v>
                </c:pt>
                <c:pt idx="4061">
                  <c:v>1.0545855624011098E-2</c:v>
                </c:pt>
                <c:pt idx="4062">
                  <c:v>1.0544767981644587E-2</c:v>
                </c:pt>
                <c:pt idx="4063">
                  <c:v>1.0543708527572766E-2</c:v>
                </c:pt>
                <c:pt idx="4064">
                  <c:v>1.0542677305255495E-2</c:v>
                </c:pt>
                <c:pt idx="4065">
                  <c:v>1.0541674358129412E-2</c:v>
                </c:pt>
                <c:pt idx="4066">
                  <c:v>1.0540699729700818E-2</c:v>
                </c:pt>
                <c:pt idx="4067">
                  <c:v>1.0539753463394474E-2</c:v>
                </c:pt>
                <c:pt idx="4068">
                  <c:v>1.0538835602693503E-2</c:v>
                </c:pt>
                <c:pt idx="4069">
                  <c:v>1.0537946191034306E-2</c:v>
                </c:pt>
                <c:pt idx="4070">
                  <c:v>1.053708527189974E-2</c:v>
                </c:pt>
                <c:pt idx="4071">
                  <c:v>1.0536252888749455E-2</c:v>
                </c:pt>
                <c:pt idx="4072">
                  <c:v>1.0535449085031215E-2</c:v>
                </c:pt>
                <c:pt idx="4073">
                  <c:v>1.0534673904216311E-2</c:v>
                </c:pt>
                <c:pt idx="4074">
                  <c:v>1.0533927389752538E-2</c:v>
                </c:pt>
                <c:pt idx="4075">
                  <c:v>1.0533209585145743E-2</c:v>
                </c:pt>
                <c:pt idx="4076">
                  <c:v>1.0532520533785712E-2</c:v>
                </c:pt>
                <c:pt idx="4077">
                  <c:v>1.0531860279166411E-2</c:v>
                </c:pt>
                <c:pt idx="4078">
                  <c:v>1.0531228864793737E-2</c:v>
                </c:pt>
                <c:pt idx="4079">
                  <c:v>1.0530626334057215E-2</c:v>
                </c:pt>
                <c:pt idx="4080">
                  <c:v>1.0530052730450861E-2</c:v>
                </c:pt>
                <c:pt idx="4081">
                  <c:v>1.0529508097433818E-2</c:v>
                </c:pt>
                <c:pt idx="4082">
                  <c:v>1.0528992478500004E-2</c:v>
                </c:pt>
                <c:pt idx="4083">
                  <c:v>1.0528505917027219E-2</c:v>
                </c:pt>
                <c:pt idx="4084">
                  <c:v>1.0528048456544111E-2</c:v>
                </c:pt>
                <c:pt idx="4085">
                  <c:v>1.0527620140486423E-2</c:v>
                </c:pt>
                <c:pt idx="4086">
                  <c:v>1.0527221012359493E-2</c:v>
                </c:pt>
                <c:pt idx="4087">
                  <c:v>1.0526851115552604E-2</c:v>
                </c:pt>
                <c:pt idx="4088">
                  <c:v>1.0526442587894522E-2</c:v>
                </c:pt>
                <c:pt idx="4089">
                  <c:v>1.0509621340824294E-2</c:v>
                </c:pt>
                <c:pt idx="4090">
                  <c:v>1.0497046383508403E-2</c:v>
                </c:pt>
                <c:pt idx="4091">
                  <c:v>1.0496807117805321E-2</c:v>
                </c:pt>
                <c:pt idx="4092">
                  <c:v>1.0496597238845872E-2</c:v>
                </c:pt>
                <c:pt idx="4093">
                  <c:v>1.0496416790050891E-2</c:v>
                </c:pt>
                <c:pt idx="4094">
                  <c:v>1.0496265814679056E-2</c:v>
                </c:pt>
                <c:pt idx="4095">
                  <c:v>1.0496144356139655E-2</c:v>
                </c:pt>
                <c:pt idx="4096">
                  <c:v>1.0496052457714426E-2</c:v>
                </c:pt>
                <c:pt idx="4097">
                  <c:v>1.0495990162800775E-2</c:v>
                </c:pt>
                <c:pt idx="4098">
                  <c:v>1.0495957514692095E-2</c:v>
                </c:pt>
                <c:pt idx="4099">
                  <c:v>1.0495954556774141E-2</c:v>
                </c:pt>
                <c:pt idx="4100">
                  <c:v>1.0495981332363227E-2</c:v>
                </c:pt>
                <c:pt idx="4101">
                  <c:v>1.0496043445218796E-2</c:v>
                </c:pt>
                <c:pt idx="4102">
                  <c:v>1.0496139033234759E-2</c:v>
                </c:pt>
                <c:pt idx="4103">
                  <c:v>1.0496259539162733E-2</c:v>
                </c:pt>
                <c:pt idx="4104">
                  <c:v>1.049640995818275E-2</c:v>
                </c:pt>
                <c:pt idx="4105">
                  <c:v>1.0496590333610924E-2</c:v>
                </c:pt>
                <c:pt idx="4106">
                  <c:v>1.0496800708809545E-2</c:v>
                </c:pt>
                <c:pt idx="4107">
                  <c:v>1.0497041127082921E-2</c:v>
                </c:pt>
                <c:pt idx="4108">
                  <c:v>1.049731163183955E-2</c:v>
                </c:pt>
                <c:pt idx="4109">
                  <c:v>1.049761226634905E-2</c:v>
                </c:pt>
                <c:pt idx="4110">
                  <c:v>1.0497943073996575E-2</c:v>
                </c:pt>
                <c:pt idx="4111">
                  <c:v>1.0498304098121001E-2</c:v>
                </c:pt>
                <c:pt idx="4112">
                  <c:v>1.0498695382049643E-2</c:v>
                </c:pt>
                <c:pt idx="4113">
                  <c:v>1.0499116969144424E-2</c:v>
                </c:pt>
                <c:pt idx="4114">
                  <c:v>1.0499568902732459E-2</c:v>
                </c:pt>
                <c:pt idx="4115">
                  <c:v>1.0500051226152321E-2</c:v>
                </c:pt>
                <c:pt idx="4116">
                  <c:v>1.0500563982765923E-2</c:v>
                </c:pt>
                <c:pt idx="4117">
                  <c:v>1.0501107215900246E-2</c:v>
                </c:pt>
                <c:pt idx="4118">
                  <c:v>1.0501680968882094E-2</c:v>
                </c:pt>
                <c:pt idx="4119">
                  <c:v>1.0502285285096209E-2</c:v>
                </c:pt>
                <c:pt idx="4120">
                  <c:v>1.0502920207869533E-2</c:v>
                </c:pt>
                <c:pt idx="4121">
                  <c:v>1.0503585780517181E-2</c:v>
                </c:pt>
                <c:pt idx="4122">
                  <c:v>1.0504282046400585E-2</c:v>
                </c:pt>
                <c:pt idx="4123">
                  <c:v>1.0505009048857964E-2</c:v>
                </c:pt>
                <c:pt idx="4124">
                  <c:v>1.0505766831262269E-2</c:v>
                </c:pt>
                <c:pt idx="4125">
                  <c:v>1.0506555436905183E-2</c:v>
                </c:pt>
                <c:pt idx="4126">
                  <c:v>1.050737490915948E-2</c:v>
                </c:pt>
                <c:pt idx="4127">
                  <c:v>1.0508225291363339E-2</c:v>
                </c:pt>
                <c:pt idx="4128">
                  <c:v>1.0509106626854449E-2</c:v>
                </c:pt>
                <c:pt idx="4129">
                  <c:v>1.0510018958970866E-2</c:v>
                </c:pt>
                <c:pt idx="4130">
                  <c:v>1.0510962331085078E-2</c:v>
                </c:pt>
                <c:pt idx="4131">
                  <c:v>1.0511936786488599E-2</c:v>
                </c:pt>
                <c:pt idx="4132">
                  <c:v>1.0512942368553678E-2</c:v>
                </c:pt>
                <c:pt idx="4133">
                  <c:v>1.0513979120641288E-2</c:v>
                </c:pt>
                <c:pt idx="4134">
                  <c:v>1.0515047086054283E-2</c:v>
                </c:pt>
                <c:pt idx="4135">
                  <c:v>1.0516146308164734E-2</c:v>
                </c:pt>
                <c:pt idx="4136">
                  <c:v>1.0517276830275556E-2</c:v>
                </c:pt>
                <c:pt idx="4137">
                  <c:v>1.0518438695793546E-2</c:v>
                </c:pt>
                <c:pt idx="4138">
                  <c:v>1.0519631948021382E-2</c:v>
                </c:pt>
                <c:pt idx="4139">
                  <c:v>1.0520856630284587E-2</c:v>
                </c:pt>
                <c:pt idx="4140">
                  <c:v>1.0522112785932139E-2</c:v>
                </c:pt>
                <c:pt idx="4141">
                  <c:v>1.0523400458359035E-2</c:v>
                </c:pt>
                <c:pt idx="4142">
                  <c:v>1.0524719690844432E-2</c:v>
                </c:pt>
                <c:pt idx="4143">
                  <c:v>1.0526070526760183E-2</c:v>
                </c:pt>
                <c:pt idx="4144">
                  <c:v>1.0527453009443218E-2</c:v>
                </c:pt>
                <c:pt idx="4145">
                  <c:v>1.0528867182230449E-2</c:v>
                </c:pt>
                <c:pt idx="4146">
                  <c:v>1.0530313088470241E-2</c:v>
                </c:pt>
                <c:pt idx="4147">
                  <c:v>1.0531790771499504E-2</c:v>
                </c:pt>
                <c:pt idx="4148">
                  <c:v>1.0533300274666497E-2</c:v>
                </c:pt>
                <c:pt idx="4149">
                  <c:v>1.053484164131936E-2</c:v>
                </c:pt>
                <c:pt idx="4150">
                  <c:v>1.0536414914783257E-2</c:v>
                </c:pt>
                <c:pt idx="4151">
                  <c:v>1.0538020138406235E-2</c:v>
                </c:pt>
                <c:pt idx="4152">
                  <c:v>1.0539657355547917E-2</c:v>
                </c:pt>
                <c:pt idx="4153">
                  <c:v>1.0541326609533072E-2</c:v>
                </c:pt>
                <c:pt idx="4154">
                  <c:v>1.0543027943698175E-2</c:v>
                </c:pt>
                <c:pt idx="4155">
                  <c:v>1.0544761401402553E-2</c:v>
                </c:pt>
                <c:pt idx="4156">
                  <c:v>1.0546527025993992E-2</c:v>
                </c:pt>
                <c:pt idx="4157">
                  <c:v>1.0548324860762393E-2</c:v>
                </c:pt>
                <c:pt idx="4158">
                  <c:v>1.055015494914802E-2</c:v>
                </c:pt>
                <c:pt idx="4159">
                  <c:v>1.0552017334371042E-2</c:v>
                </c:pt>
                <c:pt idx="4160">
                  <c:v>1.0553912059883251E-2</c:v>
                </c:pt>
                <c:pt idx="4161">
                  <c:v>1.055583916897423E-2</c:v>
                </c:pt>
                <c:pt idx="4162">
                  <c:v>1.0557798704968157E-2</c:v>
                </c:pt>
                <c:pt idx="4163">
                  <c:v>1.0559790711258659E-2</c:v>
                </c:pt>
                <c:pt idx="4164">
                  <c:v>1.0561815231158357E-2</c:v>
                </c:pt>
                <c:pt idx="4165">
                  <c:v>1.0563872308002773E-2</c:v>
                </c:pt>
                <c:pt idx="4166">
                  <c:v>1.0565961985150606E-2</c:v>
                </c:pt>
                <c:pt idx="4167">
                  <c:v>1.0568084305937392E-2</c:v>
                </c:pt>
                <c:pt idx="4168">
                  <c:v>1.0570239313686936E-2</c:v>
                </c:pt>
                <c:pt idx="4169">
                  <c:v>1.057242705179246E-2</c:v>
                </c:pt>
                <c:pt idx="4170">
                  <c:v>1.0574647563554506E-2</c:v>
                </c:pt>
                <c:pt idx="4171">
                  <c:v>1.0576900892319854E-2</c:v>
                </c:pt>
                <c:pt idx="4172">
                  <c:v>1.0579187081435274E-2</c:v>
                </c:pt>
                <c:pt idx="4173">
                  <c:v>1.0581506174247284E-2</c:v>
                </c:pt>
                <c:pt idx="4174">
                  <c:v>1.0583858214102454E-2</c:v>
                </c:pt>
                <c:pt idx="4175">
                  <c:v>1.0586243244324254E-2</c:v>
                </c:pt>
                <c:pt idx="4176">
                  <c:v>1.0588661308270627E-2</c:v>
                </c:pt>
                <c:pt idx="4177">
                  <c:v>1.0591112449264781E-2</c:v>
                </c:pt>
                <c:pt idx="4178">
                  <c:v>1.0593596710676155E-2</c:v>
                </c:pt>
                <c:pt idx="4179">
                  <c:v>1.0596114135851025E-2</c:v>
                </c:pt>
                <c:pt idx="4180">
                  <c:v>1.059866476808911E-2</c:v>
                </c:pt>
                <c:pt idx="4181">
                  <c:v>1.0601248650771212E-2</c:v>
                </c:pt>
                <c:pt idx="4182">
                  <c:v>1.060386582724351E-2</c:v>
                </c:pt>
                <c:pt idx="4183">
                  <c:v>1.0606516340793815E-2</c:v>
                </c:pt>
                <c:pt idx="4184">
                  <c:v>1.0609200234826038E-2</c:v>
                </c:pt>
                <c:pt idx="4185">
                  <c:v>1.061191755267433E-2</c:v>
                </c:pt>
                <c:pt idx="4186">
                  <c:v>1.0614668337626578E-2</c:v>
                </c:pt>
                <c:pt idx="4187">
                  <c:v>1.0617452633086116E-2</c:v>
                </c:pt>
                <c:pt idx="4188">
                  <c:v>1.0620270482375535E-2</c:v>
                </c:pt>
                <c:pt idx="4189">
                  <c:v>1.0623121928851899E-2</c:v>
                </c:pt>
                <c:pt idx="4190">
                  <c:v>1.0626007015802562E-2</c:v>
                </c:pt>
                <c:pt idx="4191">
                  <c:v>1.0628925786642497E-2</c:v>
                </c:pt>
                <c:pt idx="4192">
                  <c:v>1.0631878284647451E-2</c:v>
                </c:pt>
                <c:pt idx="4193">
                  <c:v>1.0634864553220514E-2</c:v>
                </c:pt>
                <c:pt idx="4194">
                  <c:v>1.0637884635672012E-2</c:v>
                </c:pt>
                <c:pt idx="4195">
                  <c:v>1.0640938575323904E-2</c:v>
                </c:pt>
                <c:pt idx="4196">
                  <c:v>1.0642770803996608E-2</c:v>
                </c:pt>
                <c:pt idx="4197">
                  <c:v>1.0641154861164005E-2</c:v>
                </c:pt>
                <c:pt idx="4198">
                  <c:v>1.0639338495164836E-2</c:v>
                </c:pt>
                <c:pt idx="4199">
                  <c:v>1.0637522142275521E-2</c:v>
                </c:pt>
                <c:pt idx="4200">
                  <c:v>1.0635705802542356E-2</c:v>
                </c:pt>
                <c:pt idx="4201">
                  <c:v>1.0633889475884254E-2</c:v>
                </c:pt>
                <c:pt idx="4202">
                  <c:v>1.0632073162347643E-2</c:v>
                </c:pt>
                <c:pt idx="4203">
                  <c:v>1.0630256861944036E-2</c:v>
                </c:pt>
                <c:pt idx="4204">
                  <c:v>1.0628440574650243E-2</c:v>
                </c:pt>
                <c:pt idx="4205">
                  <c:v>1.062662430047793E-2</c:v>
                </c:pt>
                <c:pt idx="4206">
                  <c:v>1.0624808039415476E-2</c:v>
                </c:pt>
                <c:pt idx="4207">
                  <c:v>1.0622991791486049E-2</c:v>
                </c:pt>
                <c:pt idx="4208">
                  <c:v>1.0621175556666392E-2</c:v>
                </c:pt>
                <c:pt idx="4209">
                  <c:v>1.0619359334956691E-2</c:v>
                </c:pt>
                <c:pt idx="4210">
                  <c:v>1.0617543126379976E-2</c:v>
                </c:pt>
                <c:pt idx="4211">
                  <c:v>1.0615726930924671E-2</c:v>
                </c:pt>
                <c:pt idx="4212">
                  <c:v>1.0613910748567691E-2</c:v>
                </c:pt>
                <c:pt idx="4213">
                  <c:v>1.0612094579332185E-2</c:v>
                </c:pt>
                <c:pt idx="4214">
                  <c:v>1.0610278423241217E-2</c:v>
                </c:pt>
                <c:pt idx="4215">
                  <c:v>1.0608462280248573E-2</c:v>
                </c:pt>
                <c:pt idx="4216">
                  <c:v>1.0606646150365835E-2</c:v>
                </c:pt>
                <c:pt idx="4217">
                  <c:v>1.0604830033627667E-2</c:v>
                </c:pt>
                <c:pt idx="4218">
                  <c:v>1.0603013929987769E-2</c:v>
                </c:pt>
                <c:pt idx="4219">
                  <c:v>1.0601197839480931E-2</c:v>
                </c:pt>
                <c:pt idx="4220">
                  <c:v>1.0599381762095609E-2</c:v>
                </c:pt>
                <c:pt idx="4221">
                  <c:v>1.0597565697820104E-2</c:v>
                </c:pt>
                <c:pt idx="4222">
                  <c:v>1.0595749646677571E-2</c:v>
                </c:pt>
                <c:pt idx="4223">
                  <c:v>1.0593933608633407E-2</c:v>
                </c:pt>
                <c:pt idx="4224">
                  <c:v>1.059211758374543E-2</c:v>
                </c:pt>
                <c:pt idx="4225">
                  <c:v>1.0590301571944188E-2</c:v>
                </c:pt>
                <c:pt idx="4226">
                  <c:v>1.0588485573275984E-2</c:v>
                </c:pt>
                <c:pt idx="4227">
                  <c:v>1.0586669587729303E-2</c:v>
                </c:pt>
                <c:pt idx="4228">
                  <c:v>1.0584853615304028E-2</c:v>
                </c:pt>
                <c:pt idx="4229">
                  <c:v>1.058303765600016E-2</c:v>
                </c:pt>
                <c:pt idx="4230">
                  <c:v>1.0581221709817819E-2</c:v>
                </c:pt>
                <c:pt idx="4231">
                  <c:v>1.0579405776745373E-2</c:v>
                </c:pt>
                <c:pt idx="4232">
                  <c:v>1.0577589856829125E-2</c:v>
                </c:pt>
                <c:pt idx="4233">
                  <c:v>1.0575773949988047E-2</c:v>
                </c:pt>
                <c:pt idx="4234">
                  <c:v>1.0573958056303231E-2</c:v>
                </c:pt>
                <c:pt idx="4235">
                  <c:v>1.0572142175728251E-2</c:v>
                </c:pt>
                <c:pt idx="4236">
                  <c:v>1.0570326308286263E-2</c:v>
                </c:pt>
                <c:pt idx="4237">
                  <c:v>1.0568510453954238E-2</c:v>
                </c:pt>
                <c:pt idx="4238">
                  <c:v>1.0566694612732118E-2</c:v>
                </c:pt>
                <c:pt idx="4239">
                  <c:v>1.0564878784666205E-2</c:v>
                </c:pt>
                <c:pt idx="4240">
                  <c:v>1.056306296969862E-2</c:v>
                </c:pt>
                <c:pt idx="4241">
                  <c:v>1.0561247167875733E-2</c:v>
                </c:pt>
                <c:pt idx="4242">
                  <c:v>1.0559431379139481E-2</c:v>
                </c:pt>
                <c:pt idx="4243">
                  <c:v>1.0557615603582655E-2</c:v>
                </c:pt>
                <c:pt idx="4244">
                  <c:v>1.05557998410895E-2</c:v>
                </c:pt>
                <c:pt idx="4245">
                  <c:v>1.0562229391812552E-2</c:v>
                </c:pt>
                <c:pt idx="4246">
                  <c:v>1.0581078405837697E-2</c:v>
                </c:pt>
                <c:pt idx="4247">
                  <c:v>1.0579257708148262E-2</c:v>
                </c:pt>
                <c:pt idx="4248">
                  <c:v>1.0577437023616267E-2</c:v>
                </c:pt>
                <c:pt idx="4249">
                  <c:v>1.0575616352276484E-2</c:v>
                </c:pt>
                <c:pt idx="4250">
                  <c:v>1.0573795694070983E-2</c:v>
                </c:pt>
                <c:pt idx="4251">
                  <c:v>1.0571975049022936E-2</c:v>
                </c:pt>
                <c:pt idx="4252">
                  <c:v>1.0570154417167158E-2</c:v>
                </c:pt>
                <c:pt idx="4253">
                  <c:v>1.0568333798445602E-2</c:v>
                </c:pt>
                <c:pt idx="4254">
                  <c:v>1.0566513192881447E-2</c:v>
                </c:pt>
                <c:pt idx="4255">
                  <c:v>1.0564692600498022E-2</c:v>
                </c:pt>
                <c:pt idx="4256">
                  <c:v>1.0562872021248833E-2</c:v>
                </c:pt>
                <c:pt idx="4257">
                  <c:v>1.0561051455203516E-2</c:v>
                </c:pt>
                <c:pt idx="4258">
                  <c:v>1.0559230902280847E-2</c:v>
                </c:pt>
                <c:pt idx="4259">
                  <c:v>1.0557410362538773E-2</c:v>
                </c:pt>
                <c:pt idx="4260">
                  <c:v>1.0555589835954249E-2</c:v>
                </c:pt>
                <c:pt idx="4261">
                  <c:v>1.0553769322538762E-2</c:v>
                </c:pt>
                <c:pt idx="4262">
                  <c:v>1.0551818787204537E-2</c:v>
                </c:pt>
                <c:pt idx="4263">
                  <c:v>1.0549868266675359E-2</c:v>
                </c:pt>
                <c:pt idx="4264">
                  <c:v>1.0548047794603548E-2</c:v>
                </c:pt>
                <c:pt idx="4265">
                  <c:v>1.0546227335712508E-2</c:v>
                </c:pt>
                <c:pt idx="4266">
                  <c:v>1.0544406889990513E-2</c:v>
                </c:pt>
                <c:pt idx="4267">
                  <c:v>1.0542586457426017E-2</c:v>
                </c:pt>
                <c:pt idx="4268">
                  <c:v>1.0540766038007351E-2</c:v>
                </c:pt>
                <c:pt idx="4269">
                  <c:v>1.0538945631780979E-2</c:v>
                </c:pt>
                <c:pt idx="4270">
                  <c:v>1.0537125238700441E-2</c:v>
                </c:pt>
                <c:pt idx="4271">
                  <c:v>1.0535304858789018E-2</c:v>
                </c:pt>
                <c:pt idx="4272">
                  <c:v>1.0533484492046675E-2</c:v>
                </c:pt>
                <c:pt idx="4273">
                  <c:v>1.0531664138461811E-2</c:v>
                </c:pt>
                <c:pt idx="4274">
                  <c:v>1.0529843798034485E-2</c:v>
                </c:pt>
                <c:pt idx="4275">
                  <c:v>1.0528023470776124E-2</c:v>
                </c:pt>
                <c:pt idx="4276">
                  <c:v>1.0526203156686913E-2</c:v>
                </c:pt>
                <c:pt idx="4277">
                  <c:v>1.0524382855766791E-2</c:v>
                </c:pt>
                <c:pt idx="4278">
                  <c:v>1.0522562567992545E-2</c:v>
                </c:pt>
                <c:pt idx="4279">
                  <c:v>1.052074229339906E-2</c:v>
                </c:pt>
                <c:pt idx="4280">
                  <c:v>1.0518922031962939E-2</c:v>
                </c:pt>
                <c:pt idx="4281">
                  <c:v>1.0517101783707582E-2</c:v>
                </c:pt>
                <c:pt idx="4282">
                  <c:v>1.0515281548598109E-2</c:v>
                </c:pt>
                <c:pt idx="4283">
                  <c:v>1.0513461326657732E-2</c:v>
                </c:pt>
                <c:pt idx="4284">
                  <c:v>1.0511641117898122E-2</c:v>
                </c:pt>
                <c:pt idx="4285">
                  <c:v>1.0509820922295883E-2</c:v>
                </c:pt>
                <c:pt idx="4286">
                  <c:v>1.0508000739839594E-2</c:v>
                </c:pt>
                <c:pt idx="4287">
                  <c:v>1.0506180570587231E-2</c:v>
                </c:pt>
                <c:pt idx="4288">
                  <c:v>1.0504360414469149E-2</c:v>
                </c:pt>
                <c:pt idx="4289">
                  <c:v>1.0502540271520174E-2</c:v>
                </c:pt>
                <c:pt idx="4290">
                  <c:v>1.0500720141751914E-2</c:v>
                </c:pt>
                <c:pt idx="4291">
                  <c:v>1.0498900025152764E-2</c:v>
                </c:pt>
                <c:pt idx="4292">
                  <c:v>1.0497079921699508E-2</c:v>
                </c:pt>
                <c:pt idx="4293">
                  <c:v>1.0495259831438579E-2</c:v>
                </c:pt>
                <c:pt idx="4294">
                  <c:v>1.0493439754335157E-2</c:v>
                </c:pt>
                <c:pt idx="4295">
                  <c:v>1.0491619690389302E-2</c:v>
                </c:pt>
                <c:pt idx="4296">
                  <c:v>1.0489669636667148E-2</c:v>
                </c:pt>
                <c:pt idx="4297">
                  <c:v>1.0479516453721426E-2</c:v>
                </c:pt>
                <c:pt idx="4298">
                  <c:v>1.0457249576321659E-2</c:v>
                </c:pt>
                <c:pt idx="4299">
                  <c:v>1.045543453965001E-2</c:v>
                </c:pt>
                <c:pt idx="4300">
                  <c:v>1.045361951608835E-2</c:v>
                </c:pt>
                <c:pt idx="4301">
                  <c:v>1.0451804505671352E-2</c:v>
                </c:pt>
                <c:pt idx="4302">
                  <c:v>1.0449989508387552E-2</c:v>
                </c:pt>
                <c:pt idx="4303">
                  <c:v>1.0448174524236895E-2</c:v>
                </c:pt>
                <c:pt idx="4304">
                  <c:v>1.0446359553219325E-2</c:v>
                </c:pt>
                <c:pt idx="4305">
                  <c:v>1.044454459531181E-2</c:v>
                </c:pt>
                <c:pt idx="4306">
                  <c:v>1.0442729650572186E-2</c:v>
                </c:pt>
                <c:pt idx="4307">
                  <c:v>1.0440914718954121E-2</c:v>
                </c:pt>
                <c:pt idx="4308">
                  <c:v>1.0439099800457572E-2</c:v>
                </c:pt>
                <c:pt idx="4309">
                  <c:v>1.0437284895105812E-2</c:v>
                </c:pt>
                <c:pt idx="4310">
                  <c:v>1.0435470002875629E-2</c:v>
                </c:pt>
                <c:pt idx="4311">
                  <c:v>1.0433655123801708E-2</c:v>
                </c:pt>
                <c:pt idx="4312">
                  <c:v>1.0431840257837825E-2</c:v>
                </c:pt>
                <c:pt idx="4313">
                  <c:v>1.0430025405018703E-2</c:v>
                </c:pt>
                <c:pt idx="4314">
                  <c:v>1.0428210565332713E-2</c:v>
                </c:pt>
                <c:pt idx="4315">
                  <c:v>1.0426395738779851E-2</c:v>
                </c:pt>
                <c:pt idx="4316">
                  <c:v>1.0424580925371791E-2</c:v>
                </c:pt>
                <c:pt idx="4317">
                  <c:v>1.0422766125085286E-2</c:v>
                </c:pt>
                <c:pt idx="4318">
                  <c:v>1.0420951337931918E-2</c:v>
                </c:pt>
                <c:pt idx="4319">
                  <c:v>1.041913656392332E-2</c:v>
                </c:pt>
                <c:pt idx="4320">
                  <c:v>1.0417321803047922E-2</c:v>
                </c:pt>
                <c:pt idx="4321">
                  <c:v>1.0415507055305692E-2</c:v>
                </c:pt>
                <c:pt idx="4322">
                  <c:v>1.0413692320696543E-2</c:v>
                </c:pt>
                <c:pt idx="4323">
                  <c:v>1.0411877599232202E-2</c:v>
                </c:pt>
                <c:pt idx="4324">
                  <c:v>1.0410062890901033E-2</c:v>
                </c:pt>
                <c:pt idx="4325">
                  <c:v>1.0408248195703041E-2</c:v>
                </c:pt>
                <c:pt idx="4326">
                  <c:v>1.0406433513638224E-2</c:v>
                </c:pt>
                <c:pt idx="4327">
                  <c:v>1.0404618844718218E-2</c:v>
                </c:pt>
                <c:pt idx="4328">
                  <c:v>1.0402804188919758E-2</c:v>
                </c:pt>
                <c:pt idx="4329">
                  <c:v>1.0400989546265992E-2</c:v>
                </c:pt>
                <c:pt idx="4330">
                  <c:v>1.039917491674547E-2</c:v>
                </c:pt>
                <c:pt idx="4331">
                  <c:v>1.0397360300358129E-2</c:v>
                </c:pt>
                <c:pt idx="4332">
                  <c:v>1.0395545697138702E-2</c:v>
                </c:pt>
                <c:pt idx="4333">
                  <c:v>1.039373110701773E-2</c:v>
                </c:pt>
                <c:pt idx="4334">
                  <c:v>1.0391916530053159E-2</c:v>
                </c:pt>
                <c:pt idx="4335">
                  <c:v>1.0390101966210138E-2</c:v>
                </c:pt>
                <c:pt idx="4336">
                  <c:v>1.0388287415534977E-2</c:v>
                </c:pt>
                <c:pt idx="4337">
                  <c:v>1.0386472877958339E-2</c:v>
                </c:pt>
                <c:pt idx="4338">
                  <c:v>1.0384658353549622E-2</c:v>
                </c:pt>
                <c:pt idx="4339">
                  <c:v>1.0382843842274097E-2</c:v>
                </c:pt>
                <c:pt idx="4340">
                  <c:v>1.0381029344143344E-2</c:v>
                </c:pt>
                <c:pt idx="4341">
                  <c:v>1.0379214859122696E-2</c:v>
                </c:pt>
                <c:pt idx="4342">
                  <c:v>1.0377400387258338E-2</c:v>
                </c:pt>
                <c:pt idx="4343">
                  <c:v>1.0375585928538695E-2</c:v>
                </c:pt>
                <c:pt idx="4344">
                  <c:v>1.0373771482952312E-2</c:v>
                </c:pt>
                <c:pt idx="4345">
                  <c:v>1.0371957050499132E-2</c:v>
                </c:pt>
                <c:pt idx="4346">
                  <c:v>1.0370142631179156E-2</c:v>
                </c:pt>
                <c:pt idx="4347">
                  <c:v>1.0368328225038687E-2</c:v>
                </c:pt>
                <c:pt idx="4348">
                  <c:v>1.0366384233159148E-2</c:v>
                </c:pt>
                <c:pt idx="4349">
                  <c:v>1.0364440256047689E-2</c:v>
                </c:pt>
                <c:pt idx="4350">
                  <c:v>1.0362625891161504E-2</c:v>
                </c:pt>
                <c:pt idx="4351">
                  <c:v>1.036081153944329E-2</c:v>
                </c:pt>
                <c:pt idx="4352">
                  <c:v>1.0358997200846707E-2</c:v>
                </c:pt>
                <c:pt idx="4353">
                  <c:v>1.0357182875394862E-2</c:v>
                </c:pt>
                <c:pt idx="4354">
                  <c:v>1.035536856306471E-2</c:v>
                </c:pt>
                <c:pt idx="4355">
                  <c:v>1.03535542639025E-2</c:v>
                </c:pt>
                <c:pt idx="4356">
                  <c:v>1.035173997786187E-2</c:v>
                </c:pt>
                <c:pt idx="4357">
                  <c:v>1.0349925704977675E-2</c:v>
                </c:pt>
                <c:pt idx="4358">
                  <c:v>1.034811144522671E-2</c:v>
                </c:pt>
                <c:pt idx="4359">
                  <c:v>1.0346297198620531E-2</c:v>
                </c:pt>
                <c:pt idx="4360">
                  <c:v>1.0344482965135939E-2</c:v>
                </c:pt>
                <c:pt idx="4361">
                  <c:v>1.0342798331393668E-2</c:v>
                </c:pt>
                <c:pt idx="4362">
                  <c:v>1.0341113709287638E-2</c:v>
                </c:pt>
                <c:pt idx="4363">
                  <c:v>1.0339299513371212E-2</c:v>
                </c:pt>
                <c:pt idx="4364">
                  <c:v>1.0337485330576497E-2</c:v>
                </c:pt>
                <c:pt idx="4365">
                  <c:v>1.033567116094971E-2</c:v>
                </c:pt>
                <c:pt idx="4366">
                  <c:v>1.0333727422514059E-2</c:v>
                </c:pt>
                <c:pt idx="4367">
                  <c:v>1.033178369883331E-2</c:v>
                </c:pt>
                <c:pt idx="4368">
                  <c:v>1.0329969570495656E-2</c:v>
                </c:pt>
                <c:pt idx="4369">
                  <c:v>1.0328155455302782E-2</c:v>
                </c:pt>
                <c:pt idx="4370">
                  <c:v>1.0326341353277844E-2</c:v>
                </c:pt>
                <c:pt idx="4371">
                  <c:v>1.0324527264351444E-2</c:v>
                </c:pt>
                <c:pt idx="4372">
                  <c:v>1.0322713188593043E-2</c:v>
                </c:pt>
                <c:pt idx="4373">
                  <c:v>1.0320899125979459E-2</c:v>
                </c:pt>
                <c:pt idx="4374">
                  <c:v>1.0319085076499025E-2</c:v>
                </c:pt>
                <c:pt idx="4375">
                  <c:v>1.0317271040175048E-2</c:v>
                </c:pt>
                <c:pt idx="4376">
                  <c:v>1.0315457016972739E-2</c:v>
                </c:pt>
                <c:pt idx="4377">
                  <c:v>1.0313643006938404E-2</c:v>
                </c:pt>
                <c:pt idx="4378">
                  <c:v>1.0311829010037318E-2</c:v>
                </c:pt>
                <c:pt idx="4379">
                  <c:v>1.0310015026281115E-2</c:v>
                </c:pt>
                <c:pt idx="4380">
                  <c:v>1.0308201055669678E-2</c:v>
                </c:pt>
                <c:pt idx="4381">
                  <c:v>1.030638709820301E-2</c:v>
                </c:pt>
                <c:pt idx="4382">
                  <c:v>1.0304573153881232E-2</c:v>
                </c:pt>
                <c:pt idx="4383">
                  <c:v>1.0302759222692706E-2</c:v>
                </c:pt>
                <c:pt idx="4384">
                  <c:v>1.0300945304660589E-2</c:v>
                </c:pt>
                <c:pt idx="4385">
                  <c:v>1.029913139978488E-2</c:v>
                </c:pt>
                <c:pt idx="4386">
                  <c:v>1.029731750804249E-2</c:v>
                </c:pt>
                <c:pt idx="4387">
                  <c:v>1.02955036294333E-2</c:v>
                </c:pt>
                <c:pt idx="4388">
                  <c:v>1.029368976399204E-2</c:v>
                </c:pt>
                <c:pt idx="4389">
                  <c:v>1.0291875911684102E-2</c:v>
                </c:pt>
                <c:pt idx="4390">
                  <c:v>1.0290062072509428E-2</c:v>
                </c:pt>
                <c:pt idx="4391">
                  <c:v>1.0288248246502747E-2</c:v>
                </c:pt>
                <c:pt idx="4392">
                  <c:v>1.0286434433652484E-2</c:v>
                </c:pt>
                <c:pt idx="4393">
                  <c:v>1.0284620633912398E-2</c:v>
                </c:pt>
                <c:pt idx="4394">
                  <c:v>1.0282806847328673E-2</c:v>
                </c:pt>
                <c:pt idx="4395">
                  <c:v>1.0280993073912887E-2</c:v>
                </c:pt>
                <c:pt idx="4396">
                  <c:v>1.0279179313618858E-2</c:v>
                </c:pt>
                <c:pt idx="4397">
                  <c:v>1.0277365566492828E-2</c:v>
                </c:pt>
                <c:pt idx="4398">
                  <c:v>1.0275551832500075E-2</c:v>
                </c:pt>
                <c:pt idx="4399">
                  <c:v>1.027373811166375E-2</c:v>
                </c:pt>
                <c:pt idx="4400">
                  <c:v>1.0271535754600268E-2</c:v>
                </c:pt>
                <c:pt idx="4401">
                  <c:v>1.0269333415778513E-2</c:v>
                </c:pt>
                <c:pt idx="4402">
                  <c:v>1.0267519740021812E-2</c:v>
                </c:pt>
                <c:pt idx="4403">
                  <c:v>1.026570607739844E-2</c:v>
                </c:pt>
                <c:pt idx="4404">
                  <c:v>1.0263892427931503E-2</c:v>
                </c:pt>
                <c:pt idx="4405">
                  <c:v>1.0262078791609423E-2</c:v>
                </c:pt>
                <c:pt idx="4406">
                  <c:v>1.0260265168432146E-2</c:v>
                </c:pt>
                <c:pt idx="4407">
                  <c:v>1.0258451558422945E-2</c:v>
                </c:pt>
                <c:pt idx="4408">
                  <c:v>1.0256637961535472E-2</c:v>
                </c:pt>
                <c:pt idx="4409">
                  <c:v>1.0254824377815943E-2</c:v>
                </c:pt>
                <c:pt idx="4410">
                  <c:v>1.0253010807229766E-2</c:v>
                </c:pt>
                <c:pt idx="4411">
                  <c:v>1.0251197249811609E-2</c:v>
                </c:pt>
                <c:pt idx="4412">
                  <c:v>1.0249383705526747E-2</c:v>
                </c:pt>
                <c:pt idx="4413">
                  <c:v>1.0247570174386697E-2</c:v>
                </c:pt>
                <c:pt idx="4414">
                  <c:v>1.0245756656426325E-2</c:v>
                </c:pt>
                <c:pt idx="4415">
                  <c:v>1.0243943151576068E-2</c:v>
                </c:pt>
                <c:pt idx="4416">
                  <c:v>1.0242000125452368E-2</c:v>
                </c:pt>
                <c:pt idx="4417">
                  <c:v>1.0240057114091839E-2</c:v>
                </c:pt>
                <c:pt idx="4418">
                  <c:v>1.0238243650588811E-2</c:v>
                </c:pt>
                <c:pt idx="4419">
                  <c:v>1.0236430200230637E-2</c:v>
                </c:pt>
                <c:pt idx="4420">
                  <c:v>1.0234616763040466E-2</c:v>
                </c:pt>
                <c:pt idx="4421">
                  <c:v>1.0232803338972087E-2</c:v>
                </c:pt>
                <c:pt idx="4422">
                  <c:v>1.0230989928083288E-2</c:v>
                </c:pt>
                <c:pt idx="4423">
                  <c:v>1.0229176530327773E-2</c:v>
                </c:pt>
                <c:pt idx="4424">
                  <c:v>1.0227363145728747E-2</c:v>
                </c:pt>
                <c:pt idx="4425">
                  <c:v>1.0225549774286219E-2</c:v>
                </c:pt>
                <c:pt idx="4426">
                  <c:v>1.0223736415988578E-2</c:v>
                </c:pt>
                <c:pt idx="4427">
                  <c:v>1.0221923070847317E-2</c:v>
                </c:pt>
                <c:pt idx="4428">
                  <c:v>1.022010973885101E-2</c:v>
                </c:pt>
                <c:pt idx="4429">
                  <c:v>1.0218296420022805E-2</c:v>
                </c:pt>
                <c:pt idx="4430">
                  <c:v>1.0216483114316286E-2</c:v>
                </c:pt>
                <c:pt idx="4431">
                  <c:v>1.0214669821789332E-2</c:v>
                </c:pt>
                <c:pt idx="4432">
                  <c:v>1.021285654239576E-2</c:v>
                </c:pt>
                <c:pt idx="4433">
                  <c:v>1.0211043276170239E-2</c:v>
                </c:pt>
                <c:pt idx="4434">
                  <c:v>1.0209230023078044E-2</c:v>
                </c:pt>
                <c:pt idx="4435">
                  <c:v>1.0207416783165479E-2</c:v>
                </c:pt>
                <c:pt idx="4436">
                  <c:v>1.0205603556386302E-2</c:v>
                </c:pt>
                <c:pt idx="4437">
                  <c:v>1.0203790342763546E-2</c:v>
                </c:pt>
                <c:pt idx="4438">
                  <c:v>1.0201977142297213E-2</c:v>
                </c:pt>
                <c:pt idx="4439">
                  <c:v>1.0200163954987483E-2</c:v>
                </c:pt>
                <c:pt idx="4440">
                  <c:v>1.0198350780810968E-2</c:v>
                </c:pt>
                <c:pt idx="4441">
                  <c:v>1.019653761981415E-2</c:v>
                </c:pt>
                <c:pt idx="4442">
                  <c:v>1.0194724471962246E-2</c:v>
                </c:pt>
                <c:pt idx="4443">
                  <c:v>1.0192911337255311E-2</c:v>
                </c:pt>
                <c:pt idx="4444">
                  <c:v>1.0191098215716328E-2</c:v>
                </c:pt>
                <c:pt idx="4445">
                  <c:v>1.0189285107322319E-2</c:v>
                </c:pt>
                <c:pt idx="4446">
                  <c:v>1.0187472012084862E-2</c:v>
                </c:pt>
                <c:pt idx="4447">
                  <c:v>1.0185658930003783E-2</c:v>
                </c:pt>
                <c:pt idx="4448">
                  <c:v>1.0183845861079257E-2</c:v>
                </c:pt>
                <c:pt idx="4449">
                  <c:v>1.0182032805299656E-2</c:v>
                </c:pt>
                <c:pt idx="4450">
                  <c:v>1.0180219762688186E-2</c:v>
                </c:pt>
                <c:pt idx="4451">
                  <c:v>1.0178406733221524E-2</c:v>
                </c:pt>
                <c:pt idx="4452">
                  <c:v>1.0176593716911422E-2</c:v>
                </c:pt>
                <c:pt idx="4453">
                  <c:v>1.0190691238720715E-2</c:v>
                </c:pt>
                <c:pt idx="4454">
                  <c:v>1.0200838868209413E-2</c:v>
                </c:pt>
                <c:pt idx="4455">
                  <c:v>1.0199020924320606E-2</c:v>
                </c:pt>
                <c:pt idx="4456">
                  <c:v>1.019720299361274E-2</c:v>
                </c:pt>
                <c:pt idx="4457">
                  <c:v>1.0195385076085769E-2</c:v>
                </c:pt>
                <c:pt idx="4458">
                  <c:v>1.0193567171763021E-2</c:v>
                </c:pt>
                <c:pt idx="4459">
                  <c:v>1.0191749280644428E-2</c:v>
                </c:pt>
                <c:pt idx="4460">
                  <c:v>1.0189931402695186E-2</c:v>
                </c:pt>
                <c:pt idx="4461">
                  <c:v>1.018811353795011E-2</c:v>
                </c:pt>
                <c:pt idx="4462">
                  <c:v>1.018811353795011E-2</c:v>
                </c:pt>
                <c:pt idx="4463">
                  <c:v>1.018811353795011E-2</c:v>
                </c:pt>
                <c:pt idx="4464">
                  <c:v>1.018811353795011E-2</c:v>
                </c:pt>
                <c:pt idx="4465">
                  <c:v>1.018811353795011E-2</c:v>
                </c:pt>
                <c:pt idx="4466">
                  <c:v>1.018811353795011E-2</c:v>
                </c:pt>
                <c:pt idx="4467">
                  <c:v>1.018811353795011E-2</c:v>
                </c:pt>
                <c:pt idx="4468">
                  <c:v>1.018811353795011E-2</c:v>
                </c:pt>
                <c:pt idx="4469">
                  <c:v>1.018811353795011E-2</c:v>
                </c:pt>
                <c:pt idx="4470">
                  <c:v>1.018811353795011E-2</c:v>
                </c:pt>
                <c:pt idx="4471">
                  <c:v>1.018811353795011E-2</c:v>
                </c:pt>
                <c:pt idx="4472">
                  <c:v>1.018811353795011E-2</c:v>
                </c:pt>
                <c:pt idx="4473">
                  <c:v>1.018811353795011E-2</c:v>
                </c:pt>
                <c:pt idx="4474">
                  <c:v>1.018811353795011E-2</c:v>
                </c:pt>
                <c:pt idx="4475">
                  <c:v>1.018811353795011E-2</c:v>
                </c:pt>
                <c:pt idx="4476">
                  <c:v>1.018811353795011E-2</c:v>
                </c:pt>
                <c:pt idx="4477">
                  <c:v>1.018811353795011E-2</c:v>
                </c:pt>
                <c:pt idx="4478">
                  <c:v>1.018811353795011E-2</c:v>
                </c:pt>
                <c:pt idx="4479">
                  <c:v>1.018811353795011E-2</c:v>
                </c:pt>
                <c:pt idx="4480">
                  <c:v>1.018811353795011E-2</c:v>
                </c:pt>
                <c:pt idx="4481">
                  <c:v>1.018811353795011E-2</c:v>
                </c:pt>
                <c:pt idx="4482">
                  <c:v>1.018811353795011E-2</c:v>
                </c:pt>
                <c:pt idx="4483">
                  <c:v>1.018811353795011E-2</c:v>
                </c:pt>
                <c:pt idx="4484">
                  <c:v>1.018811353795011E-2</c:v>
                </c:pt>
                <c:pt idx="4485">
                  <c:v>1.018811353795011E-2</c:v>
                </c:pt>
                <c:pt idx="4486">
                  <c:v>1.018811353795011E-2</c:v>
                </c:pt>
                <c:pt idx="4487">
                  <c:v>1.018811353795011E-2</c:v>
                </c:pt>
                <c:pt idx="4488">
                  <c:v>1.018811353795011E-2</c:v>
                </c:pt>
                <c:pt idx="4489">
                  <c:v>1.018811353795011E-2</c:v>
                </c:pt>
                <c:pt idx="4490">
                  <c:v>1.01881135379501E-2</c:v>
                </c:pt>
                <c:pt idx="4491">
                  <c:v>1.01881135379501E-2</c:v>
                </c:pt>
                <c:pt idx="4492">
                  <c:v>1.01881135379501E-2</c:v>
                </c:pt>
                <c:pt idx="4493">
                  <c:v>1.01881135379501E-2</c:v>
                </c:pt>
                <c:pt idx="4494">
                  <c:v>1.01881135379501E-2</c:v>
                </c:pt>
                <c:pt idx="4495">
                  <c:v>1.01881135379501E-2</c:v>
                </c:pt>
                <c:pt idx="4496">
                  <c:v>1.01881135379501E-2</c:v>
                </c:pt>
                <c:pt idx="4497">
                  <c:v>1.01881135379501E-2</c:v>
                </c:pt>
                <c:pt idx="4498">
                  <c:v>1.01881135379501E-2</c:v>
                </c:pt>
                <c:pt idx="4499">
                  <c:v>1.01881135379501E-2</c:v>
                </c:pt>
                <c:pt idx="4500">
                  <c:v>1.01881135379501E-2</c:v>
                </c:pt>
                <c:pt idx="4501">
                  <c:v>1.01881135379501E-2</c:v>
                </c:pt>
                <c:pt idx="4502">
                  <c:v>1.01881135379501E-2</c:v>
                </c:pt>
                <c:pt idx="4503">
                  <c:v>1.01881135379501E-2</c:v>
                </c:pt>
                <c:pt idx="4504">
                  <c:v>1.01881135379501E-2</c:v>
                </c:pt>
                <c:pt idx="4505">
                  <c:v>1.01881135379501E-2</c:v>
                </c:pt>
                <c:pt idx="4506">
                  <c:v>1.01881135379501E-2</c:v>
                </c:pt>
                <c:pt idx="4507">
                  <c:v>1.01881135379501E-2</c:v>
                </c:pt>
                <c:pt idx="4508">
                  <c:v>1.01881135379501E-2</c:v>
                </c:pt>
                <c:pt idx="4509">
                  <c:v>1.01881135379501E-2</c:v>
                </c:pt>
                <c:pt idx="4510">
                  <c:v>1.01881135379501E-2</c:v>
                </c:pt>
                <c:pt idx="4511">
                  <c:v>1.01881135379501E-2</c:v>
                </c:pt>
                <c:pt idx="4512">
                  <c:v>1.01881135379501E-2</c:v>
                </c:pt>
                <c:pt idx="4513">
                  <c:v>1.01881135379501E-2</c:v>
                </c:pt>
                <c:pt idx="4514">
                  <c:v>1.01881135379501E-2</c:v>
                </c:pt>
                <c:pt idx="4515">
                  <c:v>1.01881135379501E-2</c:v>
                </c:pt>
                <c:pt idx="4516">
                  <c:v>1.01881135379501E-2</c:v>
                </c:pt>
                <c:pt idx="4517">
                  <c:v>1.01881135379501E-2</c:v>
                </c:pt>
                <c:pt idx="4518">
                  <c:v>1.01881135379501E-2</c:v>
                </c:pt>
                <c:pt idx="4519">
                  <c:v>1.01881135379501E-2</c:v>
                </c:pt>
                <c:pt idx="4520">
                  <c:v>1.01881135379501E-2</c:v>
                </c:pt>
                <c:pt idx="4521">
                  <c:v>1.01881135379501E-2</c:v>
                </c:pt>
                <c:pt idx="4522">
                  <c:v>1.01881135379501E-2</c:v>
                </c:pt>
                <c:pt idx="4523">
                  <c:v>1.01881135379501E-2</c:v>
                </c:pt>
                <c:pt idx="4524">
                  <c:v>1.01881135379501E-2</c:v>
                </c:pt>
                <c:pt idx="4525">
                  <c:v>1.01881135379501E-2</c:v>
                </c:pt>
                <c:pt idx="4526">
                  <c:v>1.01881135379501E-2</c:v>
                </c:pt>
                <c:pt idx="4527">
                  <c:v>1.01881135379501E-2</c:v>
                </c:pt>
                <c:pt idx="4528">
                  <c:v>1.01881135379501E-2</c:v>
                </c:pt>
                <c:pt idx="4529">
                  <c:v>1.01881135379501E-2</c:v>
                </c:pt>
                <c:pt idx="4530">
                  <c:v>1.01881135379501E-2</c:v>
                </c:pt>
                <c:pt idx="4531">
                  <c:v>1.01881135379501E-2</c:v>
                </c:pt>
                <c:pt idx="4532">
                  <c:v>1.01881135379501E-2</c:v>
                </c:pt>
                <c:pt idx="4533">
                  <c:v>1.01881135379501E-2</c:v>
                </c:pt>
                <c:pt idx="4534">
                  <c:v>1.01881135379501E-2</c:v>
                </c:pt>
                <c:pt idx="4535">
                  <c:v>1.01881135379501E-2</c:v>
                </c:pt>
                <c:pt idx="4536">
                  <c:v>1.01881135379501E-2</c:v>
                </c:pt>
                <c:pt idx="4537">
                  <c:v>1.01881135379501E-2</c:v>
                </c:pt>
                <c:pt idx="4538">
                  <c:v>1.01881135379501E-2</c:v>
                </c:pt>
                <c:pt idx="4539">
                  <c:v>1.01881135379501E-2</c:v>
                </c:pt>
                <c:pt idx="4540">
                  <c:v>1.01881135379501E-2</c:v>
                </c:pt>
                <c:pt idx="4541">
                  <c:v>1.01881135379501E-2</c:v>
                </c:pt>
                <c:pt idx="4542">
                  <c:v>1.01881135379501E-2</c:v>
                </c:pt>
                <c:pt idx="4543">
                  <c:v>1.01881135379501E-2</c:v>
                </c:pt>
                <c:pt idx="4544">
                  <c:v>1.01881135379501E-2</c:v>
                </c:pt>
                <c:pt idx="4545">
                  <c:v>1.01881135379501E-2</c:v>
                </c:pt>
                <c:pt idx="4546">
                  <c:v>1.01881135379501E-2</c:v>
                </c:pt>
                <c:pt idx="4547">
                  <c:v>1.01881135379501E-2</c:v>
                </c:pt>
                <c:pt idx="4548">
                  <c:v>1.01881135379501E-2</c:v>
                </c:pt>
                <c:pt idx="4549">
                  <c:v>1.01881135379501E-2</c:v>
                </c:pt>
                <c:pt idx="4550">
                  <c:v>1.01881135379501E-2</c:v>
                </c:pt>
                <c:pt idx="4551">
                  <c:v>1.01881135379501E-2</c:v>
                </c:pt>
                <c:pt idx="4552">
                  <c:v>1.01881135379501E-2</c:v>
                </c:pt>
                <c:pt idx="4553">
                  <c:v>1.01881135379501E-2</c:v>
                </c:pt>
                <c:pt idx="4554">
                  <c:v>1.01881135379501E-2</c:v>
                </c:pt>
                <c:pt idx="4555">
                  <c:v>1.01881135379501E-2</c:v>
                </c:pt>
                <c:pt idx="4556">
                  <c:v>1.01881135379501E-2</c:v>
                </c:pt>
                <c:pt idx="4557">
                  <c:v>1.01881135379501E-2</c:v>
                </c:pt>
                <c:pt idx="4558">
                  <c:v>1.01881135379501E-2</c:v>
                </c:pt>
                <c:pt idx="4559">
                  <c:v>1.01881135379501E-2</c:v>
                </c:pt>
                <c:pt idx="4560">
                  <c:v>1.01881135379501E-2</c:v>
                </c:pt>
                <c:pt idx="4561">
                  <c:v>1.01881135379501E-2</c:v>
                </c:pt>
                <c:pt idx="4562">
                  <c:v>1.01881135379501E-2</c:v>
                </c:pt>
                <c:pt idx="4563">
                  <c:v>1.01881135379501E-2</c:v>
                </c:pt>
                <c:pt idx="4564">
                  <c:v>1.01881135379501E-2</c:v>
                </c:pt>
                <c:pt idx="4565">
                  <c:v>1.01881135379501E-2</c:v>
                </c:pt>
                <c:pt idx="4566">
                  <c:v>1.01881135379501E-2</c:v>
                </c:pt>
                <c:pt idx="4567">
                  <c:v>1.01881135379501E-2</c:v>
                </c:pt>
                <c:pt idx="4568">
                  <c:v>1.01881135379501E-2</c:v>
                </c:pt>
                <c:pt idx="4569">
                  <c:v>1.01881135379501E-2</c:v>
                </c:pt>
                <c:pt idx="4570">
                  <c:v>1.01881135379501E-2</c:v>
                </c:pt>
                <c:pt idx="4571">
                  <c:v>1.01881135379501E-2</c:v>
                </c:pt>
                <c:pt idx="4572">
                  <c:v>1.01881135379501E-2</c:v>
                </c:pt>
                <c:pt idx="4573">
                  <c:v>1.01881135379501E-2</c:v>
                </c:pt>
                <c:pt idx="4574">
                  <c:v>1.01881135379501E-2</c:v>
                </c:pt>
                <c:pt idx="4575">
                  <c:v>1.01881135379501E-2</c:v>
                </c:pt>
                <c:pt idx="4576">
                  <c:v>1.01881135379501E-2</c:v>
                </c:pt>
                <c:pt idx="4577">
                  <c:v>1.01881135379501E-2</c:v>
                </c:pt>
                <c:pt idx="4578">
                  <c:v>1.01881135379501E-2</c:v>
                </c:pt>
                <c:pt idx="4579">
                  <c:v>1.01881135379501E-2</c:v>
                </c:pt>
                <c:pt idx="4580">
                  <c:v>1.01881135379501E-2</c:v>
                </c:pt>
                <c:pt idx="4581">
                  <c:v>1.01881135379501E-2</c:v>
                </c:pt>
                <c:pt idx="4582">
                  <c:v>1.01881135379501E-2</c:v>
                </c:pt>
                <c:pt idx="4583">
                  <c:v>1.01881135379501E-2</c:v>
                </c:pt>
                <c:pt idx="4584">
                  <c:v>1.01881135379501E-2</c:v>
                </c:pt>
                <c:pt idx="4585">
                  <c:v>1.01881135379501E-2</c:v>
                </c:pt>
                <c:pt idx="4586">
                  <c:v>1.01881135379501E-2</c:v>
                </c:pt>
                <c:pt idx="4587">
                  <c:v>1.01881135379501E-2</c:v>
                </c:pt>
                <c:pt idx="4588">
                  <c:v>1.01881135379501E-2</c:v>
                </c:pt>
                <c:pt idx="4589">
                  <c:v>1.01881135379501E-2</c:v>
                </c:pt>
                <c:pt idx="4590">
                  <c:v>1.01881135379501E-2</c:v>
                </c:pt>
                <c:pt idx="4591">
                  <c:v>1.01881135379501E-2</c:v>
                </c:pt>
                <c:pt idx="4592">
                  <c:v>1.01881135379501E-2</c:v>
                </c:pt>
                <c:pt idx="4593">
                  <c:v>1.01881135379501E-2</c:v>
                </c:pt>
                <c:pt idx="4594">
                  <c:v>1.01881135379501E-2</c:v>
                </c:pt>
                <c:pt idx="4595">
                  <c:v>1.01881135379501E-2</c:v>
                </c:pt>
                <c:pt idx="4596">
                  <c:v>1.01881135379501E-2</c:v>
                </c:pt>
                <c:pt idx="4597">
                  <c:v>1.01881135379501E-2</c:v>
                </c:pt>
                <c:pt idx="4598">
                  <c:v>1.01881135379501E-2</c:v>
                </c:pt>
                <c:pt idx="4599">
                  <c:v>1.01881135379501E-2</c:v>
                </c:pt>
                <c:pt idx="4600">
                  <c:v>1.01881135379501E-2</c:v>
                </c:pt>
                <c:pt idx="4601">
                  <c:v>1.01881135379501E-2</c:v>
                </c:pt>
                <c:pt idx="4602">
                  <c:v>1.01881135379501E-2</c:v>
                </c:pt>
                <c:pt idx="4603">
                  <c:v>1.01881135379501E-2</c:v>
                </c:pt>
                <c:pt idx="4604">
                  <c:v>1.01881135379501E-2</c:v>
                </c:pt>
                <c:pt idx="4605">
                  <c:v>1.01881135379501E-2</c:v>
                </c:pt>
                <c:pt idx="4606">
                  <c:v>1.01881135379501E-2</c:v>
                </c:pt>
                <c:pt idx="4607">
                  <c:v>1.01881135379501E-2</c:v>
                </c:pt>
                <c:pt idx="4608">
                  <c:v>1.01881135379501E-2</c:v>
                </c:pt>
                <c:pt idx="4609">
                  <c:v>1.01881135379501E-2</c:v>
                </c:pt>
                <c:pt idx="4610">
                  <c:v>1.01881135379501E-2</c:v>
                </c:pt>
                <c:pt idx="4611">
                  <c:v>1.01881135379501E-2</c:v>
                </c:pt>
                <c:pt idx="4612">
                  <c:v>1.01881135379501E-2</c:v>
                </c:pt>
                <c:pt idx="4613">
                  <c:v>1.01881135379501E-2</c:v>
                </c:pt>
                <c:pt idx="4614">
                  <c:v>1.01881135379501E-2</c:v>
                </c:pt>
                <c:pt idx="4615">
                  <c:v>1.01881135379501E-2</c:v>
                </c:pt>
                <c:pt idx="4616">
                  <c:v>1.01881135379501E-2</c:v>
                </c:pt>
                <c:pt idx="4617">
                  <c:v>1.01881135379501E-2</c:v>
                </c:pt>
                <c:pt idx="4618">
                  <c:v>1.01881135379501E-2</c:v>
                </c:pt>
                <c:pt idx="4619">
                  <c:v>1.01881135379501E-2</c:v>
                </c:pt>
                <c:pt idx="4620">
                  <c:v>1.01881135379501E-2</c:v>
                </c:pt>
                <c:pt idx="4621">
                  <c:v>1.01881135379501E-2</c:v>
                </c:pt>
                <c:pt idx="4622">
                  <c:v>1.01881135379501E-2</c:v>
                </c:pt>
                <c:pt idx="4623">
                  <c:v>1.01881135379501E-2</c:v>
                </c:pt>
                <c:pt idx="4624">
                  <c:v>1.01881135379501E-2</c:v>
                </c:pt>
                <c:pt idx="4625">
                  <c:v>1.01881135379501E-2</c:v>
                </c:pt>
                <c:pt idx="4626">
                  <c:v>1.01881135379501E-2</c:v>
                </c:pt>
                <c:pt idx="4627">
                  <c:v>1.01881135379501E-2</c:v>
                </c:pt>
                <c:pt idx="4628">
                  <c:v>1.01881135379501E-2</c:v>
                </c:pt>
                <c:pt idx="4629">
                  <c:v>1.01881135379501E-2</c:v>
                </c:pt>
                <c:pt idx="4630">
                  <c:v>1.01881135379501E-2</c:v>
                </c:pt>
                <c:pt idx="4631">
                  <c:v>1.01881135379501E-2</c:v>
                </c:pt>
                <c:pt idx="4632">
                  <c:v>1.01881135379501E-2</c:v>
                </c:pt>
                <c:pt idx="4633">
                  <c:v>1.01881135379501E-2</c:v>
                </c:pt>
                <c:pt idx="4634">
                  <c:v>1.01881135379501E-2</c:v>
                </c:pt>
                <c:pt idx="4635">
                  <c:v>1.01881135379501E-2</c:v>
                </c:pt>
                <c:pt idx="4636">
                  <c:v>1.01881135379501E-2</c:v>
                </c:pt>
                <c:pt idx="4637">
                  <c:v>1.01881135379501E-2</c:v>
                </c:pt>
                <c:pt idx="4638">
                  <c:v>1.01881135379501E-2</c:v>
                </c:pt>
                <c:pt idx="4639">
                  <c:v>1.01881135379501E-2</c:v>
                </c:pt>
                <c:pt idx="4640">
                  <c:v>1.01881135379501E-2</c:v>
                </c:pt>
                <c:pt idx="4641">
                  <c:v>1.01881135379501E-2</c:v>
                </c:pt>
                <c:pt idx="4642">
                  <c:v>1.01881135379501E-2</c:v>
                </c:pt>
                <c:pt idx="4643">
                  <c:v>1.01881135379501E-2</c:v>
                </c:pt>
                <c:pt idx="4644">
                  <c:v>1.01881135379501E-2</c:v>
                </c:pt>
                <c:pt idx="4645">
                  <c:v>1.01881135379501E-2</c:v>
                </c:pt>
                <c:pt idx="4646">
                  <c:v>1.01881135379501E-2</c:v>
                </c:pt>
                <c:pt idx="4647">
                  <c:v>1.01881135379501E-2</c:v>
                </c:pt>
                <c:pt idx="4648">
                  <c:v>1.01881135379501E-2</c:v>
                </c:pt>
                <c:pt idx="4649">
                  <c:v>1.01881135379501E-2</c:v>
                </c:pt>
                <c:pt idx="4650">
                  <c:v>1.01881135379501E-2</c:v>
                </c:pt>
                <c:pt idx="4651">
                  <c:v>1.01881135379501E-2</c:v>
                </c:pt>
                <c:pt idx="4652">
                  <c:v>1.01881135379501E-2</c:v>
                </c:pt>
                <c:pt idx="4653">
                  <c:v>1.01881135379501E-2</c:v>
                </c:pt>
                <c:pt idx="4654">
                  <c:v>1.01881135379501E-2</c:v>
                </c:pt>
                <c:pt idx="4655">
                  <c:v>1.01881135379501E-2</c:v>
                </c:pt>
                <c:pt idx="4656">
                  <c:v>1.01881135379501E-2</c:v>
                </c:pt>
                <c:pt idx="4657">
                  <c:v>1.01881135379501E-2</c:v>
                </c:pt>
                <c:pt idx="4658">
                  <c:v>1.01881135379501E-2</c:v>
                </c:pt>
                <c:pt idx="4659">
                  <c:v>1.01881135379501E-2</c:v>
                </c:pt>
                <c:pt idx="4660">
                  <c:v>1.01881135379501E-2</c:v>
                </c:pt>
                <c:pt idx="4661">
                  <c:v>1.01881135379501E-2</c:v>
                </c:pt>
                <c:pt idx="4662">
                  <c:v>1.01881135379501E-2</c:v>
                </c:pt>
                <c:pt idx="4663">
                  <c:v>1.01881135379501E-2</c:v>
                </c:pt>
                <c:pt idx="4664">
                  <c:v>1.01881135379501E-2</c:v>
                </c:pt>
                <c:pt idx="4665">
                  <c:v>1.01881135379501E-2</c:v>
                </c:pt>
                <c:pt idx="4666">
                  <c:v>1.01881135379501E-2</c:v>
                </c:pt>
                <c:pt idx="4667">
                  <c:v>1.01881135379501E-2</c:v>
                </c:pt>
                <c:pt idx="4668">
                  <c:v>1.01881135379501E-2</c:v>
                </c:pt>
                <c:pt idx="4669">
                  <c:v>1.01881135379501E-2</c:v>
                </c:pt>
                <c:pt idx="4670">
                  <c:v>1.01881135379501E-2</c:v>
                </c:pt>
                <c:pt idx="4671">
                  <c:v>1.01881135379501E-2</c:v>
                </c:pt>
                <c:pt idx="4672">
                  <c:v>1.01881135379501E-2</c:v>
                </c:pt>
                <c:pt idx="4673">
                  <c:v>1.01881135379501E-2</c:v>
                </c:pt>
                <c:pt idx="4674">
                  <c:v>1.01881135379501E-2</c:v>
                </c:pt>
                <c:pt idx="4675">
                  <c:v>1.01881135379501E-2</c:v>
                </c:pt>
                <c:pt idx="4676">
                  <c:v>1.01881135379501E-2</c:v>
                </c:pt>
                <c:pt idx="4677">
                  <c:v>1.01881135379501E-2</c:v>
                </c:pt>
                <c:pt idx="4678">
                  <c:v>1.01881135379501E-2</c:v>
                </c:pt>
                <c:pt idx="4679">
                  <c:v>1.01881135379501E-2</c:v>
                </c:pt>
                <c:pt idx="4680">
                  <c:v>1.01881135379501E-2</c:v>
                </c:pt>
                <c:pt idx="4681">
                  <c:v>1.01881135379501E-2</c:v>
                </c:pt>
                <c:pt idx="4682">
                  <c:v>1.01881135379501E-2</c:v>
                </c:pt>
                <c:pt idx="4683">
                  <c:v>1.01881135379501E-2</c:v>
                </c:pt>
                <c:pt idx="4684">
                  <c:v>1.01881135379501E-2</c:v>
                </c:pt>
                <c:pt idx="4685">
                  <c:v>1.01881135379501E-2</c:v>
                </c:pt>
                <c:pt idx="4686">
                  <c:v>1.01881135379501E-2</c:v>
                </c:pt>
                <c:pt idx="4687">
                  <c:v>1.01881135379501E-2</c:v>
                </c:pt>
                <c:pt idx="4688">
                  <c:v>1.01881135379501E-2</c:v>
                </c:pt>
                <c:pt idx="4689">
                  <c:v>1.01881135379501E-2</c:v>
                </c:pt>
                <c:pt idx="4690">
                  <c:v>1.01881135379501E-2</c:v>
                </c:pt>
                <c:pt idx="4691">
                  <c:v>1.01881135379501E-2</c:v>
                </c:pt>
                <c:pt idx="4692">
                  <c:v>1.01881135379501E-2</c:v>
                </c:pt>
                <c:pt idx="4693">
                  <c:v>1.01881135379501E-2</c:v>
                </c:pt>
                <c:pt idx="4694">
                  <c:v>1.01881135379501E-2</c:v>
                </c:pt>
                <c:pt idx="4695">
                  <c:v>1.01881135379501E-2</c:v>
                </c:pt>
                <c:pt idx="4696">
                  <c:v>1.01881135379501E-2</c:v>
                </c:pt>
                <c:pt idx="4697">
                  <c:v>1.01881135379501E-2</c:v>
                </c:pt>
                <c:pt idx="4698">
                  <c:v>1.01881135379501E-2</c:v>
                </c:pt>
                <c:pt idx="4699">
                  <c:v>1.01881135379501E-2</c:v>
                </c:pt>
                <c:pt idx="4700">
                  <c:v>1.01881135379501E-2</c:v>
                </c:pt>
                <c:pt idx="4701">
                  <c:v>1.01881135379501E-2</c:v>
                </c:pt>
                <c:pt idx="4702">
                  <c:v>1.01881135379501E-2</c:v>
                </c:pt>
                <c:pt idx="4703">
                  <c:v>1.01881135379501E-2</c:v>
                </c:pt>
                <c:pt idx="4704">
                  <c:v>1.01881135379501E-2</c:v>
                </c:pt>
                <c:pt idx="4705">
                  <c:v>1.01881135379501E-2</c:v>
                </c:pt>
                <c:pt idx="4706">
                  <c:v>1.01881135379501E-2</c:v>
                </c:pt>
                <c:pt idx="4707">
                  <c:v>1.01881135379501E-2</c:v>
                </c:pt>
                <c:pt idx="4708">
                  <c:v>1.01881135379501E-2</c:v>
                </c:pt>
                <c:pt idx="4709">
                  <c:v>1.01881135379501E-2</c:v>
                </c:pt>
                <c:pt idx="4710">
                  <c:v>1.01881135379501E-2</c:v>
                </c:pt>
                <c:pt idx="4711">
                  <c:v>1.01881135379501E-2</c:v>
                </c:pt>
                <c:pt idx="4712">
                  <c:v>1.01881135379501E-2</c:v>
                </c:pt>
                <c:pt idx="4713">
                  <c:v>1.01881135379501E-2</c:v>
                </c:pt>
                <c:pt idx="4714">
                  <c:v>1.01881135379501E-2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505664"/>
        <c:axId val="476102656"/>
      </c:scatterChart>
      <c:valAx>
        <c:axId val="483505664"/>
        <c:scaling>
          <c:orientation val="minMax"/>
          <c:max val="64819"/>
          <c:min val="42600"/>
        </c:scaling>
        <c:delete val="0"/>
        <c:axPos val="b"/>
        <c:numFmt formatCode="d\-mmm\-yy" sourceLinked="1"/>
        <c:majorTickMark val="out"/>
        <c:minorTickMark val="none"/>
        <c:tickLblPos val="nextTo"/>
        <c:txPr>
          <a:bodyPr rot="-1500000"/>
          <a:lstStyle/>
          <a:p>
            <a:pPr>
              <a:defRPr/>
            </a:pPr>
            <a:endParaRPr lang="en-US"/>
          </a:p>
        </c:txPr>
        <c:crossAx val="476102656"/>
        <c:crosses val="autoZero"/>
        <c:crossBetween val="midCat"/>
        <c:majorUnit val="3000"/>
      </c:valAx>
      <c:valAx>
        <c:axId val="476102656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4835056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48375958499694"/>
          <c:y val="6.9982662088909894E-2"/>
          <c:w val="0.81175638759440782"/>
          <c:h val="0.85655338774559187"/>
        </c:manualLayout>
      </c:layout>
      <c:scatterChart>
        <c:scatterStyle val="smoothMarker"/>
        <c:varyColors val="0"/>
        <c:ser>
          <c:idx val="0"/>
          <c:order val="0"/>
          <c:marker>
            <c:symbol val="circle"/>
            <c:size val="4"/>
          </c:marker>
          <c:xVal>
            <c:numRef>
              <c:f>GeneralSettings!$U$7:$U$4721</c:f>
              <c:numCache>
                <c:formatCode>d\-mmm\-yy</c:formatCode>
                <c:ptCount val="4715"/>
                <c:pt idx="0">
                  <c:v>42755</c:v>
                </c:pt>
                <c:pt idx="1">
                  <c:v>42758</c:v>
                </c:pt>
                <c:pt idx="2">
                  <c:v>42759</c:v>
                </c:pt>
                <c:pt idx="3">
                  <c:v>42760</c:v>
                </c:pt>
                <c:pt idx="4">
                  <c:v>42761</c:v>
                </c:pt>
                <c:pt idx="5">
                  <c:v>42762</c:v>
                </c:pt>
                <c:pt idx="6">
                  <c:v>42765</c:v>
                </c:pt>
                <c:pt idx="7">
                  <c:v>42766</c:v>
                </c:pt>
                <c:pt idx="8">
                  <c:v>42767</c:v>
                </c:pt>
                <c:pt idx="9">
                  <c:v>42768</c:v>
                </c:pt>
                <c:pt idx="10">
                  <c:v>42769</c:v>
                </c:pt>
                <c:pt idx="11">
                  <c:v>42772</c:v>
                </c:pt>
                <c:pt idx="12">
                  <c:v>42773</c:v>
                </c:pt>
                <c:pt idx="13">
                  <c:v>42774</c:v>
                </c:pt>
                <c:pt idx="14">
                  <c:v>42775</c:v>
                </c:pt>
                <c:pt idx="15">
                  <c:v>42776</c:v>
                </c:pt>
                <c:pt idx="16">
                  <c:v>42779</c:v>
                </c:pt>
                <c:pt idx="17">
                  <c:v>42780</c:v>
                </c:pt>
                <c:pt idx="18">
                  <c:v>42781</c:v>
                </c:pt>
                <c:pt idx="19">
                  <c:v>42782</c:v>
                </c:pt>
                <c:pt idx="20">
                  <c:v>42783</c:v>
                </c:pt>
                <c:pt idx="21">
                  <c:v>42786</c:v>
                </c:pt>
                <c:pt idx="22">
                  <c:v>42787</c:v>
                </c:pt>
                <c:pt idx="23">
                  <c:v>42788</c:v>
                </c:pt>
                <c:pt idx="24">
                  <c:v>42789</c:v>
                </c:pt>
                <c:pt idx="25">
                  <c:v>42790</c:v>
                </c:pt>
                <c:pt idx="26">
                  <c:v>42793</c:v>
                </c:pt>
                <c:pt idx="27">
                  <c:v>42794</c:v>
                </c:pt>
                <c:pt idx="28">
                  <c:v>42795</c:v>
                </c:pt>
                <c:pt idx="29">
                  <c:v>42796</c:v>
                </c:pt>
                <c:pt idx="30">
                  <c:v>42797</c:v>
                </c:pt>
                <c:pt idx="31">
                  <c:v>42800</c:v>
                </c:pt>
                <c:pt idx="32">
                  <c:v>42801</c:v>
                </c:pt>
                <c:pt idx="33">
                  <c:v>42802</c:v>
                </c:pt>
                <c:pt idx="34">
                  <c:v>42803</c:v>
                </c:pt>
                <c:pt idx="35">
                  <c:v>42804</c:v>
                </c:pt>
                <c:pt idx="36">
                  <c:v>42807</c:v>
                </c:pt>
                <c:pt idx="37">
                  <c:v>42808</c:v>
                </c:pt>
                <c:pt idx="38">
                  <c:v>42809</c:v>
                </c:pt>
                <c:pt idx="39">
                  <c:v>42810</c:v>
                </c:pt>
                <c:pt idx="40">
                  <c:v>42811</c:v>
                </c:pt>
                <c:pt idx="41">
                  <c:v>42814</c:v>
                </c:pt>
                <c:pt idx="42">
                  <c:v>42815</c:v>
                </c:pt>
                <c:pt idx="43">
                  <c:v>42816</c:v>
                </c:pt>
                <c:pt idx="44">
                  <c:v>42817</c:v>
                </c:pt>
                <c:pt idx="45">
                  <c:v>42818</c:v>
                </c:pt>
                <c:pt idx="46">
                  <c:v>42821</c:v>
                </c:pt>
                <c:pt idx="47">
                  <c:v>42822</c:v>
                </c:pt>
                <c:pt idx="48">
                  <c:v>42823</c:v>
                </c:pt>
                <c:pt idx="49">
                  <c:v>42824</c:v>
                </c:pt>
                <c:pt idx="50">
                  <c:v>42825</c:v>
                </c:pt>
                <c:pt idx="51">
                  <c:v>42828</c:v>
                </c:pt>
                <c:pt idx="52">
                  <c:v>42829</c:v>
                </c:pt>
                <c:pt idx="53">
                  <c:v>42830</c:v>
                </c:pt>
                <c:pt idx="54">
                  <c:v>42831</c:v>
                </c:pt>
                <c:pt idx="55">
                  <c:v>42832</c:v>
                </c:pt>
                <c:pt idx="56">
                  <c:v>42835</c:v>
                </c:pt>
                <c:pt idx="57">
                  <c:v>42836</c:v>
                </c:pt>
                <c:pt idx="58">
                  <c:v>42837</c:v>
                </c:pt>
                <c:pt idx="59">
                  <c:v>42838</c:v>
                </c:pt>
                <c:pt idx="60">
                  <c:v>42843</c:v>
                </c:pt>
                <c:pt idx="61">
                  <c:v>42844</c:v>
                </c:pt>
                <c:pt idx="62">
                  <c:v>42845</c:v>
                </c:pt>
                <c:pt idx="63">
                  <c:v>42846</c:v>
                </c:pt>
                <c:pt idx="64">
                  <c:v>42849</c:v>
                </c:pt>
                <c:pt idx="65">
                  <c:v>42850</c:v>
                </c:pt>
                <c:pt idx="66">
                  <c:v>42851</c:v>
                </c:pt>
                <c:pt idx="67">
                  <c:v>42852</c:v>
                </c:pt>
                <c:pt idx="68">
                  <c:v>42853</c:v>
                </c:pt>
                <c:pt idx="69">
                  <c:v>42857</c:v>
                </c:pt>
                <c:pt idx="70">
                  <c:v>42858</c:v>
                </c:pt>
                <c:pt idx="71">
                  <c:v>42859</c:v>
                </c:pt>
                <c:pt idx="72">
                  <c:v>42860</c:v>
                </c:pt>
                <c:pt idx="73">
                  <c:v>42863</c:v>
                </c:pt>
                <c:pt idx="74">
                  <c:v>42864</c:v>
                </c:pt>
                <c:pt idx="75">
                  <c:v>42865</c:v>
                </c:pt>
                <c:pt idx="76">
                  <c:v>42866</c:v>
                </c:pt>
                <c:pt idx="77">
                  <c:v>42867</c:v>
                </c:pt>
                <c:pt idx="78">
                  <c:v>42870</c:v>
                </c:pt>
                <c:pt idx="79">
                  <c:v>42871</c:v>
                </c:pt>
                <c:pt idx="80">
                  <c:v>42872</c:v>
                </c:pt>
                <c:pt idx="81">
                  <c:v>42873</c:v>
                </c:pt>
                <c:pt idx="82">
                  <c:v>42874</c:v>
                </c:pt>
                <c:pt idx="83">
                  <c:v>42877</c:v>
                </c:pt>
                <c:pt idx="84">
                  <c:v>42878</c:v>
                </c:pt>
                <c:pt idx="85">
                  <c:v>42879</c:v>
                </c:pt>
                <c:pt idx="86">
                  <c:v>42880</c:v>
                </c:pt>
                <c:pt idx="87">
                  <c:v>42881</c:v>
                </c:pt>
                <c:pt idx="88">
                  <c:v>42884</c:v>
                </c:pt>
                <c:pt idx="89">
                  <c:v>42885</c:v>
                </c:pt>
                <c:pt idx="90">
                  <c:v>42886</c:v>
                </c:pt>
                <c:pt idx="91">
                  <c:v>42887</c:v>
                </c:pt>
                <c:pt idx="92">
                  <c:v>42888</c:v>
                </c:pt>
                <c:pt idx="93">
                  <c:v>42891</c:v>
                </c:pt>
                <c:pt idx="94">
                  <c:v>42892</c:v>
                </c:pt>
                <c:pt idx="95">
                  <c:v>42893</c:v>
                </c:pt>
                <c:pt idx="96">
                  <c:v>42894</c:v>
                </c:pt>
                <c:pt idx="97">
                  <c:v>42895</c:v>
                </c:pt>
                <c:pt idx="98">
                  <c:v>42898</c:v>
                </c:pt>
                <c:pt idx="99">
                  <c:v>42899</c:v>
                </c:pt>
                <c:pt idx="100">
                  <c:v>42900</c:v>
                </c:pt>
                <c:pt idx="101">
                  <c:v>42901</c:v>
                </c:pt>
                <c:pt idx="102">
                  <c:v>42902</c:v>
                </c:pt>
                <c:pt idx="103">
                  <c:v>42905</c:v>
                </c:pt>
                <c:pt idx="104">
                  <c:v>42906</c:v>
                </c:pt>
                <c:pt idx="105">
                  <c:v>42907</c:v>
                </c:pt>
                <c:pt idx="106">
                  <c:v>42908</c:v>
                </c:pt>
                <c:pt idx="107">
                  <c:v>42909</c:v>
                </c:pt>
                <c:pt idx="108">
                  <c:v>42912</c:v>
                </c:pt>
                <c:pt idx="109">
                  <c:v>42913</c:v>
                </c:pt>
                <c:pt idx="110">
                  <c:v>42914</c:v>
                </c:pt>
                <c:pt idx="111">
                  <c:v>42915</c:v>
                </c:pt>
                <c:pt idx="112">
                  <c:v>42916</c:v>
                </c:pt>
                <c:pt idx="113">
                  <c:v>42919</c:v>
                </c:pt>
                <c:pt idx="114">
                  <c:v>42920</c:v>
                </c:pt>
                <c:pt idx="115">
                  <c:v>42921</c:v>
                </c:pt>
                <c:pt idx="116">
                  <c:v>42922</c:v>
                </c:pt>
                <c:pt idx="117">
                  <c:v>42923</c:v>
                </c:pt>
                <c:pt idx="118">
                  <c:v>42926</c:v>
                </c:pt>
                <c:pt idx="119">
                  <c:v>42927</c:v>
                </c:pt>
                <c:pt idx="120">
                  <c:v>42928</c:v>
                </c:pt>
                <c:pt idx="121">
                  <c:v>42929</c:v>
                </c:pt>
                <c:pt idx="122">
                  <c:v>42930</c:v>
                </c:pt>
                <c:pt idx="123">
                  <c:v>42933</c:v>
                </c:pt>
                <c:pt idx="124">
                  <c:v>42934</c:v>
                </c:pt>
                <c:pt idx="125">
                  <c:v>42935</c:v>
                </c:pt>
                <c:pt idx="126">
                  <c:v>42936</c:v>
                </c:pt>
                <c:pt idx="127">
                  <c:v>42937</c:v>
                </c:pt>
                <c:pt idx="128">
                  <c:v>42940</c:v>
                </c:pt>
                <c:pt idx="129">
                  <c:v>42941</c:v>
                </c:pt>
                <c:pt idx="130">
                  <c:v>42942</c:v>
                </c:pt>
                <c:pt idx="131">
                  <c:v>42943</c:v>
                </c:pt>
                <c:pt idx="132">
                  <c:v>42944</c:v>
                </c:pt>
                <c:pt idx="133">
                  <c:v>42947</c:v>
                </c:pt>
                <c:pt idx="134">
                  <c:v>42948</c:v>
                </c:pt>
                <c:pt idx="135">
                  <c:v>42949</c:v>
                </c:pt>
                <c:pt idx="136">
                  <c:v>42950</c:v>
                </c:pt>
                <c:pt idx="137">
                  <c:v>42951</c:v>
                </c:pt>
                <c:pt idx="138">
                  <c:v>42954</c:v>
                </c:pt>
                <c:pt idx="139">
                  <c:v>42955</c:v>
                </c:pt>
                <c:pt idx="140">
                  <c:v>42956</c:v>
                </c:pt>
                <c:pt idx="141">
                  <c:v>42957</c:v>
                </c:pt>
                <c:pt idx="142">
                  <c:v>42958</c:v>
                </c:pt>
                <c:pt idx="143">
                  <c:v>42961</c:v>
                </c:pt>
                <c:pt idx="144">
                  <c:v>42962</c:v>
                </c:pt>
                <c:pt idx="145">
                  <c:v>42963</c:v>
                </c:pt>
                <c:pt idx="146">
                  <c:v>42964</c:v>
                </c:pt>
                <c:pt idx="147">
                  <c:v>42965</c:v>
                </c:pt>
                <c:pt idx="148">
                  <c:v>42968</c:v>
                </c:pt>
                <c:pt idx="149">
                  <c:v>42969</c:v>
                </c:pt>
                <c:pt idx="150">
                  <c:v>42970</c:v>
                </c:pt>
                <c:pt idx="151">
                  <c:v>42971</c:v>
                </c:pt>
                <c:pt idx="152">
                  <c:v>42972</c:v>
                </c:pt>
                <c:pt idx="153">
                  <c:v>42975</c:v>
                </c:pt>
                <c:pt idx="154">
                  <c:v>42976</c:v>
                </c:pt>
                <c:pt idx="155">
                  <c:v>42977</c:v>
                </c:pt>
                <c:pt idx="156">
                  <c:v>42978</c:v>
                </c:pt>
                <c:pt idx="157">
                  <c:v>42979</c:v>
                </c:pt>
                <c:pt idx="158">
                  <c:v>42982</c:v>
                </c:pt>
                <c:pt idx="159">
                  <c:v>42983</c:v>
                </c:pt>
                <c:pt idx="160">
                  <c:v>42984</c:v>
                </c:pt>
                <c:pt idx="161">
                  <c:v>42985</c:v>
                </c:pt>
                <c:pt idx="162">
                  <c:v>42986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42996</c:v>
                </c:pt>
                <c:pt idx="169">
                  <c:v>42997</c:v>
                </c:pt>
                <c:pt idx="170">
                  <c:v>42998</c:v>
                </c:pt>
                <c:pt idx="171">
                  <c:v>42999</c:v>
                </c:pt>
                <c:pt idx="172">
                  <c:v>43000</c:v>
                </c:pt>
                <c:pt idx="173">
                  <c:v>43003</c:v>
                </c:pt>
                <c:pt idx="174">
                  <c:v>43004</c:v>
                </c:pt>
                <c:pt idx="175">
                  <c:v>43005</c:v>
                </c:pt>
                <c:pt idx="176">
                  <c:v>43006</c:v>
                </c:pt>
                <c:pt idx="177">
                  <c:v>43007</c:v>
                </c:pt>
                <c:pt idx="178">
                  <c:v>43010</c:v>
                </c:pt>
                <c:pt idx="179">
                  <c:v>43011</c:v>
                </c:pt>
                <c:pt idx="180">
                  <c:v>43012</c:v>
                </c:pt>
                <c:pt idx="181">
                  <c:v>43013</c:v>
                </c:pt>
                <c:pt idx="182">
                  <c:v>43014</c:v>
                </c:pt>
                <c:pt idx="183">
                  <c:v>43017</c:v>
                </c:pt>
                <c:pt idx="184">
                  <c:v>43018</c:v>
                </c:pt>
                <c:pt idx="185">
                  <c:v>43019</c:v>
                </c:pt>
                <c:pt idx="186">
                  <c:v>43020</c:v>
                </c:pt>
                <c:pt idx="187">
                  <c:v>43021</c:v>
                </c:pt>
                <c:pt idx="188">
                  <c:v>43024</c:v>
                </c:pt>
                <c:pt idx="189">
                  <c:v>43025</c:v>
                </c:pt>
                <c:pt idx="190">
                  <c:v>43026</c:v>
                </c:pt>
                <c:pt idx="191">
                  <c:v>43027</c:v>
                </c:pt>
                <c:pt idx="192">
                  <c:v>43028</c:v>
                </c:pt>
                <c:pt idx="193">
                  <c:v>43031</c:v>
                </c:pt>
                <c:pt idx="194">
                  <c:v>43032</c:v>
                </c:pt>
                <c:pt idx="195">
                  <c:v>43033</c:v>
                </c:pt>
                <c:pt idx="196">
                  <c:v>43034</c:v>
                </c:pt>
                <c:pt idx="197">
                  <c:v>43035</c:v>
                </c:pt>
                <c:pt idx="198">
                  <c:v>43038</c:v>
                </c:pt>
                <c:pt idx="199">
                  <c:v>43039</c:v>
                </c:pt>
                <c:pt idx="200">
                  <c:v>43040</c:v>
                </c:pt>
                <c:pt idx="201">
                  <c:v>43041</c:v>
                </c:pt>
                <c:pt idx="202">
                  <c:v>43042</c:v>
                </c:pt>
                <c:pt idx="203">
                  <c:v>43045</c:v>
                </c:pt>
                <c:pt idx="204">
                  <c:v>43046</c:v>
                </c:pt>
                <c:pt idx="205">
                  <c:v>43047</c:v>
                </c:pt>
                <c:pt idx="206">
                  <c:v>43048</c:v>
                </c:pt>
                <c:pt idx="207">
                  <c:v>43049</c:v>
                </c:pt>
                <c:pt idx="208">
                  <c:v>43052</c:v>
                </c:pt>
                <c:pt idx="209">
                  <c:v>43053</c:v>
                </c:pt>
                <c:pt idx="210">
                  <c:v>43054</c:v>
                </c:pt>
                <c:pt idx="211">
                  <c:v>43055</c:v>
                </c:pt>
                <c:pt idx="212">
                  <c:v>43056</c:v>
                </c:pt>
                <c:pt idx="213">
                  <c:v>43059</c:v>
                </c:pt>
                <c:pt idx="214">
                  <c:v>43060</c:v>
                </c:pt>
                <c:pt idx="215">
                  <c:v>43061</c:v>
                </c:pt>
                <c:pt idx="216">
                  <c:v>43062</c:v>
                </c:pt>
                <c:pt idx="217">
                  <c:v>43063</c:v>
                </c:pt>
                <c:pt idx="218">
                  <c:v>43066</c:v>
                </c:pt>
                <c:pt idx="219">
                  <c:v>43067</c:v>
                </c:pt>
                <c:pt idx="220">
                  <c:v>43068</c:v>
                </c:pt>
                <c:pt idx="221">
                  <c:v>43069</c:v>
                </c:pt>
                <c:pt idx="222">
                  <c:v>43070</c:v>
                </c:pt>
                <c:pt idx="223">
                  <c:v>43073</c:v>
                </c:pt>
                <c:pt idx="224">
                  <c:v>43074</c:v>
                </c:pt>
                <c:pt idx="225">
                  <c:v>43075</c:v>
                </c:pt>
                <c:pt idx="226">
                  <c:v>43076</c:v>
                </c:pt>
                <c:pt idx="227">
                  <c:v>43077</c:v>
                </c:pt>
                <c:pt idx="228">
                  <c:v>43080</c:v>
                </c:pt>
                <c:pt idx="229">
                  <c:v>43081</c:v>
                </c:pt>
                <c:pt idx="230">
                  <c:v>43082</c:v>
                </c:pt>
                <c:pt idx="231">
                  <c:v>43083</c:v>
                </c:pt>
                <c:pt idx="232">
                  <c:v>43084</c:v>
                </c:pt>
                <c:pt idx="233">
                  <c:v>43087</c:v>
                </c:pt>
                <c:pt idx="234">
                  <c:v>43088</c:v>
                </c:pt>
                <c:pt idx="235">
                  <c:v>43089</c:v>
                </c:pt>
                <c:pt idx="236">
                  <c:v>43090</c:v>
                </c:pt>
                <c:pt idx="237">
                  <c:v>43091</c:v>
                </c:pt>
                <c:pt idx="238">
                  <c:v>43096</c:v>
                </c:pt>
                <c:pt idx="239">
                  <c:v>43097</c:v>
                </c:pt>
                <c:pt idx="240">
                  <c:v>43098</c:v>
                </c:pt>
                <c:pt idx="241">
                  <c:v>43102</c:v>
                </c:pt>
                <c:pt idx="242">
                  <c:v>43103</c:v>
                </c:pt>
                <c:pt idx="243">
                  <c:v>43104</c:v>
                </c:pt>
                <c:pt idx="244">
                  <c:v>43105</c:v>
                </c:pt>
                <c:pt idx="245">
                  <c:v>43108</c:v>
                </c:pt>
                <c:pt idx="246">
                  <c:v>43109</c:v>
                </c:pt>
                <c:pt idx="247">
                  <c:v>43110</c:v>
                </c:pt>
                <c:pt idx="248">
                  <c:v>43111</c:v>
                </c:pt>
                <c:pt idx="249">
                  <c:v>43112</c:v>
                </c:pt>
                <c:pt idx="250">
                  <c:v>43115</c:v>
                </c:pt>
                <c:pt idx="251">
                  <c:v>43116</c:v>
                </c:pt>
                <c:pt idx="252">
                  <c:v>43117</c:v>
                </c:pt>
                <c:pt idx="253">
                  <c:v>43118</c:v>
                </c:pt>
                <c:pt idx="254">
                  <c:v>43119</c:v>
                </c:pt>
                <c:pt idx="255">
                  <c:v>43122</c:v>
                </c:pt>
                <c:pt idx="256">
                  <c:v>43123</c:v>
                </c:pt>
                <c:pt idx="257">
                  <c:v>43124</c:v>
                </c:pt>
                <c:pt idx="258">
                  <c:v>43125</c:v>
                </c:pt>
                <c:pt idx="259">
                  <c:v>43126</c:v>
                </c:pt>
                <c:pt idx="260">
                  <c:v>43129</c:v>
                </c:pt>
                <c:pt idx="261">
                  <c:v>43130</c:v>
                </c:pt>
                <c:pt idx="262">
                  <c:v>43131</c:v>
                </c:pt>
                <c:pt idx="263">
                  <c:v>43132</c:v>
                </c:pt>
                <c:pt idx="264">
                  <c:v>43133</c:v>
                </c:pt>
                <c:pt idx="265">
                  <c:v>43136</c:v>
                </c:pt>
                <c:pt idx="266">
                  <c:v>43137</c:v>
                </c:pt>
                <c:pt idx="267">
                  <c:v>43138</c:v>
                </c:pt>
                <c:pt idx="268">
                  <c:v>43139</c:v>
                </c:pt>
                <c:pt idx="269">
                  <c:v>43140</c:v>
                </c:pt>
                <c:pt idx="270">
                  <c:v>43143</c:v>
                </c:pt>
                <c:pt idx="271">
                  <c:v>43144</c:v>
                </c:pt>
                <c:pt idx="272">
                  <c:v>43145</c:v>
                </c:pt>
                <c:pt idx="273">
                  <c:v>43146</c:v>
                </c:pt>
                <c:pt idx="274">
                  <c:v>43147</c:v>
                </c:pt>
                <c:pt idx="275">
                  <c:v>43150</c:v>
                </c:pt>
                <c:pt idx="276">
                  <c:v>43151</c:v>
                </c:pt>
                <c:pt idx="277">
                  <c:v>43152</c:v>
                </c:pt>
                <c:pt idx="278">
                  <c:v>43153</c:v>
                </c:pt>
                <c:pt idx="279">
                  <c:v>43154</c:v>
                </c:pt>
                <c:pt idx="280">
                  <c:v>43157</c:v>
                </c:pt>
                <c:pt idx="281">
                  <c:v>43158</c:v>
                </c:pt>
                <c:pt idx="282">
                  <c:v>43159</c:v>
                </c:pt>
                <c:pt idx="283">
                  <c:v>43160</c:v>
                </c:pt>
                <c:pt idx="284">
                  <c:v>43161</c:v>
                </c:pt>
                <c:pt idx="285">
                  <c:v>43164</c:v>
                </c:pt>
                <c:pt idx="286">
                  <c:v>43165</c:v>
                </c:pt>
                <c:pt idx="287">
                  <c:v>43166</c:v>
                </c:pt>
                <c:pt idx="288">
                  <c:v>43167</c:v>
                </c:pt>
                <c:pt idx="289">
                  <c:v>43168</c:v>
                </c:pt>
                <c:pt idx="290">
                  <c:v>43171</c:v>
                </c:pt>
                <c:pt idx="291">
                  <c:v>43172</c:v>
                </c:pt>
                <c:pt idx="292">
                  <c:v>43173</c:v>
                </c:pt>
                <c:pt idx="293">
                  <c:v>43174</c:v>
                </c:pt>
                <c:pt idx="294">
                  <c:v>43175</c:v>
                </c:pt>
                <c:pt idx="295">
                  <c:v>43178</c:v>
                </c:pt>
                <c:pt idx="296">
                  <c:v>43179</c:v>
                </c:pt>
                <c:pt idx="297">
                  <c:v>43180</c:v>
                </c:pt>
                <c:pt idx="298">
                  <c:v>43181</c:v>
                </c:pt>
                <c:pt idx="299">
                  <c:v>43182</c:v>
                </c:pt>
                <c:pt idx="300">
                  <c:v>43185</c:v>
                </c:pt>
                <c:pt idx="301">
                  <c:v>43186</c:v>
                </c:pt>
                <c:pt idx="302">
                  <c:v>43187</c:v>
                </c:pt>
                <c:pt idx="303">
                  <c:v>43188</c:v>
                </c:pt>
                <c:pt idx="304">
                  <c:v>43193</c:v>
                </c:pt>
                <c:pt idx="305">
                  <c:v>43194</c:v>
                </c:pt>
                <c:pt idx="306">
                  <c:v>43195</c:v>
                </c:pt>
                <c:pt idx="307">
                  <c:v>43196</c:v>
                </c:pt>
                <c:pt idx="308">
                  <c:v>43199</c:v>
                </c:pt>
                <c:pt idx="309">
                  <c:v>43200</c:v>
                </c:pt>
                <c:pt idx="310">
                  <c:v>43201</c:v>
                </c:pt>
                <c:pt idx="311">
                  <c:v>43202</c:v>
                </c:pt>
                <c:pt idx="312">
                  <c:v>43203</c:v>
                </c:pt>
                <c:pt idx="313">
                  <c:v>43206</c:v>
                </c:pt>
                <c:pt idx="314">
                  <c:v>43207</c:v>
                </c:pt>
                <c:pt idx="315">
                  <c:v>43208</c:v>
                </c:pt>
                <c:pt idx="316">
                  <c:v>43209</c:v>
                </c:pt>
                <c:pt idx="317">
                  <c:v>43210</c:v>
                </c:pt>
                <c:pt idx="318">
                  <c:v>43213</c:v>
                </c:pt>
                <c:pt idx="319">
                  <c:v>43214</c:v>
                </c:pt>
                <c:pt idx="320">
                  <c:v>43215</c:v>
                </c:pt>
                <c:pt idx="321">
                  <c:v>43216</c:v>
                </c:pt>
                <c:pt idx="322">
                  <c:v>43217</c:v>
                </c:pt>
                <c:pt idx="323">
                  <c:v>43220</c:v>
                </c:pt>
                <c:pt idx="324">
                  <c:v>43222</c:v>
                </c:pt>
                <c:pt idx="325">
                  <c:v>43223</c:v>
                </c:pt>
                <c:pt idx="326">
                  <c:v>43224</c:v>
                </c:pt>
                <c:pt idx="327">
                  <c:v>43227</c:v>
                </c:pt>
                <c:pt idx="328">
                  <c:v>43228</c:v>
                </c:pt>
                <c:pt idx="329">
                  <c:v>43229</c:v>
                </c:pt>
                <c:pt idx="330">
                  <c:v>43230</c:v>
                </c:pt>
                <c:pt idx="331">
                  <c:v>43231</c:v>
                </c:pt>
                <c:pt idx="332">
                  <c:v>43234</c:v>
                </c:pt>
                <c:pt idx="333">
                  <c:v>43235</c:v>
                </c:pt>
                <c:pt idx="334">
                  <c:v>43236</c:v>
                </c:pt>
                <c:pt idx="335">
                  <c:v>43237</c:v>
                </c:pt>
                <c:pt idx="336">
                  <c:v>43238</c:v>
                </c:pt>
                <c:pt idx="337">
                  <c:v>43241</c:v>
                </c:pt>
                <c:pt idx="338">
                  <c:v>43242</c:v>
                </c:pt>
                <c:pt idx="339">
                  <c:v>43243</c:v>
                </c:pt>
                <c:pt idx="340">
                  <c:v>43244</c:v>
                </c:pt>
                <c:pt idx="341">
                  <c:v>43245</c:v>
                </c:pt>
                <c:pt idx="342">
                  <c:v>43248</c:v>
                </c:pt>
                <c:pt idx="343">
                  <c:v>43249</c:v>
                </c:pt>
                <c:pt idx="344">
                  <c:v>43250</c:v>
                </c:pt>
                <c:pt idx="345">
                  <c:v>43251</c:v>
                </c:pt>
                <c:pt idx="346">
                  <c:v>43252</c:v>
                </c:pt>
                <c:pt idx="347">
                  <c:v>43255</c:v>
                </c:pt>
                <c:pt idx="348">
                  <c:v>43256</c:v>
                </c:pt>
                <c:pt idx="349">
                  <c:v>43257</c:v>
                </c:pt>
                <c:pt idx="350">
                  <c:v>43258</c:v>
                </c:pt>
                <c:pt idx="351">
                  <c:v>43259</c:v>
                </c:pt>
                <c:pt idx="352">
                  <c:v>43262</c:v>
                </c:pt>
                <c:pt idx="353">
                  <c:v>43263</c:v>
                </c:pt>
                <c:pt idx="354">
                  <c:v>43264</c:v>
                </c:pt>
                <c:pt idx="355">
                  <c:v>43265</c:v>
                </c:pt>
                <c:pt idx="356">
                  <c:v>43266</c:v>
                </c:pt>
                <c:pt idx="357">
                  <c:v>43269</c:v>
                </c:pt>
                <c:pt idx="358">
                  <c:v>43270</c:v>
                </c:pt>
                <c:pt idx="359">
                  <c:v>43271</c:v>
                </c:pt>
                <c:pt idx="360">
                  <c:v>43272</c:v>
                </c:pt>
                <c:pt idx="361">
                  <c:v>43273</c:v>
                </c:pt>
                <c:pt idx="362">
                  <c:v>43276</c:v>
                </c:pt>
                <c:pt idx="363">
                  <c:v>43277</c:v>
                </c:pt>
                <c:pt idx="364">
                  <c:v>43278</c:v>
                </c:pt>
                <c:pt idx="365">
                  <c:v>43279</c:v>
                </c:pt>
                <c:pt idx="366">
                  <c:v>43280</c:v>
                </c:pt>
                <c:pt idx="367">
                  <c:v>43283</c:v>
                </c:pt>
                <c:pt idx="368">
                  <c:v>43284</c:v>
                </c:pt>
                <c:pt idx="369">
                  <c:v>43285</c:v>
                </c:pt>
                <c:pt idx="370">
                  <c:v>43286</c:v>
                </c:pt>
                <c:pt idx="371">
                  <c:v>43287</c:v>
                </c:pt>
                <c:pt idx="372">
                  <c:v>43290</c:v>
                </c:pt>
                <c:pt idx="373">
                  <c:v>43291</c:v>
                </c:pt>
                <c:pt idx="374">
                  <c:v>43292</c:v>
                </c:pt>
                <c:pt idx="375">
                  <c:v>43293</c:v>
                </c:pt>
                <c:pt idx="376">
                  <c:v>43294</c:v>
                </c:pt>
                <c:pt idx="377">
                  <c:v>43297</c:v>
                </c:pt>
                <c:pt idx="378">
                  <c:v>43298</c:v>
                </c:pt>
                <c:pt idx="379">
                  <c:v>43299</c:v>
                </c:pt>
                <c:pt idx="380">
                  <c:v>43300</c:v>
                </c:pt>
                <c:pt idx="381">
                  <c:v>43301</c:v>
                </c:pt>
                <c:pt idx="382">
                  <c:v>43304</c:v>
                </c:pt>
                <c:pt idx="383">
                  <c:v>43305</c:v>
                </c:pt>
                <c:pt idx="384">
                  <c:v>43306</c:v>
                </c:pt>
                <c:pt idx="385">
                  <c:v>43307</c:v>
                </c:pt>
                <c:pt idx="386">
                  <c:v>43308</c:v>
                </c:pt>
                <c:pt idx="387">
                  <c:v>43311</c:v>
                </c:pt>
                <c:pt idx="388">
                  <c:v>43312</c:v>
                </c:pt>
                <c:pt idx="389">
                  <c:v>43313</c:v>
                </c:pt>
                <c:pt idx="390">
                  <c:v>43314</c:v>
                </c:pt>
                <c:pt idx="391">
                  <c:v>43315</c:v>
                </c:pt>
                <c:pt idx="392">
                  <c:v>43318</c:v>
                </c:pt>
                <c:pt idx="393">
                  <c:v>43319</c:v>
                </c:pt>
                <c:pt idx="394">
                  <c:v>43320</c:v>
                </c:pt>
                <c:pt idx="395">
                  <c:v>43321</c:v>
                </c:pt>
                <c:pt idx="396">
                  <c:v>43322</c:v>
                </c:pt>
                <c:pt idx="397">
                  <c:v>43325</c:v>
                </c:pt>
                <c:pt idx="398">
                  <c:v>43326</c:v>
                </c:pt>
                <c:pt idx="399">
                  <c:v>43327</c:v>
                </c:pt>
                <c:pt idx="400">
                  <c:v>43328</c:v>
                </c:pt>
                <c:pt idx="401">
                  <c:v>43329</c:v>
                </c:pt>
                <c:pt idx="402">
                  <c:v>43332</c:v>
                </c:pt>
                <c:pt idx="403">
                  <c:v>43333</c:v>
                </c:pt>
                <c:pt idx="404">
                  <c:v>43334</c:v>
                </c:pt>
                <c:pt idx="405">
                  <c:v>43335</c:v>
                </c:pt>
                <c:pt idx="406">
                  <c:v>43336</c:v>
                </c:pt>
                <c:pt idx="407">
                  <c:v>43339</c:v>
                </c:pt>
                <c:pt idx="408">
                  <c:v>43340</c:v>
                </c:pt>
                <c:pt idx="409">
                  <c:v>43341</c:v>
                </c:pt>
                <c:pt idx="410">
                  <c:v>43342</c:v>
                </c:pt>
                <c:pt idx="411">
                  <c:v>43343</c:v>
                </c:pt>
                <c:pt idx="412">
                  <c:v>43346</c:v>
                </c:pt>
                <c:pt idx="413">
                  <c:v>43347</c:v>
                </c:pt>
                <c:pt idx="414">
                  <c:v>43348</c:v>
                </c:pt>
                <c:pt idx="415">
                  <c:v>43349</c:v>
                </c:pt>
                <c:pt idx="416">
                  <c:v>43350</c:v>
                </c:pt>
                <c:pt idx="417">
                  <c:v>43353</c:v>
                </c:pt>
                <c:pt idx="418">
                  <c:v>43354</c:v>
                </c:pt>
                <c:pt idx="419">
                  <c:v>43355</c:v>
                </c:pt>
                <c:pt idx="420">
                  <c:v>43356</c:v>
                </c:pt>
                <c:pt idx="421">
                  <c:v>43357</c:v>
                </c:pt>
                <c:pt idx="422">
                  <c:v>43360</c:v>
                </c:pt>
                <c:pt idx="423">
                  <c:v>43361</c:v>
                </c:pt>
                <c:pt idx="424">
                  <c:v>43362</c:v>
                </c:pt>
                <c:pt idx="425">
                  <c:v>43363</c:v>
                </c:pt>
                <c:pt idx="426">
                  <c:v>43364</c:v>
                </c:pt>
                <c:pt idx="427">
                  <c:v>43367</c:v>
                </c:pt>
                <c:pt idx="428">
                  <c:v>43368</c:v>
                </c:pt>
                <c:pt idx="429">
                  <c:v>43369</c:v>
                </c:pt>
                <c:pt idx="430">
                  <c:v>43370</c:v>
                </c:pt>
                <c:pt idx="431">
                  <c:v>43371</c:v>
                </c:pt>
                <c:pt idx="432">
                  <c:v>43374</c:v>
                </c:pt>
                <c:pt idx="433">
                  <c:v>43375</c:v>
                </c:pt>
                <c:pt idx="434">
                  <c:v>43376</c:v>
                </c:pt>
                <c:pt idx="435">
                  <c:v>43377</c:v>
                </c:pt>
                <c:pt idx="436">
                  <c:v>43378</c:v>
                </c:pt>
                <c:pt idx="437">
                  <c:v>43381</c:v>
                </c:pt>
                <c:pt idx="438">
                  <c:v>43382</c:v>
                </c:pt>
                <c:pt idx="439">
                  <c:v>43383</c:v>
                </c:pt>
                <c:pt idx="440">
                  <c:v>43384</c:v>
                </c:pt>
                <c:pt idx="441">
                  <c:v>43385</c:v>
                </c:pt>
                <c:pt idx="442">
                  <c:v>43388</c:v>
                </c:pt>
                <c:pt idx="443">
                  <c:v>43389</c:v>
                </c:pt>
                <c:pt idx="444">
                  <c:v>43390</c:v>
                </c:pt>
                <c:pt idx="445">
                  <c:v>43391</c:v>
                </c:pt>
                <c:pt idx="446">
                  <c:v>43392</c:v>
                </c:pt>
                <c:pt idx="447">
                  <c:v>43395</c:v>
                </c:pt>
                <c:pt idx="448">
                  <c:v>43396</c:v>
                </c:pt>
                <c:pt idx="449">
                  <c:v>43397</c:v>
                </c:pt>
                <c:pt idx="450">
                  <c:v>43398</c:v>
                </c:pt>
                <c:pt idx="451">
                  <c:v>43399</c:v>
                </c:pt>
                <c:pt idx="452">
                  <c:v>43402</c:v>
                </c:pt>
                <c:pt idx="453">
                  <c:v>43403</c:v>
                </c:pt>
                <c:pt idx="454">
                  <c:v>43404</c:v>
                </c:pt>
                <c:pt idx="455">
                  <c:v>43405</c:v>
                </c:pt>
                <c:pt idx="456">
                  <c:v>43406</c:v>
                </c:pt>
                <c:pt idx="457">
                  <c:v>43409</c:v>
                </c:pt>
                <c:pt idx="458">
                  <c:v>43410</c:v>
                </c:pt>
                <c:pt idx="459">
                  <c:v>43411</c:v>
                </c:pt>
                <c:pt idx="460">
                  <c:v>43412</c:v>
                </c:pt>
                <c:pt idx="461">
                  <c:v>43413</c:v>
                </c:pt>
                <c:pt idx="462">
                  <c:v>43416</c:v>
                </c:pt>
                <c:pt idx="463">
                  <c:v>43417</c:v>
                </c:pt>
                <c:pt idx="464">
                  <c:v>43418</c:v>
                </c:pt>
                <c:pt idx="465">
                  <c:v>43419</c:v>
                </c:pt>
                <c:pt idx="466">
                  <c:v>43420</c:v>
                </c:pt>
                <c:pt idx="467">
                  <c:v>43423</c:v>
                </c:pt>
                <c:pt idx="468">
                  <c:v>43424</c:v>
                </c:pt>
                <c:pt idx="469">
                  <c:v>43425</c:v>
                </c:pt>
                <c:pt idx="470">
                  <c:v>43426</c:v>
                </c:pt>
                <c:pt idx="471">
                  <c:v>43427</c:v>
                </c:pt>
                <c:pt idx="472">
                  <c:v>43430</c:v>
                </c:pt>
                <c:pt idx="473">
                  <c:v>43431</c:v>
                </c:pt>
                <c:pt idx="474">
                  <c:v>43432</c:v>
                </c:pt>
                <c:pt idx="475">
                  <c:v>43433</c:v>
                </c:pt>
                <c:pt idx="476">
                  <c:v>43434</c:v>
                </c:pt>
                <c:pt idx="477">
                  <c:v>43437</c:v>
                </c:pt>
                <c:pt idx="478">
                  <c:v>43438</c:v>
                </c:pt>
                <c:pt idx="479">
                  <c:v>43439</c:v>
                </c:pt>
                <c:pt idx="480">
                  <c:v>43440</c:v>
                </c:pt>
                <c:pt idx="481">
                  <c:v>43441</c:v>
                </c:pt>
                <c:pt idx="482">
                  <c:v>43444</c:v>
                </c:pt>
                <c:pt idx="483">
                  <c:v>43445</c:v>
                </c:pt>
                <c:pt idx="484">
                  <c:v>43446</c:v>
                </c:pt>
                <c:pt idx="485">
                  <c:v>43447</c:v>
                </c:pt>
                <c:pt idx="486">
                  <c:v>43448</c:v>
                </c:pt>
                <c:pt idx="487">
                  <c:v>43451</c:v>
                </c:pt>
                <c:pt idx="488">
                  <c:v>43452</c:v>
                </c:pt>
                <c:pt idx="489">
                  <c:v>43453</c:v>
                </c:pt>
                <c:pt idx="490">
                  <c:v>43454</c:v>
                </c:pt>
                <c:pt idx="491">
                  <c:v>43455</c:v>
                </c:pt>
                <c:pt idx="492">
                  <c:v>43458</c:v>
                </c:pt>
                <c:pt idx="493">
                  <c:v>43461</c:v>
                </c:pt>
                <c:pt idx="494">
                  <c:v>43462</c:v>
                </c:pt>
                <c:pt idx="495">
                  <c:v>43465</c:v>
                </c:pt>
                <c:pt idx="496">
                  <c:v>43467</c:v>
                </c:pt>
                <c:pt idx="497">
                  <c:v>43468</c:v>
                </c:pt>
                <c:pt idx="498">
                  <c:v>43469</c:v>
                </c:pt>
                <c:pt idx="499">
                  <c:v>43472</c:v>
                </c:pt>
                <c:pt idx="500">
                  <c:v>43473</c:v>
                </c:pt>
                <c:pt idx="501">
                  <c:v>43474</c:v>
                </c:pt>
                <c:pt idx="502">
                  <c:v>43475</c:v>
                </c:pt>
                <c:pt idx="503">
                  <c:v>43476</c:v>
                </c:pt>
                <c:pt idx="504">
                  <c:v>43479</c:v>
                </c:pt>
                <c:pt idx="505">
                  <c:v>43480</c:v>
                </c:pt>
                <c:pt idx="506">
                  <c:v>43481</c:v>
                </c:pt>
                <c:pt idx="507">
                  <c:v>43482</c:v>
                </c:pt>
                <c:pt idx="508">
                  <c:v>43483</c:v>
                </c:pt>
                <c:pt idx="509">
                  <c:v>43486</c:v>
                </c:pt>
                <c:pt idx="510">
                  <c:v>43487</c:v>
                </c:pt>
                <c:pt idx="511">
                  <c:v>43488</c:v>
                </c:pt>
                <c:pt idx="512">
                  <c:v>43489</c:v>
                </c:pt>
                <c:pt idx="513">
                  <c:v>43490</c:v>
                </c:pt>
                <c:pt idx="514">
                  <c:v>43493</c:v>
                </c:pt>
                <c:pt idx="515">
                  <c:v>43494</c:v>
                </c:pt>
                <c:pt idx="516">
                  <c:v>43495</c:v>
                </c:pt>
                <c:pt idx="517">
                  <c:v>43496</c:v>
                </c:pt>
                <c:pt idx="518">
                  <c:v>43497</c:v>
                </c:pt>
                <c:pt idx="519">
                  <c:v>43500</c:v>
                </c:pt>
                <c:pt idx="520">
                  <c:v>43501</c:v>
                </c:pt>
                <c:pt idx="521">
                  <c:v>43502</c:v>
                </c:pt>
                <c:pt idx="522">
                  <c:v>43503</c:v>
                </c:pt>
                <c:pt idx="523">
                  <c:v>43504</c:v>
                </c:pt>
                <c:pt idx="524">
                  <c:v>43507</c:v>
                </c:pt>
                <c:pt idx="525">
                  <c:v>43508</c:v>
                </c:pt>
                <c:pt idx="526">
                  <c:v>43509</c:v>
                </c:pt>
                <c:pt idx="527">
                  <c:v>43510</c:v>
                </c:pt>
                <c:pt idx="528">
                  <c:v>43511</c:v>
                </c:pt>
                <c:pt idx="529">
                  <c:v>43514</c:v>
                </c:pt>
                <c:pt idx="530">
                  <c:v>43515</c:v>
                </c:pt>
                <c:pt idx="531">
                  <c:v>43516</c:v>
                </c:pt>
                <c:pt idx="532">
                  <c:v>43517</c:v>
                </c:pt>
                <c:pt idx="533">
                  <c:v>43518</c:v>
                </c:pt>
                <c:pt idx="534">
                  <c:v>43521</c:v>
                </c:pt>
                <c:pt idx="535">
                  <c:v>43522</c:v>
                </c:pt>
                <c:pt idx="536">
                  <c:v>43523</c:v>
                </c:pt>
                <c:pt idx="537">
                  <c:v>43524</c:v>
                </c:pt>
                <c:pt idx="538">
                  <c:v>43525</c:v>
                </c:pt>
                <c:pt idx="539">
                  <c:v>43528</c:v>
                </c:pt>
                <c:pt idx="540">
                  <c:v>43529</c:v>
                </c:pt>
                <c:pt idx="541">
                  <c:v>43530</c:v>
                </c:pt>
                <c:pt idx="542">
                  <c:v>43531</c:v>
                </c:pt>
                <c:pt idx="543">
                  <c:v>43532</c:v>
                </c:pt>
                <c:pt idx="544">
                  <c:v>43535</c:v>
                </c:pt>
                <c:pt idx="545">
                  <c:v>43536</c:v>
                </c:pt>
                <c:pt idx="546">
                  <c:v>43537</c:v>
                </c:pt>
                <c:pt idx="547">
                  <c:v>43538</c:v>
                </c:pt>
                <c:pt idx="548">
                  <c:v>43539</c:v>
                </c:pt>
                <c:pt idx="549">
                  <c:v>43542</c:v>
                </c:pt>
                <c:pt idx="550">
                  <c:v>43543</c:v>
                </c:pt>
                <c:pt idx="551">
                  <c:v>43544</c:v>
                </c:pt>
                <c:pt idx="552">
                  <c:v>43545</c:v>
                </c:pt>
                <c:pt idx="553">
                  <c:v>43546</c:v>
                </c:pt>
                <c:pt idx="554">
                  <c:v>43549</c:v>
                </c:pt>
                <c:pt idx="555">
                  <c:v>43550</c:v>
                </c:pt>
                <c:pt idx="556">
                  <c:v>43551</c:v>
                </c:pt>
                <c:pt idx="557">
                  <c:v>43552</c:v>
                </c:pt>
                <c:pt idx="558">
                  <c:v>43553</c:v>
                </c:pt>
                <c:pt idx="559">
                  <c:v>43556</c:v>
                </c:pt>
                <c:pt idx="560">
                  <c:v>43557</c:v>
                </c:pt>
                <c:pt idx="561">
                  <c:v>43558</c:v>
                </c:pt>
                <c:pt idx="562">
                  <c:v>43559</c:v>
                </c:pt>
                <c:pt idx="563">
                  <c:v>43560</c:v>
                </c:pt>
                <c:pt idx="564">
                  <c:v>43563</c:v>
                </c:pt>
                <c:pt idx="565">
                  <c:v>43564</c:v>
                </c:pt>
                <c:pt idx="566">
                  <c:v>43565</c:v>
                </c:pt>
                <c:pt idx="567">
                  <c:v>43566</c:v>
                </c:pt>
                <c:pt idx="568">
                  <c:v>43567</c:v>
                </c:pt>
                <c:pt idx="569">
                  <c:v>43570</c:v>
                </c:pt>
                <c:pt idx="570">
                  <c:v>43571</c:v>
                </c:pt>
                <c:pt idx="571">
                  <c:v>43572</c:v>
                </c:pt>
                <c:pt idx="572">
                  <c:v>43573</c:v>
                </c:pt>
                <c:pt idx="573">
                  <c:v>43578</c:v>
                </c:pt>
                <c:pt idx="574">
                  <c:v>43579</c:v>
                </c:pt>
                <c:pt idx="575">
                  <c:v>43580</c:v>
                </c:pt>
                <c:pt idx="576">
                  <c:v>43581</c:v>
                </c:pt>
                <c:pt idx="577">
                  <c:v>43584</c:v>
                </c:pt>
                <c:pt idx="578">
                  <c:v>43585</c:v>
                </c:pt>
                <c:pt idx="579">
                  <c:v>43587</c:v>
                </c:pt>
                <c:pt idx="580">
                  <c:v>43588</c:v>
                </c:pt>
                <c:pt idx="581">
                  <c:v>43591</c:v>
                </c:pt>
                <c:pt idx="582">
                  <c:v>43592</c:v>
                </c:pt>
                <c:pt idx="583">
                  <c:v>43593</c:v>
                </c:pt>
                <c:pt idx="584">
                  <c:v>43594</c:v>
                </c:pt>
                <c:pt idx="585">
                  <c:v>43595</c:v>
                </c:pt>
                <c:pt idx="586">
                  <c:v>43598</c:v>
                </c:pt>
                <c:pt idx="587">
                  <c:v>43599</c:v>
                </c:pt>
                <c:pt idx="588">
                  <c:v>43600</c:v>
                </c:pt>
                <c:pt idx="589">
                  <c:v>43601</c:v>
                </c:pt>
                <c:pt idx="590">
                  <c:v>43602</c:v>
                </c:pt>
                <c:pt idx="591">
                  <c:v>43605</c:v>
                </c:pt>
                <c:pt idx="592">
                  <c:v>43606</c:v>
                </c:pt>
                <c:pt idx="593">
                  <c:v>43607</c:v>
                </c:pt>
                <c:pt idx="594">
                  <c:v>43608</c:v>
                </c:pt>
                <c:pt idx="595">
                  <c:v>43609</c:v>
                </c:pt>
                <c:pt idx="596">
                  <c:v>43612</c:v>
                </c:pt>
                <c:pt idx="597">
                  <c:v>43613</c:v>
                </c:pt>
                <c:pt idx="598">
                  <c:v>43614</c:v>
                </c:pt>
                <c:pt idx="599">
                  <c:v>43615</c:v>
                </c:pt>
                <c:pt idx="600">
                  <c:v>43616</c:v>
                </c:pt>
                <c:pt idx="601">
                  <c:v>43619</c:v>
                </c:pt>
                <c:pt idx="602">
                  <c:v>43620</c:v>
                </c:pt>
                <c:pt idx="603">
                  <c:v>43621</c:v>
                </c:pt>
                <c:pt idx="604">
                  <c:v>43622</c:v>
                </c:pt>
                <c:pt idx="605">
                  <c:v>43623</c:v>
                </c:pt>
                <c:pt idx="606">
                  <c:v>43626</c:v>
                </c:pt>
                <c:pt idx="607">
                  <c:v>43627</c:v>
                </c:pt>
                <c:pt idx="608">
                  <c:v>43628</c:v>
                </c:pt>
                <c:pt idx="609">
                  <c:v>43629</c:v>
                </c:pt>
                <c:pt idx="610">
                  <c:v>43630</c:v>
                </c:pt>
                <c:pt idx="611">
                  <c:v>43633</c:v>
                </c:pt>
                <c:pt idx="612">
                  <c:v>43634</c:v>
                </c:pt>
                <c:pt idx="613">
                  <c:v>43635</c:v>
                </c:pt>
                <c:pt idx="614">
                  <c:v>43636</c:v>
                </c:pt>
                <c:pt idx="615">
                  <c:v>43637</c:v>
                </c:pt>
                <c:pt idx="616">
                  <c:v>43640</c:v>
                </c:pt>
                <c:pt idx="617">
                  <c:v>43641</c:v>
                </c:pt>
                <c:pt idx="618">
                  <c:v>43642</c:v>
                </c:pt>
                <c:pt idx="619">
                  <c:v>43643</c:v>
                </c:pt>
                <c:pt idx="620">
                  <c:v>43644</c:v>
                </c:pt>
                <c:pt idx="621">
                  <c:v>43647</c:v>
                </c:pt>
                <c:pt idx="622">
                  <c:v>43648</c:v>
                </c:pt>
                <c:pt idx="623">
                  <c:v>43649</c:v>
                </c:pt>
                <c:pt idx="624">
                  <c:v>43650</c:v>
                </c:pt>
                <c:pt idx="625">
                  <c:v>43651</c:v>
                </c:pt>
                <c:pt idx="626">
                  <c:v>43654</c:v>
                </c:pt>
                <c:pt idx="627">
                  <c:v>43655</c:v>
                </c:pt>
                <c:pt idx="628">
                  <c:v>43656</c:v>
                </c:pt>
                <c:pt idx="629">
                  <c:v>43657</c:v>
                </c:pt>
                <c:pt idx="630">
                  <c:v>43658</c:v>
                </c:pt>
                <c:pt idx="631">
                  <c:v>43661</c:v>
                </c:pt>
                <c:pt idx="632">
                  <c:v>43662</c:v>
                </c:pt>
                <c:pt idx="633">
                  <c:v>43663</c:v>
                </c:pt>
                <c:pt idx="634">
                  <c:v>43664</c:v>
                </c:pt>
                <c:pt idx="635">
                  <c:v>43665</c:v>
                </c:pt>
                <c:pt idx="636">
                  <c:v>43668</c:v>
                </c:pt>
                <c:pt idx="637">
                  <c:v>43669</c:v>
                </c:pt>
                <c:pt idx="638">
                  <c:v>43670</c:v>
                </c:pt>
                <c:pt idx="639">
                  <c:v>43671</c:v>
                </c:pt>
                <c:pt idx="640">
                  <c:v>43672</c:v>
                </c:pt>
                <c:pt idx="641">
                  <c:v>43675</c:v>
                </c:pt>
                <c:pt idx="642">
                  <c:v>43676</c:v>
                </c:pt>
                <c:pt idx="643">
                  <c:v>43677</c:v>
                </c:pt>
                <c:pt idx="644">
                  <c:v>43678</c:v>
                </c:pt>
                <c:pt idx="645">
                  <c:v>43679</c:v>
                </c:pt>
                <c:pt idx="646">
                  <c:v>43682</c:v>
                </c:pt>
                <c:pt idx="647">
                  <c:v>43683</c:v>
                </c:pt>
                <c:pt idx="648">
                  <c:v>43684</c:v>
                </c:pt>
                <c:pt idx="649">
                  <c:v>43685</c:v>
                </c:pt>
                <c:pt idx="650">
                  <c:v>43686</c:v>
                </c:pt>
                <c:pt idx="651">
                  <c:v>43689</c:v>
                </c:pt>
                <c:pt idx="652">
                  <c:v>43690</c:v>
                </c:pt>
                <c:pt idx="653">
                  <c:v>43691</c:v>
                </c:pt>
                <c:pt idx="654">
                  <c:v>43692</c:v>
                </c:pt>
                <c:pt idx="655">
                  <c:v>43693</c:v>
                </c:pt>
                <c:pt idx="656">
                  <c:v>43696</c:v>
                </c:pt>
                <c:pt idx="657">
                  <c:v>43697</c:v>
                </c:pt>
                <c:pt idx="658">
                  <c:v>43698</c:v>
                </c:pt>
                <c:pt idx="659">
                  <c:v>43699</c:v>
                </c:pt>
                <c:pt idx="660">
                  <c:v>43700</c:v>
                </c:pt>
                <c:pt idx="661">
                  <c:v>43703</c:v>
                </c:pt>
                <c:pt idx="662">
                  <c:v>43704</c:v>
                </c:pt>
                <c:pt idx="663">
                  <c:v>43705</c:v>
                </c:pt>
                <c:pt idx="664">
                  <c:v>43706</c:v>
                </c:pt>
                <c:pt idx="665">
                  <c:v>43707</c:v>
                </c:pt>
                <c:pt idx="666">
                  <c:v>43710</c:v>
                </c:pt>
                <c:pt idx="667">
                  <c:v>43711</c:v>
                </c:pt>
                <c:pt idx="668">
                  <c:v>43712</c:v>
                </c:pt>
                <c:pt idx="669">
                  <c:v>43713</c:v>
                </c:pt>
                <c:pt idx="670">
                  <c:v>43714</c:v>
                </c:pt>
                <c:pt idx="671">
                  <c:v>43717</c:v>
                </c:pt>
                <c:pt idx="672">
                  <c:v>43718</c:v>
                </c:pt>
                <c:pt idx="673">
                  <c:v>43719</c:v>
                </c:pt>
                <c:pt idx="674">
                  <c:v>43720</c:v>
                </c:pt>
                <c:pt idx="675">
                  <c:v>43721</c:v>
                </c:pt>
                <c:pt idx="676">
                  <c:v>43724</c:v>
                </c:pt>
                <c:pt idx="677">
                  <c:v>43725</c:v>
                </c:pt>
                <c:pt idx="678">
                  <c:v>43726</c:v>
                </c:pt>
                <c:pt idx="679">
                  <c:v>43727</c:v>
                </c:pt>
                <c:pt idx="680">
                  <c:v>43728</c:v>
                </c:pt>
                <c:pt idx="681">
                  <c:v>43731</c:v>
                </c:pt>
                <c:pt idx="682">
                  <c:v>43732</c:v>
                </c:pt>
                <c:pt idx="683">
                  <c:v>43733</c:v>
                </c:pt>
                <c:pt idx="684">
                  <c:v>43734</c:v>
                </c:pt>
                <c:pt idx="685">
                  <c:v>43735</c:v>
                </c:pt>
                <c:pt idx="686">
                  <c:v>43738</c:v>
                </c:pt>
                <c:pt idx="687">
                  <c:v>43739</c:v>
                </c:pt>
                <c:pt idx="688">
                  <c:v>43740</c:v>
                </c:pt>
                <c:pt idx="689">
                  <c:v>43741</c:v>
                </c:pt>
                <c:pt idx="690">
                  <c:v>43742</c:v>
                </c:pt>
                <c:pt idx="691">
                  <c:v>43745</c:v>
                </c:pt>
                <c:pt idx="692">
                  <c:v>43746</c:v>
                </c:pt>
                <c:pt idx="693">
                  <c:v>43747</c:v>
                </c:pt>
                <c:pt idx="694">
                  <c:v>43748</c:v>
                </c:pt>
                <c:pt idx="695">
                  <c:v>43749</c:v>
                </c:pt>
                <c:pt idx="696">
                  <c:v>43752</c:v>
                </c:pt>
                <c:pt idx="697">
                  <c:v>43753</c:v>
                </c:pt>
                <c:pt idx="698">
                  <c:v>43754</c:v>
                </c:pt>
                <c:pt idx="699">
                  <c:v>43755</c:v>
                </c:pt>
                <c:pt idx="700">
                  <c:v>43756</c:v>
                </c:pt>
                <c:pt idx="701">
                  <c:v>43759</c:v>
                </c:pt>
                <c:pt idx="702">
                  <c:v>43760</c:v>
                </c:pt>
                <c:pt idx="703">
                  <c:v>43761</c:v>
                </c:pt>
                <c:pt idx="704">
                  <c:v>43762</c:v>
                </c:pt>
                <c:pt idx="705">
                  <c:v>43763</c:v>
                </c:pt>
                <c:pt idx="706">
                  <c:v>43766</c:v>
                </c:pt>
                <c:pt idx="707">
                  <c:v>43767</c:v>
                </c:pt>
                <c:pt idx="708">
                  <c:v>43768</c:v>
                </c:pt>
                <c:pt idx="709">
                  <c:v>43769</c:v>
                </c:pt>
                <c:pt idx="710">
                  <c:v>43770</c:v>
                </c:pt>
                <c:pt idx="711">
                  <c:v>43773</c:v>
                </c:pt>
                <c:pt idx="712">
                  <c:v>43774</c:v>
                </c:pt>
                <c:pt idx="713">
                  <c:v>43775</c:v>
                </c:pt>
                <c:pt idx="714">
                  <c:v>43776</c:v>
                </c:pt>
                <c:pt idx="715">
                  <c:v>43777</c:v>
                </c:pt>
                <c:pt idx="716">
                  <c:v>43780</c:v>
                </c:pt>
                <c:pt idx="717">
                  <c:v>43781</c:v>
                </c:pt>
                <c:pt idx="718">
                  <c:v>43782</c:v>
                </c:pt>
                <c:pt idx="719">
                  <c:v>43783</c:v>
                </c:pt>
                <c:pt idx="720">
                  <c:v>43784</c:v>
                </c:pt>
                <c:pt idx="721">
                  <c:v>43787</c:v>
                </c:pt>
                <c:pt idx="722">
                  <c:v>43788</c:v>
                </c:pt>
                <c:pt idx="723">
                  <c:v>43789</c:v>
                </c:pt>
                <c:pt idx="724">
                  <c:v>43790</c:v>
                </c:pt>
                <c:pt idx="725">
                  <c:v>43791</c:v>
                </c:pt>
                <c:pt idx="726">
                  <c:v>43794</c:v>
                </c:pt>
                <c:pt idx="727">
                  <c:v>43795</c:v>
                </c:pt>
                <c:pt idx="728">
                  <c:v>43796</c:v>
                </c:pt>
                <c:pt idx="729">
                  <c:v>43797</c:v>
                </c:pt>
                <c:pt idx="730">
                  <c:v>43798</c:v>
                </c:pt>
                <c:pt idx="731">
                  <c:v>43801</c:v>
                </c:pt>
                <c:pt idx="732">
                  <c:v>43802</c:v>
                </c:pt>
                <c:pt idx="733">
                  <c:v>43803</c:v>
                </c:pt>
                <c:pt idx="734">
                  <c:v>43804</c:v>
                </c:pt>
                <c:pt idx="735">
                  <c:v>43805</c:v>
                </c:pt>
                <c:pt idx="736">
                  <c:v>43808</c:v>
                </c:pt>
                <c:pt idx="737">
                  <c:v>43809</c:v>
                </c:pt>
                <c:pt idx="738">
                  <c:v>43810</c:v>
                </c:pt>
                <c:pt idx="739">
                  <c:v>43811</c:v>
                </c:pt>
                <c:pt idx="740">
                  <c:v>43812</c:v>
                </c:pt>
                <c:pt idx="741">
                  <c:v>43815</c:v>
                </c:pt>
                <c:pt idx="742">
                  <c:v>43816</c:v>
                </c:pt>
                <c:pt idx="743">
                  <c:v>43817</c:v>
                </c:pt>
                <c:pt idx="744">
                  <c:v>43818</c:v>
                </c:pt>
                <c:pt idx="745">
                  <c:v>43819</c:v>
                </c:pt>
                <c:pt idx="746">
                  <c:v>43822</c:v>
                </c:pt>
                <c:pt idx="747">
                  <c:v>43823</c:v>
                </c:pt>
                <c:pt idx="748">
                  <c:v>43826</c:v>
                </c:pt>
                <c:pt idx="749">
                  <c:v>43829</c:v>
                </c:pt>
                <c:pt idx="750">
                  <c:v>43830</c:v>
                </c:pt>
                <c:pt idx="751">
                  <c:v>43832</c:v>
                </c:pt>
                <c:pt idx="752">
                  <c:v>43833</c:v>
                </c:pt>
                <c:pt idx="753">
                  <c:v>43836</c:v>
                </c:pt>
                <c:pt idx="754">
                  <c:v>43837</c:v>
                </c:pt>
                <c:pt idx="755">
                  <c:v>43838</c:v>
                </c:pt>
                <c:pt idx="756">
                  <c:v>43839</c:v>
                </c:pt>
                <c:pt idx="757">
                  <c:v>43840</c:v>
                </c:pt>
                <c:pt idx="758">
                  <c:v>43843</c:v>
                </c:pt>
                <c:pt idx="759">
                  <c:v>43844</c:v>
                </c:pt>
                <c:pt idx="760">
                  <c:v>43845</c:v>
                </c:pt>
                <c:pt idx="761">
                  <c:v>43846</c:v>
                </c:pt>
                <c:pt idx="762">
                  <c:v>43847</c:v>
                </c:pt>
                <c:pt idx="763">
                  <c:v>43850</c:v>
                </c:pt>
                <c:pt idx="764">
                  <c:v>43851</c:v>
                </c:pt>
                <c:pt idx="765">
                  <c:v>43852</c:v>
                </c:pt>
                <c:pt idx="766">
                  <c:v>43853</c:v>
                </c:pt>
                <c:pt idx="767">
                  <c:v>43854</c:v>
                </c:pt>
                <c:pt idx="768">
                  <c:v>43857</c:v>
                </c:pt>
                <c:pt idx="769">
                  <c:v>43858</c:v>
                </c:pt>
                <c:pt idx="770">
                  <c:v>43859</c:v>
                </c:pt>
                <c:pt idx="771">
                  <c:v>43860</c:v>
                </c:pt>
                <c:pt idx="772">
                  <c:v>43861</c:v>
                </c:pt>
                <c:pt idx="773">
                  <c:v>43864</c:v>
                </c:pt>
                <c:pt idx="774">
                  <c:v>43865</c:v>
                </c:pt>
                <c:pt idx="775">
                  <c:v>43866</c:v>
                </c:pt>
                <c:pt idx="776">
                  <c:v>43867</c:v>
                </c:pt>
                <c:pt idx="777">
                  <c:v>43868</c:v>
                </c:pt>
                <c:pt idx="778">
                  <c:v>43871</c:v>
                </c:pt>
                <c:pt idx="779">
                  <c:v>43872</c:v>
                </c:pt>
                <c:pt idx="780">
                  <c:v>43873</c:v>
                </c:pt>
                <c:pt idx="781">
                  <c:v>43874</c:v>
                </c:pt>
                <c:pt idx="782">
                  <c:v>43875</c:v>
                </c:pt>
                <c:pt idx="783">
                  <c:v>43878</c:v>
                </c:pt>
                <c:pt idx="784">
                  <c:v>43879</c:v>
                </c:pt>
                <c:pt idx="785">
                  <c:v>43880</c:v>
                </c:pt>
                <c:pt idx="786">
                  <c:v>43881</c:v>
                </c:pt>
                <c:pt idx="787">
                  <c:v>43882</c:v>
                </c:pt>
                <c:pt idx="788">
                  <c:v>43885</c:v>
                </c:pt>
                <c:pt idx="789">
                  <c:v>43886</c:v>
                </c:pt>
                <c:pt idx="790">
                  <c:v>43887</c:v>
                </c:pt>
                <c:pt idx="791">
                  <c:v>43888</c:v>
                </c:pt>
                <c:pt idx="792">
                  <c:v>43889</c:v>
                </c:pt>
                <c:pt idx="793">
                  <c:v>43892</c:v>
                </c:pt>
                <c:pt idx="794">
                  <c:v>43893</c:v>
                </c:pt>
                <c:pt idx="795">
                  <c:v>43894</c:v>
                </c:pt>
                <c:pt idx="796">
                  <c:v>43895</c:v>
                </c:pt>
                <c:pt idx="797">
                  <c:v>43896</c:v>
                </c:pt>
                <c:pt idx="798">
                  <c:v>43899</c:v>
                </c:pt>
                <c:pt idx="799">
                  <c:v>43900</c:v>
                </c:pt>
                <c:pt idx="800">
                  <c:v>43901</c:v>
                </c:pt>
                <c:pt idx="801">
                  <c:v>43902</c:v>
                </c:pt>
                <c:pt idx="802">
                  <c:v>43903</c:v>
                </c:pt>
                <c:pt idx="803">
                  <c:v>43906</c:v>
                </c:pt>
                <c:pt idx="804">
                  <c:v>43907</c:v>
                </c:pt>
                <c:pt idx="805">
                  <c:v>43908</c:v>
                </c:pt>
                <c:pt idx="806">
                  <c:v>43909</c:v>
                </c:pt>
                <c:pt idx="807">
                  <c:v>43910</c:v>
                </c:pt>
                <c:pt idx="808">
                  <c:v>43913</c:v>
                </c:pt>
                <c:pt idx="809">
                  <c:v>43914</c:v>
                </c:pt>
                <c:pt idx="810">
                  <c:v>43915</c:v>
                </c:pt>
                <c:pt idx="811">
                  <c:v>43916</c:v>
                </c:pt>
                <c:pt idx="812">
                  <c:v>43917</c:v>
                </c:pt>
                <c:pt idx="813">
                  <c:v>43920</c:v>
                </c:pt>
                <c:pt idx="814">
                  <c:v>43921</c:v>
                </c:pt>
                <c:pt idx="815">
                  <c:v>43922</c:v>
                </c:pt>
                <c:pt idx="816">
                  <c:v>43923</c:v>
                </c:pt>
                <c:pt idx="817">
                  <c:v>43924</c:v>
                </c:pt>
                <c:pt idx="818">
                  <c:v>43927</c:v>
                </c:pt>
                <c:pt idx="819">
                  <c:v>43928</c:v>
                </c:pt>
                <c:pt idx="820">
                  <c:v>43929</c:v>
                </c:pt>
                <c:pt idx="821">
                  <c:v>43930</c:v>
                </c:pt>
                <c:pt idx="822">
                  <c:v>43935</c:v>
                </c:pt>
                <c:pt idx="823">
                  <c:v>43936</c:v>
                </c:pt>
                <c:pt idx="824">
                  <c:v>43937</c:v>
                </c:pt>
                <c:pt idx="825">
                  <c:v>43938</c:v>
                </c:pt>
                <c:pt idx="826">
                  <c:v>43941</c:v>
                </c:pt>
                <c:pt idx="827">
                  <c:v>43942</c:v>
                </c:pt>
                <c:pt idx="828">
                  <c:v>43943</c:v>
                </c:pt>
                <c:pt idx="829">
                  <c:v>43944</c:v>
                </c:pt>
                <c:pt idx="830">
                  <c:v>43945</c:v>
                </c:pt>
                <c:pt idx="831">
                  <c:v>43948</c:v>
                </c:pt>
                <c:pt idx="832">
                  <c:v>43949</c:v>
                </c:pt>
                <c:pt idx="833">
                  <c:v>43950</c:v>
                </c:pt>
                <c:pt idx="834">
                  <c:v>43951</c:v>
                </c:pt>
                <c:pt idx="835">
                  <c:v>43955</c:v>
                </c:pt>
                <c:pt idx="836">
                  <c:v>43956</c:v>
                </c:pt>
                <c:pt idx="837">
                  <c:v>43957</c:v>
                </c:pt>
                <c:pt idx="838">
                  <c:v>43958</c:v>
                </c:pt>
                <c:pt idx="839">
                  <c:v>43959</c:v>
                </c:pt>
                <c:pt idx="840">
                  <c:v>43962</c:v>
                </c:pt>
                <c:pt idx="841">
                  <c:v>43963</c:v>
                </c:pt>
                <c:pt idx="842">
                  <c:v>43964</c:v>
                </c:pt>
                <c:pt idx="843">
                  <c:v>43965</c:v>
                </c:pt>
                <c:pt idx="844">
                  <c:v>43966</c:v>
                </c:pt>
                <c:pt idx="845">
                  <c:v>43969</c:v>
                </c:pt>
                <c:pt idx="846">
                  <c:v>43970</c:v>
                </c:pt>
                <c:pt idx="847">
                  <c:v>43971</c:v>
                </c:pt>
                <c:pt idx="848">
                  <c:v>43972</c:v>
                </c:pt>
                <c:pt idx="849">
                  <c:v>43973</c:v>
                </c:pt>
                <c:pt idx="850">
                  <c:v>43976</c:v>
                </c:pt>
                <c:pt idx="851">
                  <c:v>43977</c:v>
                </c:pt>
                <c:pt idx="852">
                  <c:v>43978</c:v>
                </c:pt>
                <c:pt idx="853">
                  <c:v>43979</c:v>
                </c:pt>
                <c:pt idx="854">
                  <c:v>43980</c:v>
                </c:pt>
                <c:pt idx="855">
                  <c:v>43983</c:v>
                </c:pt>
                <c:pt idx="856">
                  <c:v>43984</c:v>
                </c:pt>
                <c:pt idx="857">
                  <c:v>43985</c:v>
                </c:pt>
                <c:pt idx="858">
                  <c:v>43986</c:v>
                </c:pt>
                <c:pt idx="859">
                  <c:v>43987</c:v>
                </c:pt>
                <c:pt idx="860">
                  <c:v>43990</c:v>
                </c:pt>
                <c:pt idx="861">
                  <c:v>43991</c:v>
                </c:pt>
                <c:pt idx="862">
                  <c:v>43992</c:v>
                </c:pt>
                <c:pt idx="863">
                  <c:v>43993</c:v>
                </c:pt>
                <c:pt idx="864">
                  <c:v>43994</c:v>
                </c:pt>
                <c:pt idx="865">
                  <c:v>43997</c:v>
                </c:pt>
                <c:pt idx="866">
                  <c:v>43998</c:v>
                </c:pt>
                <c:pt idx="867">
                  <c:v>43999</c:v>
                </c:pt>
                <c:pt idx="868">
                  <c:v>44000</c:v>
                </c:pt>
                <c:pt idx="869">
                  <c:v>44001</c:v>
                </c:pt>
                <c:pt idx="870">
                  <c:v>44004</c:v>
                </c:pt>
                <c:pt idx="871">
                  <c:v>44005</c:v>
                </c:pt>
                <c:pt idx="872">
                  <c:v>44006</c:v>
                </c:pt>
                <c:pt idx="873">
                  <c:v>44007</c:v>
                </c:pt>
                <c:pt idx="874">
                  <c:v>44008</c:v>
                </c:pt>
                <c:pt idx="875">
                  <c:v>44011</c:v>
                </c:pt>
                <c:pt idx="876">
                  <c:v>44012</c:v>
                </c:pt>
                <c:pt idx="877">
                  <c:v>44013</c:v>
                </c:pt>
                <c:pt idx="878">
                  <c:v>44014</c:v>
                </c:pt>
                <c:pt idx="879">
                  <c:v>44015</c:v>
                </c:pt>
                <c:pt idx="880">
                  <c:v>44018</c:v>
                </c:pt>
                <c:pt idx="881">
                  <c:v>44019</c:v>
                </c:pt>
                <c:pt idx="882">
                  <c:v>44020</c:v>
                </c:pt>
                <c:pt idx="883">
                  <c:v>44021</c:v>
                </c:pt>
                <c:pt idx="884">
                  <c:v>44022</c:v>
                </c:pt>
                <c:pt idx="885">
                  <c:v>44025</c:v>
                </c:pt>
                <c:pt idx="886">
                  <c:v>44026</c:v>
                </c:pt>
                <c:pt idx="887">
                  <c:v>44027</c:v>
                </c:pt>
                <c:pt idx="888">
                  <c:v>44028</c:v>
                </c:pt>
                <c:pt idx="889">
                  <c:v>44029</c:v>
                </c:pt>
                <c:pt idx="890">
                  <c:v>44032</c:v>
                </c:pt>
                <c:pt idx="891">
                  <c:v>44033</c:v>
                </c:pt>
                <c:pt idx="892">
                  <c:v>44034</c:v>
                </c:pt>
                <c:pt idx="893">
                  <c:v>44035</c:v>
                </c:pt>
                <c:pt idx="894">
                  <c:v>44036</c:v>
                </c:pt>
                <c:pt idx="895">
                  <c:v>44039</c:v>
                </c:pt>
                <c:pt idx="896">
                  <c:v>44040</c:v>
                </c:pt>
                <c:pt idx="897">
                  <c:v>44041</c:v>
                </c:pt>
                <c:pt idx="898">
                  <c:v>44042</c:v>
                </c:pt>
                <c:pt idx="899">
                  <c:v>44043</c:v>
                </c:pt>
                <c:pt idx="900">
                  <c:v>44046</c:v>
                </c:pt>
                <c:pt idx="901">
                  <c:v>44047</c:v>
                </c:pt>
                <c:pt idx="902">
                  <c:v>44048</c:v>
                </c:pt>
                <c:pt idx="903">
                  <c:v>44049</c:v>
                </c:pt>
                <c:pt idx="904">
                  <c:v>44050</c:v>
                </c:pt>
                <c:pt idx="905">
                  <c:v>44053</c:v>
                </c:pt>
                <c:pt idx="906">
                  <c:v>44054</c:v>
                </c:pt>
                <c:pt idx="907">
                  <c:v>44055</c:v>
                </c:pt>
                <c:pt idx="908">
                  <c:v>44056</c:v>
                </c:pt>
                <c:pt idx="909">
                  <c:v>44057</c:v>
                </c:pt>
                <c:pt idx="910">
                  <c:v>44060</c:v>
                </c:pt>
                <c:pt idx="911">
                  <c:v>44061</c:v>
                </c:pt>
                <c:pt idx="912">
                  <c:v>44062</c:v>
                </c:pt>
                <c:pt idx="913">
                  <c:v>44063</c:v>
                </c:pt>
                <c:pt idx="914">
                  <c:v>44064</c:v>
                </c:pt>
                <c:pt idx="915">
                  <c:v>44067</c:v>
                </c:pt>
                <c:pt idx="916">
                  <c:v>44068</c:v>
                </c:pt>
                <c:pt idx="917">
                  <c:v>44069</c:v>
                </c:pt>
                <c:pt idx="918">
                  <c:v>44070</c:v>
                </c:pt>
                <c:pt idx="919">
                  <c:v>44071</c:v>
                </c:pt>
                <c:pt idx="920">
                  <c:v>44074</c:v>
                </c:pt>
                <c:pt idx="921">
                  <c:v>44075</c:v>
                </c:pt>
                <c:pt idx="922">
                  <c:v>44076</c:v>
                </c:pt>
                <c:pt idx="923">
                  <c:v>44077</c:v>
                </c:pt>
                <c:pt idx="924">
                  <c:v>44078</c:v>
                </c:pt>
                <c:pt idx="925">
                  <c:v>44081</c:v>
                </c:pt>
                <c:pt idx="926">
                  <c:v>44082</c:v>
                </c:pt>
                <c:pt idx="927">
                  <c:v>44083</c:v>
                </c:pt>
                <c:pt idx="928">
                  <c:v>44084</c:v>
                </c:pt>
                <c:pt idx="929">
                  <c:v>44085</c:v>
                </c:pt>
                <c:pt idx="930">
                  <c:v>44088</c:v>
                </c:pt>
                <c:pt idx="931">
                  <c:v>44089</c:v>
                </c:pt>
                <c:pt idx="932">
                  <c:v>44090</c:v>
                </c:pt>
                <c:pt idx="933">
                  <c:v>44091</c:v>
                </c:pt>
                <c:pt idx="934">
                  <c:v>44092</c:v>
                </c:pt>
                <c:pt idx="935">
                  <c:v>44095</c:v>
                </c:pt>
                <c:pt idx="936">
                  <c:v>44096</c:v>
                </c:pt>
                <c:pt idx="937">
                  <c:v>44097</c:v>
                </c:pt>
                <c:pt idx="938">
                  <c:v>44098</c:v>
                </c:pt>
                <c:pt idx="939">
                  <c:v>44099</c:v>
                </c:pt>
                <c:pt idx="940">
                  <c:v>44102</c:v>
                </c:pt>
                <c:pt idx="941">
                  <c:v>44103</c:v>
                </c:pt>
                <c:pt idx="942">
                  <c:v>44104</c:v>
                </c:pt>
                <c:pt idx="943">
                  <c:v>44105</c:v>
                </c:pt>
                <c:pt idx="944">
                  <c:v>44106</c:v>
                </c:pt>
                <c:pt idx="945">
                  <c:v>44109</c:v>
                </c:pt>
                <c:pt idx="946">
                  <c:v>44110</c:v>
                </c:pt>
                <c:pt idx="947">
                  <c:v>44111</c:v>
                </c:pt>
                <c:pt idx="948">
                  <c:v>44112</c:v>
                </c:pt>
                <c:pt idx="949">
                  <c:v>44113</c:v>
                </c:pt>
                <c:pt idx="950">
                  <c:v>44116</c:v>
                </c:pt>
                <c:pt idx="951">
                  <c:v>44117</c:v>
                </c:pt>
                <c:pt idx="952">
                  <c:v>44118</c:v>
                </c:pt>
                <c:pt idx="953">
                  <c:v>44119</c:v>
                </c:pt>
                <c:pt idx="954">
                  <c:v>44120</c:v>
                </c:pt>
                <c:pt idx="955">
                  <c:v>44123</c:v>
                </c:pt>
                <c:pt idx="956">
                  <c:v>44124</c:v>
                </c:pt>
                <c:pt idx="957">
                  <c:v>44125</c:v>
                </c:pt>
                <c:pt idx="958">
                  <c:v>44126</c:v>
                </c:pt>
                <c:pt idx="959">
                  <c:v>44127</c:v>
                </c:pt>
                <c:pt idx="960">
                  <c:v>44130</c:v>
                </c:pt>
                <c:pt idx="961">
                  <c:v>44131</c:v>
                </c:pt>
                <c:pt idx="962">
                  <c:v>44132</c:v>
                </c:pt>
                <c:pt idx="963">
                  <c:v>44133</c:v>
                </c:pt>
                <c:pt idx="964">
                  <c:v>44134</c:v>
                </c:pt>
                <c:pt idx="965">
                  <c:v>44137</c:v>
                </c:pt>
                <c:pt idx="966">
                  <c:v>44138</c:v>
                </c:pt>
                <c:pt idx="967">
                  <c:v>44139</c:v>
                </c:pt>
                <c:pt idx="968">
                  <c:v>44140</c:v>
                </c:pt>
                <c:pt idx="969">
                  <c:v>44141</c:v>
                </c:pt>
                <c:pt idx="970">
                  <c:v>44144</c:v>
                </c:pt>
                <c:pt idx="971">
                  <c:v>44145</c:v>
                </c:pt>
                <c:pt idx="972">
                  <c:v>44146</c:v>
                </c:pt>
                <c:pt idx="973">
                  <c:v>44147</c:v>
                </c:pt>
                <c:pt idx="974">
                  <c:v>44148</c:v>
                </c:pt>
                <c:pt idx="975">
                  <c:v>44151</c:v>
                </c:pt>
                <c:pt idx="976">
                  <c:v>44152</c:v>
                </c:pt>
                <c:pt idx="977">
                  <c:v>44153</c:v>
                </c:pt>
                <c:pt idx="978">
                  <c:v>44154</c:v>
                </c:pt>
                <c:pt idx="979">
                  <c:v>44155</c:v>
                </c:pt>
                <c:pt idx="980">
                  <c:v>44158</c:v>
                </c:pt>
                <c:pt idx="981">
                  <c:v>44159</c:v>
                </c:pt>
                <c:pt idx="982">
                  <c:v>44160</c:v>
                </c:pt>
                <c:pt idx="983">
                  <c:v>44161</c:v>
                </c:pt>
                <c:pt idx="984">
                  <c:v>44162</c:v>
                </c:pt>
                <c:pt idx="985">
                  <c:v>44165</c:v>
                </c:pt>
                <c:pt idx="986">
                  <c:v>44166</c:v>
                </c:pt>
                <c:pt idx="987">
                  <c:v>44167</c:v>
                </c:pt>
                <c:pt idx="988">
                  <c:v>44168</c:v>
                </c:pt>
                <c:pt idx="989">
                  <c:v>44169</c:v>
                </c:pt>
                <c:pt idx="990">
                  <c:v>44172</c:v>
                </c:pt>
                <c:pt idx="991">
                  <c:v>44173</c:v>
                </c:pt>
                <c:pt idx="992">
                  <c:v>44174</c:v>
                </c:pt>
                <c:pt idx="993">
                  <c:v>44175</c:v>
                </c:pt>
                <c:pt idx="994">
                  <c:v>44176</c:v>
                </c:pt>
                <c:pt idx="995">
                  <c:v>44179</c:v>
                </c:pt>
                <c:pt idx="996">
                  <c:v>44180</c:v>
                </c:pt>
                <c:pt idx="997">
                  <c:v>44181</c:v>
                </c:pt>
                <c:pt idx="998">
                  <c:v>44182</c:v>
                </c:pt>
                <c:pt idx="999">
                  <c:v>44183</c:v>
                </c:pt>
                <c:pt idx="1000">
                  <c:v>44186</c:v>
                </c:pt>
                <c:pt idx="1001">
                  <c:v>44187</c:v>
                </c:pt>
                <c:pt idx="1002">
                  <c:v>44188</c:v>
                </c:pt>
                <c:pt idx="1003">
                  <c:v>44189</c:v>
                </c:pt>
                <c:pt idx="1004">
                  <c:v>44193</c:v>
                </c:pt>
                <c:pt idx="1005">
                  <c:v>44194</c:v>
                </c:pt>
                <c:pt idx="1006">
                  <c:v>44195</c:v>
                </c:pt>
                <c:pt idx="1007">
                  <c:v>44196</c:v>
                </c:pt>
                <c:pt idx="1008">
                  <c:v>44200</c:v>
                </c:pt>
                <c:pt idx="1009">
                  <c:v>44201</c:v>
                </c:pt>
                <c:pt idx="1010">
                  <c:v>44202</c:v>
                </c:pt>
                <c:pt idx="1011">
                  <c:v>44203</c:v>
                </c:pt>
                <c:pt idx="1012">
                  <c:v>44204</c:v>
                </c:pt>
                <c:pt idx="1013">
                  <c:v>44207</c:v>
                </c:pt>
                <c:pt idx="1014">
                  <c:v>44208</c:v>
                </c:pt>
                <c:pt idx="1015">
                  <c:v>44209</c:v>
                </c:pt>
                <c:pt idx="1016">
                  <c:v>44210</c:v>
                </c:pt>
                <c:pt idx="1017">
                  <c:v>44211</c:v>
                </c:pt>
                <c:pt idx="1018">
                  <c:v>44214</c:v>
                </c:pt>
                <c:pt idx="1019">
                  <c:v>44215</c:v>
                </c:pt>
                <c:pt idx="1020">
                  <c:v>44216</c:v>
                </c:pt>
                <c:pt idx="1021">
                  <c:v>44217</c:v>
                </c:pt>
                <c:pt idx="1022">
                  <c:v>44218</c:v>
                </c:pt>
                <c:pt idx="1023">
                  <c:v>44221</c:v>
                </c:pt>
                <c:pt idx="1024">
                  <c:v>44222</c:v>
                </c:pt>
                <c:pt idx="1025">
                  <c:v>44223</c:v>
                </c:pt>
                <c:pt idx="1026">
                  <c:v>44224</c:v>
                </c:pt>
                <c:pt idx="1027">
                  <c:v>44225</c:v>
                </c:pt>
                <c:pt idx="1028">
                  <c:v>44228</c:v>
                </c:pt>
                <c:pt idx="1029">
                  <c:v>44229</c:v>
                </c:pt>
                <c:pt idx="1030">
                  <c:v>44230</c:v>
                </c:pt>
                <c:pt idx="1031">
                  <c:v>44231</c:v>
                </c:pt>
                <c:pt idx="1032">
                  <c:v>44232</c:v>
                </c:pt>
                <c:pt idx="1033">
                  <c:v>44235</c:v>
                </c:pt>
                <c:pt idx="1034">
                  <c:v>44236</c:v>
                </c:pt>
                <c:pt idx="1035">
                  <c:v>44237</c:v>
                </c:pt>
                <c:pt idx="1036">
                  <c:v>44238</c:v>
                </c:pt>
                <c:pt idx="1037">
                  <c:v>44239</c:v>
                </c:pt>
                <c:pt idx="1038">
                  <c:v>44242</c:v>
                </c:pt>
                <c:pt idx="1039">
                  <c:v>44243</c:v>
                </c:pt>
                <c:pt idx="1040">
                  <c:v>44244</c:v>
                </c:pt>
                <c:pt idx="1041">
                  <c:v>44245</c:v>
                </c:pt>
                <c:pt idx="1042">
                  <c:v>44246</c:v>
                </c:pt>
                <c:pt idx="1043">
                  <c:v>44249</c:v>
                </c:pt>
                <c:pt idx="1044">
                  <c:v>44250</c:v>
                </c:pt>
                <c:pt idx="1045">
                  <c:v>44251</c:v>
                </c:pt>
                <c:pt idx="1046">
                  <c:v>44252</c:v>
                </c:pt>
                <c:pt idx="1047">
                  <c:v>44253</c:v>
                </c:pt>
                <c:pt idx="1048">
                  <c:v>44256</c:v>
                </c:pt>
                <c:pt idx="1049">
                  <c:v>44257</c:v>
                </c:pt>
                <c:pt idx="1050">
                  <c:v>44258</c:v>
                </c:pt>
                <c:pt idx="1051">
                  <c:v>44259</c:v>
                </c:pt>
                <c:pt idx="1052">
                  <c:v>44260</c:v>
                </c:pt>
                <c:pt idx="1053">
                  <c:v>44263</c:v>
                </c:pt>
                <c:pt idx="1054">
                  <c:v>44264</c:v>
                </c:pt>
                <c:pt idx="1055">
                  <c:v>44265</c:v>
                </c:pt>
                <c:pt idx="1056">
                  <c:v>44266</c:v>
                </c:pt>
                <c:pt idx="1057">
                  <c:v>44267</c:v>
                </c:pt>
                <c:pt idx="1058">
                  <c:v>44270</c:v>
                </c:pt>
                <c:pt idx="1059">
                  <c:v>44271</c:v>
                </c:pt>
                <c:pt idx="1060">
                  <c:v>44272</c:v>
                </c:pt>
                <c:pt idx="1061">
                  <c:v>44273</c:v>
                </c:pt>
                <c:pt idx="1062">
                  <c:v>44274</c:v>
                </c:pt>
                <c:pt idx="1063">
                  <c:v>44277</c:v>
                </c:pt>
                <c:pt idx="1064">
                  <c:v>44278</c:v>
                </c:pt>
                <c:pt idx="1065">
                  <c:v>44279</c:v>
                </c:pt>
                <c:pt idx="1066">
                  <c:v>44280</c:v>
                </c:pt>
                <c:pt idx="1067">
                  <c:v>44281</c:v>
                </c:pt>
                <c:pt idx="1068">
                  <c:v>44284</c:v>
                </c:pt>
                <c:pt idx="1069">
                  <c:v>44285</c:v>
                </c:pt>
                <c:pt idx="1070">
                  <c:v>44286</c:v>
                </c:pt>
                <c:pt idx="1071">
                  <c:v>44287</c:v>
                </c:pt>
                <c:pt idx="1072">
                  <c:v>44292</c:v>
                </c:pt>
                <c:pt idx="1073">
                  <c:v>44293</c:v>
                </c:pt>
                <c:pt idx="1074">
                  <c:v>44294</c:v>
                </c:pt>
                <c:pt idx="1075">
                  <c:v>44295</c:v>
                </c:pt>
                <c:pt idx="1076">
                  <c:v>44298</c:v>
                </c:pt>
                <c:pt idx="1077">
                  <c:v>44299</c:v>
                </c:pt>
                <c:pt idx="1078">
                  <c:v>44300</c:v>
                </c:pt>
                <c:pt idx="1079">
                  <c:v>44301</c:v>
                </c:pt>
                <c:pt idx="1080">
                  <c:v>44302</c:v>
                </c:pt>
                <c:pt idx="1081">
                  <c:v>44305</c:v>
                </c:pt>
                <c:pt idx="1082">
                  <c:v>44306</c:v>
                </c:pt>
                <c:pt idx="1083">
                  <c:v>44307</c:v>
                </c:pt>
                <c:pt idx="1084">
                  <c:v>44308</c:v>
                </c:pt>
                <c:pt idx="1085">
                  <c:v>44309</c:v>
                </c:pt>
                <c:pt idx="1086">
                  <c:v>44312</c:v>
                </c:pt>
                <c:pt idx="1087">
                  <c:v>44313</c:v>
                </c:pt>
                <c:pt idx="1088">
                  <c:v>44314</c:v>
                </c:pt>
                <c:pt idx="1089">
                  <c:v>44315</c:v>
                </c:pt>
                <c:pt idx="1090">
                  <c:v>44316</c:v>
                </c:pt>
                <c:pt idx="1091">
                  <c:v>44319</c:v>
                </c:pt>
                <c:pt idx="1092">
                  <c:v>44320</c:v>
                </c:pt>
                <c:pt idx="1093">
                  <c:v>44321</c:v>
                </c:pt>
                <c:pt idx="1094">
                  <c:v>44322</c:v>
                </c:pt>
                <c:pt idx="1095">
                  <c:v>44323</c:v>
                </c:pt>
                <c:pt idx="1096">
                  <c:v>44326</c:v>
                </c:pt>
                <c:pt idx="1097">
                  <c:v>44327</c:v>
                </c:pt>
                <c:pt idx="1098">
                  <c:v>44328</c:v>
                </c:pt>
                <c:pt idx="1099">
                  <c:v>44329</c:v>
                </c:pt>
                <c:pt idx="1100">
                  <c:v>44330</c:v>
                </c:pt>
                <c:pt idx="1101">
                  <c:v>44333</c:v>
                </c:pt>
                <c:pt idx="1102">
                  <c:v>44334</c:v>
                </c:pt>
                <c:pt idx="1103">
                  <c:v>44335</c:v>
                </c:pt>
                <c:pt idx="1104">
                  <c:v>44336</c:v>
                </c:pt>
                <c:pt idx="1105">
                  <c:v>44337</c:v>
                </c:pt>
                <c:pt idx="1106">
                  <c:v>44340</c:v>
                </c:pt>
                <c:pt idx="1107">
                  <c:v>44341</c:v>
                </c:pt>
                <c:pt idx="1108">
                  <c:v>44342</c:v>
                </c:pt>
                <c:pt idx="1109">
                  <c:v>44343</c:v>
                </c:pt>
                <c:pt idx="1110">
                  <c:v>44344</c:v>
                </c:pt>
                <c:pt idx="1111">
                  <c:v>44347</c:v>
                </c:pt>
                <c:pt idx="1112">
                  <c:v>44348</c:v>
                </c:pt>
                <c:pt idx="1113">
                  <c:v>44349</c:v>
                </c:pt>
                <c:pt idx="1114">
                  <c:v>44350</c:v>
                </c:pt>
                <c:pt idx="1115">
                  <c:v>44351</c:v>
                </c:pt>
                <c:pt idx="1116">
                  <c:v>44354</c:v>
                </c:pt>
                <c:pt idx="1117">
                  <c:v>44355</c:v>
                </c:pt>
                <c:pt idx="1118">
                  <c:v>44356</c:v>
                </c:pt>
                <c:pt idx="1119">
                  <c:v>44357</c:v>
                </c:pt>
                <c:pt idx="1120">
                  <c:v>44358</c:v>
                </c:pt>
                <c:pt idx="1121">
                  <c:v>44361</c:v>
                </c:pt>
                <c:pt idx="1122">
                  <c:v>44362</c:v>
                </c:pt>
                <c:pt idx="1123">
                  <c:v>44363</c:v>
                </c:pt>
                <c:pt idx="1124">
                  <c:v>44364</c:v>
                </c:pt>
                <c:pt idx="1125">
                  <c:v>44365</c:v>
                </c:pt>
                <c:pt idx="1126">
                  <c:v>44368</c:v>
                </c:pt>
                <c:pt idx="1127">
                  <c:v>44369</c:v>
                </c:pt>
                <c:pt idx="1128">
                  <c:v>44370</c:v>
                </c:pt>
                <c:pt idx="1129">
                  <c:v>44371</c:v>
                </c:pt>
                <c:pt idx="1130">
                  <c:v>44372</c:v>
                </c:pt>
                <c:pt idx="1131">
                  <c:v>44375</c:v>
                </c:pt>
                <c:pt idx="1132">
                  <c:v>44376</c:v>
                </c:pt>
                <c:pt idx="1133">
                  <c:v>44377</c:v>
                </c:pt>
                <c:pt idx="1134">
                  <c:v>44378</c:v>
                </c:pt>
                <c:pt idx="1135">
                  <c:v>44379</c:v>
                </c:pt>
                <c:pt idx="1136">
                  <c:v>44382</c:v>
                </c:pt>
                <c:pt idx="1137">
                  <c:v>44383</c:v>
                </c:pt>
                <c:pt idx="1138">
                  <c:v>44384</c:v>
                </c:pt>
                <c:pt idx="1139">
                  <c:v>44385</c:v>
                </c:pt>
                <c:pt idx="1140">
                  <c:v>44386</c:v>
                </c:pt>
                <c:pt idx="1141">
                  <c:v>44389</c:v>
                </c:pt>
                <c:pt idx="1142">
                  <c:v>44390</c:v>
                </c:pt>
                <c:pt idx="1143">
                  <c:v>44391</c:v>
                </c:pt>
                <c:pt idx="1144">
                  <c:v>44392</c:v>
                </c:pt>
                <c:pt idx="1145">
                  <c:v>44393</c:v>
                </c:pt>
                <c:pt idx="1146">
                  <c:v>44396</c:v>
                </c:pt>
                <c:pt idx="1147">
                  <c:v>44397</c:v>
                </c:pt>
                <c:pt idx="1148">
                  <c:v>44398</c:v>
                </c:pt>
                <c:pt idx="1149">
                  <c:v>44399</c:v>
                </c:pt>
                <c:pt idx="1150">
                  <c:v>44400</c:v>
                </c:pt>
                <c:pt idx="1151">
                  <c:v>44403</c:v>
                </c:pt>
                <c:pt idx="1152">
                  <c:v>44404</c:v>
                </c:pt>
                <c:pt idx="1153">
                  <c:v>44405</c:v>
                </c:pt>
                <c:pt idx="1154">
                  <c:v>44406</c:v>
                </c:pt>
                <c:pt idx="1155">
                  <c:v>44407</c:v>
                </c:pt>
                <c:pt idx="1156">
                  <c:v>44410</c:v>
                </c:pt>
                <c:pt idx="1157">
                  <c:v>44411</c:v>
                </c:pt>
                <c:pt idx="1158">
                  <c:v>44412</c:v>
                </c:pt>
                <c:pt idx="1159">
                  <c:v>44413</c:v>
                </c:pt>
                <c:pt idx="1160">
                  <c:v>44414</c:v>
                </c:pt>
                <c:pt idx="1161">
                  <c:v>44417</c:v>
                </c:pt>
                <c:pt idx="1162">
                  <c:v>44418</c:v>
                </c:pt>
                <c:pt idx="1163">
                  <c:v>44419</c:v>
                </c:pt>
                <c:pt idx="1164">
                  <c:v>44420</c:v>
                </c:pt>
                <c:pt idx="1165">
                  <c:v>44421</c:v>
                </c:pt>
                <c:pt idx="1166">
                  <c:v>44424</c:v>
                </c:pt>
                <c:pt idx="1167">
                  <c:v>44425</c:v>
                </c:pt>
                <c:pt idx="1168">
                  <c:v>44426</c:v>
                </c:pt>
                <c:pt idx="1169">
                  <c:v>44427</c:v>
                </c:pt>
                <c:pt idx="1170">
                  <c:v>44428</c:v>
                </c:pt>
                <c:pt idx="1171">
                  <c:v>44431</c:v>
                </c:pt>
                <c:pt idx="1172">
                  <c:v>44432</c:v>
                </c:pt>
                <c:pt idx="1173">
                  <c:v>44433</c:v>
                </c:pt>
                <c:pt idx="1174">
                  <c:v>44434</c:v>
                </c:pt>
                <c:pt idx="1175">
                  <c:v>44435</c:v>
                </c:pt>
                <c:pt idx="1176">
                  <c:v>44438</c:v>
                </c:pt>
                <c:pt idx="1177">
                  <c:v>44439</c:v>
                </c:pt>
                <c:pt idx="1178">
                  <c:v>44440</c:v>
                </c:pt>
                <c:pt idx="1179">
                  <c:v>44441</c:v>
                </c:pt>
                <c:pt idx="1180">
                  <c:v>44442</c:v>
                </c:pt>
                <c:pt idx="1181">
                  <c:v>44445</c:v>
                </c:pt>
                <c:pt idx="1182">
                  <c:v>44446</c:v>
                </c:pt>
                <c:pt idx="1183">
                  <c:v>44447</c:v>
                </c:pt>
                <c:pt idx="1184">
                  <c:v>44448</c:v>
                </c:pt>
                <c:pt idx="1185">
                  <c:v>44449</c:v>
                </c:pt>
                <c:pt idx="1186">
                  <c:v>44452</c:v>
                </c:pt>
                <c:pt idx="1187">
                  <c:v>44453</c:v>
                </c:pt>
                <c:pt idx="1188">
                  <c:v>44454</c:v>
                </c:pt>
                <c:pt idx="1189">
                  <c:v>44455</c:v>
                </c:pt>
                <c:pt idx="1190">
                  <c:v>44456</c:v>
                </c:pt>
                <c:pt idx="1191">
                  <c:v>44459</c:v>
                </c:pt>
                <c:pt idx="1192">
                  <c:v>44460</c:v>
                </c:pt>
                <c:pt idx="1193">
                  <c:v>44461</c:v>
                </c:pt>
                <c:pt idx="1194">
                  <c:v>44462</c:v>
                </c:pt>
                <c:pt idx="1195">
                  <c:v>44463</c:v>
                </c:pt>
                <c:pt idx="1196">
                  <c:v>44466</c:v>
                </c:pt>
                <c:pt idx="1197">
                  <c:v>44467</c:v>
                </c:pt>
                <c:pt idx="1198">
                  <c:v>44468</c:v>
                </c:pt>
                <c:pt idx="1199">
                  <c:v>44469</c:v>
                </c:pt>
                <c:pt idx="1200">
                  <c:v>44470</c:v>
                </c:pt>
                <c:pt idx="1201">
                  <c:v>44473</c:v>
                </c:pt>
                <c:pt idx="1202">
                  <c:v>44474</c:v>
                </c:pt>
                <c:pt idx="1203">
                  <c:v>44475</c:v>
                </c:pt>
                <c:pt idx="1204">
                  <c:v>44476</c:v>
                </c:pt>
                <c:pt idx="1205">
                  <c:v>44477</c:v>
                </c:pt>
                <c:pt idx="1206">
                  <c:v>44480</c:v>
                </c:pt>
                <c:pt idx="1207">
                  <c:v>44481</c:v>
                </c:pt>
                <c:pt idx="1208">
                  <c:v>44482</c:v>
                </c:pt>
                <c:pt idx="1209">
                  <c:v>44483</c:v>
                </c:pt>
                <c:pt idx="1210">
                  <c:v>44484</c:v>
                </c:pt>
                <c:pt idx="1211">
                  <c:v>44487</c:v>
                </c:pt>
                <c:pt idx="1212">
                  <c:v>44488</c:v>
                </c:pt>
                <c:pt idx="1213">
                  <c:v>44489</c:v>
                </c:pt>
                <c:pt idx="1214">
                  <c:v>44490</c:v>
                </c:pt>
                <c:pt idx="1215">
                  <c:v>44491</c:v>
                </c:pt>
                <c:pt idx="1216">
                  <c:v>44494</c:v>
                </c:pt>
                <c:pt idx="1217">
                  <c:v>44495</c:v>
                </c:pt>
                <c:pt idx="1218">
                  <c:v>44496</c:v>
                </c:pt>
                <c:pt idx="1219">
                  <c:v>44497</c:v>
                </c:pt>
                <c:pt idx="1220">
                  <c:v>44498</c:v>
                </c:pt>
                <c:pt idx="1221">
                  <c:v>44501</c:v>
                </c:pt>
                <c:pt idx="1222">
                  <c:v>44502</c:v>
                </c:pt>
                <c:pt idx="1223">
                  <c:v>44503</c:v>
                </c:pt>
                <c:pt idx="1224">
                  <c:v>44504</c:v>
                </c:pt>
                <c:pt idx="1225">
                  <c:v>44505</c:v>
                </c:pt>
                <c:pt idx="1226">
                  <c:v>44508</c:v>
                </c:pt>
                <c:pt idx="1227">
                  <c:v>44509</c:v>
                </c:pt>
                <c:pt idx="1228">
                  <c:v>44510</c:v>
                </c:pt>
                <c:pt idx="1229">
                  <c:v>44511</c:v>
                </c:pt>
                <c:pt idx="1230">
                  <c:v>44512</c:v>
                </c:pt>
                <c:pt idx="1231">
                  <c:v>44515</c:v>
                </c:pt>
                <c:pt idx="1232">
                  <c:v>44516</c:v>
                </c:pt>
                <c:pt idx="1233">
                  <c:v>44517</c:v>
                </c:pt>
                <c:pt idx="1234">
                  <c:v>44518</c:v>
                </c:pt>
                <c:pt idx="1235">
                  <c:v>44519</c:v>
                </c:pt>
                <c:pt idx="1236">
                  <c:v>44522</c:v>
                </c:pt>
                <c:pt idx="1237">
                  <c:v>44523</c:v>
                </c:pt>
                <c:pt idx="1238">
                  <c:v>44524</c:v>
                </c:pt>
                <c:pt idx="1239">
                  <c:v>44525</c:v>
                </c:pt>
                <c:pt idx="1240">
                  <c:v>44526</c:v>
                </c:pt>
                <c:pt idx="1241">
                  <c:v>44529</c:v>
                </c:pt>
                <c:pt idx="1242">
                  <c:v>44530</c:v>
                </c:pt>
                <c:pt idx="1243">
                  <c:v>44531</c:v>
                </c:pt>
                <c:pt idx="1244">
                  <c:v>44532</c:v>
                </c:pt>
                <c:pt idx="1245">
                  <c:v>44533</c:v>
                </c:pt>
                <c:pt idx="1246">
                  <c:v>44536</c:v>
                </c:pt>
                <c:pt idx="1247">
                  <c:v>44537</c:v>
                </c:pt>
                <c:pt idx="1248">
                  <c:v>44538</c:v>
                </c:pt>
                <c:pt idx="1249">
                  <c:v>44539</c:v>
                </c:pt>
                <c:pt idx="1250">
                  <c:v>44540</c:v>
                </c:pt>
                <c:pt idx="1251">
                  <c:v>44543</c:v>
                </c:pt>
                <c:pt idx="1252">
                  <c:v>44544</c:v>
                </c:pt>
                <c:pt idx="1253">
                  <c:v>44545</c:v>
                </c:pt>
                <c:pt idx="1254">
                  <c:v>44546</c:v>
                </c:pt>
                <c:pt idx="1255">
                  <c:v>44547</c:v>
                </c:pt>
                <c:pt idx="1256">
                  <c:v>44550</c:v>
                </c:pt>
                <c:pt idx="1257">
                  <c:v>44551</c:v>
                </c:pt>
                <c:pt idx="1258">
                  <c:v>44552</c:v>
                </c:pt>
                <c:pt idx="1259">
                  <c:v>44553</c:v>
                </c:pt>
                <c:pt idx="1260">
                  <c:v>44554</c:v>
                </c:pt>
                <c:pt idx="1261">
                  <c:v>44557</c:v>
                </c:pt>
                <c:pt idx="1262">
                  <c:v>44558</c:v>
                </c:pt>
                <c:pt idx="1263">
                  <c:v>44559</c:v>
                </c:pt>
                <c:pt idx="1264">
                  <c:v>44560</c:v>
                </c:pt>
                <c:pt idx="1265">
                  <c:v>44561</c:v>
                </c:pt>
                <c:pt idx="1266">
                  <c:v>44564</c:v>
                </c:pt>
                <c:pt idx="1267">
                  <c:v>44565</c:v>
                </c:pt>
                <c:pt idx="1268">
                  <c:v>44566</c:v>
                </c:pt>
                <c:pt idx="1269">
                  <c:v>44567</c:v>
                </c:pt>
                <c:pt idx="1270">
                  <c:v>44568</c:v>
                </c:pt>
                <c:pt idx="1271">
                  <c:v>44571</c:v>
                </c:pt>
                <c:pt idx="1272">
                  <c:v>44572</c:v>
                </c:pt>
                <c:pt idx="1273">
                  <c:v>44573</c:v>
                </c:pt>
                <c:pt idx="1274">
                  <c:v>44574</c:v>
                </c:pt>
                <c:pt idx="1275">
                  <c:v>44575</c:v>
                </c:pt>
                <c:pt idx="1276">
                  <c:v>44578</c:v>
                </c:pt>
                <c:pt idx="1277">
                  <c:v>44579</c:v>
                </c:pt>
                <c:pt idx="1278">
                  <c:v>44580</c:v>
                </c:pt>
                <c:pt idx="1279">
                  <c:v>44581</c:v>
                </c:pt>
                <c:pt idx="1280">
                  <c:v>44582</c:v>
                </c:pt>
                <c:pt idx="1281">
                  <c:v>44585</c:v>
                </c:pt>
                <c:pt idx="1282">
                  <c:v>44586</c:v>
                </c:pt>
                <c:pt idx="1283">
                  <c:v>44587</c:v>
                </c:pt>
                <c:pt idx="1284">
                  <c:v>44588</c:v>
                </c:pt>
                <c:pt idx="1285">
                  <c:v>44589</c:v>
                </c:pt>
                <c:pt idx="1286">
                  <c:v>44592</c:v>
                </c:pt>
                <c:pt idx="1287">
                  <c:v>44593</c:v>
                </c:pt>
                <c:pt idx="1288">
                  <c:v>44594</c:v>
                </c:pt>
                <c:pt idx="1289">
                  <c:v>44595</c:v>
                </c:pt>
                <c:pt idx="1290">
                  <c:v>44596</c:v>
                </c:pt>
                <c:pt idx="1291">
                  <c:v>44599</c:v>
                </c:pt>
                <c:pt idx="1292">
                  <c:v>44600</c:v>
                </c:pt>
                <c:pt idx="1293">
                  <c:v>44601</c:v>
                </c:pt>
                <c:pt idx="1294">
                  <c:v>44602</c:v>
                </c:pt>
                <c:pt idx="1295">
                  <c:v>44603</c:v>
                </c:pt>
                <c:pt idx="1296">
                  <c:v>44606</c:v>
                </c:pt>
                <c:pt idx="1297">
                  <c:v>44607</c:v>
                </c:pt>
                <c:pt idx="1298">
                  <c:v>44608</c:v>
                </c:pt>
                <c:pt idx="1299">
                  <c:v>44609</c:v>
                </c:pt>
                <c:pt idx="1300">
                  <c:v>44610</c:v>
                </c:pt>
                <c:pt idx="1301">
                  <c:v>44613</c:v>
                </c:pt>
                <c:pt idx="1302">
                  <c:v>44614</c:v>
                </c:pt>
                <c:pt idx="1303">
                  <c:v>44615</c:v>
                </c:pt>
                <c:pt idx="1304">
                  <c:v>44616</c:v>
                </c:pt>
                <c:pt idx="1305">
                  <c:v>44617</c:v>
                </c:pt>
                <c:pt idx="1306">
                  <c:v>44620</c:v>
                </c:pt>
                <c:pt idx="1307">
                  <c:v>44621</c:v>
                </c:pt>
                <c:pt idx="1308">
                  <c:v>44622</c:v>
                </c:pt>
                <c:pt idx="1309">
                  <c:v>44623</c:v>
                </c:pt>
                <c:pt idx="1310">
                  <c:v>44624</c:v>
                </c:pt>
                <c:pt idx="1311">
                  <c:v>44627</c:v>
                </c:pt>
                <c:pt idx="1312">
                  <c:v>44628</c:v>
                </c:pt>
                <c:pt idx="1313">
                  <c:v>44629</c:v>
                </c:pt>
                <c:pt idx="1314">
                  <c:v>44630</c:v>
                </c:pt>
                <c:pt idx="1315">
                  <c:v>44631</c:v>
                </c:pt>
                <c:pt idx="1316">
                  <c:v>44634</c:v>
                </c:pt>
                <c:pt idx="1317">
                  <c:v>44635</c:v>
                </c:pt>
                <c:pt idx="1318">
                  <c:v>44636</c:v>
                </c:pt>
                <c:pt idx="1319">
                  <c:v>44637</c:v>
                </c:pt>
                <c:pt idx="1320">
                  <c:v>44638</c:v>
                </c:pt>
                <c:pt idx="1321">
                  <c:v>44641</c:v>
                </c:pt>
                <c:pt idx="1322">
                  <c:v>44642</c:v>
                </c:pt>
                <c:pt idx="1323">
                  <c:v>44643</c:v>
                </c:pt>
                <c:pt idx="1324">
                  <c:v>44644</c:v>
                </c:pt>
                <c:pt idx="1325">
                  <c:v>44645</c:v>
                </c:pt>
                <c:pt idx="1326">
                  <c:v>44648</c:v>
                </c:pt>
                <c:pt idx="1327">
                  <c:v>44649</c:v>
                </c:pt>
                <c:pt idx="1328">
                  <c:v>44650</c:v>
                </c:pt>
                <c:pt idx="1329">
                  <c:v>44651</c:v>
                </c:pt>
                <c:pt idx="1330">
                  <c:v>44652</c:v>
                </c:pt>
                <c:pt idx="1331">
                  <c:v>44655</c:v>
                </c:pt>
                <c:pt idx="1332">
                  <c:v>44656</c:v>
                </c:pt>
                <c:pt idx="1333">
                  <c:v>44657</c:v>
                </c:pt>
                <c:pt idx="1334">
                  <c:v>44658</c:v>
                </c:pt>
                <c:pt idx="1335">
                  <c:v>44659</c:v>
                </c:pt>
                <c:pt idx="1336">
                  <c:v>44662</c:v>
                </c:pt>
                <c:pt idx="1337">
                  <c:v>44663</c:v>
                </c:pt>
                <c:pt idx="1338">
                  <c:v>44664</c:v>
                </c:pt>
                <c:pt idx="1339">
                  <c:v>44665</c:v>
                </c:pt>
                <c:pt idx="1340">
                  <c:v>44670</c:v>
                </c:pt>
                <c:pt idx="1341">
                  <c:v>44671</c:v>
                </c:pt>
                <c:pt idx="1342">
                  <c:v>44672</c:v>
                </c:pt>
                <c:pt idx="1343">
                  <c:v>44673</c:v>
                </c:pt>
                <c:pt idx="1344">
                  <c:v>44676</c:v>
                </c:pt>
                <c:pt idx="1345">
                  <c:v>44677</c:v>
                </c:pt>
                <c:pt idx="1346">
                  <c:v>44678</c:v>
                </c:pt>
                <c:pt idx="1347">
                  <c:v>44679</c:v>
                </c:pt>
                <c:pt idx="1348">
                  <c:v>44680</c:v>
                </c:pt>
                <c:pt idx="1349">
                  <c:v>44683</c:v>
                </c:pt>
                <c:pt idx="1350">
                  <c:v>44684</c:v>
                </c:pt>
                <c:pt idx="1351">
                  <c:v>44685</c:v>
                </c:pt>
                <c:pt idx="1352">
                  <c:v>44686</c:v>
                </c:pt>
                <c:pt idx="1353">
                  <c:v>44687</c:v>
                </c:pt>
                <c:pt idx="1354">
                  <c:v>44690</c:v>
                </c:pt>
                <c:pt idx="1355">
                  <c:v>44691</c:v>
                </c:pt>
                <c:pt idx="1356">
                  <c:v>44692</c:v>
                </c:pt>
                <c:pt idx="1357">
                  <c:v>44693</c:v>
                </c:pt>
                <c:pt idx="1358">
                  <c:v>44694</c:v>
                </c:pt>
                <c:pt idx="1359">
                  <c:v>44697</c:v>
                </c:pt>
                <c:pt idx="1360">
                  <c:v>44698</c:v>
                </c:pt>
                <c:pt idx="1361">
                  <c:v>44699</c:v>
                </c:pt>
                <c:pt idx="1362">
                  <c:v>44700</c:v>
                </c:pt>
                <c:pt idx="1363">
                  <c:v>44701</c:v>
                </c:pt>
                <c:pt idx="1364">
                  <c:v>44704</c:v>
                </c:pt>
                <c:pt idx="1365">
                  <c:v>44705</c:v>
                </c:pt>
                <c:pt idx="1366">
                  <c:v>44706</c:v>
                </c:pt>
                <c:pt idx="1367">
                  <c:v>44707</c:v>
                </c:pt>
                <c:pt idx="1368">
                  <c:v>44708</c:v>
                </c:pt>
                <c:pt idx="1369">
                  <c:v>44711</c:v>
                </c:pt>
                <c:pt idx="1370">
                  <c:v>44712</c:v>
                </c:pt>
                <c:pt idx="1371">
                  <c:v>44713</c:v>
                </c:pt>
                <c:pt idx="1372">
                  <c:v>44714</c:v>
                </c:pt>
                <c:pt idx="1373">
                  <c:v>44715</c:v>
                </c:pt>
                <c:pt idx="1374">
                  <c:v>44718</c:v>
                </c:pt>
                <c:pt idx="1375">
                  <c:v>44719</c:v>
                </c:pt>
                <c:pt idx="1376">
                  <c:v>44720</c:v>
                </c:pt>
                <c:pt idx="1377">
                  <c:v>44721</c:v>
                </c:pt>
                <c:pt idx="1378">
                  <c:v>44722</c:v>
                </c:pt>
                <c:pt idx="1379">
                  <c:v>44725</c:v>
                </c:pt>
                <c:pt idx="1380">
                  <c:v>44726</c:v>
                </c:pt>
                <c:pt idx="1381">
                  <c:v>44727</c:v>
                </c:pt>
                <c:pt idx="1382">
                  <c:v>44728</c:v>
                </c:pt>
                <c:pt idx="1383">
                  <c:v>44729</c:v>
                </c:pt>
                <c:pt idx="1384">
                  <c:v>44732</c:v>
                </c:pt>
                <c:pt idx="1385">
                  <c:v>44733</c:v>
                </c:pt>
                <c:pt idx="1386">
                  <c:v>44734</c:v>
                </c:pt>
                <c:pt idx="1387">
                  <c:v>44735</c:v>
                </c:pt>
                <c:pt idx="1388">
                  <c:v>44736</c:v>
                </c:pt>
                <c:pt idx="1389">
                  <c:v>44739</c:v>
                </c:pt>
                <c:pt idx="1390">
                  <c:v>44740</c:v>
                </c:pt>
                <c:pt idx="1391">
                  <c:v>44741</c:v>
                </c:pt>
                <c:pt idx="1392">
                  <c:v>44742</c:v>
                </c:pt>
                <c:pt idx="1393">
                  <c:v>44743</c:v>
                </c:pt>
                <c:pt idx="1394">
                  <c:v>44746</c:v>
                </c:pt>
                <c:pt idx="1395">
                  <c:v>44747</c:v>
                </c:pt>
                <c:pt idx="1396">
                  <c:v>44748</c:v>
                </c:pt>
                <c:pt idx="1397">
                  <c:v>44749</c:v>
                </c:pt>
                <c:pt idx="1398">
                  <c:v>44750</c:v>
                </c:pt>
                <c:pt idx="1399">
                  <c:v>44753</c:v>
                </c:pt>
                <c:pt idx="1400">
                  <c:v>44754</c:v>
                </c:pt>
                <c:pt idx="1401">
                  <c:v>44755</c:v>
                </c:pt>
                <c:pt idx="1402">
                  <c:v>44756</c:v>
                </c:pt>
                <c:pt idx="1403">
                  <c:v>44757</c:v>
                </c:pt>
                <c:pt idx="1404">
                  <c:v>44760</c:v>
                </c:pt>
                <c:pt idx="1405">
                  <c:v>44761</c:v>
                </c:pt>
                <c:pt idx="1406">
                  <c:v>44762</c:v>
                </c:pt>
                <c:pt idx="1407">
                  <c:v>44763</c:v>
                </c:pt>
                <c:pt idx="1408">
                  <c:v>44764</c:v>
                </c:pt>
                <c:pt idx="1409">
                  <c:v>44767</c:v>
                </c:pt>
                <c:pt idx="1410">
                  <c:v>44768</c:v>
                </c:pt>
                <c:pt idx="1411">
                  <c:v>44769</c:v>
                </c:pt>
                <c:pt idx="1412">
                  <c:v>44770</c:v>
                </c:pt>
                <c:pt idx="1413">
                  <c:v>44771</c:v>
                </c:pt>
                <c:pt idx="1414">
                  <c:v>44774</c:v>
                </c:pt>
                <c:pt idx="1415">
                  <c:v>44775</c:v>
                </c:pt>
                <c:pt idx="1416">
                  <c:v>44776</c:v>
                </c:pt>
                <c:pt idx="1417">
                  <c:v>44777</c:v>
                </c:pt>
                <c:pt idx="1418">
                  <c:v>44778</c:v>
                </c:pt>
                <c:pt idx="1419">
                  <c:v>44781</c:v>
                </c:pt>
                <c:pt idx="1420">
                  <c:v>44782</c:v>
                </c:pt>
                <c:pt idx="1421">
                  <c:v>44783</c:v>
                </c:pt>
                <c:pt idx="1422">
                  <c:v>44784</c:v>
                </c:pt>
                <c:pt idx="1423">
                  <c:v>44785</c:v>
                </c:pt>
                <c:pt idx="1424">
                  <c:v>44788</c:v>
                </c:pt>
                <c:pt idx="1425">
                  <c:v>44789</c:v>
                </c:pt>
                <c:pt idx="1426">
                  <c:v>44790</c:v>
                </c:pt>
                <c:pt idx="1427">
                  <c:v>44791</c:v>
                </c:pt>
                <c:pt idx="1428">
                  <c:v>44792</c:v>
                </c:pt>
                <c:pt idx="1429">
                  <c:v>44795</c:v>
                </c:pt>
                <c:pt idx="1430">
                  <c:v>44796</c:v>
                </c:pt>
                <c:pt idx="1431">
                  <c:v>44797</c:v>
                </c:pt>
                <c:pt idx="1432">
                  <c:v>44798</c:v>
                </c:pt>
                <c:pt idx="1433">
                  <c:v>44799</c:v>
                </c:pt>
                <c:pt idx="1434">
                  <c:v>44802</c:v>
                </c:pt>
                <c:pt idx="1435">
                  <c:v>44803</c:v>
                </c:pt>
                <c:pt idx="1436">
                  <c:v>44804</c:v>
                </c:pt>
                <c:pt idx="1437">
                  <c:v>44805</c:v>
                </c:pt>
                <c:pt idx="1438">
                  <c:v>44806</c:v>
                </c:pt>
                <c:pt idx="1439">
                  <c:v>44809</c:v>
                </c:pt>
                <c:pt idx="1440">
                  <c:v>44810</c:v>
                </c:pt>
                <c:pt idx="1441">
                  <c:v>44811</c:v>
                </c:pt>
                <c:pt idx="1442">
                  <c:v>44812</c:v>
                </c:pt>
                <c:pt idx="1443">
                  <c:v>44813</c:v>
                </c:pt>
                <c:pt idx="1444">
                  <c:v>44816</c:v>
                </c:pt>
                <c:pt idx="1445">
                  <c:v>44817</c:v>
                </c:pt>
                <c:pt idx="1446">
                  <c:v>44818</c:v>
                </c:pt>
                <c:pt idx="1447">
                  <c:v>44819</c:v>
                </c:pt>
                <c:pt idx="1448">
                  <c:v>44820</c:v>
                </c:pt>
                <c:pt idx="1449">
                  <c:v>44823</c:v>
                </c:pt>
                <c:pt idx="1450">
                  <c:v>44824</c:v>
                </c:pt>
                <c:pt idx="1451">
                  <c:v>44825</c:v>
                </c:pt>
                <c:pt idx="1452">
                  <c:v>44826</c:v>
                </c:pt>
                <c:pt idx="1453">
                  <c:v>44827</c:v>
                </c:pt>
                <c:pt idx="1454">
                  <c:v>44830</c:v>
                </c:pt>
                <c:pt idx="1455">
                  <c:v>44831</c:v>
                </c:pt>
                <c:pt idx="1456">
                  <c:v>44832</c:v>
                </c:pt>
                <c:pt idx="1457">
                  <c:v>44833</c:v>
                </c:pt>
                <c:pt idx="1458">
                  <c:v>44834</c:v>
                </c:pt>
                <c:pt idx="1459">
                  <c:v>44837</c:v>
                </c:pt>
                <c:pt idx="1460">
                  <c:v>44838</c:v>
                </c:pt>
                <c:pt idx="1461">
                  <c:v>44839</c:v>
                </c:pt>
                <c:pt idx="1462">
                  <c:v>44840</c:v>
                </c:pt>
                <c:pt idx="1463">
                  <c:v>44841</c:v>
                </c:pt>
                <c:pt idx="1464">
                  <c:v>44844</c:v>
                </c:pt>
                <c:pt idx="1465">
                  <c:v>44845</c:v>
                </c:pt>
                <c:pt idx="1466">
                  <c:v>44846</c:v>
                </c:pt>
                <c:pt idx="1467">
                  <c:v>44847</c:v>
                </c:pt>
                <c:pt idx="1468">
                  <c:v>44848</c:v>
                </c:pt>
                <c:pt idx="1469">
                  <c:v>44851</c:v>
                </c:pt>
                <c:pt idx="1470">
                  <c:v>44852</c:v>
                </c:pt>
                <c:pt idx="1471">
                  <c:v>44853</c:v>
                </c:pt>
                <c:pt idx="1472">
                  <c:v>44854</c:v>
                </c:pt>
                <c:pt idx="1473">
                  <c:v>44855</c:v>
                </c:pt>
                <c:pt idx="1474">
                  <c:v>44858</c:v>
                </c:pt>
                <c:pt idx="1475">
                  <c:v>44859</c:v>
                </c:pt>
                <c:pt idx="1476">
                  <c:v>44860</c:v>
                </c:pt>
                <c:pt idx="1477">
                  <c:v>44861</c:v>
                </c:pt>
                <c:pt idx="1478">
                  <c:v>44862</c:v>
                </c:pt>
                <c:pt idx="1479">
                  <c:v>44865</c:v>
                </c:pt>
                <c:pt idx="1480">
                  <c:v>44866</c:v>
                </c:pt>
                <c:pt idx="1481">
                  <c:v>44867</c:v>
                </c:pt>
                <c:pt idx="1482">
                  <c:v>44868</c:v>
                </c:pt>
                <c:pt idx="1483">
                  <c:v>44869</c:v>
                </c:pt>
                <c:pt idx="1484">
                  <c:v>44872</c:v>
                </c:pt>
                <c:pt idx="1485">
                  <c:v>44873</c:v>
                </c:pt>
                <c:pt idx="1486">
                  <c:v>44874</c:v>
                </c:pt>
                <c:pt idx="1487">
                  <c:v>44875</c:v>
                </c:pt>
                <c:pt idx="1488">
                  <c:v>44876</c:v>
                </c:pt>
                <c:pt idx="1489">
                  <c:v>44879</c:v>
                </c:pt>
                <c:pt idx="1490">
                  <c:v>44880</c:v>
                </c:pt>
                <c:pt idx="1491">
                  <c:v>44881</c:v>
                </c:pt>
                <c:pt idx="1492">
                  <c:v>44882</c:v>
                </c:pt>
                <c:pt idx="1493">
                  <c:v>44883</c:v>
                </c:pt>
                <c:pt idx="1494">
                  <c:v>44886</c:v>
                </c:pt>
                <c:pt idx="1495">
                  <c:v>44887</c:v>
                </c:pt>
                <c:pt idx="1496">
                  <c:v>44888</c:v>
                </c:pt>
                <c:pt idx="1497">
                  <c:v>44889</c:v>
                </c:pt>
                <c:pt idx="1498">
                  <c:v>44890</c:v>
                </c:pt>
                <c:pt idx="1499">
                  <c:v>44893</c:v>
                </c:pt>
                <c:pt idx="1500">
                  <c:v>44894</c:v>
                </c:pt>
                <c:pt idx="1501">
                  <c:v>44895</c:v>
                </c:pt>
                <c:pt idx="1502">
                  <c:v>44896</c:v>
                </c:pt>
                <c:pt idx="1503">
                  <c:v>44897</c:v>
                </c:pt>
                <c:pt idx="1504">
                  <c:v>44900</c:v>
                </c:pt>
                <c:pt idx="1505">
                  <c:v>44901</c:v>
                </c:pt>
                <c:pt idx="1506">
                  <c:v>44902</c:v>
                </c:pt>
                <c:pt idx="1507">
                  <c:v>44903</c:v>
                </c:pt>
                <c:pt idx="1508">
                  <c:v>44904</c:v>
                </c:pt>
                <c:pt idx="1509">
                  <c:v>44907</c:v>
                </c:pt>
                <c:pt idx="1510">
                  <c:v>44908</c:v>
                </c:pt>
                <c:pt idx="1511">
                  <c:v>44909</c:v>
                </c:pt>
                <c:pt idx="1512">
                  <c:v>44910</c:v>
                </c:pt>
                <c:pt idx="1513">
                  <c:v>44911</c:v>
                </c:pt>
                <c:pt idx="1514">
                  <c:v>44914</c:v>
                </c:pt>
                <c:pt idx="1515">
                  <c:v>44915</c:v>
                </c:pt>
                <c:pt idx="1516">
                  <c:v>44916</c:v>
                </c:pt>
                <c:pt idx="1517">
                  <c:v>44917</c:v>
                </c:pt>
                <c:pt idx="1518">
                  <c:v>44918</c:v>
                </c:pt>
                <c:pt idx="1519">
                  <c:v>44922</c:v>
                </c:pt>
                <c:pt idx="1520">
                  <c:v>44923</c:v>
                </c:pt>
                <c:pt idx="1521">
                  <c:v>44924</c:v>
                </c:pt>
                <c:pt idx="1522">
                  <c:v>44925</c:v>
                </c:pt>
                <c:pt idx="1523">
                  <c:v>44928</c:v>
                </c:pt>
                <c:pt idx="1524">
                  <c:v>44929</c:v>
                </c:pt>
                <c:pt idx="1525">
                  <c:v>44930</c:v>
                </c:pt>
                <c:pt idx="1526">
                  <c:v>44931</c:v>
                </c:pt>
                <c:pt idx="1527">
                  <c:v>44932</c:v>
                </c:pt>
                <c:pt idx="1528">
                  <c:v>44935</c:v>
                </c:pt>
                <c:pt idx="1529">
                  <c:v>44936</c:v>
                </c:pt>
                <c:pt idx="1530">
                  <c:v>44937</c:v>
                </c:pt>
                <c:pt idx="1531">
                  <c:v>44938</c:v>
                </c:pt>
                <c:pt idx="1532">
                  <c:v>44939</c:v>
                </c:pt>
                <c:pt idx="1533">
                  <c:v>44942</c:v>
                </c:pt>
                <c:pt idx="1534">
                  <c:v>44943</c:v>
                </c:pt>
                <c:pt idx="1535">
                  <c:v>44944</c:v>
                </c:pt>
                <c:pt idx="1536">
                  <c:v>44945</c:v>
                </c:pt>
                <c:pt idx="1537">
                  <c:v>44946</c:v>
                </c:pt>
                <c:pt idx="1538">
                  <c:v>44949</c:v>
                </c:pt>
                <c:pt idx="1539">
                  <c:v>44950</c:v>
                </c:pt>
                <c:pt idx="1540">
                  <c:v>44951</c:v>
                </c:pt>
                <c:pt idx="1541">
                  <c:v>44952</c:v>
                </c:pt>
                <c:pt idx="1542">
                  <c:v>44953</c:v>
                </c:pt>
                <c:pt idx="1543">
                  <c:v>44956</c:v>
                </c:pt>
                <c:pt idx="1544">
                  <c:v>44957</c:v>
                </c:pt>
                <c:pt idx="1545">
                  <c:v>44958</c:v>
                </c:pt>
                <c:pt idx="1546">
                  <c:v>44959</c:v>
                </c:pt>
                <c:pt idx="1547">
                  <c:v>44960</c:v>
                </c:pt>
                <c:pt idx="1548">
                  <c:v>44963</c:v>
                </c:pt>
                <c:pt idx="1549">
                  <c:v>44964</c:v>
                </c:pt>
                <c:pt idx="1550">
                  <c:v>44965</c:v>
                </c:pt>
                <c:pt idx="1551">
                  <c:v>44966</c:v>
                </c:pt>
                <c:pt idx="1552">
                  <c:v>44967</c:v>
                </c:pt>
                <c:pt idx="1553">
                  <c:v>44970</c:v>
                </c:pt>
                <c:pt idx="1554">
                  <c:v>44971</c:v>
                </c:pt>
                <c:pt idx="1555">
                  <c:v>44972</c:v>
                </c:pt>
                <c:pt idx="1556">
                  <c:v>44973</c:v>
                </c:pt>
                <c:pt idx="1557">
                  <c:v>44974</c:v>
                </c:pt>
                <c:pt idx="1558">
                  <c:v>44977</c:v>
                </c:pt>
                <c:pt idx="1559">
                  <c:v>44978</c:v>
                </c:pt>
                <c:pt idx="1560">
                  <c:v>44979</c:v>
                </c:pt>
                <c:pt idx="1561">
                  <c:v>44980</c:v>
                </c:pt>
                <c:pt idx="1562">
                  <c:v>44981</c:v>
                </c:pt>
                <c:pt idx="1563">
                  <c:v>44984</c:v>
                </c:pt>
                <c:pt idx="1564">
                  <c:v>44985</c:v>
                </c:pt>
                <c:pt idx="1565">
                  <c:v>44986</c:v>
                </c:pt>
                <c:pt idx="1566">
                  <c:v>44987</c:v>
                </c:pt>
                <c:pt idx="1567">
                  <c:v>44988</c:v>
                </c:pt>
                <c:pt idx="1568">
                  <c:v>44991</c:v>
                </c:pt>
                <c:pt idx="1569">
                  <c:v>44992</c:v>
                </c:pt>
                <c:pt idx="1570">
                  <c:v>44993</c:v>
                </c:pt>
                <c:pt idx="1571">
                  <c:v>44994</c:v>
                </c:pt>
                <c:pt idx="1572">
                  <c:v>44995</c:v>
                </c:pt>
                <c:pt idx="1573">
                  <c:v>44998</c:v>
                </c:pt>
                <c:pt idx="1574">
                  <c:v>44999</c:v>
                </c:pt>
                <c:pt idx="1575">
                  <c:v>45000</c:v>
                </c:pt>
                <c:pt idx="1576">
                  <c:v>45001</c:v>
                </c:pt>
                <c:pt idx="1577">
                  <c:v>45002</c:v>
                </c:pt>
                <c:pt idx="1578">
                  <c:v>45005</c:v>
                </c:pt>
                <c:pt idx="1579">
                  <c:v>45006</c:v>
                </c:pt>
                <c:pt idx="1580">
                  <c:v>45007</c:v>
                </c:pt>
                <c:pt idx="1581">
                  <c:v>45008</c:v>
                </c:pt>
                <c:pt idx="1582">
                  <c:v>45009</c:v>
                </c:pt>
                <c:pt idx="1583">
                  <c:v>45012</c:v>
                </c:pt>
                <c:pt idx="1584">
                  <c:v>45013</c:v>
                </c:pt>
                <c:pt idx="1585">
                  <c:v>45014</c:v>
                </c:pt>
                <c:pt idx="1586">
                  <c:v>45015</c:v>
                </c:pt>
                <c:pt idx="1587">
                  <c:v>45016</c:v>
                </c:pt>
                <c:pt idx="1588">
                  <c:v>45019</c:v>
                </c:pt>
                <c:pt idx="1589">
                  <c:v>45020</c:v>
                </c:pt>
                <c:pt idx="1590">
                  <c:v>45021</c:v>
                </c:pt>
                <c:pt idx="1591">
                  <c:v>45022</c:v>
                </c:pt>
                <c:pt idx="1592">
                  <c:v>45027</c:v>
                </c:pt>
                <c:pt idx="1593">
                  <c:v>45028</c:v>
                </c:pt>
                <c:pt idx="1594">
                  <c:v>45029</c:v>
                </c:pt>
                <c:pt idx="1595">
                  <c:v>45030</c:v>
                </c:pt>
                <c:pt idx="1596">
                  <c:v>45033</c:v>
                </c:pt>
                <c:pt idx="1597">
                  <c:v>45034</c:v>
                </c:pt>
                <c:pt idx="1598">
                  <c:v>45035</c:v>
                </c:pt>
                <c:pt idx="1599">
                  <c:v>45036</c:v>
                </c:pt>
                <c:pt idx="1600">
                  <c:v>45037</c:v>
                </c:pt>
                <c:pt idx="1601">
                  <c:v>45040</c:v>
                </c:pt>
                <c:pt idx="1602">
                  <c:v>45041</c:v>
                </c:pt>
                <c:pt idx="1603">
                  <c:v>45042</c:v>
                </c:pt>
                <c:pt idx="1604">
                  <c:v>45043</c:v>
                </c:pt>
                <c:pt idx="1605">
                  <c:v>45044</c:v>
                </c:pt>
                <c:pt idx="1606">
                  <c:v>45048</c:v>
                </c:pt>
                <c:pt idx="1607">
                  <c:v>45049</c:v>
                </c:pt>
                <c:pt idx="1608">
                  <c:v>45050</c:v>
                </c:pt>
                <c:pt idx="1609">
                  <c:v>45051</c:v>
                </c:pt>
                <c:pt idx="1610">
                  <c:v>45054</c:v>
                </c:pt>
                <c:pt idx="1611">
                  <c:v>45055</c:v>
                </c:pt>
                <c:pt idx="1612">
                  <c:v>45056</c:v>
                </c:pt>
                <c:pt idx="1613">
                  <c:v>45057</c:v>
                </c:pt>
                <c:pt idx="1614">
                  <c:v>45058</c:v>
                </c:pt>
                <c:pt idx="1615">
                  <c:v>45061</c:v>
                </c:pt>
                <c:pt idx="1616">
                  <c:v>45062</c:v>
                </c:pt>
                <c:pt idx="1617">
                  <c:v>45063</c:v>
                </c:pt>
                <c:pt idx="1618">
                  <c:v>45064</c:v>
                </c:pt>
                <c:pt idx="1619">
                  <c:v>45065</c:v>
                </c:pt>
                <c:pt idx="1620">
                  <c:v>45068</c:v>
                </c:pt>
                <c:pt idx="1621">
                  <c:v>45069</c:v>
                </c:pt>
                <c:pt idx="1622">
                  <c:v>45070</c:v>
                </c:pt>
                <c:pt idx="1623">
                  <c:v>45071</c:v>
                </c:pt>
                <c:pt idx="1624">
                  <c:v>45072</c:v>
                </c:pt>
                <c:pt idx="1625">
                  <c:v>45075</c:v>
                </c:pt>
                <c:pt idx="1626">
                  <c:v>45076</c:v>
                </c:pt>
                <c:pt idx="1627">
                  <c:v>45077</c:v>
                </c:pt>
                <c:pt idx="1628">
                  <c:v>45078</c:v>
                </c:pt>
                <c:pt idx="1629">
                  <c:v>45079</c:v>
                </c:pt>
                <c:pt idx="1630">
                  <c:v>45082</c:v>
                </c:pt>
                <c:pt idx="1631">
                  <c:v>45083</c:v>
                </c:pt>
                <c:pt idx="1632">
                  <c:v>45084</c:v>
                </c:pt>
                <c:pt idx="1633">
                  <c:v>45085</c:v>
                </c:pt>
                <c:pt idx="1634">
                  <c:v>45086</c:v>
                </c:pt>
                <c:pt idx="1635">
                  <c:v>45089</c:v>
                </c:pt>
                <c:pt idx="1636">
                  <c:v>45090</c:v>
                </c:pt>
                <c:pt idx="1637">
                  <c:v>45091</c:v>
                </c:pt>
                <c:pt idx="1638">
                  <c:v>45092</c:v>
                </c:pt>
                <c:pt idx="1639">
                  <c:v>45093</c:v>
                </c:pt>
                <c:pt idx="1640">
                  <c:v>45096</c:v>
                </c:pt>
                <c:pt idx="1641">
                  <c:v>45097</c:v>
                </c:pt>
                <c:pt idx="1642">
                  <c:v>45098</c:v>
                </c:pt>
                <c:pt idx="1643">
                  <c:v>45099</c:v>
                </c:pt>
                <c:pt idx="1644">
                  <c:v>45100</c:v>
                </c:pt>
                <c:pt idx="1645">
                  <c:v>45103</c:v>
                </c:pt>
                <c:pt idx="1646">
                  <c:v>45104</c:v>
                </c:pt>
                <c:pt idx="1647">
                  <c:v>45105</c:v>
                </c:pt>
                <c:pt idx="1648">
                  <c:v>45106</c:v>
                </c:pt>
                <c:pt idx="1649">
                  <c:v>45107</c:v>
                </c:pt>
                <c:pt idx="1650">
                  <c:v>45110</c:v>
                </c:pt>
                <c:pt idx="1651">
                  <c:v>45111</c:v>
                </c:pt>
                <c:pt idx="1652">
                  <c:v>45112</c:v>
                </c:pt>
                <c:pt idx="1653">
                  <c:v>45113</c:v>
                </c:pt>
                <c:pt idx="1654">
                  <c:v>45114</c:v>
                </c:pt>
                <c:pt idx="1655">
                  <c:v>45117</c:v>
                </c:pt>
                <c:pt idx="1656">
                  <c:v>45118</c:v>
                </c:pt>
                <c:pt idx="1657">
                  <c:v>45119</c:v>
                </c:pt>
                <c:pt idx="1658">
                  <c:v>45120</c:v>
                </c:pt>
                <c:pt idx="1659">
                  <c:v>45121</c:v>
                </c:pt>
                <c:pt idx="1660">
                  <c:v>45124</c:v>
                </c:pt>
                <c:pt idx="1661">
                  <c:v>45125</c:v>
                </c:pt>
                <c:pt idx="1662">
                  <c:v>45126</c:v>
                </c:pt>
                <c:pt idx="1663">
                  <c:v>45127</c:v>
                </c:pt>
                <c:pt idx="1664">
                  <c:v>45128</c:v>
                </c:pt>
                <c:pt idx="1665">
                  <c:v>45131</c:v>
                </c:pt>
                <c:pt idx="1666">
                  <c:v>45132</c:v>
                </c:pt>
                <c:pt idx="1667">
                  <c:v>45133</c:v>
                </c:pt>
                <c:pt idx="1668">
                  <c:v>45134</c:v>
                </c:pt>
                <c:pt idx="1669">
                  <c:v>45135</c:v>
                </c:pt>
                <c:pt idx="1670">
                  <c:v>45138</c:v>
                </c:pt>
                <c:pt idx="1671">
                  <c:v>45139</c:v>
                </c:pt>
                <c:pt idx="1672">
                  <c:v>45140</c:v>
                </c:pt>
                <c:pt idx="1673">
                  <c:v>45141</c:v>
                </c:pt>
                <c:pt idx="1674">
                  <c:v>45142</c:v>
                </c:pt>
                <c:pt idx="1675">
                  <c:v>45145</c:v>
                </c:pt>
                <c:pt idx="1676">
                  <c:v>45146</c:v>
                </c:pt>
                <c:pt idx="1677">
                  <c:v>45147</c:v>
                </c:pt>
                <c:pt idx="1678">
                  <c:v>45148</c:v>
                </c:pt>
                <c:pt idx="1679">
                  <c:v>45149</c:v>
                </c:pt>
                <c:pt idx="1680">
                  <c:v>45152</c:v>
                </c:pt>
                <c:pt idx="1681">
                  <c:v>45153</c:v>
                </c:pt>
                <c:pt idx="1682">
                  <c:v>45154</c:v>
                </c:pt>
                <c:pt idx="1683">
                  <c:v>45155</c:v>
                </c:pt>
                <c:pt idx="1684">
                  <c:v>45156</c:v>
                </c:pt>
                <c:pt idx="1685">
                  <c:v>45159</c:v>
                </c:pt>
                <c:pt idx="1686">
                  <c:v>45160</c:v>
                </c:pt>
                <c:pt idx="1687">
                  <c:v>45161</c:v>
                </c:pt>
                <c:pt idx="1688">
                  <c:v>45162</c:v>
                </c:pt>
                <c:pt idx="1689">
                  <c:v>45163</c:v>
                </c:pt>
                <c:pt idx="1690">
                  <c:v>45166</c:v>
                </c:pt>
                <c:pt idx="1691">
                  <c:v>45167</c:v>
                </c:pt>
                <c:pt idx="1692">
                  <c:v>45168</c:v>
                </c:pt>
                <c:pt idx="1693">
                  <c:v>45169</c:v>
                </c:pt>
                <c:pt idx="1694">
                  <c:v>45170</c:v>
                </c:pt>
                <c:pt idx="1695">
                  <c:v>45173</c:v>
                </c:pt>
                <c:pt idx="1696">
                  <c:v>45174</c:v>
                </c:pt>
                <c:pt idx="1697">
                  <c:v>45175</c:v>
                </c:pt>
                <c:pt idx="1698">
                  <c:v>45176</c:v>
                </c:pt>
                <c:pt idx="1699">
                  <c:v>45177</c:v>
                </c:pt>
                <c:pt idx="1700">
                  <c:v>45180</c:v>
                </c:pt>
                <c:pt idx="1701">
                  <c:v>45181</c:v>
                </c:pt>
                <c:pt idx="1702">
                  <c:v>45182</c:v>
                </c:pt>
                <c:pt idx="1703">
                  <c:v>45183</c:v>
                </c:pt>
                <c:pt idx="1704">
                  <c:v>45184</c:v>
                </c:pt>
                <c:pt idx="1705">
                  <c:v>45187</c:v>
                </c:pt>
                <c:pt idx="1706">
                  <c:v>45188</c:v>
                </c:pt>
                <c:pt idx="1707">
                  <c:v>45189</c:v>
                </c:pt>
                <c:pt idx="1708">
                  <c:v>45190</c:v>
                </c:pt>
                <c:pt idx="1709">
                  <c:v>45191</c:v>
                </c:pt>
                <c:pt idx="1710">
                  <c:v>45194</c:v>
                </c:pt>
                <c:pt idx="1711">
                  <c:v>45195</c:v>
                </c:pt>
                <c:pt idx="1712">
                  <c:v>45196</c:v>
                </c:pt>
                <c:pt idx="1713">
                  <c:v>45197</c:v>
                </c:pt>
                <c:pt idx="1714">
                  <c:v>45198</c:v>
                </c:pt>
                <c:pt idx="1715">
                  <c:v>45201</c:v>
                </c:pt>
                <c:pt idx="1716">
                  <c:v>45202</c:v>
                </c:pt>
                <c:pt idx="1717">
                  <c:v>45203</c:v>
                </c:pt>
                <c:pt idx="1718">
                  <c:v>45204</c:v>
                </c:pt>
                <c:pt idx="1719">
                  <c:v>45205</c:v>
                </c:pt>
                <c:pt idx="1720">
                  <c:v>45208</c:v>
                </c:pt>
                <c:pt idx="1721">
                  <c:v>45209</c:v>
                </c:pt>
                <c:pt idx="1722">
                  <c:v>45210</c:v>
                </c:pt>
                <c:pt idx="1723">
                  <c:v>45211</c:v>
                </c:pt>
                <c:pt idx="1724">
                  <c:v>45212</c:v>
                </c:pt>
                <c:pt idx="1725">
                  <c:v>45215</c:v>
                </c:pt>
                <c:pt idx="1726">
                  <c:v>45216</c:v>
                </c:pt>
                <c:pt idx="1727">
                  <c:v>45217</c:v>
                </c:pt>
                <c:pt idx="1728">
                  <c:v>45218</c:v>
                </c:pt>
                <c:pt idx="1729">
                  <c:v>45219</c:v>
                </c:pt>
                <c:pt idx="1730">
                  <c:v>45222</c:v>
                </c:pt>
                <c:pt idx="1731">
                  <c:v>45223</c:v>
                </c:pt>
                <c:pt idx="1732">
                  <c:v>45224</c:v>
                </c:pt>
                <c:pt idx="1733">
                  <c:v>45225</c:v>
                </c:pt>
                <c:pt idx="1734">
                  <c:v>45226</c:v>
                </c:pt>
                <c:pt idx="1735">
                  <c:v>45229</c:v>
                </c:pt>
                <c:pt idx="1736">
                  <c:v>45230</c:v>
                </c:pt>
                <c:pt idx="1737">
                  <c:v>45231</c:v>
                </c:pt>
                <c:pt idx="1738">
                  <c:v>45232</c:v>
                </c:pt>
                <c:pt idx="1739">
                  <c:v>45233</c:v>
                </c:pt>
                <c:pt idx="1740">
                  <c:v>45236</c:v>
                </c:pt>
                <c:pt idx="1741">
                  <c:v>45237</c:v>
                </c:pt>
                <c:pt idx="1742">
                  <c:v>45238</c:v>
                </c:pt>
                <c:pt idx="1743">
                  <c:v>45239</c:v>
                </c:pt>
                <c:pt idx="1744">
                  <c:v>45240</c:v>
                </c:pt>
                <c:pt idx="1745">
                  <c:v>45243</c:v>
                </c:pt>
                <c:pt idx="1746">
                  <c:v>45244</c:v>
                </c:pt>
                <c:pt idx="1747">
                  <c:v>45245</c:v>
                </c:pt>
                <c:pt idx="1748">
                  <c:v>45246</c:v>
                </c:pt>
                <c:pt idx="1749">
                  <c:v>45247</c:v>
                </c:pt>
                <c:pt idx="1750">
                  <c:v>45250</c:v>
                </c:pt>
                <c:pt idx="1751">
                  <c:v>45251</c:v>
                </c:pt>
                <c:pt idx="1752">
                  <c:v>45252</c:v>
                </c:pt>
                <c:pt idx="1753">
                  <c:v>45253</c:v>
                </c:pt>
                <c:pt idx="1754">
                  <c:v>45254</c:v>
                </c:pt>
                <c:pt idx="1755">
                  <c:v>45257</c:v>
                </c:pt>
                <c:pt idx="1756">
                  <c:v>45258</c:v>
                </c:pt>
                <c:pt idx="1757">
                  <c:v>45259</c:v>
                </c:pt>
                <c:pt idx="1758">
                  <c:v>45260</c:v>
                </c:pt>
                <c:pt idx="1759">
                  <c:v>45261</c:v>
                </c:pt>
                <c:pt idx="1760">
                  <c:v>45264</c:v>
                </c:pt>
                <c:pt idx="1761">
                  <c:v>45265</c:v>
                </c:pt>
                <c:pt idx="1762">
                  <c:v>45266</c:v>
                </c:pt>
                <c:pt idx="1763">
                  <c:v>45267</c:v>
                </c:pt>
                <c:pt idx="1764">
                  <c:v>45268</c:v>
                </c:pt>
                <c:pt idx="1765">
                  <c:v>45271</c:v>
                </c:pt>
                <c:pt idx="1766">
                  <c:v>45272</c:v>
                </c:pt>
                <c:pt idx="1767">
                  <c:v>45273</c:v>
                </c:pt>
                <c:pt idx="1768">
                  <c:v>45274</c:v>
                </c:pt>
                <c:pt idx="1769">
                  <c:v>45275</c:v>
                </c:pt>
                <c:pt idx="1770">
                  <c:v>45278</c:v>
                </c:pt>
                <c:pt idx="1771">
                  <c:v>45279</c:v>
                </c:pt>
                <c:pt idx="1772">
                  <c:v>45280</c:v>
                </c:pt>
                <c:pt idx="1773">
                  <c:v>45281</c:v>
                </c:pt>
                <c:pt idx="1774">
                  <c:v>45282</c:v>
                </c:pt>
                <c:pt idx="1775">
                  <c:v>45287</c:v>
                </c:pt>
                <c:pt idx="1776">
                  <c:v>45288</c:v>
                </c:pt>
                <c:pt idx="1777">
                  <c:v>45289</c:v>
                </c:pt>
                <c:pt idx="1778">
                  <c:v>45293</c:v>
                </c:pt>
                <c:pt idx="1779">
                  <c:v>45294</c:v>
                </c:pt>
                <c:pt idx="1780">
                  <c:v>45295</c:v>
                </c:pt>
                <c:pt idx="1781">
                  <c:v>45296</c:v>
                </c:pt>
                <c:pt idx="1782">
                  <c:v>45299</c:v>
                </c:pt>
                <c:pt idx="1783">
                  <c:v>45300</c:v>
                </c:pt>
                <c:pt idx="1784">
                  <c:v>45301</c:v>
                </c:pt>
                <c:pt idx="1785">
                  <c:v>45302</c:v>
                </c:pt>
                <c:pt idx="1786">
                  <c:v>45303</c:v>
                </c:pt>
                <c:pt idx="1787">
                  <c:v>45306</c:v>
                </c:pt>
                <c:pt idx="1788">
                  <c:v>45307</c:v>
                </c:pt>
                <c:pt idx="1789">
                  <c:v>45308</c:v>
                </c:pt>
                <c:pt idx="1790">
                  <c:v>45309</c:v>
                </c:pt>
                <c:pt idx="1791">
                  <c:v>45310</c:v>
                </c:pt>
                <c:pt idx="1792">
                  <c:v>45313</c:v>
                </c:pt>
                <c:pt idx="1793">
                  <c:v>45314</c:v>
                </c:pt>
                <c:pt idx="1794">
                  <c:v>45315</c:v>
                </c:pt>
                <c:pt idx="1795">
                  <c:v>45316</c:v>
                </c:pt>
                <c:pt idx="1796">
                  <c:v>45317</c:v>
                </c:pt>
                <c:pt idx="1797">
                  <c:v>45320</c:v>
                </c:pt>
                <c:pt idx="1798">
                  <c:v>45321</c:v>
                </c:pt>
                <c:pt idx="1799">
                  <c:v>45322</c:v>
                </c:pt>
                <c:pt idx="1800">
                  <c:v>45323</c:v>
                </c:pt>
                <c:pt idx="1801">
                  <c:v>45324</c:v>
                </c:pt>
                <c:pt idx="1802">
                  <c:v>45327</c:v>
                </c:pt>
                <c:pt idx="1803">
                  <c:v>45328</c:v>
                </c:pt>
                <c:pt idx="1804">
                  <c:v>45329</c:v>
                </c:pt>
                <c:pt idx="1805">
                  <c:v>45330</c:v>
                </c:pt>
                <c:pt idx="1806">
                  <c:v>45331</c:v>
                </c:pt>
                <c:pt idx="1807">
                  <c:v>45334</c:v>
                </c:pt>
                <c:pt idx="1808">
                  <c:v>45335</c:v>
                </c:pt>
                <c:pt idx="1809">
                  <c:v>45336</c:v>
                </c:pt>
                <c:pt idx="1810">
                  <c:v>45337</c:v>
                </c:pt>
                <c:pt idx="1811">
                  <c:v>45338</c:v>
                </c:pt>
                <c:pt idx="1812">
                  <c:v>45341</c:v>
                </c:pt>
                <c:pt idx="1813">
                  <c:v>45342</c:v>
                </c:pt>
                <c:pt idx="1814">
                  <c:v>45343</c:v>
                </c:pt>
                <c:pt idx="1815">
                  <c:v>45344</c:v>
                </c:pt>
                <c:pt idx="1816">
                  <c:v>45345</c:v>
                </c:pt>
                <c:pt idx="1817">
                  <c:v>45348</c:v>
                </c:pt>
                <c:pt idx="1818">
                  <c:v>45349</c:v>
                </c:pt>
                <c:pt idx="1819">
                  <c:v>45350</c:v>
                </c:pt>
                <c:pt idx="1820">
                  <c:v>45351</c:v>
                </c:pt>
                <c:pt idx="1821">
                  <c:v>45352</c:v>
                </c:pt>
                <c:pt idx="1822">
                  <c:v>45355</c:v>
                </c:pt>
                <c:pt idx="1823">
                  <c:v>45356</c:v>
                </c:pt>
                <c:pt idx="1824">
                  <c:v>45357</c:v>
                </c:pt>
                <c:pt idx="1825">
                  <c:v>45358</c:v>
                </c:pt>
                <c:pt idx="1826">
                  <c:v>45359</c:v>
                </c:pt>
                <c:pt idx="1827">
                  <c:v>45362</c:v>
                </c:pt>
                <c:pt idx="1828">
                  <c:v>45363</c:v>
                </c:pt>
                <c:pt idx="1829">
                  <c:v>45364</c:v>
                </c:pt>
                <c:pt idx="1830">
                  <c:v>45365</c:v>
                </c:pt>
                <c:pt idx="1831">
                  <c:v>45366</c:v>
                </c:pt>
                <c:pt idx="1832">
                  <c:v>45369</c:v>
                </c:pt>
                <c:pt idx="1833">
                  <c:v>45370</c:v>
                </c:pt>
                <c:pt idx="1834">
                  <c:v>45371</c:v>
                </c:pt>
                <c:pt idx="1835">
                  <c:v>45372</c:v>
                </c:pt>
                <c:pt idx="1836">
                  <c:v>45373</c:v>
                </c:pt>
                <c:pt idx="1837">
                  <c:v>45376</c:v>
                </c:pt>
                <c:pt idx="1838">
                  <c:v>45377</c:v>
                </c:pt>
                <c:pt idx="1839">
                  <c:v>45378</c:v>
                </c:pt>
                <c:pt idx="1840">
                  <c:v>45379</c:v>
                </c:pt>
                <c:pt idx="1841">
                  <c:v>45384</c:v>
                </c:pt>
                <c:pt idx="1842">
                  <c:v>45385</c:v>
                </c:pt>
                <c:pt idx="1843">
                  <c:v>45386</c:v>
                </c:pt>
                <c:pt idx="1844">
                  <c:v>45387</c:v>
                </c:pt>
                <c:pt idx="1845">
                  <c:v>45390</c:v>
                </c:pt>
                <c:pt idx="1846">
                  <c:v>45391</c:v>
                </c:pt>
                <c:pt idx="1847">
                  <c:v>45392</c:v>
                </c:pt>
                <c:pt idx="1848">
                  <c:v>45393</c:v>
                </c:pt>
                <c:pt idx="1849">
                  <c:v>45394</c:v>
                </c:pt>
                <c:pt idx="1850">
                  <c:v>45397</c:v>
                </c:pt>
                <c:pt idx="1851">
                  <c:v>45398</c:v>
                </c:pt>
                <c:pt idx="1852">
                  <c:v>45399</c:v>
                </c:pt>
                <c:pt idx="1853">
                  <c:v>45400</c:v>
                </c:pt>
                <c:pt idx="1854">
                  <c:v>45401</c:v>
                </c:pt>
                <c:pt idx="1855">
                  <c:v>45404</c:v>
                </c:pt>
                <c:pt idx="1856">
                  <c:v>45405</c:v>
                </c:pt>
                <c:pt idx="1857">
                  <c:v>45406</c:v>
                </c:pt>
                <c:pt idx="1858">
                  <c:v>45407</c:v>
                </c:pt>
                <c:pt idx="1859">
                  <c:v>45408</c:v>
                </c:pt>
                <c:pt idx="1860">
                  <c:v>45411</c:v>
                </c:pt>
                <c:pt idx="1861">
                  <c:v>45412</c:v>
                </c:pt>
                <c:pt idx="1862">
                  <c:v>45414</c:v>
                </c:pt>
                <c:pt idx="1863">
                  <c:v>45415</c:v>
                </c:pt>
                <c:pt idx="1864">
                  <c:v>45418</c:v>
                </c:pt>
                <c:pt idx="1865">
                  <c:v>45419</c:v>
                </c:pt>
                <c:pt idx="1866">
                  <c:v>45420</c:v>
                </c:pt>
                <c:pt idx="1867">
                  <c:v>45421</c:v>
                </c:pt>
                <c:pt idx="1868">
                  <c:v>45422</c:v>
                </c:pt>
                <c:pt idx="1869">
                  <c:v>45425</c:v>
                </c:pt>
                <c:pt idx="1870">
                  <c:v>45426</c:v>
                </c:pt>
                <c:pt idx="1871">
                  <c:v>45427</c:v>
                </c:pt>
                <c:pt idx="1872">
                  <c:v>45428</c:v>
                </c:pt>
                <c:pt idx="1873">
                  <c:v>45429</c:v>
                </c:pt>
                <c:pt idx="1874">
                  <c:v>45432</c:v>
                </c:pt>
                <c:pt idx="1875">
                  <c:v>45433</c:v>
                </c:pt>
                <c:pt idx="1876">
                  <c:v>45434</c:v>
                </c:pt>
                <c:pt idx="1877">
                  <c:v>45435</c:v>
                </c:pt>
                <c:pt idx="1878">
                  <c:v>45436</c:v>
                </c:pt>
                <c:pt idx="1879">
                  <c:v>45439</c:v>
                </c:pt>
                <c:pt idx="1880">
                  <c:v>45440</c:v>
                </c:pt>
                <c:pt idx="1881">
                  <c:v>45441</c:v>
                </c:pt>
                <c:pt idx="1882">
                  <c:v>45442</c:v>
                </c:pt>
                <c:pt idx="1883">
                  <c:v>45443</c:v>
                </c:pt>
                <c:pt idx="1884">
                  <c:v>45446</c:v>
                </c:pt>
                <c:pt idx="1885">
                  <c:v>45447</c:v>
                </c:pt>
                <c:pt idx="1886">
                  <c:v>45448</c:v>
                </c:pt>
                <c:pt idx="1887">
                  <c:v>45449</c:v>
                </c:pt>
                <c:pt idx="1888">
                  <c:v>45450</c:v>
                </c:pt>
                <c:pt idx="1889">
                  <c:v>45453</c:v>
                </c:pt>
                <c:pt idx="1890">
                  <c:v>45454</c:v>
                </c:pt>
                <c:pt idx="1891">
                  <c:v>45455</c:v>
                </c:pt>
                <c:pt idx="1892">
                  <c:v>45456</c:v>
                </c:pt>
                <c:pt idx="1893">
                  <c:v>45457</c:v>
                </c:pt>
                <c:pt idx="1894">
                  <c:v>45460</c:v>
                </c:pt>
                <c:pt idx="1895">
                  <c:v>45461</c:v>
                </c:pt>
                <c:pt idx="1896">
                  <c:v>45462</c:v>
                </c:pt>
                <c:pt idx="1897">
                  <c:v>45463</c:v>
                </c:pt>
                <c:pt idx="1898">
                  <c:v>45464</c:v>
                </c:pt>
                <c:pt idx="1899">
                  <c:v>45467</c:v>
                </c:pt>
                <c:pt idx="1900">
                  <c:v>45468</c:v>
                </c:pt>
                <c:pt idx="1901">
                  <c:v>45469</c:v>
                </c:pt>
                <c:pt idx="1902">
                  <c:v>45470</c:v>
                </c:pt>
                <c:pt idx="1903">
                  <c:v>45471</c:v>
                </c:pt>
                <c:pt idx="1904">
                  <c:v>45474</c:v>
                </c:pt>
                <c:pt idx="1905">
                  <c:v>45475</c:v>
                </c:pt>
                <c:pt idx="1906">
                  <c:v>45476</c:v>
                </c:pt>
                <c:pt idx="1907">
                  <c:v>45477</c:v>
                </c:pt>
                <c:pt idx="1908">
                  <c:v>45478</c:v>
                </c:pt>
                <c:pt idx="1909">
                  <c:v>45481</c:v>
                </c:pt>
                <c:pt idx="1910">
                  <c:v>45482</c:v>
                </c:pt>
                <c:pt idx="1911">
                  <c:v>45483</c:v>
                </c:pt>
                <c:pt idx="1912">
                  <c:v>45484</c:v>
                </c:pt>
                <c:pt idx="1913">
                  <c:v>45485</c:v>
                </c:pt>
                <c:pt idx="1914">
                  <c:v>45488</c:v>
                </c:pt>
                <c:pt idx="1915">
                  <c:v>45489</c:v>
                </c:pt>
                <c:pt idx="1916">
                  <c:v>45490</c:v>
                </c:pt>
                <c:pt idx="1917">
                  <c:v>45491</c:v>
                </c:pt>
                <c:pt idx="1918">
                  <c:v>45492</c:v>
                </c:pt>
                <c:pt idx="1919">
                  <c:v>45495</c:v>
                </c:pt>
                <c:pt idx="1920">
                  <c:v>45496</c:v>
                </c:pt>
                <c:pt idx="1921">
                  <c:v>45497</c:v>
                </c:pt>
                <c:pt idx="1922">
                  <c:v>45498</c:v>
                </c:pt>
                <c:pt idx="1923">
                  <c:v>45499</c:v>
                </c:pt>
                <c:pt idx="1924">
                  <c:v>45502</c:v>
                </c:pt>
                <c:pt idx="1925">
                  <c:v>45503</c:v>
                </c:pt>
                <c:pt idx="1926">
                  <c:v>45504</c:v>
                </c:pt>
                <c:pt idx="1927">
                  <c:v>45505</c:v>
                </c:pt>
                <c:pt idx="1928">
                  <c:v>45506</c:v>
                </c:pt>
                <c:pt idx="1929">
                  <c:v>45509</c:v>
                </c:pt>
                <c:pt idx="1930">
                  <c:v>45510</c:v>
                </c:pt>
                <c:pt idx="1931">
                  <c:v>45511</c:v>
                </c:pt>
                <c:pt idx="1932">
                  <c:v>45512</c:v>
                </c:pt>
                <c:pt idx="1933">
                  <c:v>45513</c:v>
                </c:pt>
                <c:pt idx="1934">
                  <c:v>45516</c:v>
                </c:pt>
                <c:pt idx="1935">
                  <c:v>45517</c:v>
                </c:pt>
                <c:pt idx="1936">
                  <c:v>45518</c:v>
                </c:pt>
                <c:pt idx="1937">
                  <c:v>45519</c:v>
                </c:pt>
                <c:pt idx="1938">
                  <c:v>45520</c:v>
                </c:pt>
                <c:pt idx="1939">
                  <c:v>45523</c:v>
                </c:pt>
                <c:pt idx="1940">
                  <c:v>45524</c:v>
                </c:pt>
                <c:pt idx="1941">
                  <c:v>45525</c:v>
                </c:pt>
                <c:pt idx="1942">
                  <c:v>45526</c:v>
                </c:pt>
                <c:pt idx="1943">
                  <c:v>45527</c:v>
                </c:pt>
                <c:pt idx="1944">
                  <c:v>45530</c:v>
                </c:pt>
                <c:pt idx="1945">
                  <c:v>45531</c:v>
                </c:pt>
                <c:pt idx="1946">
                  <c:v>45532</c:v>
                </c:pt>
                <c:pt idx="1947">
                  <c:v>45533</c:v>
                </c:pt>
                <c:pt idx="1948">
                  <c:v>45534</c:v>
                </c:pt>
                <c:pt idx="1949">
                  <c:v>45537</c:v>
                </c:pt>
                <c:pt idx="1950">
                  <c:v>45538</c:v>
                </c:pt>
                <c:pt idx="1951">
                  <c:v>45539</c:v>
                </c:pt>
                <c:pt idx="1952">
                  <c:v>45540</c:v>
                </c:pt>
                <c:pt idx="1953">
                  <c:v>45541</c:v>
                </c:pt>
                <c:pt idx="1954">
                  <c:v>45544</c:v>
                </c:pt>
                <c:pt idx="1955">
                  <c:v>45545</c:v>
                </c:pt>
                <c:pt idx="1956">
                  <c:v>45546</c:v>
                </c:pt>
                <c:pt idx="1957">
                  <c:v>45547</c:v>
                </c:pt>
                <c:pt idx="1958">
                  <c:v>45548</c:v>
                </c:pt>
                <c:pt idx="1959">
                  <c:v>45551</c:v>
                </c:pt>
                <c:pt idx="1960">
                  <c:v>45552</c:v>
                </c:pt>
                <c:pt idx="1961">
                  <c:v>45553</c:v>
                </c:pt>
                <c:pt idx="1962">
                  <c:v>45554</c:v>
                </c:pt>
                <c:pt idx="1963">
                  <c:v>45555</c:v>
                </c:pt>
                <c:pt idx="1964">
                  <c:v>45558</c:v>
                </c:pt>
                <c:pt idx="1965">
                  <c:v>45559</c:v>
                </c:pt>
                <c:pt idx="1966">
                  <c:v>45560</c:v>
                </c:pt>
                <c:pt idx="1967">
                  <c:v>45561</c:v>
                </c:pt>
                <c:pt idx="1968">
                  <c:v>45562</c:v>
                </c:pt>
                <c:pt idx="1969">
                  <c:v>45565</c:v>
                </c:pt>
                <c:pt idx="1970">
                  <c:v>45566</c:v>
                </c:pt>
                <c:pt idx="1971">
                  <c:v>45567</c:v>
                </c:pt>
                <c:pt idx="1972">
                  <c:v>45568</c:v>
                </c:pt>
                <c:pt idx="1973">
                  <c:v>45569</c:v>
                </c:pt>
                <c:pt idx="1974">
                  <c:v>45572</c:v>
                </c:pt>
                <c:pt idx="1975">
                  <c:v>45573</c:v>
                </c:pt>
                <c:pt idx="1976">
                  <c:v>45574</c:v>
                </c:pt>
                <c:pt idx="1977">
                  <c:v>45575</c:v>
                </c:pt>
                <c:pt idx="1978">
                  <c:v>45576</c:v>
                </c:pt>
                <c:pt idx="1979">
                  <c:v>45579</c:v>
                </c:pt>
                <c:pt idx="1980">
                  <c:v>45580</c:v>
                </c:pt>
                <c:pt idx="1981">
                  <c:v>45581</c:v>
                </c:pt>
                <c:pt idx="1982">
                  <c:v>45582</c:v>
                </c:pt>
                <c:pt idx="1983">
                  <c:v>45583</c:v>
                </c:pt>
                <c:pt idx="1984">
                  <c:v>45586</c:v>
                </c:pt>
                <c:pt idx="1985">
                  <c:v>45587</c:v>
                </c:pt>
                <c:pt idx="1986">
                  <c:v>45588</c:v>
                </c:pt>
                <c:pt idx="1987">
                  <c:v>45589</c:v>
                </c:pt>
                <c:pt idx="1988">
                  <c:v>45590</c:v>
                </c:pt>
                <c:pt idx="1989">
                  <c:v>45593</c:v>
                </c:pt>
                <c:pt idx="1990">
                  <c:v>45594</c:v>
                </c:pt>
                <c:pt idx="1991">
                  <c:v>45595</c:v>
                </c:pt>
                <c:pt idx="1992">
                  <c:v>45596</c:v>
                </c:pt>
                <c:pt idx="1993">
                  <c:v>45597</c:v>
                </c:pt>
                <c:pt idx="1994">
                  <c:v>45600</c:v>
                </c:pt>
                <c:pt idx="1995">
                  <c:v>45601</c:v>
                </c:pt>
                <c:pt idx="1996">
                  <c:v>45602</c:v>
                </c:pt>
                <c:pt idx="1997">
                  <c:v>45603</c:v>
                </c:pt>
                <c:pt idx="1998">
                  <c:v>45604</c:v>
                </c:pt>
                <c:pt idx="1999">
                  <c:v>45607</c:v>
                </c:pt>
                <c:pt idx="2000">
                  <c:v>45608</c:v>
                </c:pt>
                <c:pt idx="2001">
                  <c:v>45609</c:v>
                </c:pt>
                <c:pt idx="2002">
                  <c:v>45610</c:v>
                </c:pt>
                <c:pt idx="2003">
                  <c:v>45617</c:v>
                </c:pt>
                <c:pt idx="2004">
                  <c:v>45624</c:v>
                </c:pt>
                <c:pt idx="2005">
                  <c:v>45631</c:v>
                </c:pt>
                <c:pt idx="2006">
                  <c:v>45638</c:v>
                </c:pt>
                <c:pt idx="2007">
                  <c:v>45645</c:v>
                </c:pt>
                <c:pt idx="2008">
                  <c:v>45653</c:v>
                </c:pt>
                <c:pt idx="2009">
                  <c:v>45660</c:v>
                </c:pt>
                <c:pt idx="2010">
                  <c:v>45667</c:v>
                </c:pt>
                <c:pt idx="2011">
                  <c:v>45674</c:v>
                </c:pt>
                <c:pt idx="2012">
                  <c:v>45681</c:v>
                </c:pt>
                <c:pt idx="2013">
                  <c:v>45688</c:v>
                </c:pt>
                <c:pt idx="2014">
                  <c:v>45695</c:v>
                </c:pt>
                <c:pt idx="2015">
                  <c:v>45702</c:v>
                </c:pt>
                <c:pt idx="2016">
                  <c:v>45709</c:v>
                </c:pt>
                <c:pt idx="2017">
                  <c:v>45716</c:v>
                </c:pt>
                <c:pt idx="2018">
                  <c:v>45723</c:v>
                </c:pt>
                <c:pt idx="2019">
                  <c:v>45730</c:v>
                </c:pt>
                <c:pt idx="2020">
                  <c:v>45737</c:v>
                </c:pt>
                <c:pt idx="2021">
                  <c:v>45744</c:v>
                </c:pt>
                <c:pt idx="2022">
                  <c:v>45751</c:v>
                </c:pt>
                <c:pt idx="2023">
                  <c:v>45758</c:v>
                </c:pt>
                <c:pt idx="2024">
                  <c:v>45769</c:v>
                </c:pt>
                <c:pt idx="2025">
                  <c:v>45776</c:v>
                </c:pt>
                <c:pt idx="2026">
                  <c:v>45783</c:v>
                </c:pt>
                <c:pt idx="2027">
                  <c:v>45790</c:v>
                </c:pt>
                <c:pt idx="2028">
                  <c:v>45797</c:v>
                </c:pt>
                <c:pt idx="2029">
                  <c:v>45804</c:v>
                </c:pt>
                <c:pt idx="2030">
                  <c:v>45811</c:v>
                </c:pt>
                <c:pt idx="2031">
                  <c:v>45818</c:v>
                </c:pt>
                <c:pt idx="2032">
                  <c:v>45825</c:v>
                </c:pt>
                <c:pt idx="2033">
                  <c:v>45832</c:v>
                </c:pt>
                <c:pt idx="2034">
                  <c:v>45839</c:v>
                </c:pt>
                <c:pt idx="2035">
                  <c:v>45846</c:v>
                </c:pt>
                <c:pt idx="2036">
                  <c:v>45853</c:v>
                </c:pt>
                <c:pt idx="2037">
                  <c:v>45860</c:v>
                </c:pt>
                <c:pt idx="2038">
                  <c:v>45867</c:v>
                </c:pt>
                <c:pt idx="2039">
                  <c:v>45874</c:v>
                </c:pt>
                <c:pt idx="2040">
                  <c:v>45881</c:v>
                </c:pt>
                <c:pt idx="2041">
                  <c:v>45888</c:v>
                </c:pt>
                <c:pt idx="2042">
                  <c:v>45895</c:v>
                </c:pt>
                <c:pt idx="2043">
                  <c:v>45902</c:v>
                </c:pt>
                <c:pt idx="2044">
                  <c:v>45909</c:v>
                </c:pt>
                <c:pt idx="2045">
                  <c:v>45916</c:v>
                </c:pt>
                <c:pt idx="2046">
                  <c:v>45923</c:v>
                </c:pt>
                <c:pt idx="2047">
                  <c:v>45930</c:v>
                </c:pt>
                <c:pt idx="2048">
                  <c:v>45937</c:v>
                </c:pt>
                <c:pt idx="2049">
                  <c:v>45944</c:v>
                </c:pt>
                <c:pt idx="2050">
                  <c:v>45951</c:v>
                </c:pt>
                <c:pt idx="2051">
                  <c:v>45958</c:v>
                </c:pt>
                <c:pt idx="2052">
                  <c:v>45965</c:v>
                </c:pt>
                <c:pt idx="2053">
                  <c:v>45972</c:v>
                </c:pt>
                <c:pt idx="2054">
                  <c:v>45979</c:v>
                </c:pt>
                <c:pt idx="2055">
                  <c:v>45986</c:v>
                </c:pt>
                <c:pt idx="2056">
                  <c:v>45993</c:v>
                </c:pt>
                <c:pt idx="2057">
                  <c:v>46000</c:v>
                </c:pt>
                <c:pt idx="2058">
                  <c:v>46007</c:v>
                </c:pt>
                <c:pt idx="2059">
                  <c:v>46014</c:v>
                </c:pt>
                <c:pt idx="2060">
                  <c:v>46021</c:v>
                </c:pt>
                <c:pt idx="2061">
                  <c:v>46028</c:v>
                </c:pt>
                <c:pt idx="2062">
                  <c:v>46035</c:v>
                </c:pt>
                <c:pt idx="2063">
                  <c:v>46042</c:v>
                </c:pt>
                <c:pt idx="2064">
                  <c:v>46049</c:v>
                </c:pt>
                <c:pt idx="2065">
                  <c:v>46056</c:v>
                </c:pt>
                <c:pt idx="2066">
                  <c:v>46063</c:v>
                </c:pt>
                <c:pt idx="2067">
                  <c:v>46070</c:v>
                </c:pt>
                <c:pt idx="2068">
                  <c:v>46077</c:v>
                </c:pt>
                <c:pt idx="2069">
                  <c:v>46084</c:v>
                </c:pt>
                <c:pt idx="2070">
                  <c:v>46091</c:v>
                </c:pt>
                <c:pt idx="2071">
                  <c:v>46098</c:v>
                </c:pt>
                <c:pt idx="2072">
                  <c:v>46105</c:v>
                </c:pt>
                <c:pt idx="2073">
                  <c:v>46112</c:v>
                </c:pt>
                <c:pt idx="2074">
                  <c:v>46119</c:v>
                </c:pt>
                <c:pt idx="2075">
                  <c:v>46126</c:v>
                </c:pt>
                <c:pt idx="2076">
                  <c:v>46133</c:v>
                </c:pt>
                <c:pt idx="2077">
                  <c:v>46140</c:v>
                </c:pt>
                <c:pt idx="2078">
                  <c:v>46147</c:v>
                </c:pt>
                <c:pt idx="2079">
                  <c:v>46154</c:v>
                </c:pt>
                <c:pt idx="2080">
                  <c:v>46161</c:v>
                </c:pt>
                <c:pt idx="2081">
                  <c:v>46168</c:v>
                </c:pt>
                <c:pt idx="2082">
                  <c:v>46175</c:v>
                </c:pt>
                <c:pt idx="2083">
                  <c:v>46182</c:v>
                </c:pt>
                <c:pt idx="2084">
                  <c:v>46189</c:v>
                </c:pt>
                <c:pt idx="2085">
                  <c:v>46196</c:v>
                </c:pt>
                <c:pt idx="2086">
                  <c:v>46203</c:v>
                </c:pt>
                <c:pt idx="2087">
                  <c:v>46210</c:v>
                </c:pt>
                <c:pt idx="2088">
                  <c:v>46217</c:v>
                </c:pt>
                <c:pt idx="2089">
                  <c:v>46224</c:v>
                </c:pt>
                <c:pt idx="2090">
                  <c:v>46231</c:v>
                </c:pt>
                <c:pt idx="2091">
                  <c:v>46238</c:v>
                </c:pt>
                <c:pt idx="2092">
                  <c:v>46245</c:v>
                </c:pt>
                <c:pt idx="2093">
                  <c:v>46252</c:v>
                </c:pt>
                <c:pt idx="2094">
                  <c:v>46259</c:v>
                </c:pt>
                <c:pt idx="2095">
                  <c:v>46266</c:v>
                </c:pt>
                <c:pt idx="2096">
                  <c:v>46273</c:v>
                </c:pt>
                <c:pt idx="2097">
                  <c:v>46280</c:v>
                </c:pt>
                <c:pt idx="2098">
                  <c:v>46287</c:v>
                </c:pt>
                <c:pt idx="2099">
                  <c:v>46294</c:v>
                </c:pt>
                <c:pt idx="2100">
                  <c:v>46301</c:v>
                </c:pt>
                <c:pt idx="2101">
                  <c:v>46308</c:v>
                </c:pt>
                <c:pt idx="2102">
                  <c:v>46315</c:v>
                </c:pt>
                <c:pt idx="2103">
                  <c:v>46322</c:v>
                </c:pt>
                <c:pt idx="2104">
                  <c:v>46329</c:v>
                </c:pt>
                <c:pt idx="2105">
                  <c:v>46336</c:v>
                </c:pt>
                <c:pt idx="2106">
                  <c:v>46343</c:v>
                </c:pt>
                <c:pt idx="2107">
                  <c:v>46350</c:v>
                </c:pt>
                <c:pt idx="2108">
                  <c:v>46357</c:v>
                </c:pt>
                <c:pt idx="2109">
                  <c:v>46364</c:v>
                </c:pt>
                <c:pt idx="2110">
                  <c:v>46371</c:v>
                </c:pt>
                <c:pt idx="2111">
                  <c:v>46378</c:v>
                </c:pt>
                <c:pt idx="2112">
                  <c:v>46385</c:v>
                </c:pt>
                <c:pt idx="2113">
                  <c:v>46392</c:v>
                </c:pt>
                <c:pt idx="2114">
                  <c:v>46399</c:v>
                </c:pt>
                <c:pt idx="2115">
                  <c:v>46406</c:v>
                </c:pt>
                <c:pt idx="2116">
                  <c:v>46413</c:v>
                </c:pt>
                <c:pt idx="2117">
                  <c:v>46420</c:v>
                </c:pt>
                <c:pt idx="2118">
                  <c:v>46427</c:v>
                </c:pt>
                <c:pt idx="2119">
                  <c:v>46434</c:v>
                </c:pt>
                <c:pt idx="2120">
                  <c:v>46441</c:v>
                </c:pt>
                <c:pt idx="2121">
                  <c:v>46448</c:v>
                </c:pt>
                <c:pt idx="2122">
                  <c:v>46455</c:v>
                </c:pt>
                <c:pt idx="2123">
                  <c:v>46462</c:v>
                </c:pt>
                <c:pt idx="2124">
                  <c:v>46469</c:v>
                </c:pt>
                <c:pt idx="2125">
                  <c:v>46476</c:v>
                </c:pt>
                <c:pt idx="2126">
                  <c:v>46483</c:v>
                </c:pt>
                <c:pt idx="2127">
                  <c:v>46490</c:v>
                </c:pt>
                <c:pt idx="2128">
                  <c:v>46497</c:v>
                </c:pt>
                <c:pt idx="2129">
                  <c:v>46504</c:v>
                </c:pt>
                <c:pt idx="2130">
                  <c:v>46511</c:v>
                </c:pt>
                <c:pt idx="2131">
                  <c:v>46518</c:v>
                </c:pt>
                <c:pt idx="2132">
                  <c:v>46525</c:v>
                </c:pt>
                <c:pt idx="2133">
                  <c:v>46532</c:v>
                </c:pt>
                <c:pt idx="2134">
                  <c:v>46539</c:v>
                </c:pt>
                <c:pt idx="2135">
                  <c:v>46546</c:v>
                </c:pt>
                <c:pt idx="2136">
                  <c:v>46553</c:v>
                </c:pt>
                <c:pt idx="2137">
                  <c:v>46560</c:v>
                </c:pt>
                <c:pt idx="2138">
                  <c:v>46567</c:v>
                </c:pt>
                <c:pt idx="2139">
                  <c:v>46574</c:v>
                </c:pt>
                <c:pt idx="2140">
                  <c:v>46581</c:v>
                </c:pt>
                <c:pt idx="2141">
                  <c:v>46588</c:v>
                </c:pt>
                <c:pt idx="2142">
                  <c:v>46595</c:v>
                </c:pt>
                <c:pt idx="2143">
                  <c:v>46602</c:v>
                </c:pt>
                <c:pt idx="2144">
                  <c:v>46609</c:v>
                </c:pt>
                <c:pt idx="2145">
                  <c:v>46616</c:v>
                </c:pt>
                <c:pt idx="2146">
                  <c:v>46623</c:v>
                </c:pt>
                <c:pt idx="2147">
                  <c:v>46630</c:v>
                </c:pt>
                <c:pt idx="2148">
                  <c:v>46637</c:v>
                </c:pt>
                <c:pt idx="2149">
                  <c:v>46644</c:v>
                </c:pt>
                <c:pt idx="2150">
                  <c:v>46651</c:v>
                </c:pt>
                <c:pt idx="2151">
                  <c:v>46658</c:v>
                </c:pt>
                <c:pt idx="2152">
                  <c:v>46665</c:v>
                </c:pt>
                <c:pt idx="2153">
                  <c:v>46672</c:v>
                </c:pt>
                <c:pt idx="2154">
                  <c:v>46679</c:v>
                </c:pt>
                <c:pt idx="2155">
                  <c:v>46686</c:v>
                </c:pt>
                <c:pt idx="2156">
                  <c:v>46693</c:v>
                </c:pt>
                <c:pt idx="2157">
                  <c:v>46700</c:v>
                </c:pt>
                <c:pt idx="2158">
                  <c:v>46707</c:v>
                </c:pt>
                <c:pt idx="2159">
                  <c:v>46714</c:v>
                </c:pt>
                <c:pt idx="2160">
                  <c:v>46721</c:v>
                </c:pt>
                <c:pt idx="2161">
                  <c:v>46728</c:v>
                </c:pt>
                <c:pt idx="2162">
                  <c:v>46735</c:v>
                </c:pt>
                <c:pt idx="2163">
                  <c:v>46742</c:v>
                </c:pt>
                <c:pt idx="2164">
                  <c:v>46749</c:v>
                </c:pt>
                <c:pt idx="2165">
                  <c:v>46756</c:v>
                </c:pt>
                <c:pt idx="2166">
                  <c:v>46763</c:v>
                </c:pt>
                <c:pt idx="2167">
                  <c:v>46770</c:v>
                </c:pt>
                <c:pt idx="2168">
                  <c:v>46777</c:v>
                </c:pt>
                <c:pt idx="2169">
                  <c:v>46784</c:v>
                </c:pt>
                <c:pt idx="2170">
                  <c:v>46791</c:v>
                </c:pt>
                <c:pt idx="2171">
                  <c:v>46798</c:v>
                </c:pt>
                <c:pt idx="2172">
                  <c:v>46805</c:v>
                </c:pt>
                <c:pt idx="2173">
                  <c:v>46812</c:v>
                </c:pt>
                <c:pt idx="2174">
                  <c:v>46819</c:v>
                </c:pt>
                <c:pt idx="2175">
                  <c:v>46826</c:v>
                </c:pt>
                <c:pt idx="2176">
                  <c:v>46833</c:v>
                </c:pt>
                <c:pt idx="2177">
                  <c:v>46840</c:v>
                </c:pt>
                <c:pt idx="2178">
                  <c:v>46847</c:v>
                </c:pt>
                <c:pt idx="2179">
                  <c:v>46854</c:v>
                </c:pt>
                <c:pt idx="2180">
                  <c:v>46861</c:v>
                </c:pt>
                <c:pt idx="2181">
                  <c:v>46868</c:v>
                </c:pt>
                <c:pt idx="2182">
                  <c:v>46875</c:v>
                </c:pt>
                <c:pt idx="2183">
                  <c:v>46882</c:v>
                </c:pt>
                <c:pt idx="2184">
                  <c:v>46889</c:v>
                </c:pt>
                <c:pt idx="2185">
                  <c:v>46896</c:v>
                </c:pt>
                <c:pt idx="2186">
                  <c:v>46903</c:v>
                </c:pt>
                <c:pt idx="2187">
                  <c:v>46910</c:v>
                </c:pt>
                <c:pt idx="2188">
                  <c:v>46917</c:v>
                </c:pt>
                <c:pt idx="2189">
                  <c:v>46924</c:v>
                </c:pt>
                <c:pt idx="2190">
                  <c:v>46931</c:v>
                </c:pt>
                <c:pt idx="2191">
                  <c:v>46938</c:v>
                </c:pt>
                <c:pt idx="2192">
                  <c:v>46945</c:v>
                </c:pt>
                <c:pt idx="2193">
                  <c:v>46952</c:v>
                </c:pt>
                <c:pt idx="2194">
                  <c:v>46959</c:v>
                </c:pt>
                <c:pt idx="2195">
                  <c:v>46966</c:v>
                </c:pt>
                <c:pt idx="2196">
                  <c:v>46973</c:v>
                </c:pt>
                <c:pt idx="2197">
                  <c:v>46980</c:v>
                </c:pt>
                <c:pt idx="2198">
                  <c:v>46987</c:v>
                </c:pt>
                <c:pt idx="2199">
                  <c:v>46994</c:v>
                </c:pt>
                <c:pt idx="2200">
                  <c:v>47001</c:v>
                </c:pt>
                <c:pt idx="2201">
                  <c:v>47008</c:v>
                </c:pt>
                <c:pt idx="2202">
                  <c:v>47015</c:v>
                </c:pt>
                <c:pt idx="2203">
                  <c:v>47022</c:v>
                </c:pt>
                <c:pt idx="2204">
                  <c:v>47029</c:v>
                </c:pt>
                <c:pt idx="2205">
                  <c:v>47036</c:v>
                </c:pt>
                <c:pt idx="2206">
                  <c:v>47043</c:v>
                </c:pt>
                <c:pt idx="2207">
                  <c:v>47050</c:v>
                </c:pt>
                <c:pt idx="2208">
                  <c:v>47057</c:v>
                </c:pt>
                <c:pt idx="2209">
                  <c:v>47064</c:v>
                </c:pt>
                <c:pt idx="2210">
                  <c:v>47071</c:v>
                </c:pt>
                <c:pt idx="2211">
                  <c:v>47078</c:v>
                </c:pt>
                <c:pt idx="2212">
                  <c:v>47085</c:v>
                </c:pt>
                <c:pt idx="2213">
                  <c:v>47092</c:v>
                </c:pt>
                <c:pt idx="2214">
                  <c:v>47099</c:v>
                </c:pt>
                <c:pt idx="2215">
                  <c:v>47106</c:v>
                </c:pt>
                <c:pt idx="2216">
                  <c:v>47114</c:v>
                </c:pt>
                <c:pt idx="2217">
                  <c:v>47121</c:v>
                </c:pt>
                <c:pt idx="2218">
                  <c:v>47128</c:v>
                </c:pt>
                <c:pt idx="2219">
                  <c:v>47135</c:v>
                </c:pt>
                <c:pt idx="2220">
                  <c:v>47142</c:v>
                </c:pt>
                <c:pt idx="2221">
                  <c:v>47149</c:v>
                </c:pt>
                <c:pt idx="2222">
                  <c:v>47156</c:v>
                </c:pt>
                <c:pt idx="2223">
                  <c:v>47163</c:v>
                </c:pt>
                <c:pt idx="2224">
                  <c:v>47170</c:v>
                </c:pt>
                <c:pt idx="2225">
                  <c:v>47177</c:v>
                </c:pt>
                <c:pt idx="2226">
                  <c:v>47184</c:v>
                </c:pt>
                <c:pt idx="2227">
                  <c:v>47191</c:v>
                </c:pt>
                <c:pt idx="2228">
                  <c:v>47198</c:v>
                </c:pt>
                <c:pt idx="2229">
                  <c:v>47205</c:v>
                </c:pt>
                <c:pt idx="2230">
                  <c:v>47212</c:v>
                </c:pt>
                <c:pt idx="2231">
                  <c:v>47219</c:v>
                </c:pt>
                <c:pt idx="2232">
                  <c:v>47226</c:v>
                </c:pt>
                <c:pt idx="2233">
                  <c:v>47233</c:v>
                </c:pt>
                <c:pt idx="2234">
                  <c:v>47240</c:v>
                </c:pt>
                <c:pt idx="2235">
                  <c:v>47247</c:v>
                </c:pt>
                <c:pt idx="2236">
                  <c:v>47254</c:v>
                </c:pt>
                <c:pt idx="2237">
                  <c:v>47261</c:v>
                </c:pt>
                <c:pt idx="2238">
                  <c:v>47268</c:v>
                </c:pt>
                <c:pt idx="2239">
                  <c:v>47275</c:v>
                </c:pt>
                <c:pt idx="2240">
                  <c:v>47282</c:v>
                </c:pt>
                <c:pt idx="2241">
                  <c:v>47289</c:v>
                </c:pt>
                <c:pt idx="2242">
                  <c:v>47296</c:v>
                </c:pt>
                <c:pt idx="2243">
                  <c:v>47303</c:v>
                </c:pt>
                <c:pt idx="2244">
                  <c:v>47310</c:v>
                </c:pt>
                <c:pt idx="2245">
                  <c:v>47317</c:v>
                </c:pt>
                <c:pt idx="2246">
                  <c:v>47324</c:v>
                </c:pt>
                <c:pt idx="2247">
                  <c:v>47331</c:v>
                </c:pt>
                <c:pt idx="2248">
                  <c:v>47338</c:v>
                </c:pt>
                <c:pt idx="2249">
                  <c:v>47345</c:v>
                </c:pt>
                <c:pt idx="2250">
                  <c:v>47352</c:v>
                </c:pt>
                <c:pt idx="2251">
                  <c:v>47359</c:v>
                </c:pt>
                <c:pt idx="2252">
                  <c:v>47366</c:v>
                </c:pt>
                <c:pt idx="2253">
                  <c:v>47373</c:v>
                </c:pt>
                <c:pt idx="2254">
                  <c:v>47380</c:v>
                </c:pt>
                <c:pt idx="2255">
                  <c:v>47387</c:v>
                </c:pt>
                <c:pt idx="2256">
                  <c:v>47394</c:v>
                </c:pt>
                <c:pt idx="2257">
                  <c:v>47401</c:v>
                </c:pt>
                <c:pt idx="2258">
                  <c:v>47408</c:v>
                </c:pt>
                <c:pt idx="2259">
                  <c:v>47415</c:v>
                </c:pt>
                <c:pt idx="2260">
                  <c:v>47422</c:v>
                </c:pt>
                <c:pt idx="2261">
                  <c:v>47429</c:v>
                </c:pt>
                <c:pt idx="2262">
                  <c:v>47436</c:v>
                </c:pt>
                <c:pt idx="2263">
                  <c:v>47443</c:v>
                </c:pt>
                <c:pt idx="2264">
                  <c:v>47450</c:v>
                </c:pt>
                <c:pt idx="2265">
                  <c:v>47457</c:v>
                </c:pt>
                <c:pt idx="2266">
                  <c:v>47464</c:v>
                </c:pt>
                <c:pt idx="2267">
                  <c:v>47471</c:v>
                </c:pt>
                <c:pt idx="2268">
                  <c:v>47479</c:v>
                </c:pt>
                <c:pt idx="2269">
                  <c:v>47486</c:v>
                </c:pt>
                <c:pt idx="2270">
                  <c:v>47493</c:v>
                </c:pt>
                <c:pt idx="2271">
                  <c:v>47500</c:v>
                </c:pt>
                <c:pt idx="2272">
                  <c:v>47507</c:v>
                </c:pt>
                <c:pt idx="2273">
                  <c:v>47514</c:v>
                </c:pt>
                <c:pt idx="2274">
                  <c:v>47521</c:v>
                </c:pt>
                <c:pt idx="2275">
                  <c:v>47528</c:v>
                </c:pt>
                <c:pt idx="2276">
                  <c:v>47535</c:v>
                </c:pt>
                <c:pt idx="2277">
                  <c:v>47542</c:v>
                </c:pt>
                <c:pt idx="2278">
                  <c:v>47549</c:v>
                </c:pt>
                <c:pt idx="2279">
                  <c:v>47556</c:v>
                </c:pt>
                <c:pt idx="2280">
                  <c:v>47563</c:v>
                </c:pt>
                <c:pt idx="2281">
                  <c:v>47570</c:v>
                </c:pt>
                <c:pt idx="2282">
                  <c:v>47577</c:v>
                </c:pt>
                <c:pt idx="2283">
                  <c:v>47584</c:v>
                </c:pt>
                <c:pt idx="2284">
                  <c:v>47591</c:v>
                </c:pt>
                <c:pt idx="2285">
                  <c:v>47598</c:v>
                </c:pt>
                <c:pt idx="2286">
                  <c:v>47605</c:v>
                </c:pt>
                <c:pt idx="2287">
                  <c:v>47612</c:v>
                </c:pt>
                <c:pt idx="2288">
                  <c:v>47619</c:v>
                </c:pt>
                <c:pt idx="2289">
                  <c:v>47626</c:v>
                </c:pt>
                <c:pt idx="2290">
                  <c:v>47633</c:v>
                </c:pt>
                <c:pt idx="2291">
                  <c:v>47640</c:v>
                </c:pt>
                <c:pt idx="2292">
                  <c:v>47647</c:v>
                </c:pt>
                <c:pt idx="2293">
                  <c:v>47654</c:v>
                </c:pt>
                <c:pt idx="2294">
                  <c:v>47661</c:v>
                </c:pt>
                <c:pt idx="2295">
                  <c:v>47668</c:v>
                </c:pt>
                <c:pt idx="2296">
                  <c:v>47675</c:v>
                </c:pt>
                <c:pt idx="2297">
                  <c:v>47682</c:v>
                </c:pt>
                <c:pt idx="2298">
                  <c:v>47689</c:v>
                </c:pt>
                <c:pt idx="2299">
                  <c:v>47696</c:v>
                </c:pt>
                <c:pt idx="2300">
                  <c:v>47703</c:v>
                </c:pt>
                <c:pt idx="2301">
                  <c:v>47710</c:v>
                </c:pt>
                <c:pt idx="2302">
                  <c:v>47717</c:v>
                </c:pt>
                <c:pt idx="2303">
                  <c:v>47724</c:v>
                </c:pt>
                <c:pt idx="2304">
                  <c:v>47731</c:v>
                </c:pt>
                <c:pt idx="2305">
                  <c:v>47738</c:v>
                </c:pt>
                <c:pt idx="2306">
                  <c:v>47745</c:v>
                </c:pt>
                <c:pt idx="2307">
                  <c:v>47752</c:v>
                </c:pt>
                <c:pt idx="2308">
                  <c:v>47759</c:v>
                </c:pt>
                <c:pt idx="2309">
                  <c:v>47766</c:v>
                </c:pt>
                <c:pt idx="2310">
                  <c:v>47773</c:v>
                </c:pt>
                <c:pt idx="2311">
                  <c:v>47780</c:v>
                </c:pt>
                <c:pt idx="2312">
                  <c:v>47787</c:v>
                </c:pt>
                <c:pt idx="2313">
                  <c:v>47794</c:v>
                </c:pt>
                <c:pt idx="2314">
                  <c:v>47801</c:v>
                </c:pt>
                <c:pt idx="2315">
                  <c:v>47808</c:v>
                </c:pt>
                <c:pt idx="2316">
                  <c:v>47815</c:v>
                </c:pt>
                <c:pt idx="2317">
                  <c:v>47822</c:v>
                </c:pt>
                <c:pt idx="2318">
                  <c:v>47829</c:v>
                </c:pt>
                <c:pt idx="2319">
                  <c:v>47836</c:v>
                </c:pt>
                <c:pt idx="2320">
                  <c:v>47844</c:v>
                </c:pt>
                <c:pt idx="2321">
                  <c:v>47851</c:v>
                </c:pt>
                <c:pt idx="2322">
                  <c:v>47858</c:v>
                </c:pt>
                <c:pt idx="2323">
                  <c:v>47865</c:v>
                </c:pt>
                <c:pt idx="2324">
                  <c:v>47872</c:v>
                </c:pt>
                <c:pt idx="2325">
                  <c:v>47879</c:v>
                </c:pt>
                <c:pt idx="2326">
                  <c:v>47886</c:v>
                </c:pt>
                <c:pt idx="2327">
                  <c:v>47893</c:v>
                </c:pt>
                <c:pt idx="2328">
                  <c:v>47900</c:v>
                </c:pt>
                <c:pt idx="2329">
                  <c:v>47907</c:v>
                </c:pt>
                <c:pt idx="2330">
                  <c:v>47914</c:v>
                </c:pt>
                <c:pt idx="2331">
                  <c:v>47921</c:v>
                </c:pt>
                <c:pt idx="2332">
                  <c:v>47928</c:v>
                </c:pt>
                <c:pt idx="2333">
                  <c:v>47935</c:v>
                </c:pt>
                <c:pt idx="2334">
                  <c:v>47942</c:v>
                </c:pt>
                <c:pt idx="2335">
                  <c:v>47953</c:v>
                </c:pt>
                <c:pt idx="2336">
                  <c:v>47960</c:v>
                </c:pt>
                <c:pt idx="2337">
                  <c:v>47967</c:v>
                </c:pt>
                <c:pt idx="2338">
                  <c:v>47974</c:v>
                </c:pt>
                <c:pt idx="2339">
                  <c:v>47981</c:v>
                </c:pt>
                <c:pt idx="2340">
                  <c:v>47988</c:v>
                </c:pt>
                <c:pt idx="2341">
                  <c:v>47995</c:v>
                </c:pt>
                <c:pt idx="2342">
                  <c:v>48002</c:v>
                </c:pt>
                <c:pt idx="2343">
                  <c:v>48009</c:v>
                </c:pt>
                <c:pt idx="2344">
                  <c:v>48016</c:v>
                </c:pt>
                <c:pt idx="2345">
                  <c:v>48023</c:v>
                </c:pt>
                <c:pt idx="2346">
                  <c:v>48030</c:v>
                </c:pt>
                <c:pt idx="2347">
                  <c:v>48037</c:v>
                </c:pt>
                <c:pt idx="2348">
                  <c:v>48044</c:v>
                </c:pt>
                <c:pt idx="2349">
                  <c:v>48051</c:v>
                </c:pt>
                <c:pt idx="2350">
                  <c:v>48058</c:v>
                </c:pt>
                <c:pt idx="2351">
                  <c:v>48065</c:v>
                </c:pt>
                <c:pt idx="2352">
                  <c:v>48072</c:v>
                </c:pt>
                <c:pt idx="2353">
                  <c:v>48079</c:v>
                </c:pt>
                <c:pt idx="2354">
                  <c:v>48086</c:v>
                </c:pt>
                <c:pt idx="2355">
                  <c:v>48093</c:v>
                </c:pt>
                <c:pt idx="2356">
                  <c:v>48100</c:v>
                </c:pt>
                <c:pt idx="2357">
                  <c:v>48107</c:v>
                </c:pt>
                <c:pt idx="2358">
                  <c:v>48114</c:v>
                </c:pt>
                <c:pt idx="2359">
                  <c:v>48121</c:v>
                </c:pt>
                <c:pt idx="2360">
                  <c:v>48128</c:v>
                </c:pt>
                <c:pt idx="2361">
                  <c:v>48135</c:v>
                </c:pt>
                <c:pt idx="2362">
                  <c:v>48142</c:v>
                </c:pt>
                <c:pt idx="2363">
                  <c:v>48149</c:v>
                </c:pt>
                <c:pt idx="2364">
                  <c:v>48156</c:v>
                </c:pt>
                <c:pt idx="2365">
                  <c:v>48163</c:v>
                </c:pt>
                <c:pt idx="2366">
                  <c:v>48170</c:v>
                </c:pt>
                <c:pt idx="2367">
                  <c:v>48177</c:v>
                </c:pt>
                <c:pt idx="2368">
                  <c:v>48184</c:v>
                </c:pt>
                <c:pt idx="2369">
                  <c:v>48191</c:v>
                </c:pt>
                <c:pt idx="2370">
                  <c:v>48198</c:v>
                </c:pt>
                <c:pt idx="2371">
                  <c:v>48205</c:v>
                </c:pt>
                <c:pt idx="2372">
                  <c:v>48212</c:v>
                </c:pt>
                <c:pt idx="2373">
                  <c:v>48219</c:v>
                </c:pt>
                <c:pt idx="2374">
                  <c:v>48226</c:v>
                </c:pt>
                <c:pt idx="2375">
                  <c:v>48233</c:v>
                </c:pt>
                <c:pt idx="2376">
                  <c:v>48240</c:v>
                </c:pt>
                <c:pt idx="2377">
                  <c:v>48247</c:v>
                </c:pt>
                <c:pt idx="2378">
                  <c:v>48254</c:v>
                </c:pt>
                <c:pt idx="2379">
                  <c:v>48261</c:v>
                </c:pt>
                <c:pt idx="2380">
                  <c:v>48268</c:v>
                </c:pt>
                <c:pt idx="2381">
                  <c:v>48275</c:v>
                </c:pt>
                <c:pt idx="2382">
                  <c:v>48282</c:v>
                </c:pt>
                <c:pt idx="2383">
                  <c:v>48289</c:v>
                </c:pt>
                <c:pt idx="2384">
                  <c:v>48296</c:v>
                </c:pt>
                <c:pt idx="2385">
                  <c:v>48303</c:v>
                </c:pt>
                <c:pt idx="2386">
                  <c:v>48310</c:v>
                </c:pt>
                <c:pt idx="2387">
                  <c:v>48317</c:v>
                </c:pt>
                <c:pt idx="2388">
                  <c:v>48324</c:v>
                </c:pt>
                <c:pt idx="2389">
                  <c:v>48331</c:v>
                </c:pt>
                <c:pt idx="2390">
                  <c:v>48338</c:v>
                </c:pt>
                <c:pt idx="2391">
                  <c:v>48345</c:v>
                </c:pt>
                <c:pt idx="2392">
                  <c:v>48352</c:v>
                </c:pt>
                <c:pt idx="2393">
                  <c:v>48359</c:v>
                </c:pt>
                <c:pt idx="2394">
                  <c:v>48366</c:v>
                </c:pt>
                <c:pt idx="2395">
                  <c:v>48373</c:v>
                </c:pt>
                <c:pt idx="2396">
                  <c:v>48380</c:v>
                </c:pt>
                <c:pt idx="2397">
                  <c:v>48387</c:v>
                </c:pt>
                <c:pt idx="2398">
                  <c:v>48394</c:v>
                </c:pt>
                <c:pt idx="2399">
                  <c:v>48401</c:v>
                </c:pt>
                <c:pt idx="2400">
                  <c:v>48408</c:v>
                </c:pt>
                <c:pt idx="2401">
                  <c:v>48415</c:v>
                </c:pt>
                <c:pt idx="2402">
                  <c:v>48422</c:v>
                </c:pt>
                <c:pt idx="2403">
                  <c:v>48429</c:v>
                </c:pt>
                <c:pt idx="2404">
                  <c:v>48436</c:v>
                </c:pt>
                <c:pt idx="2405">
                  <c:v>48443</c:v>
                </c:pt>
                <c:pt idx="2406">
                  <c:v>48450</c:v>
                </c:pt>
                <c:pt idx="2407">
                  <c:v>48457</c:v>
                </c:pt>
                <c:pt idx="2408">
                  <c:v>48464</c:v>
                </c:pt>
                <c:pt idx="2409">
                  <c:v>48471</c:v>
                </c:pt>
                <c:pt idx="2410">
                  <c:v>48478</c:v>
                </c:pt>
                <c:pt idx="2411">
                  <c:v>48485</c:v>
                </c:pt>
                <c:pt idx="2412">
                  <c:v>48492</c:v>
                </c:pt>
                <c:pt idx="2413">
                  <c:v>48499</c:v>
                </c:pt>
                <c:pt idx="2414">
                  <c:v>48506</c:v>
                </c:pt>
                <c:pt idx="2415">
                  <c:v>48513</c:v>
                </c:pt>
                <c:pt idx="2416">
                  <c:v>48520</c:v>
                </c:pt>
                <c:pt idx="2417">
                  <c:v>48527</c:v>
                </c:pt>
                <c:pt idx="2418">
                  <c:v>48534</c:v>
                </c:pt>
                <c:pt idx="2419">
                  <c:v>48541</c:v>
                </c:pt>
                <c:pt idx="2420">
                  <c:v>48548</c:v>
                </c:pt>
                <c:pt idx="2421">
                  <c:v>48555</c:v>
                </c:pt>
                <c:pt idx="2422">
                  <c:v>48562</c:v>
                </c:pt>
                <c:pt idx="2423">
                  <c:v>48569</c:v>
                </c:pt>
                <c:pt idx="2424">
                  <c:v>48576</c:v>
                </c:pt>
                <c:pt idx="2425">
                  <c:v>48583</c:v>
                </c:pt>
                <c:pt idx="2426">
                  <c:v>48590</c:v>
                </c:pt>
                <c:pt idx="2427">
                  <c:v>48597</c:v>
                </c:pt>
                <c:pt idx="2428">
                  <c:v>48604</c:v>
                </c:pt>
                <c:pt idx="2429">
                  <c:v>48611</c:v>
                </c:pt>
                <c:pt idx="2430">
                  <c:v>48618</c:v>
                </c:pt>
                <c:pt idx="2431">
                  <c:v>48625</c:v>
                </c:pt>
                <c:pt idx="2432">
                  <c:v>48632</c:v>
                </c:pt>
                <c:pt idx="2433">
                  <c:v>48639</c:v>
                </c:pt>
                <c:pt idx="2434">
                  <c:v>48646</c:v>
                </c:pt>
                <c:pt idx="2435">
                  <c:v>48653</c:v>
                </c:pt>
                <c:pt idx="2436">
                  <c:v>48660</c:v>
                </c:pt>
                <c:pt idx="2437">
                  <c:v>48667</c:v>
                </c:pt>
                <c:pt idx="2438">
                  <c:v>48674</c:v>
                </c:pt>
                <c:pt idx="2439">
                  <c:v>48681</c:v>
                </c:pt>
                <c:pt idx="2440">
                  <c:v>48688</c:v>
                </c:pt>
                <c:pt idx="2441">
                  <c:v>48695</c:v>
                </c:pt>
                <c:pt idx="2442">
                  <c:v>48702</c:v>
                </c:pt>
                <c:pt idx="2443">
                  <c:v>48709</c:v>
                </c:pt>
                <c:pt idx="2444">
                  <c:v>48716</c:v>
                </c:pt>
                <c:pt idx="2445">
                  <c:v>48723</c:v>
                </c:pt>
                <c:pt idx="2446">
                  <c:v>48730</c:v>
                </c:pt>
                <c:pt idx="2447">
                  <c:v>48737</c:v>
                </c:pt>
                <c:pt idx="2448">
                  <c:v>48744</c:v>
                </c:pt>
                <c:pt idx="2449">
                  <c:v>48751</c:v>
                </c:pt>
                <c:pt idx="2450">
                  <c:v>48758</c:v>
                </c:pt>
                <c:pt idx="2451">
                  <c:v>48765</c:v>
                </c:pt>
                <c:pt idx="2452">
                  <c:v>48772</c:v>
                </c:pt>
                <c:pt idx="2453">
                  <c:v>48779</c:v>
                </c:pt>
                <c:pt idx="2454">
                  <c:v>48786</c:v>
                </c:pt>
                <c:pt idx="2455">
                  <c:v>48793</c:v>
                </c:pt>
                <c:pt idx="2456">
                  <c:v>48800</c:v>
                </c:pt>
                <c:pt idx="2457">
                  <c:v>48807</c:v>
                </c:pt>
                <c:pt idx="2458">
                  <c:v>48814</c:v>
                </c:pt>
                <c:pt idx="2459">
                  <c:v>48821</c:v>
                </c:pt>
                <c:pt idx="2460">
                  <c:v>48828</c:v>
                </c:pt>
                <c:pt idx="2461">
                  <c:v>48835</c:v>
                </c:pt>
                <c:pt idx="2462">
                  <c:v>48842</c:v>
                </c:pt>
                <c:pt idx="2463">
                  <c:v>48849</c:v>
                </c:pt>
                <c:pt idx="2464">
                  <c:v>48856</c:v>
                </c:pt>
                <c:pt idx="2465">
                  <c:v>48863</c:v>
                </c:pt>
                <c:pt idx="2466">
                  <c:v>48870</c:v>
                </c:pt>
                <c:pt idx="2467">
                  <c:v>48877</c:v>
                </c:pt>
                <c:pt idx="2468">
                  <c:v>48884</c:v>
                </c:pt>
                <c:pt idx="2469">
                  <c:v>48891</c:v>
                </c:pt>
                <c:pt idx="2470">
                  <c:v>48898</c:v>
                </c:pt>
                <c:pt idx="2471">
                  <c:v>48905</c:v>
                </c:pt>
                <c:pt idx="2472">
                  <c:v>48912</c:v>
                </c:pt>
                <c:pt idx="2473">
                  <c:v>48919</c:v>
                </c:pt>
                <c:pt idx="2474">
                  <c:v>48926</c:v>
                </c:pt>
                <c:pt idx="2475">
                  <c:v>48933</c:v>
                </c:pt>
                <c:pt idx="2476">
                  <c:v>48940</c:v>
                </c:pt>
                <c:pt idx="2477">
                  <c:v>48947</c:v>
                </c:pt>
                <c:pt idx="2478">
                  <c:v>48954</c:v>
                </c:pt>
                <c:pt idx="2479">
                  <c:v>48961</c:v>
                </c:pt>
                <c:pt idx="2480">
                  <c:v>48968</c:v>
                </c:pt>
                <c:pt idx="2481">
                  <c:v>48975</c:v>
                </c:pt>
                <c:pt idx="2482">
                  <c:v>48982</c:v>
                </c:pt>
                <c:pt idx="2483">
                  <c:v>48989</c:v>
                </c:pt>
                <c:pt idx="2484">
                  <c:v>48996</c:v>
                </c:pt>
                <c:pt idx="2485">
                  <c:v>49003</c:v>
                </c:pt>
                <c:pt idx="2486">
                  <c:v>49010</c:v>
                </c:pt>
                <c:pt idx="2487">
                  <c:v>49017</c:v>
                </c:pt>
                <c:pt idx="2488">
                  <c:v>49024</c:v>
                </c:pt>
                <c:pt idx="2489">
                  <c:v>49031</c:v>
                </c:pt>
                <c:pt idx="2490">
                  <c:v>49038</c:v>
                </c:pt>
                <c:pt idx="2491">
                  <c:v>49045</c:v>
                </c:pt>
                <c:pt idx="2492">
                  <c:v>49052</c:v>
                </c:pt>
                <c:pt idx="2493">
                  <c:v>49059</c:v>
                </c:pt>
                <c:pt idx="2494">
                  <c:v>49066</c:v>
                </c:pt>
                <c:pt idx="2495">
                  <c:v>49073</c:v>
                </c:pt>
                <c:pt idx="2496">
                  <c:v>49080</c:v>
                </c:pt>
                <c:pt idx="2497">
                  <c:v>49087</c:v>
                </c:pt>
                <c:pt idx="2498">
                  <c:v>49094</c:v>
                </c:pt>
                <c:pt idx="2499">
                  <c:v>49101</c:v>
                </c:pt>
                <c:pt idx="2500">
                  <c:v>49108</c:v>
                </c:pt>
                <c:pt idx="2501">
                  <c:v>49115</c:v>
                </c:pt>
                <c:pt idx="2502">
                  <c:v>49122</c:v>
                </c:pt>
                <c:pt idx="2503">
                  <c:v>49129</c:v>
                </c:pt>
                <c:pt idx="2504">
                  <c:v>49136</c:v>
                </c:pt>
                <c:pt idx="2505">
                  <c:v>49143</c:v>
                </c:pt>
                <c:pt idx="2506">
                  <c:v>49150</c:v>
                </c:pt>
                <c:pt idx="2507">
                  <c:v>49157</c:v>
                </c:pt>
                <c:pt idx="2508">
                  <c:v>49164</c:v>
                </c:pt>
                <c:pt idx="2509">
                  <c:v>49171</c:v>
                </c:pt>
                <c:pt idx="2510">
                  <c:v>49178</c:v>
                </c:pt>
                <c:pt idx="2511">
                  <c:v>49185</c:v>
                </c:pt>
                <c:pt idx="2512">
                  <c:v>49192</c:v>
                </c:pt>
                <c:pt idx="2513">
                  <c:v>49199</c:v>
                </c:pt>
                <c:pt idx="2514">
                  <c:v>49206</c:v>
                </c:pt>
                <c:pt idx="2515">
                  <c:v>49213</c:v>
                </c:pt>
                <c:pt idx="2516">
                  <c:v>49220</c:v>
                </c:pt>
                <c:pt idx="2517">
                  <c:v>49227</c:v>
                </c:pt>
                <c:pt idx="2518">
                  <c:v>49234</c:v>
                </c:pt>
                <c:pt idx="2519">
                  <c:v>49241</c:v>
                </c:pt>
                <c:pt idx="2520">
                  <c:v>49248</c:v>
                </c:pt>
                <c:pt idx="2521">
                  <c:v>49255</c:v>
                </c:pt>
                <c:pt idx="2522">
                  <c:v>49262</c:v>
                </c:pt>
                <c:pt idx="2523">
                  <c:v>49269</c:v>
                </c:pt>
                <c:pt idx="2524">
                  <c:v>49276</c:v>
                </c:pt>
                <c:pt idx="2525">
                  <c:v>49283</c:v>
                </c:pt>
                <c:pt idx="2526">
                  <c:v>49290</c:v>
                </c:pt>
                <c:pt idx="2527">
                  <c:v>49297</c:v>
                </c:pt>
                <c:pt idx="2528">
                  <c:v>49305</c:v>
                </c:pt>
                <c:pt idx="2529">
                  <c:v>49312</c:v>
                </c:pt>
                <c:pt idx="2530">
                  <c:v>49319</c:v>
                </c:pt>
                <c:pt idx="2531">
                  <c:v>49326</c:v>
                </c:pt>
                <c:pt idx="2532">
                  <c:v>49333</c:v>
                </c:pt>
                <c:pt idx="2533">
                  <c:v>49340</c:v>
                </c:pt>
                <c:pt idx="2534">
                  <c:v>49347</c:v>
                </c:pt>
                <c:pt idx="2535">
                  <c:v>49354</c:v>
                </c:pt>
                <c:pt idx="2536">
                  <c:v>49361</c:v>
                </c:pt>
                <c:pt idx="2537">
                  <c:v>49368</c:v>
                </c:pt>
                <c:pt idx="2538">
                  <c:v>49375</c:v>
                </c:pt>
                <c:pt idx="2539">
                  <c:v>49382</c:v>
                </c:pt>
                <c:pt idx="2540">
                  <c:v>49389</c:v>
                </c:pt>
                <c:pt idx="2541">
                  <c:v>49396</c:v>
                </c:pt>
                <c:pt idx="2542">
                  <c:v>49403</c:v>
                </c:pt>
                <c:pt idx="2543">
                  <c:v>49410</c:v>
                </c:pt>
                <c:pt idx="2544">
                  <c:v>49417</c:v>
                </c:pt>
                <c:pt idx="2545">
                  <c:v>49424</c:v>
                </c:pt>
                <c:pt idx="2546">
                  <c:v>49431</c:v>
                </c:pt>
                <c:pt idx="2547">
                  <c:v>49438</c:v>
                </c:pt>
                <c:pt idx="2548">
                  <c:v>49445</c:v>
                </c:pt>
                <c:pt idx="2549">
                  <c:v>49452</c:v>
                </c:pt>
                <c:pt idx="2550">
                  <c:v>49459</c:v>
                </c:pt>
                <c:pt idx="2551">
                  <c:v>49466</c:v>
                </c:pt>
                <c:pt idx="2552">
                  <c:v>49473</c:v>
                </c:pt>
                <c:pt idx="2553">
                  <c:v>49480</c:v>
                </c:pt>
                <c:pt idx="2554">
                  <c:v>49487</c:v>
                </c:pt>
                <c:pt idx="2555">
                  <c:v>49494</c:v>
                </c:pt>
                <c:pt idx="2556">
                  <c:v>49501</c:v>
                </c:pt>
                <c:pt idx="2557">
                  <c:v>49508</c:v>
                </c:pt>
                <c:pt idx="2558">
                  <c:v>49515</c:v>
                </c:pt>
                <c:pt idx="2559">
                  <c:v>49522</c:v>
                </c:pt>
                <c:pt idx="2560">
                  <c:v>49529</c:v>
                </c:pt>
                <c:pt idx="2561">
                  <c:v>49536</c:v>
                </c:pt>
                <c:pt idx="2562">
                  <c:v>49543</c:v>
                </c:pt>
                <c:pt idx="2563">
                  <c:v>49550</c:v>
                </c:pt>
                <c:pt idx="2564">
                  <c:v>49557</c:v>
                </c:pt>
                <c:pt idx="2565">
                  <c:v>49564</c:v>
                </c:pt>
                <c:pt idx="2566">
                  <c:v>49571</c:v>
                </c:pt>
                <c:pt idx="2567">
                  <c:v>49578</c:v>
                </c:pt>
                <c:pt idx="2568">
                  <c:v>49585</c:v>
                </c:pt>
                <c:pt idx="2569">
                  <c:v>49592</c:v>
                </c:pt>
                <c:pt idx="2570">
                  <c:v>49599</c:v>
                </c:pt>
                <c:pt idx="2571">
                  <c:v>49606</c:v>
                </c:pt>
                <c:pt idx="2572">
                  <c:v>49613</c:v>
                </c:pt>
                <c:pt idx="2573">
                  <c:v>49620</c:v>
                </c:pt>
                <c:pt idx="2574">
                  <c:v>49627</c:v>
                </c:pt>
                <c:pt idx="2575">
                  <c:v>49634</c:v>
                </c:pt>
                <c:pt idx="2576">
                  <c:v>49641</c:v>
                </c:pt>
                <c:pt idx="2577">
                  <c:v>49648</c:v>
                </c:pt>
                <c:pt idx="2578">
                  <c:v>49655</c:v>
                </c:pt>
                <c:pt idx="2579">
                  <c:v>49662</c:v>
                </c:pt>
                <c:pt idx="2580">
                  <c:v>49670</c:v>
                </c:pt>
                <c:pt idx="2581">
                  <c:v>49677</c:v>
                </c:pt>
                <c:pt idx="2582">
                  <c:v>49684</c:v>
                </c:pt>
                <c:pt idx="2583">
                  <c:v>49691</c:v>
                </c:pt>
                <c:pt idx="2584">
                  <c:v>49698</c:v>
                </c:pt>
                <c:pt idx="2585">
                  <c:v>49705</c:v>
                </c:pt>
                <c:pt idx="2586">
                  <c:v>49712</c:v>
                </c:pt>
                <c:pt idx="2587">
                  <c:v>49719</c:v>
                </c:pt>
                <c:pt idx="2588">
                  <c:v>49726</c:v>
                </c:pt>
                <c:pt idx="2589">
                  <c:v>49733</c:v>
                </c:pt>
                <c:pt idx="2590">
                  <c:v>49740</c:v>
                </c:pt>
                <c:pt idx="2591">
                  <c:v>49747</c:v>
                </c:pt>
                <c:pt idx="2592">
                  <c:v>49754</c:v>
                </c:pt>
                <c:pt idx="2593">
                  <c:v>49761</c:v>
                </c:pt>
                <c:pt idx="2594">
                  <c:v>49768</c:v>
                </c:pt>
                <c:pt idx="2595">
                  <c:v>49775</c:v>
                </c:pt>
                <c:pt idx="2596">
                  <c:v>49782</c:v>
                </c:pt>
                <c:pt idx="2597">
                  <c:v>49789</c:v>
                </c:pt>
                <c:pt idx="2598">
                  <c:v>49797</c:v>
                </c:pt>
                <c:pt idx="2599">
                  <c:v>49804</c:v>
                </c:pt>
                <c:pt idx="2600">
                  <c:v>49811</c:v>
                </c:pt>
                <c:pt idx="2601">
                  <c:v>49818</c:v>
                </c:pt>
                <c:pt idx="2602">
                  <c:v>49825</c:v>
                </c:pt>
                <c:pt idx="2603">
                  <c:v>49832</c:v>
                </c:pt>
                <c:pt idx="2604">
                  <c:v>49839</c:v>
                </c:pt>
                <c:pt idx="2605">
                  <c:v>49846</c:v>
                </c:pt>
                <c:pt idx="2606">
                  <c:v>49853</c:v>
                </c:pt>
                <c:pt idx="2607">
                  <c:v>49860</c:v>
                </c:pt>
                <c:pt idx="2608">
                  <c:v>49867</c:v>
                </c:pt>
                <c:pt idx="2609">
                  <c:v>49874</c:v>
                </c:pt>
                <c:pt idx="2610">
                  <c:v>49881</c:v>
                </c:pt>
                <c:pt idx="2611">
                  <c:v>49888</c:v>
                </c:pt>
                <c:pt idx="2612">
                  <c:v>49895</c:v>
                </c:pt>
                <c:pt idx="2613">
                  <c:v>49902</c:v>
                </c:pt>
                <c:pt idx="2614">
                  <c:v>49909</c:v>
                </c:pt>
                <c:pt idx="2615">
                  <c:v>49916</c:v>
                </c:pt>
                <c:pt idx="2616">
                  <c:v>49923</c:v>
                </c:pt>
                <c:pt idx="2617">
                  <c:v>49930</c:v>
                </c:pt>
                <c:pt idx="2618">
                  <c:v>49937</c:v>
                </c:pt>
                <c:pt idx="2619">
                  <c:v>49944</c:v>
                </c:pt>
                <c:pt idx="2620">
                  <c:v>49951</c:v>
                </c:pt>
                <c:pt idx="2621">
                  <c:v>49958</c:v>
                </c:pt>
                <c:pt idx="2622">
                  <c:v>49965</c:v>
                </c:pt>
                <c:pt idx="2623">
                  <c:v>49972</c:v>
                </c:pt>
                <c:pt idx="2624">
                  <c:v>49979</c:v>
                </c:pt>
                <c:pt idx="2625">
                  <c:v>49986</c:v>
                </c:pt>
                <c:pt idx="2626">
                  <c:v>49993</c:v>
                </c:pt>
                <c:pt idx="2627">
                  <c:v>50000</c:v>
                </c:pt>
                <c:pt idx="2628">
                  <c:v>50007</c:v>
                </c:pt>
                <c:pt idx="2629">
                  <c:v>50014</c:v>
                </c:pt>
                <c:pt idx="2630">
                  <c:v>50021</c:v>
                </c:pt>
                <c:pt idx="2631">
                  <c:v>50028</c:v>
                </c:pt>
                <c:pt idx="2632">
                  <c:v>50038</c:v>
                </c:pt>
                <c:pt idx="2633">
                  <c:v>50045</c:v>
                </c:pt>
                <c:pt idx="2634">
                  <c:v>50052</c:v>
                </c:pt>
                <c:pt idx="2635">
                  <c:v>50059</c:v>
                </c:pt>
                <c:pt idx="2636">
                  <c:v>50066</c:v>
                </c:pt>
                <c:pt idx="2637">
                  <c:v>50073</c:v>
                </c:pt>
                <c:pt idx="2638">
                  <c:v>50080</c:v>
                </c:pt>
                <c:pt idx="2639">
                  <c:v>50087</c:v>
                </c:pt>
                <c:pt idx="2640">
                  <c:v>50094</c:v>
                </c:pt>
                <c:pt idx="2641">
                  <c:v>50101</c:v>
                </c:pt>
                <c:pt idx="2642">
                  <c:v>50108</c:v>
                </c:pt>
                <c:pt idx="2643">
                  <c:v>50115</c:v>
                </c:pt>
                <c:pt idx="2644">
                  <c:v>50122</c:v>
                </c:pt>
                <c:pt idx="2645">
                  <c:v>50129</c:v>
                </c:pt>
                <c:pt idx="2646">
                  <c:v>50137</c:v>
                </c:pt>
                <c:pt idx="2647">
                  <c:v>50144</c:v>
                </c:pt>
                <c:pt idx="2648">
                  <c:v>50151</c:v>
                </c:pt>
                <c:pt idx="2649">
                  <c:v>50158</c:v>
                </c:pt>
                <c:pt idx="2650">
                  <c:v>50165</c:v>
                </c:pt>
                <c:pt idx="2651">
                  <c:v>50172</c:v>
                </c:pt>
                <c:pt idx="2652">
                  <c:v>50179</c:v>
                </c:pt>
                <c:pt idx="2653">
                  <c:v>50186</c:v>
                </c:pt>
                <c:pt idx="2654">
                  <c:v>50193</c:v>
                </c:pt>
                <c:pt idx="2655">
                  <c:v>50200</c:v>
                </c:pt>
                <c:pt idx="2656">
                  <c:v>50207</c:v>
                </c:pt>
                <c:pt idx="2657">
                  <c:v>50214</c:v>
                </c:pt>
                <c:pt idx="2658">
                  <c:v>50221</c:v>
                </c:pt>
                <c:pt idx="2659">
                  <c:v>50228</c:v>
                </c:pt>
                <c:pt idx="2660">
                  <c:v>50235</c:v>
                </c:pt>
                <c:pt idx="2661">
                  <c:v>50242</c:v>
                </c:pt>
                <c:pt idx="2662">
                  <c:v>50249</c:v>
                </c:pt>
                <c:pt idx="2663">
                  <c:v>50256</c:v>
                </c:pt>
                <c:pt idx="2664">
                  <c:v>50263</c:v>
                </c:pt>
                <c:pt idx="2665">
                  <c:v>50270</c:v>
                </c:pt>
                <c:pt idx="2666">
                  <c:v>50277</c:v>
                </c:pt>
                <c:pt idx="2667">
                  <c:v>50284</c:v>
                </c:pt>
                <c:pt idx="2668">
                  <c:v>50291</c:v>
                </c:pt>
                <c:pt idx="2669">
                  <c:v>50298</c:v>
                </c:pt>
                <c:pt idx="2670">
                  <c:v>50305</c:v>
                </c:pt>
                <c:pt idx="2671">
                  <c:v>50312</c:v>
                </c:pt>
                <c:pt idx="2672">
                  <c:v>50319</c:v>
                </c:pt>
                <c:pt idx="2673">
                  <c:v>50326</c:v>
                </c:pt>
                <c:pt idx="2674">
                  <c:v>50333</c:v>
                </c:pt>
                <c:pt idx="2675">
                  <c:v>50340</c:v>
                </c:pt>
                <c:pt idx="2676">
                  <c:v>50347</c:v>
                </c:pt>
                <c:pt idx="2677">
                  <c:v>50354</c:v>
                </c:pt>
                <c:pt idx="2678">
                  <c:v>50361</c:v>
                </c:pt>
                <c:pt idx="2679">
                  <c:v>50368</c:v>
                </c:pt>
                <c:pt idx="2680">
                  <c:v>50375</c:v>
                </c:pt>
                <c:pt idx="2681">
                  <c:v>50382</c:v>
                </c:pt>
                <c:pt idx="2682">
                  <c:v>50389</c:v>
                </c:pt>
                <c:pt idx="2683">
                  <c:v>50396</c:v>
                </c:pt>
                <c:pt idx="2684">
                  <c:v>50403</c:v>
                </c:pt>
                <c:pt idx="2685">
                  <c:v>50410</c:v>
                </c:pt>
                <c:pt idx="2686">
                  <c:v>50417</c:v>
                </c:pt>
                <c:pt idx="2687">
                  <c:v>50424</c:v>
                </c:pt>
                <c:pt idx="2688">
                  <c:v>50431</c:v>
                </c:pt>
                <c:pt idx="2689">
                  <c:v>50438</c:v>
                </c:pt>
                <c:pt idx="2690">
                  <c:v>50445</c:v>
                </c:pt>
                <c:pt idx="2691">
                  <c:v>50452</c:v>
                </c:pt>
                <c:pt idx="2692">
                  <c:v>50459</c:v>
                </c:pt>
                <c:pt idx="2693">
                  <c:v>50466</c:v>
                </c:pt>
                <c:pt idx="2694">
                  <c:v>50473</c:v>
                </c:pt>
                <c:pt idx="2695">
                  <c:v>50480</c:v>
                </c:pt>
                <c:pt idx="2696">
                  <c:v>50487</c:v>
                </c:pt>
                <c:pt idx="2697">
                  <c:v>50494</c:v>
                </c:pt>
                <c:pt idx="2698">
                  <c:v>50501</c:v>
                </c:pt>
                <c:pt idx="2699">
                  <c:v>50508</c:v>
                </c:pt>
                <c:pt idx="2700">
                  <c:v>50515</c:v>
                </c:pt>
                <c:pt idx="2701">
                  <c:v>50522</c:v>
                </c:pt>
                <c:pt idx="2702">
                  <c:v>50529</c:v>
                </c:pt>
                <c:pt idx="2703">
                  <c:v>50536</c:v>
                </c:pt>
                <c:pt idx="2704">
                  <c:v>50543</c:v>
                </c:pt>
                <c:pt idx="2705">
                  <c:v>50550</c:v>
                </c:pt>
                <c:pt idx="2706">
                  <c:v>50557</c:v>
                </c:pt>
                <c:pt idx="2707">
                  <c:v>50564</c:v>
                </c:pt>
                <c:pt idx="2708">
                  <c:v>50571</c:v>
                </c:pt>
                <c:pt idx="2709">
                  <c:v>50578</c:v>
                </c:pt>
                <c:pt idx="2710">
                  <c:v>50585</c:v>
                </c:pt>
                <c:pt idx="2711">
                  <c:v>50592</c:v>
                </c:pt>
                <c:pt idx="2712">
                  <c:v>50599</c:v>
                </c:pt>
                <c:pt idx="2713">
                  <c:v>50606</c:v>
                </c:pt>
                <c:pt idx="2714">
                  <c:v>50613</c:v>
                </c:pt>
                <c:pt idx="2715">
                  <c:v>50620</c:v>
                </c:pt>
                <c:pt idx="2716">
                  <c:v>50627</c:v>
                </c:pt>
                <c:pt idx="2717">
                  <c:v>50634</c:v>
                </c:pt>
                <c:pt idx="2718">
                  <c:v>50641</c:v>
                </c:pt>
                <c:pt idx="2719">
                  <c:v>50648</c:v>
                </c:pt>
                <c:pt idx="2720">
                  <c:v>50655</c:v>
                </c:pt>
                <c:pt idx="2721">
                  <c:v>50662</c:v>
                </c:pt>
                <c:pt idx="2722">
                  <c:v>50669</c:v>
                </c:pt>
                <c:pt idx="2723">
                  <c:v>50676</c:v>
                </c:pt>
                <c:pt idx="2724">
                  <c:v>50683</c:v>
                </c:pt>
                <c:pt idx="2725">
                  <c:v>50690</c:v>
                </c:pt>
                <c:pt idx="2726">
                  <c:v>50697</c:v>
                </c:pt>
                <c:pt idx="2727">
                  <c:v>50704</c:v>
                </c:pt>
                <c:pt idx="2728">
                  <c:v>50711</c:v>
                </c:pt>
                <c:pt idx="2729">
                  <c:v>50718</c:v>
                </c:pt>
                <c:pt idx="2730">
                  <c:v>50725</c:v>
                </c:pt>
                <c:pt idx="2731">
                  <c:v>50732</c:v>
                </c:pt>
                <c:pt idx="2732">
                  <c:v>50739</c:v>
                </c:pt>
                <c:pt idx="2733">
                  <c:v>50746</c:v>
                </c:pt>
                <c:pt idx="2734">
                  <c:v>50753</c:v>
                </c:pt>
                <c:pt idx="2735">
                  <c:v>50760</c:v>
                </c:pt>
                <c:pt idx="2736">
                  <c:v>50767</c:v>
                </c:pt>
                <c:pt idx="2737">
                  <c:v>50774</c:v>
                </c:pt>
                <c:pt idx="2738">
                  <c:v>50781</c:v>
                </c:pt>
                <c:pt idx="2739">
                  <c:v>50788</c:v>
                </c:pt>
                <c:pt idx="2740">
                  <c:v>50795</c:v>
                </c:pt>
                <c:pt idx="2741">
                  <c:v>50802</c:v>
                </c:pt>
                <c:pt idx="2742">
                  <c:v>50809</c:v>
                </c:pt>
                <c:pt idx="2743">
                  <c:v>50816</c:v>
                </c:pt>
                <c:pt idx="2744">
                  <c:v>50823</c:v>
                </c:pt>
                <c:pt idx="2745">
                  <c:v>50830</c:v>
                </c:pt>
                <c:pt idx="2746">
                  <c:v>50837</c:v>
                </c:pt>
                <c:pt idx="2747">
                  <c:v>50844</c:v>
                </c:pt>
                <c:pt idx="2748">
                  <c:v>50851</c:v>
                </c:pt>
                <c:pt idx="2749">
                  <c:v>50858</c:v>
                </c:pt>
                <c:pt idx="2750">
                  <c:v>50865</c:v>
                </c:pt>
                <c:pt idx="2751">
                  <c:v>50872</c:v>
                </c:pt>
                <c:pt idx="2752">
                  <c:v>50879</c:v>
                </c:pt>
                <c:pt idx="2753">
                  <c:v>50886</c:v>
                </c:pt>
                <c:pt idx="2754">
                  <c:v>50893</c:v>
                </c:pt>
                <c:pt idx="2755">
                  <c:v>50900</c:v>
                </c:pt>
                <c:pt idx="2756">
                  <c:v>50907</c:v>
                </c:pt>
                <c:pt idx="2757">
                  <c:v>50914</c:v>
                </c:pt>
                <c:pt idx="2758">
                  <c:v>50921</c:v>
                </c:pt>
                <c:pt idx="2759">
                  <c:v>50928</c:v>
                </c:pt>
                <c:pt idx="2760">
                  <c:v>50935</c:v>
                </c:pt>
                <c:pt idx="2761">
                  <c:v>50942</c:v>
                </c:pt>
                <c:pt idx="2762">
                  <c:v>50949</c:v>
                </c:pt>
                <c:pt idx="2763">
                  <c:v>50956</c:v>
                </c:pt>
                <c:pt idx="2764">
                  <c:v>50963</c:v>
                </c:pt>
                <c:pt idx="2765">
                  <c:v>50970</c:v>
                </c:pt>
                <c:pt idx="2766">
                  <c:v>50977</c:v>
                </c:pt>
                <c:pt idx="2767">
                  <c:v>50984</c:v>
                </c:pt>
                <c:pt idx="2768">
                  <c:v>50991</c:v>
                </c:pt>
                <c:pt idx="2769">
                  <c:v>50998</c:v>
                </c:pt>
                <c:pt idx="2770">
                  <c:v>51005</c:v>
                </c:pt>
                <c:pt idx="2771">
                  <c:v>51012</c:v>
                </c:pt>
                <c:pt idx="2772">
                  <c:v>51019</c:v>
                </c:pt>
                <c:pt idx="2773">
                  <c:v>51026</c:v>
                </c:pt>
                <c:pt idx="2774">
                  <c:v>51033</c:v>
                </c:pt>
                <c:pt idx="2775">
                  <c:v>51040</c:v>
                </c:pt>
                <c:pt idx="2776">
                  <c:v>51047</c:v>
                </c:pt>
                <c:pt idx="2777">
                  <c:v>51054</c:v>
                </c:pt>
                <c:pt idx="2778">
                  <c:v>51061</c:v>
                </c:pt>
                <c:pt idx="2779">
                  <c:v>51068</c:v>
                </c:pt>
                <c:pt idx="2780">
                  <c:v>51075</c:v>
                </c:pt>
                <c:pt idx="2781">
                  <c:v>51082</c:v>
                </c:pt>
                <c:pt idx="2782">
                  <c:v>51089</c:v>
                </c:pt>
                <c:pt idx="2783">
                  <c:v>51096</c:v>
                </c:pt>
                <c:pt idx="2784">
                  <c:v>51103</c:v>
                </c:pt>
                <c:pt idx="2785">
                  <c:v>51110</c:v>
                </c:pt>
                <c:pt idx="2786">
                  <c:v>51117</c:v>
                </c:pt>
                <c:pt idx="2787">
                  <c:v>51124</c:v>
                </c:pt>
                <c:pt idx="2788">
                  <c:v>51131</c:v>
                </c:pt>
                <c:pt idx="2789">
                  <c:v>51138</c:v>
                </c:pt>
                <c:pt idx="2790">
                  <c:v>51145</c:v>
                </c:pt>
                <c:pt idx="2791">
                  <c:v>51152</c:v>
                </c:pt>
                <c:pt idx="2792">
                  <c:v>51159</c:v>
                </c:pt>
                <c:pt idx="2793">
                  <c:v>51166</c:v>
                </c:pt>
                <c:pt idx="2794">
                  <c:v>51173</c:v>
                </c:pt>
                <c:pt idx="2795">
                  <c:v>51180</c:v>
                </c:pt>
                <c:pt idx="2796">
                  <c:v>51187</c:v>
                </c:pt>
                <c:pt idx="2797">
                  <c:v>51194</c:v>
                </c:pt>
                <c:pt idx="2798">
                  <c:v>51201</c:v>
                </c:pt>
                <c:pt idx="2799">
                  <c:v>51208</c:v>
                </c:pt>
                <c:pt idx="2800">
                  <c:v>51215</c:v>
                </c:pt>
                <c:pt idx="2801">
                  <c:v>51222</c:v>
                </c:pt>
                <c:pt idx="2802">
                  <c:v>51229</c:v>
                </c:pt>
                <c:pt idx="2803">
                  <c:v>51236</c:v>
                </c:pt>
                <c:pt idx="2804">
                  <c:v>51243</c:v>
                </c:pt>
                <c:pt idx="2805">
                  <c:v>51250</c:v>
                </c:pt>
                <c:pt idx="2806">
                  <c:v>51258</c:v>
                </c:pt>
                <c:pt idx="2807">
                  <c:v>51265</c:v>
                </c:pt>
                <c:pt idx="2808">
                  <c:v>51272</c:v>
                </c:pt>
                <c:pt idx="2809">
                  <c:v>51279</c:v>
                </c:pt>
                <c:pt idx="2810">
                  <c:v>51286</c:v>
                </c:pt>
                <c:pt idx="2811">
                  <c:v>51293</c:v>
                </c:pt>
                <c:pt idx="2812">
                  <c:v>51300</c:v>
                </c:pt>
                <c:pt idx="2813">
                  <c:v>51307</c:v>
                </c:pt>
                <c:pt idx="2814">
                  <c:v>51314</c:v>
                </c:pt>
                <c:pt idx="2815">
                  <c:v>51321</c:v>
                </c:pt>
                <c:pt idx="2816">
                  <c:v>51328</c:v>
                </c:pt>
                <c:pt idx="2817">
                  <c:v>51335</c:v>
                </c:pt>
                <c:pt idx="2818">
                  <c:v>51342</c:v>
                </c:pt>
                <c:pt idx="2819">
                  <c:v>51349</c:v>
                </c:pt>
                <c:pt idx="2820">
                  <c:v>51356</c:v>
                </c:pt>
                <c:pt idx="2821">
                  <c:v>51363</c:v>
                </c:pt>
                <c:pt idx="2822">
                  <c:v>51370</c:v>
                </c:pt>
                <c:pt idx="2823">
                  <c:v>51377</c:v>
                </c:pt>
                <c:pt idx="2824">
                  <c:v>51384</c:v>
                </c:pt>
                <c:pt idx="2825">
                  <c:v>51391</c:v>
                </c:pt>
                <c:pt idx="2826">
                  <c:v>51398</c:v>
                </c:pt>
                <c:pt idx="2827">
                  <c:v>51405</c:v>
                </c:pt>
                <c:pt idx="2828">
                  <c:v>51412</c:v>
                </c:pt>
                <c:pt idx="2829">
                  <c:v>51419</c:v>
                </c:pt>
                <c:pt idx="2830">
                  <c:v>51426</c:v>
                </c:pt>
                <c:pt idx="2831">
                  <c:v>51433</c:v>
                </c:pt>
                <c:pt idx="2832">
                  <c:v>51440</c:v>
                </c:pt>
                <c:pt idx="2833">
                  <c:v>51447</c:v>
                </c:pt>
                <c:pt idx="2834">
                  <c:v>51454</c:v>
                </c:pt>
                <c:pt idx="2835">
                  <c:v>51461</c:v>
                </c:pt>
                <c:pt idx="2836">
                  <c:v>51468</c:v>
                </c:pt>
                <c:pt idx="2837">
                  <c:v>51475</c:v>
                </c:pt>
                <c:pt idx="2838">
                  <c:v>51482</c:v>
                </c:pt>
                <c:pt idx="2839">
                  <c:v>51489</c:v>
                </c:pt>
                <c:pt idx="2840">
                  <c:v>51497</c:v>
                </c:pt>
                <c:pt idx="2841">
                  <c:v>51504</c:v>
                </c:pt>
                <c:pt idx="2842">
                  <c:v>51511</c:v>
                </c:pt>
                <c:pt idx="2843">
                  <c:v>51518</c:v>
                </c:pt>
                <c:pt idx="2844">
                  <c:v>51525</c:v>
                </c:pt>
                <c:pt idx="2845">
                  <c:v>51532</c:v>
                </c:pt>
                <c:pt idx="2846">
                  <c:v>51539</c:v>
                </c:pt>
                <c:pt idx="2847">
                  <c:v>51546</c:v>
                </c:pt>
                <c:pt idx="2848">
                  <c:v>51553</c:v>
                </c:pt>
                <c:pt idx="2849">
                  <c:v>51560</c:v>
                </c:pt>
                <c:pt idx="2850">
                  <c:v>51567</c:v>
                </c:pt>
                <c:pt idx="2851">
                  <c:v>51574</c:v>
                </c:pt>
                <c:pt idx="2852">
                  <c:v>51581</c:v>
                </c:pt>
                <c:pt idx="2853">
                  <c:v>51588</c:v>
                </c:pt>
                <c:pt idx="2854">
                  <c:v>51595</c:v>
                </c:pt>
                <c:pt idx="2855">
                  <c:v>51602</c:v>
                </c:pt>
                <c:pt idx="2856">
                  <c:v>51609</c:v>
                </c:pt>
                <c:pt idx="2857">
                  <c:v>51616</c:v>
                </c:pt>
                <c:pt idx="2858">
                  <c:v>51623</c:v>
                </c:pt>
                <c:pt idx="2859">
                  <c:v>51630</c:v>
                </c:pt>
                <c:pt idx="2860">
                  <c:v>51637</c:v>
                </c:pt>
                <c:pt idx="2861">
                  <c:v>51644</c:v>
                </c:pt>
                <c:pt idx="2862">
                  <c:v>51651</c:v>
                </c:pt>
                <c:pt idx="2863">
                  <c:v>51658</c:v>
                </c:pt>
                <c:pt idx="2864">
                  <c:v>51665</c:v>
                </c:pt>
                <c:pt idx="2865">
                  <c:v>51672</c:v>
                </c:pt>
                <c:pt idx="2866">
                  <c:v>51679</c:v>
                </c:pt>
                <c:pt idx="2867">
                  <c:v>51686</c:v>
                </c:pt>
                <c:pt idx="2868">
                  <c:v>51693</c:v>
                </c:pt>
                <c:pt idx="2869">
                  <c:v>51700</c:v>
                </c:pt>
                <c:pt idx="2870">
                  <c:v>51707</c:v>
                </c:pt>
                <c:pt idx="2871">
                  <c:v>51714</c:v>
                </c:pt>
                <c:pt idx="2872">
                  <c:v>51721</c:v>
                </c:pt>
                <c:pt idx="2873">
                  <c:v>51728</c:v>
                </c:pt>
                <c:pt idx="2874">
                  <c:v>51735</c:v>
                </c:pt>
                <c:pt idx="2875">
                  <c:v>51742</c:v>
                </c:pt>
                <c:pt idx="2876">
                  <c:v>51749</c:v>
                </c:pt>
                <c:pt idx="2877">
                  <c:v>51756</c:v>
                </c:pt>
                <c:pt idx="2878">
                  <c:v>51763</c:v>
                </c:pt>
                <c:pt idx="2879">
                  <c:v>51770</c:v>
                </c:pt>
                <c:pt idx="2880">
                  <c:v>51777</c:v>
                </c:pt>
                <c:pt idx="2881">
                  <c:v>51784</c:v>
                </c:pt>
                <c:pt idx="2882">
                  <c:v>51791</c:v>
                </c:pt>
                <c:pt idx="2883">
                  <c:v>51798</c:v>
                </c:pt>
                <c:pt idx="2884">
                  <c:v>51805</c:v>
                </c:pt>
                <c:pt idx="2885">
                  <c:v>51812</c:v>
                </c:pt>
                <c:pt idx="2886">
                  <c:v>51819</c:v>
                </c:pt>
                <c:pt idx="2887">
                  <c:v>51826</c:v>
                </c:pt>
                <c:pt idx="2888">
                  <c:v>51833</c:v>
                </c:pt>
                <c:pt idx="2889">
                  <c:v>51840</c:v>
                </c:pt>
                <c:pt idx="2890">
                  <c:v>51847</c:v>
                </c:pt>
                <c:pt idx="2891">
                  <c:v>51854</c:v>
                </c:pt>
                <c:pt idx="2892">
                  <c:v>51862</c:v>
                </c:pt>
                <c:pt idx="2893">
                  <c:v>51869</c:v>
                </c:pt>
                <c:pt idx="2894">
                  <c:v>51876</c:v>
                </c:pt>
                <c:pt idx="2895">
                  <c:v>51883</c:v>
                </c:pt>
                <c:pt idx="2896">
                  <c:v>51890</c:v>
                </c:pt>
                <c:pt idx="2897">
                  <c:v>51897</c:v>
                </c:pt>
                <c:pt idx="2898">
                  <c:v>51904</c:v>
                </c:pt>
                <c:pt idx="2899">
                  <c:v>51911</c:v>
                </c:pt>
                <c:pt idx="2900">
                  <c:v>51918</c:v>
                </c:pt>
                <c:pt idx="2901">
                  <c:v>51925</c:v>
                </c:pt>
                <c:pt idx="2902">
                  <c:v>51932</c:v>
                </c:pt>
                <c:pt idx="2903">
                  <c:v>51939</c:v>
                </c:pt>
                <c:pt idx="2904">
                  <c:v>51946</c:v>
                </c:pt>
                <c:pt idx="2905">
                  <c:v>51953</c:v>
                </c:pt>
                <c:pt idx="2906">
                  <c:v>51964</c:v>
                </c:pt>
                <c:pt idx="2907">
                  <c:v>51971</c:v>
                </c:pt>
                <c:pt idx="2908">
                  <c:v>51978</c:v>
                </c:pt>
                <c:pt idx="2909">
                  <c:v>51985</c:v>
                </c:pt>
                <c:pt idx="2910">
                  <c:v>51992</c:v>
                </c:pt>
                <c:pt idx="2911">
                  <c:v>51999</c:v>
                </c:pt>
                <c:pt idx="2912">
                  <c:v>52006</c:v>
                </c:pt>
                <c:pt idx="2913">
                  <c:v>52013</c:v>
                </c:pt>
                <c:pt idx="2914">
                  <c:v>52020</c:v>
                </c:pt>
                <c:pt idx="2915">
                  <c:v>52027</c:v>
                </c:pt>
                <c:pt idx="2916">
                  <c:v>52034</c:v>
                </c:pt>
                <c:pt idx="2917">
                  <c:v>52041</c:v>
                </c:pt>
                <c:pt idx="2918">
                  <c:v>52048</c:v>
                </c:pt>
                <c:pt idx="2919">
                  <c:v>52055</c:v>
                </c:pt>
                <c:pt idx="2920">
                  <c:v>52062</c:v>
                </c:pt>
                <c:pt idx="2921">
                  <c:v>52069</c:v>
                </c:pt>
                <c:pt idx="2922">
                  <c:v>52076</c:v>
                </c:pt>
                <c:pt idx="2923">
                  <c:v>52083</c:v>
                </c:pt>
                <c:pt idx="2924">
                  <c:v>52090</c:v>
                </c:pt>
                <c:pt idx="2925">
                  <c:v>52097</c:v>
                </c:pt>
                <c:pt idx="2926">
                  <c:v>52104</c:v>
                </c:pt>
                <c:pt idx="2927">
                  <c:v>52111</c:v>
                </c:pt>
                <c:pt idx="2928">
                  <c:v>52118</c:v>
                </c:pt>
                <c:pt idx="2929">
                  <c:v>52125</c:v>
                </c:pt>
                <c:pt idx="2930">
                  <c:v>52132</c:v>
                </c:pt>
                <c:pt idx="2931">
                  <c:v>52139</c:v>
                </c:pt>
                <c:pt idx="2932">
                  <c:v>52146</c:v>
                </c:pt>
                <c:pt idx="2933">
                  <c:v>52153</c:v>
                </c:pt>
                <c:pt idx="2934">
                  <c:v>52160</c:v>
                </c:pt>
                <c:pt idx="2935">
                  <c:v>52167</c:v>
                </c:pt>
                <c:pt idx="2936">
                  <c:v>52174</c:v>
                </c:pt>
                <c:pt idx="2937">
                  <c:v>52181</c:v>
                </c:pt>
                <c:pt idx="2938">
                  <c:v>52188</c:v>
                </c:pt>
                <c:pt idx="2939">
                  <c:v>52195</c:v>
                </c:pt>
                <c:pt idx="2940">
                  <c:v>52202</c:v>
                </c:pt>
                <c:pt idx="2941">
                  <c:v>52209</c:v>
                </c:pt>
                <c:pt idx="2942">
                  <c:v>52216</c:v>
                </c:pt>
                <c:pt idx="2943">
                  <c:v>52223</c:v>
                </c:pt>
                <c:pt idx="2944">
                  <c:v>52230</c:v>
                </c:pt>
                <c:pt idx="2945">
                  <c:v>52237</c:v>
                </c:pt>
                <c:pt idx="2946">
                  <c:v>52244</c:v>
                </c:pt>
                <c:pt idx="2947">
                  <c:v>52251</c:v>
                </c:pt>
                <c:pt idx="2948">
                  <c:v>52258</c:v>
                </c:pt>
                <c:pt idx="2949">
                  <c:v>52265</c:v>
                </c:pt>
                <c:pt idx="2950">
                  <c:v>52272</c:v>
                </c:pt>
                <c:pt idx="2951">
                  <c:v>52279</c:v>
                </c:pt>
                <c:pt idx="2952">
                  <c:v>52286</c:v>
                </c:pt>
                <c:pt idx="2953">
                  <c:v>52293</c:v>
                </c:pt>
                <c:pt idx="2954">
                  <c:v>52300</c:v>
                </c:pt>
                <c:pt idx="2955">
                  <c:v>52307</c:v>
                </c:pt>
                <c:pt idx="2956">
                  <c:v>52314</c:v>
                </c:pt>
                <c:pt idx="2957">
                  <c:v>52321</c:v>
                </c:pt>
                <c:pt idx="2958">
                  <c:v>52328</c:v>
                </c:pt>
                <c:pt idx="2959">
                  <c:v>52335</c:v>
                </c:pt>
                <c:pt idx="2960">
                  <c:v>52342</c:v>
                </c:pt>
                <c:pt idx="2961">
                  <c:v>52349</c:v>
                </c:pt>
                <c:pt idx="2962">
                  <c:v>52356</c:v>
                </c:pt>
                <c:pt idx="2963">
                  <c:v>52363</c:v>
                </c:pt>
                <c:pt idx="2964">
                  <c:v>52370</c:v>
                </c:pt>
                <c:pt idx="2965">
                  <c:v>52377</c:v>
                </c:pt>
                <c:pt idx="2966">
                  <c:v>52384</c:v>
                </c:pt>
                <c:pt idx="2967">
                  <c:v>52391</c:v>
                </c:pt>
                <c:pt idx="2968">
                  <c:v>52398</c:v>
                </c:pt>
                <c:pt idx="2969">
                  <c:v>52405</c:v>
                </c:pt>
                <c:pt idx="2970">
                  <c:v>52412</c:v>
                </c:pt>
                <c:pt idx="2971">
                  <c:v>52419</c:v>
                </c:pt>
                <c:pt idx="2972">
                  <c:v>52426</c:v>
                </c:pt>
                <c:pt idx="2973">
                  <c:v>52433</c:v>
                </c:pt>
                <c:pt idx="2974">
                  <c:v>52440</c:v>
                </c:pt>
                <c:pt idx="2975">
                  <c:v>52447</c:v>
                </c:pt>
                <c:pt idx="2976">
                  <c:v>52454</c:v>
                </c:pt>
                <c:pt idx="2977">
                  <c:v>52461</c:v>
                </c:pt>
                <c:pt idx="2978">
                  <c:v>52468</c:v>
                </c:pt>
                <c:pt idx="2979">
                  <c:v>52475</c:v>
                </c:pt>
                <c:pt idx="2980">
                  <c:v>52482</c:v>
                </c:pt>
                <c:pt idx="2981">
                  <c:v>52489</c:v>
                </c:pt>
                <c:pt idx="2982">
                  <c:v>52496</c:v>
                </c:pt>
                <c:pt idx="2983">
                  <c:v>52503</c:v>
                </c:pt>
                <c:pt idx="2984">
                  <c:v>52510</c:v>
                </c:pt>
                <c:pt idx="2985">
                  <c:v>52517</c:v>
                </c:pt>
                <c:pt idx="2986">
                  <c:v>52524</c:v>
                </c:pt>
                <c:pt idx="2987">
                  <c:v>52531</c:v>
                </c:pt>
                <c:pt idx="2988">
                  <c:v>52538</c:v>
                </c:pt>
                <c:pt idx="2989">
                  <c:v>52545</c:v>
                </c:pt>
                <c:pt idx="2990">
                  <c:v>52552</c:v>
                </c:pt>
                <c:pt idx="2991">
                  <c:v>52559</c:v>
                </c:pt>
                <c:pt idx="2992">
                  <c:v>52566</c:v>
                </c:pt>
                <c:pt idx="2993">
                  <c:v>52573</c:v>
                </c:pt>
                <c:pt idx="2994">
                  <c:v>52580</c:v>
                </c:pt>
                <c:pt idx="2995">
                  <c:v>52587</c:v>
                </c:pt>
                <c:pt idx="2996">
                  <c:v>52594</c:v>
                </c:pt>
                <c:pt idx="2997">
                  <c:v>52601</c:v>
                </c:pt>
                <c:pt idx="2998">
                  <c:v>52608</c:v>
                </c:pt>
                <c:pt idx="2999">
                  <c:v>52615</c:v>
                </c:pt>
                <c:pt idx="3000">
                  <c:v>52622</c:v>
                </c:pt>
                <c:pt idx="3001">
                  <c:v>52629</c:v>
                </c:pt>
                <c:pt idx="3002">
                  <c:v>52636</c:v>
                </c:pt>
                <c:pt idx="3003">
                  <c:v>52643</c:v>
                </c:pt>
                <c:pt idx="3004">
                  <c:v>52650</c:v>
                </c:pt>
                <c:pt idx="3005">
                  <c:v>52657</c:v>
                </c:pt>
                <c:pt idx="3006">
                  <c:v>52664</c:v>
                </c:pt>
                <c:pt idx="3007">
                  <c:v>52671</c:v>
                </c:pt>
                <c:pt idx="3008">
                  <c:v>52678</c:v>
                </c:pt>
                <c:pt idx="3009">
                  <c:v>52685</c:v>
                </c:pt>
                <c:pt idx="3010">
                  <c:v>52692</c:v>
                </c:pt>
                <c:pt idx="3011">
                  <c:v>52699</c:v>
                </c:pt>
                <c:pt idx="3012">
                  <c:v>52706</c:v>
                </c:pt>
                <c:pt idx="3013">
                  <c:v>52713</c:v>
                </c:pt>
                <c:pt idx="3014">
                  <c:v>52720</c:v>
                </c:pt>
                <c:pt idx="3015">
                  <c:v>52727</c:v>
                </c:pt>
                <c:pt idx="3016">
                  <c:v>52734</c:v>
                </c:pt>
                <c:pt idx="3017">
                  <c:v>52741</c:v>
                </c:pt>
                <c:pt idx="3018">
                  <c:v>52748</c:v>
                </c:pt>
                <c:pt idx="3019">
                  <c:v>52755</c:v>
                </c:pt>
                <c:pt idx="3020">
                  <c:v>52762</c:v>
                </c:pt>
                <c:pt idx="3021">
                  <c:v>52769</c:v>
                </c:pt>
                <c:pt idx="3022">
                  <c:v>52776</c:v>
                </c:pt>
                <c:pt idx="3023">
                  <c:v>52783</c:v>
                </c:pt>
                <c:pt idx="3024">
                  <c:v>52790</c:v>
                </c:pt>
                <c:pt idx="3025">
                  <c:v>52797</c:v>
                </c:pt>
                <c:pt idx="3026">
                  <c:v>52804</c:v>
                </c:pt>
                <c:pt idx="3027">
                  <c:v>52811</c:v>
                </c:pt>
                <c:pt idx="3028">
                  <c:v>52818</c:v>
                </c:pt>
                <c:pt idx="3029">
                  <c:v>52825</c:v>
                </c:pt>
                <c:pt idx="3030">
                  <c:v>52832</c:v>
                </c:pt>
                <c:pt idx="3031">
                  <c:v>52839</c:v>
                </c:pt>
                <c:pt idx="3032">
                  <c:v>52846</c:v>
                </c:pt>
                <c:pt idx="3033">
                  <c:v>52853</c:v>
                </c:pt>
                <c:pt idx="3034">
                  <c:v>52860</c:v>
                </c:pt>
                <c:pt idx="3035">
                  <c:v>52867</c:v>
                </c:pt>
                <c:pt idx="3036">
                  <c:v>52874</c:v>
                </c:pt>
                <c:pt idx="3037">
                  <c:v>52881</c:v>
                </c:pt>
                <c:pt idx="3038">
                  <c:v>52888</c:v>
                </c:pt>
                <c:pt idx="3039">
                  <c:v>52895</c:v>
                </c:pt>
                <c:pt idx="3040">
                  <c:v>52902</c:v>
                </c:pt>
                <c:pt idx="3041">
                  <c:v>52909</c:v>
                </c:pt>
                <c:pt idx="3042">
                  <c:v>52916</c:v>
                </c:pt>
                <c:pt idx="3043">
                  <c:v>52923</c:v>
                </c:pt>
                <c:pt idx="3044">
                  <c:v>52930</c:v>
                </c:pt>
                <c:pt idx="3045">
                  <c:v>52937</c:v>
                </c:pt>
                <c:pt idx="3046">
                  <c:v>52944</c:v>
                </c:pt>
                <c:pt idx="3047">
                  <c:v>52951</c:v>
                </c:pt>
                <c:pt idx="3048">
                  <c:v>52958</c:v>
                </c:pt>
                <c:pt idx="3049">
                  <c:v>52965</c:v>
                </c:pt>
                <c:pt idx="3050">
                  <c:v>52972</c:v>
                </c:pt>
                <c:pt idx="3051">
                  <c:v>52979</c:v>
                </c:pt>
                <c:pt idx="3052">
                  <c:v>52986</c:v>
                </c:pt>
                <c:pt idx="3053">
                  <c:v>52993</c:v>
                </c:pt>
                <c:pt idx="3054">
                  <c:v>53000</c:v>
                </c:pt>
                <c:pt idx="3055">
                  <c:v>53007</c:v>
                </c:pt>
                <c:pt idx="3056">
                  <c:v>53014</c:v>
                </c:pt>
                <c:pt idx="3057">
                  <c:v>53021</c:v>
                </c:pt>
                <c:pt idx="3058">
                  <c:v>53028</c:v>
                </c:pt>
                <c:pt idx="3059">
                  <c:v>53035</c:v>
                </c:pt>
                <c:pt idx="3060">
                  <c:v>53042</c:v>
                </c:pt>
                <c:pt idx="3061">
                  <c:v>53049</c:v>
                </c:pt>
                <c:pt idx="3062">
                  <c:v>53056</c:v>
                </c:pt>
                <c:pt idx="3063">
                  <c:v>53063</c:v>
                </c:pt>
                <c:pt idx="3064">
                  <c:v>53070</c:v>
                </c:pt>
                <c:pt idx="3065">
                  <c:v>53077</c:v>
                </c:pt>
                <c:pt idx="3066">
                  <c:v>53084</c:v>
                </c:pt>
                <c:pt idx="3067">
                  <c:v>53091</c:v>
                </c:pt>
                <c:pt idx="3068">
                  <c:v>53098</c:v>
                </c:pt>
                <c:pt idx="3069">
                  <c:v>53105</c:v>
                </c:pt>
                <c:pt idx="3070">
                  <c:v>53112</c:v>
                </c:pt>
                <c:pt idx="3071">
                  <c:v>53119</c:v>
                </c:pt>
                <c:pt idx="3072">
                  <c:v>53126</c:v>
                </c:pt>
                <c:pt idx="3073">
                  <c:v>53133</c:v>
                </c:pt>
                <c:pt idx="3074">
                  <c:v>53140</c:v>
                </c:pt>
                <c:pt idx="3075">
                  <c:v>53147</c:v>
                </c:pt>
                <c:pt idx="3076">
                  <c:v>53154</c:v>
                </c:pt>
                <c:pt idx="3077">
                  <c:v>53161</c:v>
                </c:pt>
                <c:pt idx="3078">
                  <c:v>53168</c:v>
                </c:pt>
                <c:pt idx="3079">
                  <c:v>53175</c:v>
                </c:pt>
                <c:pt idx="3080">
                  <c:v>53182</c:v>
                </c:pt>
                <c:pt idx="3081">
                  <c:v>53189</c:v>
                </c:pt>
                <c:pt idx="3082">
                  <c:v>53196</c:v>
                </c:pt>
                <c:pt idx="3083">
                  <c:v>53203</c:v>
                </c:pt>
                <c:pt idx="3084">
                  <c:v>53210</c:v>
                </c:pt>
                <c:pt idx="3085">
                  <c:v>53217</c:v>
                </c:pt>
                <c:pt idx="3086">
                  <c:v>53224</c:v>
                </c:pt>
                <c:pt idx="3087">
                  <c:v>53231</c:v>
                </c:pt>
                <c:pt idx="3088">
                  <c:v>53238</c:v>
                </c:pt>
                <c:pt idx="3089">
                  <c:v>53245</c:v>
                </c:pt>
                <c:pt idx="3090">
                  <c:v>53252</c:v>
                </c:pt>
                <c:pt idx="3091">
                  <c:v>53259</c:v>
                </c:pt>
                <c:pt idx="3092">
                  <c:v>53266</c:v>
                </c:pt>
                <c:pt idx="3093">
                  <c:v>53273</c:v>
                </c:pt>
                <c:pt idx="3094">
                  <c:v>53280</c:v>
                </c:pt>
                <c:pt idx="3095">
                  <c:v>53287</c:v>
                </c:pt>
                <c:pt idx="3096">
                  <c:v>53294</c:v>
                </c:pt>
                <c:pt idx="3097">
                  <c:v>53301</c:v>
                </c:pt>
                <c:pt idx="3098">
                  <c:v>53308</c:v>
                </c:pt>
                <c:pt idx="3099">
                  <c:v>53315</c:v>
                </c:pt>
                <c:pt idx="3100">
                  <c:v>53323</c:v>
                </c:pt>
                <c:pt idx="3101">
                  <c:v>53330</c:v>
                </c:pt>
                <c:pt idx="3102">
                  <c:v>53337</c:v>
                </c:pt>
                <c:pt idx="3103">
                  <c:v>53344</c:v>
                </c:pt>
                <c:pt idx="3104">
                  <c:v>53351</c:v>
                </c:pt>
                <c:pt idx="3105">
                  <c:v>53358</c:v>
                </c:pt>
                <c:pt idx="3106">
                  <c:v>53365</c:v>
                </c:pt>
                <c:pt idx="3107">
                  <c:v>53372</c:v>
                </c:pt>
                <c:pt idx="3108">
                  <c:v>53379</c:v>
                </c:pt>
                <c:pt idx="3109">
                  <c:v>53386</c:v>
                </c:pt>
                <c:pt idx="3110">
                  <c:v>53393</c:v>
                </c:pt>
                <c:pt idx="3111">
                  <c:v>53400</c:v>
                </c:pt>
                <c:pt idx="3112">
                  <c:v>53407</c:v>
                </c:pt>
                <c:pt idx="3113">
                  <c:v>53414</c:v>
                </c:pt>
                <c:pt idx="3114">
                  <c:v>53421</c:v>
                </c:pt>
                <c:pt idx="3115">
                  <c:v>53428</c:v>
                </c:pt>
                <c:pt idx="3116">
                  <c:v>53435</c:v>
                </c:pt>
                <c:pt idx="3117">
                  <c:v>53442</c:v>
                </c:pt>
                <c:pt idx="3118">
                  <c:v>53449</c:v>
                </c:pt>
                <c:pt idx="3119">
                  <c:v>53456</c:v>
                </c:pt>
                <c:pt idx="3120">
                  <c:v>53463</c:v>
                </c:pt>
                <c:pt idx="3121">
                  <c:v>53470</c:v>
                </c:pt>
                <c:pt idx="3122">
                  <c:v>53477</c:v>
                </c:pt>
                <c:pt idx="3123">
                  <c:v>53484</c:v>
                </c:pt>
                <c:pt idx="3124">
                  <c:v>53491</c:v>
                </c:pt>
                <c:pt idx="3125">
                  <c:v>53498</c:v>
                </c:pt>
                <c:pt idx="3126">
                  <c:v>53505</c:v>
                </c:pt>
                <c:pt idx="3127">
                  <c:v>53512</c:v>
                </c:pt>
                <c:pt idx="3128">
                  <c:v>53519</c:v>
                </c:pt>
                <c:pt idx="3129">
                  <c:v>53526</c:v>
                </c:pt>
                <c:pt idx="3130">
                  <c:v>53533</c:v>
                </c:pt>
                <c:pt idx="3131">
                  <c:v>53540</c:v>
                </c:pt>
                <c:pt idx="3132">
                  <c:v>53547</c:v>
                </c:pt>
                <c:pt idx="3133">
                  <c:v>53554</c:v>
                </c:pt>
                <c:pt idx="3134">
                  <c:v>53561</c:v>
                </c:pt>
                <c:pt idx="3135">
                  <c:v>53568</c:v>
                </c:pt>
                <c:pt idx="3136">
                  <c:v>53575</c:v>
                </c:pt>
                <c:pt idx="3137">
                  <c:v>53582</c:v>
                </c:pt>
                <c:pt idx="3138">
                  <c:v>53589</c:v>
                </c:pt>
                <c:pt idx="3139">
                  <c:v>53596</c:v>
                </c:pt>
                <c:pt idx="3140">
                  <c:v>53603</c:v>
                </c:pt>
                <c:pt idx="3141">
                  <c:v>53610</c:v>
                </c:pt>
                <c:pt idx="3142">
                  <c:v>53617</c:v>
                </c:pt>
                <c:pt idx="3143">
                  <c:v>53624</c:v>
                </c:pt>
                <c:pt idx="3144">
                  <c:v>53631</c:v>
                </c:pt>
                <c:pt idx="3145">
                  <c:v>53638</c:v>
                </c:pt>
                <c:pt idx="3146">
                  <c:v>53645</c:v>
                </c:pt>
                <c:pt idx="3147">
                  <c:v>53652</c:v>
                </c:pt>
                <c:pt idx="3148">
                  <c:v>53659</c:v>
                </c:pt>
                <c:pt idx="3149">
                  <c:v>53666</c:v>
                </c:pt>
                <c:pt idx="3150">
                  <c:v>53673</c:v>
                </c:pt>
                <c:pt idx="3151">
                  <c:v>53680</c:v>
                </c:pt>
                <c:pt idx="3152">
                  <c:v>53688</c:v>
                </c:pt>
                <c:pt idx="3153">
                  <c:v>53695</c:v>
                </c:pt>
                <c:pt idx="3154">
                  <c:v>53702</c:v>
                </c:pt>
                <c:pt idx="3155">
                  <c:v>53709</c:v>
                </c:pt>
                <c:pt idx="3156">
                  <c:v>53716</c:v>
                </c:pt>
                <c:pt idx="3157">
                  <c:v>53723</c:v>
                </c:pt>
                <c:pt idx="3158">
                  <c:v>53730</c:v>
                </c:pt>
                <c:pt idx="3159">
                  <c:v>53737</c:v>
                </c:pt>
                <c:pt idx="3160">
                  <c:v>53744</c:v>
                </c:pt>
                <c:pt idx="3161">
                  <c:v>53751</c:v>
                </c:pt>
                <c:pt idx="3162">
                  <c:v>53758</c:v>
                </c:pt>
                <c:pt idx="3163">
                  <c:v>53765</c:v>
                </c:pt>
                <c:pt idx="3164">
                  <c:v>53772</c:v>
                </c:pt>
                <c:pt idx="3165">
                  <c:v>53779</c:v>
                </c:pt>
                <c:pt idx="3166">
                  <c:v>53786</c:v>
                </c:pt>
                <c:pt idx="3167">
                  <c:v>53793</c:v>
                </c:pt>
                <c:pt idx="3168">
                  <c:v>53800</c:v>
                </c:pt>
                <c:pt idx="3169">
                  <c:v>53807</c:v>
                </c:pt>
                <c:pt idx="3170">
                  <c:v>53814</c:v>
                </c:pt>
                <c:pt idx="3171">
                  <c:v>53821</c:v>
                </c:pt>
                <c:pt idx="3172">
                  <c:v>53828</c:v>
                </c:pt>
                <c:pt idx="3173">
                  <c:v>53835</c:v>
                </c:pt>
                <c:pt idx="3174">
                  <c:v>53842</c:v>
                </c:pt>
                <c:pt idx="3175">
                  <c:v>53849</c:v>
                </c:pt>
                <c:pt idx="3176">
                  <c:v>53856</c:v>
                </c:pt>
                <c:pt idx="3177">
                  <c:v>53863</c:v>
                </c:pt>
                <c:pt idx="3178">
                  <c:v>53870</c:v>
                </c:pt>
                <c:pt idx="3179">
                  <c:v>53877</c:v>
                </c:pt>
                <c:pt idx="3180">
                  <c:v>53884</c:v>
                </c:pt>
                <c:pt idx="3181">
                  <c:v>53891</c:v>
                </c:pt>
                <c:pt idx="3182">
                  <c:v>53898</c:v>
                </c:pt>
                <c:pt idx="3183">
                  <c:v>53905</c:v>
                </c:pt>
                <c:pt idx="3184">
                  <c:v>53912</c:v>
                </c:pt>
                <c:pt idx="3185">
                  <c:v>53919</c:v>
                </c:pt>
                <c:pt idx="3186">
                  <c:v>53926</c:v>
                </c:pt>
                <c:pt idx="3187">
                  <c:v>53933</c:v>
                </c:pt>
                <c:pt idx="3188">
                  <c:v>53940</c:v>
                </c:pt>
                <c:pt idx="3189">
                  <c:v>53947</c:v>
                </c:pt>
                <c:pt idx="3190">
                  <c:v>53954</c:v>
                </c:pt>
                <c:pt idx="3191">
                  <c:v>53961</c:v>
                </c:pt>
                <c:pt idx="3192">
                  <c:v>53968</c:v>
                </c:pt>
                <c:pt idx="3193">
                  <c:v>53975</c:v>
                </c:pt>
                <c:pt idx="3194">
                  <c:v>53982</c:v>
                </c:pt>
                <c:pt idx="3195">
                  <c:v>53989</c:v>
                </c:pt>
                <c:pt idx="3196">
                  <c:v>53996</c:v>
                </c:pt>
                <c:pt idx="3197">
                  <c:v>54003</c:v>
                </c:pt>
                <c:pt idx="3198">
                  <c:v>54010</c:v>
                </c:pt>
                <c:pt idx="3199">
                  <c:v>54017</c:v>
                </c:pt>
                <c:pt idx="3200">
                  <c:v>54024</c:v>
                </c:pt>
                <c:pt idx="3201">
                  <c:v>54031</c:v>
                </c:pt>
                <c:pt idx="3202">
                  <c:v>54038</c:v>
                </c:pt>
                <c:pt idx="3203">
                  <c:v>54045</c:v>
                </c:pt>
                <c:pt idx="3204">
                  <c:v>54053</c:v>
                </c:pt>
                <c:pt idx="3205">
                  <c:v>54060</c:v>
                </c:pt>
                <c:pt idx="3206">
                  <c:v>54067</c:v>
                </c:pt>
                <c:pt idx="3207">
                  <c:v>54074</c:v>
                </c:pt>
                <c:pt idx="3208">
                  <c:v>54081</c:v>
                </c:pt>
                <c:pt idx="3209">
                  <c:v>54088</c:v>
                </c:pt>
                <c:pt idx="3210">
                  <c:v>54095</c:v>
                </c:pt>
                <c:pt idx="3211">
                  <c:v>54102</c:v>
                </c:pt>
                <c:pt idx="3212">
                  <c:v>54109</c:v>
                </c:pt>
                <c:pt idx="3213">
                  <c:v>54116</c:v>
                </c:pt>
                <c:pt idx="3214">
                  <c:v>54123</c:v>
                </c:pt>
                <c:pt idx="3215">
                  <c:v>54130</c:v>
                </c:pt>
                <c:pt idx="3216">
                  <c:v>54137</c:v>
                </c:pt>
                <c:pt idx="3217">
                  <c:v>54144</c:v>
                </c:pt>
                <c:pt idx="3218">
                  <c:v>54155</c:v>
                </c:pt>
                <c:pt idx="3219">
                  <c:v>54162</c:v>
                </c:pt>
                <c:pt idx="3220">
                  <c:v>54169</c:v>
                </c:pt>
                <c:pt idx="3221">
                  <c:v>54176</c:v>
                </c:pt>
                <c:pt idx="3222">
                  <c:v>54183</c:v>
                </c:pt>
                <c:pt idx="3223">
                  <c:v>54190</c:v>
                </c:pt>
                <c:pt idx="3224">
                  <c:v>54197</c:v>
                </c:pt>
                <c:pt idx="3225">
                  <c:v>54204</c:v>
                </c:pt>
                <c:pt idx="3226">
                  <c:v>54211</c:v>
                </c:pt>
                <c:pt idx="3227">
                  <c:v>54218</c:v>
                </c:pt>
                <c:pt idx="3228">
                  <c:v>54225</c:v>
                </c:pt>
                <c:pt idx="3229">
                  <c:v>54232</c:v>
                </c:pt>
                <c:pt idx="3230">
                  <c:v>54239</c:v>
                </c:pt>
                <c:pt idx="3231">
                  <c:v>54246</c:v>
                </c:pt>
                <c:pt idx="3232">
                  <c:v>54253</c:v>
                </c:pt>
                <c:pt idx="3233">
                  <c:v>54260</c:v>
                </c:pt>
                <c:pt idx="3234">
                  <c:v>54267</c:v>
                </c:pt>
                <c:pt idx="3235">
                  <c:v>54274</c:v>
                </c:pt>
                <c:pt idx="3236">
                  <c:v>54281</c:v>
                </c:pt>
                <c:pt idx="3237">
                  <c:v>54288</c:v>
                </c:pt>
                <c:pt idx="3238">
                  <c:v>54295</c:v>
                </c:pt>
                <c:pt idx="3239">
                  <c:v>54302</c:v>
                </c:pt>
                <c:pt idx="3240">
                  <c:v>54309</c:v>
                </c:pt>
                <c:pt idx="3241">
                  <c:v>54316</c:v>
                </c:pt>
                <c:pt idx="3242">
                  <c:v>54323</c:v>
                </c:pt>
                <c:pt idx="3243">
                  <c:v>54330</c:v>
                </c:pt>
                <c:pt idx="3244">
                  <c:v>54337</c:v>
                </c:pt>
                <c:pt idx="3245">
                  <c:v>54344</c:v>
                </c:pt>
                <c:pt idx="3246">
                  <c:v>54351</c:v>
                </c:pt>
                <c:pt idx="3247">
                  <c:v>54358</c:v>
                </c:pt>
                <c:pt idx="3248">
                  <c:v>54365</c:v>
                </c:pt>
                <c:pt idx="3249">
                  <c:v>54372</c:v>
                </c:pt>
                <c:pt idx="3250">
                  <c:v>54379</c:v>
                </c:pt>
                <c:pt idx="3251">
                  <c:v>54386</c:v>
                </c:pt>
                <c:pt idx="3252">
                  <c:v>54393</c:v>
                </c:pt>
                <c:pt idx="3253">
                  <c:v>54400</c:v>
                </c:pt>
                <c:pt idx="3254">
                  <c:v>54407</c:v>
                </c:pt>
                <c:pt idx="3255">
                  <c:v>54414</c:v>
                </c:pt>
                <c:pt idx="3256">
                  <c:v>54421</c:v>
                </c:pt>
                <c:pt idx="3257">
                  <c:v>54428</c:v>
                </c:pt>
                <c:pt idx="3258">
                  <c:v>54435</c:v>
                </c:pt>
                <c:pt idx="3259">
                  <c:v>54442</c:v>
                </c:pt>
                <c:pt idx="3260">
                  <c:v>54449</c:v>
                </c:pt>
                <c:pt idx="3261">
                  <c:v>54456</c:v>
                </c:pt>
                <c:pt idx="3262">
                  <c:v>54463</c:v>
                </c:pt>
                <c:pt idx="3263">
                  <c:v>54470</c:v>
                </c:pt>
                <c:pt idx="3264">
                  <c:v>54477</c:v>
                </c:pt>
                <c:pt idx="3265">
                  <c:v>54484</c:v>
                </c:pt>
                <c:pt idx="3266">
                  <c:v>54491</c:v>
                </c:pt>
                <c:pt idx="3267">
                  <c:v>54498</c:v>
                </c:pt>
                <c:pt idx="3268">
                  <c:v>54505</c:v>
                </c:pt>
                <c:pt idx="3269">
                  <c:v>54512</c:v>
                </c:pt>
                <c:pt idx="3270">
                  <c:v>54519</c:v>
                </c:pt>
                <c:pt idx="3271">
                  <c:v>54526</c:v>
                </c:pt>
                <c:pt idx="3272">
                  <c:v>54533</c:v>
                </c:pt>
                <c:pt idx="3273">
                  <c:v>54540</c:v>
                </c:pt>
                <c:pt idx="3274">
                  <c:v>54547</c:v>
                </c:pt>
                <c:pt idx="3275">
                  <c:v>54554</c:v>
                </c:pt>
                <c:pt idx="3276">
                  <c:v>54561</c:v>
                </c:pt>
                <c:pt idx="3277">
                  <c:v>54568</c:v>
                </c:pt>
                <c:pt idx="3278">
                  <c:v>54575</c:v>
                </c:pt>
                <c:pt idx="3279">
                  <c:v>54582</c:v>
                </c:pt>
                <c:pt idx="3280">
                  <c:v>54589</c:v>
                </c:pt>
                <c:pt idx="3281">
                  <c:v>54596</c:v>
                </c:pt>
                <c:pt idx="3282">
                  <c:v>54603</c:v>
                </c:pt>
                <c:pt idx="3283">
                  <c:v>54610</c:v>
                </c:pt>
                <c:pt idx="3284">
                  <c:v>54617</c:v>
                </c:pt>
                <c:pt idx="3285">
                  <c:v>54624</c:v>
                </c:pt>
                <c:pt idx="3286">
                  <c:v>54631</c:v>
                </c:pt>
                <c:pt idx="3287">
                  <c:v>54638</c:v>
                </c:pt>
                <c:pt idx="3288">
                  <c:v>54645</c:v>
                </c:pt>
                <c:pt idx="3289">
                  <c:v>54652</c:v>
                </c:pt>
                <c:pt idx="3290">
                  <c:v>54659</c:v>
                </c:pt>
                <c:pt idx="3291">
                  <c:v>54666</c:v>
                </c:pt>
                <c:pt idx="3292">
                  <c:v>54673</c:v>
                </c:pt>
                <c:pt idx="3293">
                  <c:v>54680</c:v>
                </c:pt>
                <c:pt idx="3294">
                  <c:v>54687</c:v>
                </c:pt>
                <c:pt idx="3295">
                  <c:v>54694</c:v>
                </c:pt>
                <c:pt idx="3296">
                  <c:v>54701</c:v>
                </c:pt>
                <c:pt idx="3297">
                  <c:v>54708</c:v>
                </c:pt>
                <c:pt idx="3298">
                  <c:v>54715</c:v>
                </c:pt>
                <c:pt idx="3299">
                  <c:v>54722</c:v>
                </c:pt>
                <c:pt idx="3300">
                  <c:v>54729</c:v>
                </c:pt>
                <c:pt idx="3301">
                  <c:v>54736</c:v>
                </c:pt>
                <c:pt idx="3302">
                  <c:v>54743</c:v>
                </c:pt>
                <c:pt idx="3303">
                  <c:v>54750</c:v>
                </c:pt>
                <c:pt idx="3304">
                  <c:v>54757</c:v>
                </c:pt>
                <c:pt idx="3305">
                  <c:v>54764</c:v>
                </c:pt>
                <c:pt idx="3306">
                  <c:v>54771</c:v>
                </c:pt>
                <c:pt idx="3307">
                  <c:v>54778</c:v>
                </c:pt>
                <c:pt idx="3308">
                  <c:v>54785</c:v>
                </c:pt>
                <c:pt idx="3309">
                  <c:v>54792</c:v>
                </c:pt>
                <c:pt idx="3310">
                  <c:v>54799</c:v>
                </c:pt>
                <c:pt idx="3311">
                  <c:v>54806</c:v>
                </c:pt>
                <c:pt idx="3312">
                  <c:v>54813</c:v>
                </c:pt>
                <c:pt idx="3313">
                  <c:v>54820</c:v>
                </c:pt>
                <c:pt idx="3314">
                  <c:v>54827</c:v>
                </c:pt>
                <c:pt idx="3315">
                  <c:v>54834</c:v>
                </c:pt>
                <c:pt idx="3316">
                  <c:v>54841</c:v>
                </c:pt>
                <c:pt idx="3317">
                  <c:v>54848</c:v>
                </c:pt>
                <c:pt idx="3318">
                  <c:v>54855</c:v>
                </c:pt>
                <c:pt idx="3319">
                  <c:v>54862</c:v>
                </c:pt>
                <c:pt idx="3320">
                  <c:v>54869</c:v>
                </c:pt>
                <c:pt idx="3321">
                  <c:v>54876</c:v>
                </c:pt>
                <c:pt idx="3322">
                  <c:v>54883</c:v>
                </c:pt>
                <c:pt idx="3323">
                  <c:v>54890</c:v>
                </c:pt>
                <c:pt idx="3324">
                  <c:v>54897</c:v>
                </c:pt>
                <c:pt idx="3325">
                  <c:v>54904</c:v>
                </c:pt>
                <c:pt idx="3326">
                  <c:v>54911</c:v>
                </c:pt>
                <c:pt idx="3327">
                  <c:v>54918</c:v>
                </c:pt>
                <c:pt idx="3328">
                  <c:v>54925</c:v>
                </c:pt>
                <c:pt idx="3329">
                  <c:v>54932</c:v>
                </c:pt>
                <c:pt idx="3330">
                  <c:v>54939</c:v>
                </c:pt>
                <c:pt idx="3331">
                  <c:v>54946</c:v>
                </c:pt>
                <c:pt idx="3332">
                  <c:v>54953</c:v>
                </c:pt>
                <c:pt idx="3333">
                  <c:v>54960</c:v>
                </c:pt>
                <c:pt idx="3334">
                  <c:v>54967</c:v>
                </c:pt>
                <c:pt idx="3335">
                  <c:v>54974</c:v>
                </c:pt>
                <c:pt idx="3336">
                  <c:v>54981</c:v>
                </c:pt>
                <c:pt idx="3337">
                  <c:v>54988</c:v>
                </c:pt>
                <c:pt idx="3338">
                  <c:v>54995</c:v>
                </c:pt>
                <c:pt idx="3339">
                  <c:v>55002</c:v>
                </c:pt>
                <c:pt idx="3340">
                  <c:v>55009</c:v>
                </c:pt>
                <c:pt idx="3341">
                  <c:v>55016</c:v>
                </c:pt>
                <c:pt idx="3342">
                  <c:v>55023</c:v>
                </c:pt>
                <c:pt idx="3343">
                  <c:v>55030</c:v>
                </c:pt>
                <c:pt idx="3344">
                  <c:v>55037</c:v>
                </c:pt>
                <c:pt idx="3345">
                  <c:v>55044</c:v>
                </c:pt>
                <c:pt idx="3346">
                  <c:v>55051</c:v>
                </c:pt>
                <c:pt idx="3347">
                  <c:v>55058</c:v>
                </c:pt>
                <c:pt idx="3348">
                  <c:v>55065</c:v>
                </c:pt>
                <c:pt idx="3349">
                  <c:v>55072</c:v>
                </c:pt>
                <c:pt idx="3350">
                  <c:v>55079</c:v>
                </c:pt>
                <c:pt idx="3351">
                  <c:v>55086</c:v>
                </c:pt>
                <c:pt idx="3352">
                  <c:v>55093</c:v>
                </c:pt>
                <c:pt idx="3353">
                  <c:v>55100</c:v>
                </c:pt>
                <c:pt idx="3354">
                  <c:v>55107</c:v>
                </c:pt>
                <c:pt idx="3355">
                  <c:v>55114</c:v>
                </c:pt>
                <c:pt idx="3356">
                  <c:v>55121</c:v>
                </c:pt>
                <c:pt idx="3357">
                  <c:v>55128</c:v>
                </c:pt>
                <c:pt idx="3358">
                  <c:v>55135</c:v>
                </c:pt>
                <c:pt idx="3359">
                  <c:v>55142</c:v>
                </c:pt>
                <c:pt idx="3360">
                  <c:v>55149</c:v>
                </c:pt>
                <c:pt idx="3361">
                  <c:v>55156</c:v>
                </c:pt>
                <c:pt idx="3362">
                  <c:v>55163</c:v>
                </c:pt>
                <c:pt idx="3363">
                  <c:v>55170</c:v>
                </c:pt>
                <c:pt idx="3364">
                  <c:v>55177</c:v>
                </c:pt>
                <c:pt idx="3365">
                  <c:v>55184</c:v>
                </c:pt>
                <c:pt idx="3366">
                  <c:v>55191</c:v>
                </c:pt>
                <c:pt idx="3367">
                  <c:v>55198</c:v>
                </c:pt>
                <c:pt idx="3368">
                  <c:v>55205</c:v>
                </c:pt>
                <c:pt idx="3369">
                  <c:v>55212</c:v>
                </c:pt>
                <c:pt idx="3370">
                  <c:v>55219</c:v>
                </c:pt>
                <c:pt idx="3371">
                  <c:v>55226</c:v>
                </c:pt>
                <c:pt idx="3372">
                  <c:v>55233</c:v>
                </c:pt>
                <c:pt idx="3373">
                  <c:v>55240</c:v>
                </c:pt>
                <c:pt idx="3374">
                  <c:v>55247</c:v>
                </c:pt>
                <c:pt idx="3375">
                  <c:v>55254</c:v>
                </c:pt>
                <c:pt idx="3376">
                  <c:v>55261</c:v>
                </c:pt>
                <c:pt idx="3377">
                  <c:v>55268</c:v>
                </c:pt>
                <c:pt idx="3378">
                  <c:v>55275</c:v>
                </c:pt>
                <c:pt idx="3379">
                  <c:v>55282</c:v>
                </c:pt>
                <c:pt idx="3380">
                  <c:v>55289</c:v>
                </c:pt>
                <c:pt idx="3381">
                  <c:v>55296</c:v>
                </c:pt>
                <c:pt idx="3382">
                  <c:v>55303</c:v>
                </c:pt>
                <c:pt idx="3383">
                  <c:v>55310</c:v>
                </c:pt>
                <c:pt idx="3384">
                  <c:v>55317</c:v>
                </c:pt>
                <c:pt idx="3385">
                  <c:v>55324</c:v>
                </c:pt>
                <c:pt idx="3386">
                  <c:v>55331</c:v>
                </c:pt>
                <c:pt idx="3387">
                  <c:v>55338</c:v>
                </c:pt>
                <c:pt idx="3388">
                  <c:v>55345</c:v>
                </c:pt>
                <c:pt idx="3389">
                  <c:v>55352</c:v>
                </c:pt>
                <c:pt idx="3390">
                  <c:v>55359</c:v>
                </c:pt>
                <c:pt idx="3391">
                  <c:v>55366</c:v>
                </c:pt>
                <c:pt idx="3392">
                  <c:v>55373</c:v>
                </c:pt>
                <c:pt idx="3393">
                  <c:v>55380</c:v>
                </c:pt>
                <c:pt idx="3394">
                  <c:v>55387</c:v>
                </c:pt>
                <c:pt idx="3395">
                  <c:v>55394</c:v>
                </c:pt>
                <c:pt idx="3396">
                  <c:v>55401</c:v>
                </c:pt>
                <c:pt idx="3397">
                  <c:v>55408</c:v>
                </c:pt>
                <c:pt idx="3398">
                  <c:v>55415</c:v>
                </c:pt>
                <c:pt idx="3399">
                  <c:v>55422</c:v>
                </c:pt>
                <c:pt idx="3400">
                  <c:v>55429</c:v>
                </c:pt>
                <c:pt idx="3401">
                  <c:v>55436</c:v>
                </c:pt>
                <c:pt idx="3402">
                  <c:v>55443</c:v>
                </c:pt>
                <c:pt idx="3403">
                  <c:v>55450</c:v>
                </c:pt>
                <c:pt idx="3404">
                  <c:v>55457</c:v>
                </c:pt>
                <c:pt idx="3405">
                  <c:v>55464</c:v>
                </c:pt>
                <c:pt idx="3406">
                  <c:v>55471</c:v>
                </c:pt>
                <c:pt idx="3407">
                  <c:v>55478</c:v>
                </c:pt>
                <c:pt idx="3408">
                  <c:v>55485</c:v>
                </c:pt>
                <c:pt idx="3409">
                  <c:v>55492</c:v>
                </c:pt>
                <c:pt idx="3410">
                  <c:v>55499</c:v>
                </c:pt>
                <c:pt idx="3411">
                  <c:v>55506</c:v>
                </c:pt>
                <c:pt idx="3412">
                  <c:v>55514</c:v>
                </c:pt>
                <c:pt idx="3413">
                  <c:v>55521</c:v>
                </c:pt>
                <c:pt idx="3414">
                  <c:v>55528</c:v>
                </c:pt>
                <c:pt idx="3415">
                  <c:v>55535</c:v>
                </c:pt>
                <c:pt idx="3416">
                  <c:v>55542</c:v>
                </c:pt>
                <c:pt idx="3417">
                  <c:v>55549</c:v>
                </c:pt>
                <c:pt idx="3418">
                  <c:v>55556</c:v>
                </c:pt>
                <c:pt idx="3419">
                  <c:v>55563</c:v>
                </c:pt>
                <c:pt idx="3420">
                  <c:v>55570</c:v>
                </c:pt>
                <c:pt idx="3421">
                  <c:v>55577</c:v>
                </c:pt>
                <c:pt idx="3422">
                  <c:v>55584</c:v>
                </c:pt>
                <c:pt idx="3423">
                  <c:v>55591</c:v>
                </c:pt>
                <c:pt idx="3424">
                  <c:v>55598</c:v>
                </c:pt>
                <c:pt idx="3425">
                  <c:v>55605</c:v>
                </c:pt>
                <c:pt idx="3426">
                  <c:v>55612</c:v>
                </c:pt>
                <c:pt idx="3427">
                  <c:v>55619</c:v>
                </c:pt>
                <c:pt idx="3428">
                  <c:v>55626</c:v>
                </c:pt>
                <c:pt idx="3429">
                  <c:v>55633</c:v>
                </c:pt>
                <c:pt idx="3430">
                  <c:v>55641</c:v>
                </c:pt>
                <c:pt idx="3431">
                  <c:v>55648</c:v>
                </c:pt>
                <c:pt idx="3432">
                  <c:v>55655</c:v>
                </c:pt>
                <c:pt idx="3433">
                  <c:v>55662</c:v>
                </c:pt>
                <c:pt idx="3434">
                  <c:v>55669</c:v>
                </c:pt>
                <c:pt idx="3435">
                  <c:v>55676</c:v>
                </c:pt>
                <c:pt idx="3436">
                  <c:v>55683</c:v>
                </c:pt>
                <c:pt idx="3437">
                  <c:v>55690</c:v>
                </c:pt>
                <c:pt idx="3438">
                  <c:v>55697</c:v>
                </c:pt>
                <c:pt idx="3439">
                  <c:v>55704</c:v>
                </c:pt>
                <c:pt idx="3440">
                  <c:v>55711</c:v>
                </c:pt>
                <c:pt idx="3441">
                  <c:v>55718</c:v>
                </c:pt>
                <c:pt idx="3442">
                  <c:v>55725</c:v>
                </c:pt>
                <c:pt idx="3443">
                  <c:v>55732</c:v>
                </c:pt>
                <c:pt idx="3444">
                  <c:v>55739</c:v>
                </c:pt>
                <c:pt idx="3445">
                  <c:v>55746</c:v>
                </c:pt>
                <c:pt idx="3446">
                  <c:v>55753</c:v>
                </c:pt>
                <c:pt idx="3447">
                  <c:v>55760</c:v>
                </c:pt>
                <c:pt idx="3448">
                  <c:v>55767</c:v>
                </c:pt>
                <c:pt idx="3449">
                  <c:v>55774</c:v>
                </c:pt>
                <c:pt idx="3450">
                  <c:v>55781</c:v>
                </c:pt>
                <c:pt idx="3451">
                  <c:v>55788</c:v>
                </c:pt>
                <c:pt idx="3452">
                  <c:v>55795</c:v>
                </c:pt>
                <c:pt idx="3453">
                  <c:v>55802</c:v>
                </c:pt>
                <c:pt idx="3454">
                  <c:v>55809</c:v>
                </c:pt>
                <c:pt idx="3455">
                  <c:v>55816</c:v>
                </c:pt>
                <c:pt idx="3456">
                  <c:v>55823</c:v>
                </c:pt>
                <c:pt idx="3457">
                  <c:v>55830</c:v>
                </c:pt>
                <c:pt idx="3458">
                  <c:v>55837</c:v>
                </c:pt>
                <c:pt idx="3459">
                  <c:v>55844</c:v>
                </c:pt>
                <c:pt idx="3460">
                  <c:v>55851</c:v>
                </c:pt>
                <c:pt idx="3461">
                  <c:v>55858</c:v>
                </c:pt>
                <c:pt idx="3462">
                  <c:v>55865</c:v>
                </c:pt>
                <c:pt idx="3463">
                  <c:v>55872</c:v>
                </c:pt>
                <c:pt idx="3464">
                  <c:v>55880</c:v>
                </c:pt>
                <c:pt idx="3465">
                  <c:v>55887</c:v>
                </c:pt>
                <c:pt idx="3466">
                  <c:v>55894</c:v>
                </c:pt>
                <c:pt idx="3467">
                  <c:v>55901</c:v>
                </c:pt>
                <c:pt idx="3468">
                  <c:v>55908</c:v>
                </c:pt>
                <c:pt idx="3469">
                  <c:v>55915</c:v>
                </c:pt>
                <c:pt idx="3470">
                  <c:v>55922</c:v>
                </c:pt>
                <c:pt idx="3471">
                  <c:v>55929</c:v>
                </c:pt>
                <c:pt idx="3472">
                  <c:v>55936</c:v>
                </c:pt>
                <c:pt idx="3473">
                  <c:v>55943</c:v>
                </c:pt>
                <c:pt idx="3474">
                  <c:v>55950</c:v>
                </c:pt>
                <c:pt idx="3475">
                  <c:v>55957</c:v>
                </c:pt>
                <c:pt idx="3476">
                  <c:v>55964</c:v>
                </c:pt>
                <c:pt idx="3477">
                  <c:v>55971</c:v>
                </c:pt>
                <c:pt idx="3478">
                  <c:v>55982</c:v>
                </c:pt>
                <c:pt idx="3479">
                  <c:v>55989</c:v>
                </c:pt>
                <c:pt idx="3480">
                  <c:v>55996</c:v>
                </c:pt>
                <c:pt idx="3481">
                  <c:v>56003</c:v>
                </c:pt>
                <c:pt idx="3482">
                  <c:v>56010</c:v>
                </c:pt>
                <c:pt idx="3483">
                  <c:v>56017</c:v>
                </c:pt>
                <c:pt idx="3484">
                  <c:v>56024</c:v>
                </c:pt>
                <c:pt idx="3485">
                  <c:v>56031</c:v>
                </c:pt>
                <c:pt idx="3486">
                  <c:v>56038</c:v>
                </c:pt>
                <c:pt idx="3487">
                  <c:v>56045</c:v>
                </c:pt>
                <c:pt idx="3488">
                  <c:v>56052</c:v>
                </c:pt>
                <c:pt idx="3489">
                  <c:v>56059</c:v>
                </c:pt>
                <c:pt idx="3490">
                  <c:v>56066</c:v>
                </c:pt>
                <c:pt idx="3491">
                  <c:v>56073</c:v>
                </c:pt>
                <c:pt idx="3492">
                  <c:v>56080</c:v>
                </c:pt>
                <c:pt idx="3493">
                  <c:v>56087</c:v>
                </c:pt>
                <c:pt idx="3494">
                  <c:v>56094</c:v>
                </c:pt>
                <c:pt idx="3495">
                  <c:v>56101</c:v>
                </c:pt>
                <c:pt idx="3496">
                  <c:v>56108</c:v>
                </c:pt>
                <c:pt idx="3497">
                  <c:v>56115</c:v>
                </c:pt>
                <c:pt idx="3498">
                  <c:v>56122</c:v>
                </c:pt>
                <c:pt idx="3499">
                  <c:v>56129</c:v>
                </c:pt>
                <c:pt idx="3500">
                  <c:v>56136</c:v>
                </c:pt>
                <c:pt idx="3501">
                  <c:v>56143</c:v>
                </c:pt>
                <c:pt idx="3502">
                  <c:v>56150</c:v>
                </c:pt>
                <c:pt idx="3503">
                  <c:v>56157</c:v>
                </c:pt>
                <c:pt idx="3504">
                  <c:v>56164</c:v>
                </c:pt>
                <c:pt idx="3505">
                  <c:v>56171</c:v>
                </c:pt>
                <c:pt idx="3506">
                  <c:v>56178</c:v>
                </c:pt>
                <c:pt idx="3507">
                  <c:v>56185</c:v>
                </c:pt>
                <c:pt idx="3508">
                  <c:v>56192</c:v>
                </c:pt>
                <c:pt idx="3509">
                  <c:v>56199</c:v>
                </c:pt>
                <c:pt idx="3510">
                  <c:v>56206</c:v>
                </c:pt>
                <c:pt idx="3511">
                  <c:v>56213</c:v>
                </c:pt>
                <c:pt idx="3512">
                  <c:v>56220</c:v>
                </c:pt>
                <c:pt idx="3513">
                  <c:v>56227</c:v>
                </c:pt>
                <c:pt idx="3514">
                  <c:v>56234</c:v>
                </c:pt>
                <c:pt idx="3515">
                  <c:v>56241</c:v>
                </c:pt>
                <c:pt idx="3516">
                  <c:v>56248</c:v>
                </c:pt>
                <c:pt idx="3517">
                  <c:v>56255</c:v>
                </c:pt>
                <c:pt idx="3518">
                  <c:v>56262</c:v>
                </c:pt>
                <c:pt idx="3519">
                  <c:v>56269</c:v>
                </c:pt>
                <c:pt idx="3520">
                  <c:v>56276</c:v>
                </c:pt>
                <c:pt idx="3521">
                  <c:v>56283</c:v>
                </c:pt>
                <c:pt idx="3522">
                  <c:v>56290</c:v>
                </c:pt>
                <c:pt idx="3523">
                  <c:v>56297</c:v>
                </c:pt>
                <c:pt idx="3524">
                  <c:v>56304</c:v>
                </c:pt>
                <c:pt idx="3525">
                  <c:v>56311</c:v>
                </c:pt>
                <c:pt idx="3526">
                  <c:v>56318</c:v>
                </c:pt>
                <c:pt idx="3527">
                  <c:v>56325</c:v>
                </c:pt>
                <c:pt idx="3528">
                  <c:v>56332</c:v>
                </c:pt>
                <c:pt idx="3529">
                  <c:v>56339</c:v>
                </c:pt>
                <c:pt idx="3530">
                  <c:v>56346</c:v>
                </c:pt>
                <c:pt idx="3531">
                  <c:v>56353</c:v>
                </c:pt>
                <c:pt idx="3532">
                  <c:v>56360</c:v>
                </c:pt>
                <c:pt idx="3533">
                  <c:v>56367</c:v>
                </c:pt>
                <c:pt idx="3534">
                  <c:v>56374</c:v>
                </c:pt>
                <c:pt idx="3535">
                  <c:v>56381</c:v>
                </c:pt>
                <c:pt idx="3536">
                  <c:v>56388</c:v>
                </c:pt>
                <c:pt idx="3537">
                  <c:v>56395</c:v>
                </c:pt>
                <c:pt idx="3538">
                  <c:v>56402</c:v>
                </c:pt>
                <c:pt idx="3539">
                  <c:v>56409</c:v>
                </c:pt>
                <c:pt idx="3540">
                  <c:v>56416</c:v>
                </c:pt>
                <c:pt idx="3541">
                  <c:v>56423</c:v>
                </c:pt>
                <c:pt idx="3542">
                  <c:v>56430</c:v>
                </c:pt>
                <c:pt idx="3543">
                  <c:v>56437</c:v>
                </c:pt>
                <c:pt idx="3544">
                  <c:v>56444</c:v>
                </c:pt>
                <c:pt idx="3545">
                  <c:v>56451</c:v>
                </c:pt>
                <c:pt idx="3546">
                  <c:v>56458</c:v>
                </c:pt>
                <c:pt idx="3547">
                  <c:v>56465</c:v>
                </c:pt>
                <c:pt idx="3548">
                  <c:v>56472</c:v>
                </c:pt>
                <c:pt idx="3549">
                  <c:v>56479</c:v>
                </c:pt>
                <c:pt idx="3550">
                  <c:v>56486</c:v>
                </c:pt>
                <c:pt idx="3551">
                  <c:v>56493</c:v>
                </c:pt>
                <c:pt idx="3552">
                  <c:v>56500</c:v>
                </c:pt>
                <c:pt idx="3553">
                  <c:v>56507</c:v>
                </c:pt>
                <c:pt idx="3554">
                  <c:v>56514</c:v>
                </c:pt>
                <c:pt idx="3555">
                  <c:v>56521</c:v>
                </c:pt>
                <c:pt idx="3556">
                  <c:v>56528</c:v>
                </c:pt>
                <c:pt idx="3557">
                  <c:v>56535</c:v>
                </c:pt>
                <c:pt idx="3558">
                  <c:v>56542</c:v>
                </c:pt>
                <c:pt idx="3559">
                  <c:v>56549</c:v>
                </c:pt>
                <c:pt idx="3560">
                  <c:v>56556</c:v>
                </c:pt>
                <c:pt idx="3561">
                  <c:v>56563</c:v>
                </c:pt>
                <c:pt idx="3562">
                  <c:v>56570</c:v>
                </c:pt>
                <c:pt idx="3563">
                  <c:v>56577</c:v>
                </c:pt>
                <c:pt idx="3564">
                  <c:v>56584</c:v>
                </c:pt>
                <c:pt idx="3565">
                  <c:v>56591</c:v>
                </c:pt>
                <c:pt idx="3566">
                  <c:v>56598</c:v>
                </c:pt>
                <c:pt idx="3567">
                  <c:v>56605</c:v>
                </c:pt>
                <c:pt idx="3568">
                  <c:v>56612</c:v>
                </c:pt>
                <c:pt idx="3569">
                  <c:v>56619</c:v>
                </c:pt>
                <c:pt idx="3570">
                  <c:v>56626</c:v>
                </c:pt>
                <c:pt idx="3571">
                  <c:v>56633</c:v>
                </c:pt>
                <c:pt idx="3572">
                  <c:v>56640</c:v>
                </c:pt>
                <c:pt idx="3573">
                  <c:v>56647</c:v>
                </c:pt>
                <c:pt idx="3574">
                  <c:v>56654</c:v>
                </c:pt>
                <c:pt idx="3575">
                  <c:v>56661</c:v>
                </c:pt>
                <c:pt idx="3576">
                  <c:v>56668</c:v>
                </c:pt>
                <c:pt idx="3577">
                  <c:v>56675</c:v>
                </c:pt>
                <c:pt idx="3578">
                  <c:v>56682</c:v>
                </c:pt>
                <c:pt idx="3579">
                  <c:v>56689</c:v>
                </c:pt>
                <c:pt idx="3580">
                  <c:v>56696</c:v>
                </c:pt>
                <c:pt idx="3581">
                  <c:v>56703</c:v>
                </c:pt>
                <c:pt idx="3582">
                  <c:v>56710</c:v>
                </c:pt>
                <c:pt idx="3583">
                  <c:v>56717</c:v>
                </c:pt>
                <c:pt idx="3584">
                  <c:v>56724</c:v>
                </c:pt>
                <c:pt idx="3585">
                  <c:v>56731</c:v>
                </c:pt>
                <c:pt idx="3586">
                  <c:v>56738</c:v>
                </c:pt>
                <c:pt idx="3587">
                  <c:v>56745</c:v>
                </c:pt>
                <c:pt idx="3588">
                  <c:v>56752</c:v>
                </c:pt>
                <c:pt idx="3589">
                  <c:v>56759</c:v>
                </c:pt>
                <c:pt idx="3590">
                  <c:v>56766</c:v>
                </c:pt>
                <c:pt idx="3591">
                  <c:v>56773</c:v>
                </c:pt>
                <c:pt idx="3592">
                  <c:v>56780</c:v>
                </c:pt>
                <c:pt idx="3593">
                  <c:v>56787</c:v>
                </c:pt>
                <c:pt idx="3594">
                  <c:v>56794</c:v>
                </c:pt>
                <c:pt idx="3595">
                  <c:v>56801</c:v>
                </c:pt>
                <c:pt idx="3596">
                  <c:v>56808</c:v>
                </c:pt>
                <c:pt idx="3597">
                  <c:v>56815</c:v>
                </c:pt>
                <c:pt idx="3598">
                  <c:v>56822</c:v>
                </c:pt>
                <c:pt idx="3599">
                  <c:v>56829</c:v>
                </c:pt>
                <c:pt idx="3600">
                  <c:v>56836</c:v>
                </c:pt>
                <c:pt idx="3601">
                  <c:v>56843</c:v>
                </c:pt>
                <c:pt idx="3602">
                  <c:v>56850</c:v>
                </c:pt>
                <c:pt idx="3603">
                  <c:v>56857</c:v>
                </c:pt>
                <c:pt idx="3604">
                  <c:v>56864</c:v>
                </c:pt>
                <c:pt idx="3605">
                  <c:v>56871</c:v>
                </c:pt>
                <c:pt idx="3606">
                  <c:v>56878</c:v>
                </c:pt>
                <c:pt idx="3607">
                  <c:v>56885</c:v>
                </c:pt>
                <c:pt idx="3608">
                  <c:v>56892</c:v>
                </c:pt>
                <c:pt idx="3609">
                  <c:v>56899</c:v>
                </c:pt>
                <c:pt idx="3610">
                  <c:v>56906</c:v>
                </c:pt>
                <c:pt idx="3611">
                  <c:v>56913</c:v>
                </c:pt>
                <c:pt idx="3612">
                  <c:v>56920</c:v>
                </c:pt>
                <c:pt idx="3613">
                  <c:v>56927</c:v>
                </c:pt>
                <c:pt idx="3614">
                  <c:v>56934</c:v>
                </c:pt>
                <c:pt idx="3615">
                  <c:v>56941</c:v>
                </c:pt>
                <c:pt idx="3616">
                  <c:v>56948</c:v>
                </c:pt>
                <c:pt idx="3617">
                  <c:v>56955</c:v>
                </c:pt>
                <c:pt idx="3618">
                  <c:v>56962</c:v>
                </c:pt>
                <c:pt idx="3619">
                  <c:v>56969</c:v>
                </c:pt>
                <c:pt idx="3620">
                  <c:v>56976</c:v>
                </c:pt>
                <c:pt idx="3621">
                  <c:v>56983</c:v>
                </c:pt>
                <c:pt idx="3622">
                  <c:v>56990</c:v>
                </c:pt>
                <c:pt idx="3623">
                  <c:v>56997</c:v>
                </c:pt>
                <c:pt idx="3624">
                  <c:v>57004</c:v>
                </c:pt>
                <c:pt idx="3625">
                  <c:v>57011</c:v>
                </c:pt>
                <c:pt idx="3626">
                  <c:v>57018</c:v>
                </c:pt>
                <c:pt idx="3627">
                  <c:v>57025</c:v>
                </c:pt>
                <c:pt idx="3628">
                  <c:v>57032</c:v>
                </c:pt>
                <c:pt idx="3629">
                  <c:v>57039</c:v>
                </c:pt>
                <c:pt idx="3630">
                  <c:v>57046</c:v>
                </c:pt>
                <c:pt idx="3631">
                  <c:v>57053</c:v>
                </c:pt>
                <c:pt idx="3632">
                  <c:v>57060</c:v>
                </c:pt>
                <c:pt idx="3633">
                  <c:v>57067</c:v>
                </c:pt>
                <c:pt idx="3634">
                  <c:v>57074</c:v>
                </c:pt>
                <c:pt idx="3635">
                  <c:v>57081</c:v>
                </c:pt>
                <c:pt idx="3636">
                  <c:v>57088</c:v>
                </c:pt>
                <c:pt idx="3637">
                  <c:v>57095</c:v>
                </c:pt>
                <c:pt idx="3638">
                  <c:v>57102</c:v>
                </c:pt>
                <c:pt idx="3639">
                  <c:v>57109</c:v>
                </c:pt>
                <c:pt idx="3640">
                  <c:v>57116</c:v>
                </c:pt>
                <c:pt idx="3641">
                  <c:v>57123</c:v>
                </c:pt>
                <c:pt idx="3642">
                  <c:v>57130</c:v>
                </c:pt>
                <c:pt idx="3643">
                  <c:v>57137</c:v>
                </c:pt>
                <c:pt idx="3644">
                  <c:v>57144</c:v>
                </c:pt>
                <c:pt idx="3645">
                  <c:v>57151</c:v>
                </c:pt>
                <c:pt idx="3646">
                  <c:v>57158</c:v>
                </c:pt>
                <c:pt idx="3647">
                  <c:v>57165</c:v>
                </c:pt>
                <c:pt idx="3648">
                  <c:v>57172</c:v>
                </c:pt>
                <c:pt idx="3649">
                  <c:v>57179</c:v>
                </c:pt>
                <c:pt idx="3650">
                  <c:v>57186</c:v>
                </c:pt>
                <c:pt idx="3651">
                  <c:v>57193</c:v>
                </c:pt>
                <c:pt idx="3652">
                  <c:v>57200</c:v>
                </c:pt>
                <c:pt idx="3653">
                  <c:v>57207</c:v>
                </c:pt>
                <c:pt idx="3654">
                  <c:v>57214</c:v>
                </c:pt>
                <c:pt idx="3655">
                  <c:v>57221</c:v>
                </c:pt>
                <c:pt idx="3656">
                  <c:v>57228</c:v>
                </c:pt>
                <c:pt idx="3657">
                  <c:v>57235</c:v>
                </c:pt>
                <c:pt idx="3658">
                  <c:v>57242</c:v>
                </c:pt>
                <c:pt idx="3659">
                  <c:v>57249</c:v>
                </c:pt>
                <c:pt idx="3660">
                  <c:v>57256</c:v>
                </c:pt>
                <c:pt idx="3661">
                  <c:v>57263</c:v>
                </c:pt>
                <c:pt idx="3662">
                  <c:v>57270</c:v>
                </c:pt>
                <c:pt idx="3663">
                  <c:v>57277</c:v>
                </c:pt>
                <c:pt idx="3664">
                  <c:v>57284</c:v>
                </c:pt>
                <c:pt idx="3665">
                  <c:v>57291</c:v>
                </c:pt>
                <c:pt idx="3666">
                  <c:v>57298</c:v>
                </c:pt>
                <c:pt idx="3667">
                  <c:v>57305</c:v>
                </c:pt>
                <c:pt idx="3668">
                  <c:v>57312</c:v>
                </c:pt>
                <c:pt idx="3669">
                  <c:v>57319</c:v>
                </c:pt>
                <c:pt idx="3670">
                  <c:v>57326</c:v>
                </c:pt>
                <c:pt idx="3671">
                  <c:v>57333</c:v>
                </c:pt>
                <c:pt idx="3672">
                  <c:v>57341</c:v>
                </c:pt>
                <c:pt idx="3673">
                  <c:v>57348</c:v>
                </c:pt>
                <c:pt idx="3674">
                  <c:v>57355</c:v>
                </c:pt>
                <c:pt idx="3675">
                  <c:v>57362</c:v>
                </c:pt>
                <c:pt idx="3676">
                  <c:v>57369</c:v>
                </c:pt>
                <c:pt idx="3677">
                  <c:v>57376</c:v>
                </c:pt>
                <c:pt idx="3678">
                  <c:v>57383</c:v>
                </c:pt>
                <c:pt idx="3679">
                  <c:v>57390</c:v>
                </c:pt>
                <c:pt idx="3680">
                  <c:v>57397</c:v>
                </c:pt>
                <c:pt idx="3681">
                  <c:v>57404</c:v>
                </c:pt>
                <c:pt idx="3682">
                  <c:v>57411</c:v>
                </c:pt>
                <c:pt idx="3683">
                  <c:v>57418</c:v>
                </c:pt>
                <c:pt idx="3684">
                  <c:v>57425</c:v>
                </c:pt>
                <c:pt idx="3685">
                  <c:v>57432</c:v>
                </c:pt>
                <c:pt idx="3686">
                  <c:v>57439</c:v>
                </c:pt>
                <c:pt idx="3687">
                  <c:v>57446</c:v>
                </c:pt>
                <c:pt idx="3688">
                  <c:v>57453</c:v>
                </c:pt>
                <c:pt idx="3689">
                  <c:v>57460</c:v>
                </c:pt>
                <c:pt idx="3690">
                  <c:v>57467</c:v>
                </c:pt>
                <c:pt idx="3691">
                  <c:v>57474</c:v>
                </c:pt>
                <c:pt idx="3692">
                  <c:v>57481</c:v>
                </c:pt>
                <c:pt idx="3693">
                  <c:v>57488</c:v>
                </c:pt>
                <c:pt idx="3694">
                  <c:v>57495</c:v>
                </c:pt>
                <c:pt idx="3695">
                  <c:v>57502</c:v>
                </c:pt>
                <c:pt idx="3696">
                  <c:v>57509</c:v>
                </c:pt>
                <c:pt idx="3697">
                  <c:v>57516</c:v>
                </c:pt>
                <c:pt idx="3698">
                  <c:v>57523</c:v>
                </c:pt>
                <c:pt idx="3699">
                  <c:v>57530</c:v>
                </c:pt>
                <c:pt idx="3700">
                  <c:v>57537</c:v>
                </c:pt>
                <c:pt idx="3701">
                  <c:v>57544</c:v>
                </c:pt>
                <c:pt idx="3702">
                  <c:v>57551</c:v>
                </c:pt>
                <c:pt idx="3703">
                  <c:v>57558</c:v>
                </c:pt>
                <c:pt idx="3704">
                  <c:v>57565</c:v>
                </c:pt>
                <c:pt idx="3705">
                  <c:v>57572</c:v>
                </c:pt>
                <c:pt idx="3706">
                  <c:v>57579</c:v>
                </c:pt>
                <c:pt idx="3707">
                  <c:v>57586</c:v>
                </c:pt>
                <c:pt idx="3708">
                  <c:v>57593</c:v>
                </c:pt>
                <c:pt idx="3709">
                  <c:v>57600</c:v>
                </c:pt>
                <c:pt idx="3710">
                  <c:v>57607</c:v>
                </c:pt>
                <c:pt idx="3711">
                  <c:v>57614</c:v>
                </c:pt>
                <c:pt idx="3712">
                  <c:v>57621</c:v>
                </c:pt>
                <c:pt idx="3713">
                  <c:v>57628</c:v>
                </c:pt>
                <c:pt idx="3714">
                  <c:v>57635</c:v>
                </c:pt>
                <c:pt idx="3715">
                  <c:v>57642</c:v>
                </c:pt>
                <c:pt idx="3716">
                  <c:v>57649</c:v>
                </c:pt>
                <c:pt idx="3717">
                  <c:v>57656</c:v>
                </c:pt>
                <c:pt idx="3718">
                  <c:v>57663</c:v>
                </c:pt>
                <c:pt idx="3719">
                  <c:v>57670</c:v>
                </c:pt>
                <c:pt idx="3720">
                  <c:v>57677</c:v>
                </c:pt>
                <c:pt idx="3721">
                  <c:v>57684</c:v>
                </c:pt>
                <c:pt idx="3722">
                  <c:v>57691</c:v>
                </c:pt>
                <c:pt idx="3723">
                  <c:v>57698</c:v>
                </c:pt>
                <c:pt idx="3724">
                  <c:v>57706</c:v>
                </c:pt>
                <c:pt idx="3725">
                  <c:v>57713</c:v>
                </c:pt>
                <c:pt idx="3726">
                  <c:v>57720</c:v>
                </c:pt>
                <c:pt idx="3727">
                  <c:v>57727</c:v>
                </c:pt>
                <c:pt idx="3728">
                  <c:v>57734</c:v>
                </c:pt>
                <c:pt idx="3729">
                  <c:v>57741</c:v>
                </c:pt>
                <c:pt idx="3730">
                  <c:v>57748</c:v>
                </c:pt>
                <c:pt idx="3731">
                  <c:v>57755</c:v>
                </c:pt>
                <c:pt idx="3732">
                  <c:v>57762</c:v>
                </c:pt>
                <c:pt idx="3733">
                  <c:v>57769</c:v>
                </c:pt>
                <c:pt idx="3734">
                  <c:v>57776</c:v>
                </c:pt>
                <c:pt idx="3735">
                  <c:v>57783</c:v>
                </c:pt>
                <c:pt idx="3736">
                  <c:v>57790</c:v>
                </c:pt>
                <c:pt idx="3737">
                  <c:v>57797</c:v>
                </c:pt>
                <c:pt idx="3738">
                  <c:v>57804</c:v>
                </c:pt>
                <c:pt idx="3739">
                  <c:v>57811</c:v>
                </c:pt>
                <c:pt idx="3740">
                  <c:v>57818</c:v>
                </c:pt>
                <c:pt idx="3741">
                  <c:v>57825</c:v>
                </c:pt>
                <c:pt idx="3742">
                  <c:v>57832</c:v>
                </c:pt>
                <c:pt idx="3743">
                  <c:v>57839</c:v>
                </c:pt>
                <c:pt idx="3744">
                  <c:v>57846</c:v>
                </c:pt>
                <c:pt idx="3745">
                  <c:v>57853</c:v>
                </c:pt>
                <c:pt idx="3746">
                  <c:v>57860</c:v>
                </c:pt>
                <c:pt idx="3747">
                  <c:v>57867</c:v>
                </c:pt>
                <c:pt idx="3748">
                  <c:v>57874</c:v>
                </c:pt>
                <c:pt idx="3749">
                  <c:v>57881</c:v>
                </c:pt>
                <c:pt idx="3750">
                  <c:v>57888</c:v>
                </c:pt>
                <c:pt idx="3751">
                  <c:v>57895</c:v>
                </c:pt>
                <c:pt idx="3752">
                  <c:v>57902</c:v>
                </c:pt>
                <c:pt idx="3753">
                  <c:v>57909</c:v>
                </c:pt>
                <c:pt idx="3754">
                  <c:v>57916</c:v>
                </c:pt>
                <c:pt idx="3755">
                  <c:v>57923</c:v>
                </c:pt>
                <c:pt idx="3756">
                  <c:v>57930</c:v>
                </c:pt>
                <c:pt idx="3757">
                  <c:v>57937</c:v>
                </c:pt>
                <c:pt idx="3758">
                  <c:v>57944</c:v>
                </c:pt>
                <c:pt idx="3759">
                  <c:v>57951</c:v>
                </c:pt>
                <c:pt idx="3760">
                  <c:v>57958</c:v>
                </c:pt>
                <c:pt idx="3761">
                  <c:v>57965</c:v>
                </c:pt>
                <c:pt idx="3762">
                  <c:v>57972</c:v>
                </c:pt>
                <c:pt idx="3763">
                  <c:v>57979</c:v>
                </c:pt>
                <c:pt idx="3764">
                  <c:v>57986</c:v>
                </c:pt>
                <c:pt idx="3765">
                  <c:v>57993</c:v>
                </c:pt>
                <c:pt idx="3766">
                  <c:v>58000</c:v>
                </c:pt>
                <c:pt idx="3767">
                  <c:v>58007</c:v>
                </c:pt>
                <c:pt idx="3768">
                  <c:v>58014</c:v>
                </c:pt>
                <c:pt idx="3769">
                  <c:v>58021</c:v>
                </c:pt>
                <c:pt idx="3770">
                  <c:v>58028</c:v>
                </c:pt>
                <c:pt idx="3771">
                  <c:v>58035</c:v>
                </c:pt>
                <c:pt idx="3772">
                  <c:v>58042</c:v>
                </c:pt>
                <c:pt idx="3773">
                  <c:v>58049</c:v>
                </c:pt>
                <c:pt idx="3774">
                  <c:v>58056</c:v>
                </c:pt>
                <c:pt idx="3775">
                  <c:v>58063</c:v>
                </c:pt>
                <c:pt idx="3776">
                  <c:v>58071</c:v>
                </c:pt>
                <c:pt idx="3777">
                  <c:v>58078</c:v>
                </c:pt>
                <c:pt idx="3778">
                  <c:v>58085</c:v>
                </c:pt>
                <c:pt idx="3779">
                  <c:v>58092</c:v>
                </c:pt>
                <c:pt idx="3780">
                  <c:v>58099</c:v>
                </c:pt>
                <c:pt idx="3781">
                  <c:v>58106</c:v>
                </c:pt>
                <c:pt idx="3782">
                  <c:v>58113</c:v>
                </c:pt>
                <c:pt idx="3783">
                  <c:v>58120</c:v>
                </c:pt>
                <c:pt idx="3784">
                  <c:v>58127</c:v>
                </c:pt>
                <c:pt idx="3785">
                  <c:v>58134</c:v>
                </c:pt>
                <c:pt idx="3786">
                  <c:v>58141</c:v>
                </c:pt>
                <c:pt idx="3787">
                  <c:v>58148</c:v>
                </c:pt>
                <c:pt idx="3788">
                  <c:v>58155</c:v>
                </c:pt>
                <c:pt idx="3789">
                  <c:v>58161</c:v>
                </c:pt>
                <c:pt idx="3790">
                  <c:v>58168</c:v>
                </c:pt>
                <c:pt idx="3791">
                  <c:v>58175</c:v>
                </c:pt>
                <c:pt idx="3792">
                  <c:v>58182</c:v>
                </c:pt>
                <c:pt idx="3793">
                  <c:v>58189</c:v>
                </c:pt>
                <c:pt idx="3794">
                  <c:v>58197</c:v>
                </c:pt>
                <c:pt idx="3795">
                  <c:v>58204</c:v>
                </c:pt>
                <c:pt idx="3796">
                  <c:v>58211</c:v>
                </c:pt>
                <c:pt idx="3797">
                  <c:v>58218</c:v>
                </c:pt>
                <c:pt idx="3798">
                  <c:v>58225</c:v>
                </c:pt>
                <c:pt idx="3799">
                  <c:v>58232</c:v>
                </c:pt>
                <c:pt idx="3800">
                  <c:v>58239</c:v>
                </c:pt>
                <c:pt idx="3801">
                  <c:v>58246</c:v>
                </c:pt>
                <c:pt idx="3802">
                  <c:v>58253</c:v>
                </c:pt>
                <c:pt idx="3803">
                  <c:v>58260</c:v>
                </c:pt>
                <c:pt idx="3804">
                  <c:v>58267</c:v>
                </c:pt>
                <c:pt idx="3805">
                  <c:v>58274</c:v>
                </c:pt>
                <c:pt idx="3806">
                  <c:v>58281</c:v>
                </c:pt>
                <c:pt idx="3807">
                  <c:v>58288</c:v>
                </c:pt>
                <c:pt idx="3808">
                  <c:v>58295</c:v>
                </c:pt>
                <c:pt idx="3809">
                  <c:v>58302</c:v>
                </c:pt>
                <c:pt idx="3810">
                  <c:v>58309</c:v>
                </c:pt>
                <c:pt idx="3811">
                  <c:v>58316</c:v>
                </c:pt>
                <c:pt idx="3812">
                  <c:v>58323</c:v>
                </c:pt>
                <c:pt idx="3813">
                  <c:v>58330</c:v>
                </c:pt>
                <c:pt idx="3814">
                  <c:v>58337</c:v>
                </c:pt>
                <c:pt idx="3815">
                  <c:v>58344</c:v>
                </c:pt>
                <c:pt idx="3816">
                  <c:v>58351</c:v>
                </c:pt>
                <c:pt idx="3817">
                  <c:v>58358</c:v>
                </c:pt>
                <c:pt idx="3818">
                  <c:v>58365</c:v>
                </c:pt>
                <c:pt idx="3819">
                  <c:v>58372</c:v>
                </c:pt>
                <c:pt idx="3820">
                  <c:v>58379</c:v>
                </c:pt>
                <c:pt idx="3821">
                  <c:v>58386</c:v>
                </c:pt>
                <c:pt idx="3822">
                  <c:v>58393</c:v>
                </c:pt>
                <c:pt idx="3823">
                  <c:v>58400</c:v>
                </c:pt>
                <c:pt idx="3824">
                  <c:v>58407</c:v>
                </c:pt>
                <c:pt idx="3825">
                  <c:v>58414</c:v>
                </c:pt>
                <c:pt idx="3826">
                  <c:v>58421</c:v>
                </c:pt>
                <c:pt idx="3827">
                  <c:v>58428</c:v>
                </c:pt>
                <c:pt idx="3828">
                  <c:v>58438</c:v>
                </c:pt>
                <c:pt idx="3829">
                  <c:v>58445</c:v>
                </c:pt>
                <c:pt idx="3830">
                  <c:v>58452</c:v>
                </c:pt>
                <c:pt idx="3831">
                  <c:v>58459</c:v>
                </c:pt>
                <c:pt idx="3832">
                  <c:v>58466</c:v>
                </c:pt>
                <c:pt idx="3833">
                  <c:v>58473</c:v>
                </c:pt>
                <c:pt idx="3834">
                  <c:v>58480</c:v>
                </c:pt>
                <c:pt idx="3835">
                  <c:v>58487</c:v>
                </c:pt>
                <c:pt idx="3836">
                  <c:v>58494</c:v>
                </c:pt>
                <c:pt idx="3837">
                  <c:v>58501</c:v>
                </c:pt>
                <c:pt idx="3838">
                  <c:v>58508</c:v>
                </c:pt>
                <c:pt idx="3839">
                  <c:v>58515</c:v>
                </c:pt>
                <c:pt idx="3840">
                  <c:v>58522</c:v>
                </c:pt>
                <c:pt idx="3841">
                  <c:v>58529</c:v>
                </c:pt>
                <c:pt idx="3842">
                  <c:v>58536</c:v>
                </c:pt>
                <c:pt idx="3843">
                  <c:v>58543</c:v>
                </c:pt>
                <c:pt idx="3844">
                  <c:v>58551</c:v>
                </c:pt>
                <c:pt idx="3845">
                  <c:v>58558</c:v>
                </c:pt>
                <c:pt idx="3846">
                  <c:v>58565</c:v>
                </c:pt>
                <c:pt idx="3847">
                  <c:v>58572</c:v>
                </c:pt>
                <c:pt idx="3848">
                  <c:v>58579</c:v>
                </c:pt>
                <c:pt idx="3849">
                  <c:v>58586</c:v>
                </c:pt>
                <c:pt idx="3850">
                  <c:v>58593</c:v>
                </c:pt>
                <c:pt idx="3851">
                  <c:v>58600</c:v>
                </c:pt>
                <c:pt idx="3852">
                  <c:v>58607</c:v>
                </c:pt>
                <c:pt idx="3853">
                  <c:v>58614</c:v>
                </c:pt>
                <c:pt idx="3854">
                  <c:v>58621</c:v>
                </c:pt>
                <c:pt idx="3855">
                  <c:v>58628</c:v>
                </c:pt>
                <c:pt idx="3856">
                  <c:v>58635</c:v>
                </c:pt>
                <c:pt idx="3857">
                  <c:v>58642</c:v>
                </c:pt>
                <c:pt idx="3858">
                  <c:v>58649</c:v>
                </c:pt>
                <c:pt idx="3859">
                  <c:v>58656</c:v>
                </c:pt>
                <c:pt idx="3860">
                  <c:v>58663</c:v>
                </c:pt>
                <c:pt idx="3861">
                  <c:v>58670</c:v>
                </c:pt>
                <c:pt idx="3862">
                  <c:v>58677</c:v>
                </c:pt>
                <c:pt idx="3863">
                  <c:v>58684</c:v>
                </c:pt>
                <c:pt idx="3864">
                  <c:v>58691</c:v>
                </c:pt>
                <c:pt idx="3865">
                  <c:v>58698</c:v>
                </c:pt>
                <c:pt idx="3866">
                  <c:v>58705</c:v>
                </c:pt>
                <c:pt idx="3867">
                  <c:v>58712</c:v>
                </c:pt>
                <c:pt idx="3868">
                  <c:v>58719</c:v>
                </c:pt>
                <c:pt idx="3869">
                  <c:v>58726</c:v>
                </c:pt>
                <c:pt idx="3870">
                  <c:v>58733</c:v>
                </c:pt>
                <c:pt idx="3871">
                  <c:v>58740</c:v>
                </c:pt>
                <c:pt idx="3872">
                  <c:v>58747</c:v>
                </c:pt>
                <c:pt idx="3873">
                  <c:v>58754</c:v>
                </c:pt>
                <c:pt idx="3874">
                  <c:v>58761</c:v>
                </c:pt>
                <c:pt idx="3875">
                  <c:v>58768</c:v>
                </c:pt>
                <c:pt idx="3876">
                  <c:v>58775</c:v>
                </c:pt>
                <c:pt idx="3877">
                  <c:v>58782</c:v>
                </c:pt>
                <c:pt idx="3878">
                  <c:v>58789</c:v>
                </c:pt>
                <c:pt idx="3879">
                  <c:v>58796</c:v>
                </c:pt>
                <c:pt idx="3880">
                  <c:v>58803</c:v>
                </c:pt>
                <c:pt idx="3881">
                  <c:v>58810</c:v>
                </c:pt>
                <c:pt idx="3882">
                  <c:v>58817</c:v>
                </c:pt>
                <c:pt idx="3883">
                  <c:v>58824</c:v>
                </c:pt>
                <c:pt idx="3884">
                  <c:v>58831</c:v>
                </c:pt>
                <c:pt idx="3885">
                  <c:v>58838</c:v>
                </c:pt>
                <c:pt idx="3886">
                  <c:v>58845</c:v>
                </c:pt>
                <c:pt idx="3887">
                  <c:v>58852</c:v>
                </c:pt>
                <c:pt idx="3888">
                  <c:v>58859</c:v>
                </c:pt>
                <c:pt idx="3889">
                  <c:v>58866</c:v>
                </c:pt>
                <c:pt idx="3890">
                  <c:v>58873</c:v>
                </c:pt>
                <c:pt idx="3891">
                  <c:v>58880</c:v>
                </c:pt>
                <c:pt idx="3892">
                  <c:v>58887</c:v>
                </c:pt>
                <c:pt idx="3893">
                  <c:v>58894</c:v>
                </c:pt>
                <c:pt idx="3894">
                  <c:v>58901</c:v>
                </c:pt>
                <c:pt idx="3895">
                  <c:v>58908</c:v>
                </c:pt>
                <c:pt idx="3896">
                  <c:v>58915</c:v>
                </c:pt>
                <c:pt idx="3897">
                  <c:v>58922</c:v>
                </c:pt>
                <c:pt idx="3898">
                  <c:v>58929</c:v>
                </c:pt>
                <c:pt idx="3899">
                  <c:v>58936</c:v>
                </c:pt>
                <c:pt idx="3900">
                  <c:v>58943</c:v>
                </c:pt>
                <c:pt idx="3901">
                  <c:v>58950</c:v>
                </c:pt>
                <c:pt idx="3902">
                  <c:v>58957</c:v>
                </c:pt>
                <c:pt idx="3903">
                  <c:v>58964</c:v>
                </c:pt>
                <c:pt idx="3904">
                  <c:v>58971</c:v>
                </c:pt>
                <c:pt idx="3905">
                  <c:v>58978</c:v>
                </c:pt>
                <c:pt idx="3906">
                  <c:v>58985</c:v>
                </c:pt>
                <c:pt idx="3907">
                  <c:v>58992</c:v>
                </c:pt>
                <c:pt idx="3908">
                  <c:v>58999</c:v>
                </c:pt>
                <c:pt idx="3909">
                  <c:v>59006</c:v>
                </c:pt>
                <c:pt idx="3910">
                  <c:v>59013</c:v>
                </c:pt>
                <c:pt idx="3911">
                  <c:v>59020</c:v>
                </c:pt>
                <c:pt idx="3912">
                  <c:v>59027</c:v>
                </c:pt>
                <c:pt idx="3913">
                  <c:v>59034</c:v>
                </c:pt>
                <c:pt idx="3914">
                  <c:v>59041</c:v>
                </c:pt>
                <c:pt idx="3915">
                  <c:v>59048</c:v>
                </c:pt>
                <c:pt idx="3916">
                  <c:v>59055</c:v>
                </c:pt>
                <c:pt idx="3917">
                  <c:v>59062</c:v>
                </c:pt>
                <c:pt idx="3918">
                  <c:v>59069</c:v>
                </c:pt>
                <c:pt idx="3919">
                  <c:v>59076</c:v>
                </c:pt>
                <c:pt idx="3920">
                  <c:v>59083</c:v>
                </c:pt>
                <c:pt idx="3921">
                  <c:v>59090</c:v>
                </c:pt>
                <c:pt idx="3922">
                  <c:v>59097</c:v>
                </c:pt>
                <c:pt idx="3923">
                  <c:v>59104</c:v>
                </c:pt>
                <c:pt idx="3924">
                  <c:v>59111</c:v>
                </c:pt>
                <c:pt idx="3925">
                  <c:v>59118</c:v>
                </c:pt>
                <c:pt idx="3926">
                  <c:v>59125</c:v>
                </c:pt>
                <c:pt idx="3927">
                  <c:v>59132</c:v>
                </c:pt>
                <c:pt idx="3928">
                  <c:v>59139</c:v>
                </c:pt>
                <c:pt idx="3929">
                  <c:v>59146</c:v>
                </c:pt>
                <c:pt idx="3930">
                  <c:v>59153</c:v>
                </c:pt>
                <c:pt idx="3931">
                  <c:v>59160</c:v>
                </c:pt>
                <c:pt idx="3932">
                  <c:v>59167</c:v>
                </c:pt>
                <c:pt idx="3933">
                  <c:v>59174</c:v>
                </c:pt>
                <c:pt idx="3934">
                  <c:v>59181</c:v>
                </c:pt>
                <c:pt idx="3935">
                  <c:v>59188</c:v>
                </c:pt>
                <c:pt idx="3936">
                  <c:v>59195</c:v>
                </c:pt>
                <c:pt idx="3937">
                  <c:v>59202</c:v>
                </c:pt>
                <c:pt idx="3938">
                  <c:v>59209</c:v>
                </c:pt>
                <c:pt idx="3939">
                  <c:v>59216</c:v>
                </c:pt>
                <c:pt idx="3940">
                  <c:v>59223</c:v>
                </c:pt>
                <c:pt idx="3941">
                  <c:v>59230</c:v>
                </c:pt>
                <c:pt idx="3942">
                  <c:v>59237</c:v>
                </c:pt>
                <c:pt idx="3943">
                  <c:v>59244</c:v>
                </c:pt>
                <c:pt idx="3944">
                  <c:v>59251</c:v>
                </c:pt>
                <c:pt idx="3945">
                  <c:v>59258</c:v>
                </c:pt>
                <c:pt idx="3946">
                  <c:v>59265</c:v>
                </c:pt>
                <c:pt idx="3947">
                  <c:v>59272</c:v>
                </c:pt>
                <c:pt idx="3948">
                  <c:v>59279</c:v>
                </c:pt>
                <c:pt idx="3949">
                  <c:v>59286</c:v>
                </c:pt>
                <c:pt idx="3950">
                  <c:v>59293</c:v>
                </c:pt>
                <c:pt idx="3951">
                  <c:v>59300</c:v>
                </c:pt>
                <c:pt idx="3952">
                  <c:v>59307</c:v>
                </c:pt>
                <c:pt idx="3953">
                  <c:v>59314</c:v>
                </c:pt>
                <c:pt idx="3954">
                  <c:v>59321</c:v>
                </c:pt>
                <c:pt idx="3955">
                  <c:v>59328</c:v>
                </c:pt>
                <c:pt idx="3956">
                  <c:v>59335</c:v>
                </c:pt>
                <c:pt idx="3957">
                  <c:v>59342</c:v>
                </c:pt>
                <c:pt idx="3958">
                  <c:v>59349</c:v>
                </c:pt>
                <c:pt idx="3959">
                  <c:v>59356</c:v>
                </c:pt>
                <c:pt idx="3960">
                  <c:v>59363</c:v>
                </c:pt>
                <c:pt idx="3961">
                  <c:v>59370</c:v>
                </c:pt>
                <c:pt idx="3962">
                  <c:v>59377</c:v>
                </c:pt>
                <c:pt idx="3963">
                  <c:v>59384</c:v>
                </c:pt>
                <c:pt idx="3964">
                  <c:v>59391</c:v>
                </c:pt>
                <c:pt idx="3965">
                  <c:v>59398</c:v>
                </c:pt>
                <c:pt idx="3966">
                  <c:v>59405</c:v>
                </c:pt>
                <c:pt idx="3967">
                  <c:v>59412</c:v>
                </c:pt>
                <c:pt idx="3968">
                  <c:v>59419</c:v>
                </c:pt>
                <c:pt idx="3969">
                  <c:v>59426</c:v>
                </c:pt>
                <c:pt idx="3970">
                  <c:v>59433</c:v>
                </c:pt>
                <c:pt idx="3971">
                  <c:v>59440</c:v>
                </c:pt>
                <c:pt idx="3972">
                  <c:v>59447</c:v>
                </c:pt>
                <c:pt idx="3973">
                  <c:v>59454</c:v>
                </c:pt>
                <c:pt idx="3974">
                  <c:v>59461</c:v>
                </c:pt>
                <c:pt idx="3975">
                  <c:v>59468</c:v>
                </c:pt>
                <c:pt idx="3976">
                  <c:v>59475</c:v>
                </c:pt>
                <c:pt idx="3977">
                  <c:v>59482</c:v>
                </c:pt>
                <c:pt idx="3978">
                  <c:v>59489</c:v>
                </c:pt>
                <c:pt idx="3979">
                  <c:v>59496</c:v>
                </c:pt>
                <c:pt idx="3980">
                  <c:v>59503</c:v>
                </c:pt>
                <c:pt idx="3981">
                  <c:v>59510</c:v>
                </c:pt>
                <c:pt idx="3982">
                  <c:v>59517</c:v>
                </c:pt>
                <c:pt idx="3983">
                  <c:v>59524</c:v>
                </c:pt>
                <c:pt idx="3984">
                  <c:v>59532</c:v>
                </c:pt>
                <c:pt idx="3985">
                  <c:v>59539</c:v>
                </c:pt>
                <c:pt idx="3986">
                  <c:v>59546</c:v>
                </c:pt>
                <c:pt idx="3987">
                  <c:v>59553</c:v>
                </c:pt>
                <c:pt idx="3988">
                  <c:v>59560</c:v>
                </c:pt>
                <c:pt idx="3989">
                  <c:v>59567</c:v>
                </c:pt>
                <c:pt idx="3990">
                  <c:v>59574</c:v>
                </c:pt>
                <c:pt idx="3991">
                  <c:v>59581</c:v>
                </c:pt>
                <c:pt idx="3992">
                  <c:v>59588</c:v>
                </c:pt>
                <c:pt idx="3993">
                  <c:v>59595</c:v>
                </c:pt>
                <c:pt idx="3994">
                  <c:v>59602</c:v>
                </c:pt>
                <c:pt idx="3995">
                  <c:v>59609</c:v>
                </c:pt>
                <c:pt idx="3996">
                  <c:v>59616</c:v>
                </c:pt>
                <c:pt idx="3997">
                  <c:v>59623</c:v>
                </c:pt>
                <c:pt idx="3998">
                  <c:v>59630</c:v>
                </c:pt>
                <c:pt idx="3999">
                  <c:v>59637</c:v>
                </c:pt>
                <c:pt idx="4000">
                  <c:v>59644</c:v>
                </c:pt>
                <c:pt idx="4001">
                  <c:v>59651</c:v>
                </c:pt>
                <c:pt idx="4002">
                  <c:v>59658</c:v>
                </c:pt>
                <c:pt idx="4003">
                  <c:v>59665</c:v>
                </c:pt>
                <c:pt idx="4004">
                  <c:v>59672</c:v>
                </c:pt>
                <c:pt idx="4005">
                  <c:v>59679</c:v>
                </c:pt>
                <c:pt idx="4006">
                  <c:v>59686</c:v>
                </c:pt>
                <c:pt idx="4007">
                  <c:v>59693</c:v>
                </c:pt>
                <c:pt idx="4008">
                  <c:v>59700</c:v>
                </c:pt>
                <c:pt idx="4009">
                  <c:v>59707</c:v>
                </c:pt>
                <c:pt idx="4010">
                  <c:v>59714</c:v>
                </c:pt>
                <c:pt idx="4011">
                  <c:v>59721</c:v>
                </c:pt>
                <c:pt idx="4012">
                  <c:v>59728</c:v>
                </c:pt>
                <c:pt idx="4013">
                  <c:v>59735</c:v>
                </c:pt>
                <c:pt idx="4014">
                  <c:v>59742</c:v>
                </c:pt>
                <c:pt idx="4015">
                  <c:v>59749</c:v>
                </c:pt>
                <c:pt idx="4016">
                  <c:v>59756</c:v>
                </c:pt>
                <c:pt idx="4017">
                  <c:v>59763</c:v>
                </c:pt>
                <c:pt idx="4018">
                  <c:v>59770</c:v>
                </c:pt>
                <c:pt idx="4019">
                  <c:v>59777</c:v>
                </c:pt>
                <c:pt idx="4020">
                  <c:v>59784</c:v>
                </c:pt>
                <c:pt idx="4021">
                  <c:v>59791</c:v>
                </c:pt>
                <c:pt idx="4022">
                  <c:v>59798</c:v>
                </c:pt>
                <c:pt idx="4023">
                  <c:v>59805</c:v>
                </c:pt>
                <c:pt idx="4024">
                  <c:v>59812</c:v>
                </c:pt>
                <c:pt idx="4025">
                  <c:v>59819</c:v>
                </c:pt>
                <c:pt idx="4026">
                  <c:v>59826</c:v>
                </c:pt>
                <c:pt idx="4027">
                  <c:v>59833</c:v>
                </c:pt>
                <c:pt idx="4028">
                  <c:v>59840</c:v>
                </c:pt>
                <c:pt idx="4029">
                  <c:v>59847</c:v>
                </c:pt>
                <c:pt idx="4030">
                  <c:v>59854</c:v>
                </c:pt>
                <c:pt idx="4031">
                  <c:v>59861</c:v>
                </c:pt>
                <c:pt idx="4032">
                  <c:v>59868</c:v>
                </c:pt>
                <c:pt idx="4033">
                  <c:v>59875</c:v>
                </c:pt>
                <c:pt idx="4034">
                  <c:v>59882</c:v>
                </c:pt>
                <c:pt idx="4035">
                  <c:v>59889</c:v>
                </c:pt>
                <c:pt idx="4036">
                  <c:v>59897</c:v>
                </c:pt>
                <c:pt idx="4037">
                  <c:v>59904</c:v>
                </c:pt>
                <c:pt idx="4038">
                  <c:v>59911</c:v>
                </c:pt>
                <c:pt idx="4039">
                  <c:v>59918</c:v>
                </c:pt>
                <c:pt idx="4040">
                  <c:v>59925</c:v>
                </c:pt>
                <c:pt idx="4041">
                  <c:v>59932</c:v>
                </c:pt>
                <c:pt idx="4042">
                  <c:v>59939</c:v>
                </c:pt>
                <c:pt idx="4043">
                  <c:v>59946</c:v>
                </c:pt>
                <c:pt idx="4044">
                  <c:v>59953</c:v>
                </c:pt>
                <c:pt idx="4045">
                  <c:v>59960</c:v>
                </c:pt>
                <c:pt idx="4046">
                  <c:v>59967</c:v>
                </c:pt>
                <c:pt idx="4047">
                  <c:v>59974</c:v>
                </c:pt>
                <c:pt idx="4048">
                  <c:v>59981</c:v>
                </c:pt>
                <c:pt idx="4049">
                  <c:v>59988</c:v>
                </c:pt>
                <c:pt idx="4050">
                  <c:v>59995</c:v>
                </c:pt>
                <c:pt idx="4051">
                  <c:v>60002</c:v>
                </c:pt>
                <c:pt idx="4052">
                  <c:v>60009</c:v>
                </c:pt>
                <c:pt idx="4053">
                  <c:v>60016</c:v>
                </c:pt>
                <c:pt idx="4054">
                  <c:v>60024</c:v>
                </c:pt>
                <c:pt idx="4055">
                  <c:v>60031</c:v>
                </c:pt>
                <c:pt idx="4056">
                  <c:v>60038</c:v>
                </c:pt>
                <c:pt idx="4057">
                  <c:v>60045</c:v>
                </c:pt>
                <c:pt idx="4058">
                  <c:v>60052</c:v>
                </c:pt>
                <c:pt idx="4059">
                  <c:v>60059</c:v>
                </c:pt>
                <c:pt idx="4060">
                  <c:v>60066</c:v>
                </c:pt>
                <c:pt idx="4061">
                  <c:v>60073</c:v>
                </c:pt>
                <c:pt idx="4062">
                  <c:v>60080</c:v>
                </c:pt>
                <c:pt idx="4063">
                  <c:v>60087</c:v>
                </c:pt>
                <c:pt idx="4064">
                  <c:v>60094</c:v>
                </c:pt>
                <c:pt idx="4065">
                  <c:v>60101</c:v>
                </c:pt>
                <c:pt idx="4066">
                  <c:v>60108</c:v>
                </c:pt>
                <c:pt idx="4067">
                  <c:v>60115</c:v>
                </c:pt>
                <c:pt idx="4068">
                  <c:v>60122</c:v>
                </c:pt>
                <c:pt idx="4069">
                  <c:v>60129</c:v>
                </c:pt>
                <c:pt idx="4070">
                  <c:v>60136</c:v>
                </c:pt>
                <c:pt idx="4071">
                  <c:v>60143</c:v>
                </c:pt>
                <c:pt idx="4072">
                  <c:v>60150</c:v>
                </c:pt>
                <c:pt idx="4073">
                  <c:v>60157</c:v>
                </c:pt>
                <c:pt idx="4074">
                  <c:v>60164</c:v>
                </c:pt>
                <c:pt idx="4075">
                  <c:v>60171</c:v>
                </c:pt>
                <c:pt idx="4076">
                  <c:v>60178</c:v>
                </c:pt>
                <c:pt idx="4077">
                  <c:v>60185</c:v>
                </c:pt>
                <c:pt idx="4078">
                  <c:v>60192</c:v>
                </c:pt>
                <c:pt idx="4079">
                  <c:v>60199</c:v>
                </c:pt>
                <c:pt idx="4080">
                  <c:v>60206</c:v>
                </c:pt>
                <c:pt idx="4081">
                  <c:v>60213</c:v>
                </c:pt>
                <c:pt idx="4082">
                  <c:v>60220</c:v>
                </c:pt>
                <c:pt idx="4083">
                  <c:v>60227</c:v>
                </c:pt>
                <c:pt idx="4084">
                  <c:v>60234</c:v>
                </c:pt>
                <c:pt idx="4085">
                  <c:v>60241</c:v>
                </c:pt>
                <c:pt idx="4086">
                  <c:v>60248</c:v>
                </c:pt>
                <c:pt idx="4087">
                  <c:v>60255</c:v>
                </c:pt>
                <c:pt idx="4088">
                  <c:v>60265</c:v>
                </c:pt>
                <c:pt idx="4089">
                  <c:v>60272</c:v>
                </c:pt>
                <c:pt idx="4090">
                  <c:v>60279</c:v>
                </c:pt>
                <c:pt idx="4091">
                  <c:v>60286</c:v>
                </c:pt>
                <c:pt idx="4092">
                  <c:v>60293</c:v>
                </c:pt>
                <c:pt idx="4093">
                  <c:v>60300</c:v>
                </c:pt>
                <c:pt idx="4094">
                  <c:v>60307</c:v>
                </c:pt>
                <c:pt idx="4095">
                  <c:v>60314</c:v>
                </c:pt>
                <c:pt idx="4096">
                  <c:v>60321</c:v>
                </c:pt>
                <c:pt idx="4097">
                  <c:v>60328</c:v>
                </c:pt>
                <c:pt idx="4098">
                  <c:v>60335</c:v>
                </c:pt>
                <c:pt idx="4099">
                  <c:v>60342</c:v>
                </c:pt>
                <c:pt idx="4100">
                  <c:v>60349</c:v>
                </c:pt>
                <c:pt idx="4101">
                  <c:v>60357</c:v>
                </c:pt>
                <c:pt idx="4102">
                  <c:v>60364</c:v>
                </c:pt>
                <c:pt idx="4103">
                  <c:v>60371</c:v>
                </c:pt>
                <c:pt idx="4104">
                  <c:v>60378</c:v>
                </c:pt>
                <c:pt idx="4105">
                  <c:v>60385</c:v>
                </c:pt>
                <c:pt idx="4106">
                  <c:v>60392</c:v>
                </c:pt>
                <c:pt idx="4107">
                  <c:v>60399</c:v>
                </c:pt>
                <c:pt idx="4108">
                  <c:v>60406</c:v>
                </c:pt>
                <c:pt idx="4109">
                  <c:v>60413</c:v>
                </c:pt>
                <c:pt idx="4110">
                  <c:v>60420</c:v>
                </c:pt>
                <c:pt idx="4111">
                  <c:v>60427</c:v>
                </c:pt>
                <c:pt idx="4112">
                  <c:v>60434</c:v>
                </c:pt>
                <c:pt idx="4113">
                  <c:v>60441</c:v>
                </c:pt>
                <c:pt idx="4114">
                  <c:v>60448</c:v>
                </c:pt>
                <c:pt idx="4115">
                  <c:v>60455</c:v>
                </c:pt>
                <c:pt idx="4116">
                  <c:v>60462</c:v>
                </c:pt>
                <c:pt idx="4117">
                  <c:v>60469</c:v>
                </c:pt>
                <c:pt idx="4118">
                  <c:v>60476</c:v>
                </c:pt>
                <c:pt idx="4119">
                  <c:v>60483</c:v>
                </c:pt>
                <c:pt idx="4120">
                  <c:v>60490</c:v>
                </c:pt>
                <c:pt idx="4121">
                  <c:v>60497</c:v>
                </c:pt>
                <c:pt idx="4122">
                  <c:v>60504</c:v>
                </c:pt>
                <c:pt idx="4123">
                  <c:v>60511</c:v>
                </c:pt>
                <c:pt idx="4124">
                  <c:v>60518</c:v>
                </c:pt>
                <c:pt idx="4125">
                  <c:v>60525</c:v>
                </c:pt>
                <c:pt idx="4126">
                  <c:v>60532</c:v>
                </c:pt>
                <c:pt idx="4127">
                  <c:v>60539</c:v>
                </c:pt>
                <c:pt idx="4128">
                  <c:v>60546</c:v>
                </c:pt>
                <c:pt idx="4129">
                  <c:v>60553</c:v>
                </c:pt>
                <c:pt idx="4130">
                  <c:v>60560</c:v>
                </c:pt>
                <c:pt idx="4131">
                  <c:v>60567</c:v>
                </c:pt>
                <c:pt idx="4132">
                  <c:v>60574</c:v>
                </c:pt>
                <c:pt idx="4133">
                  <c:v>60581</c:v>
                </c:pt>
                <c:pt idx="4134">
                  <c:v>60588</c:v>
                </c:pt>
                <c:pt idx="4135">
                  <c:v>60595</c:v>
                </c:pt>
                <c:pt idx="4136">
                  <c:v>60602</c:v>
                </c:pt>
                <c:pt idx="4137">
                  <c:v>60609</c:v>
                </c:pt>
                <c:pt idx="4138">
                  <c:v>60616</c:v>
                </c:pt>
                <c:pt idx="4139">
                  <c:v>60623</c:v>
                </c:pt>
                <c:pt idx="4140">
                  <c:v>60630</c:v>
                </c:pt>
                <c:pt idx="4141">
                  <c:v>60637</c:v>
                </c:pt>
                <c:pt idx="4142">
                  <c:v>60644</c:v>
                </c:pt>
                <c:pt idx="4143">
                  <c:v>60651</c:v>
                </c:pt>
                <c:pt idx="4144">
                  <c:v>60658</c:v>
                </c:pt>
                <c:pt idx="4145">
                  <c:v>60665</c:v>
                </c:pt>
                <c:pt idx="4146">
                  <c:v>60672</c:v>
                </c:pt>
                <c:pt idx="4147">
                  <c:v>60679</c:v>
                </c:pt>
                <c:pt idx="4148">
                  <c:v>60686</c:v>
                </c:pt>
                <c:pt idx="4149">
                  <c:v>60693</c:v>
                </c:pt>
                <c:pt idx="4150">
                  <c:v>60700</c:v>
                </c:pt>
                <c:pt idx="4151">
                  <c:v>60707</c:v>
                </c:pt>
                <c:pt idx="4152">
                  <c:v>60714</c:v>
                </c:pt>
                <c:pt idx="4153">
                  <c:v>60721</c:v>
                </c:pt>
                <c:pt idx="4154">
                  <c:v>60728</c:v>
                </c:pt>
                <c:pt idx="4155">
                  <c:v>60735</c:v>
                </c:pt>
                <c:pt idx="4156">
                  <c:v>60742</c:v>
                </c:pt>
                <c:pt idx="4157">
                  <c:v>60749</c:v>
                </c:pt>
                <c:pt idx="4158">
                  <c:v>60756</c:v>
                </c:pt>
                <c:pt idx="4159">
                  <c:v>60763</c:v>
                </c:pt>
                <c:pt idx="4160">
                  <c:v>60770</c:v>
                </c:pt>
                <c:pt idx="4161">
                  <c:v>60777</c:v>
                </c:pt>
                <c:pt idx="4162">
                  <c:v>60784</c:v>
                </c:pt>
                <c:pt idx="4163">
                  <c:v>60791</c:v>
                </c:pt>
                <c:pt idx="4164">
                  <c:v>60798</c:v>
                </c:pt>
                <c:pt idx="4165">
                  <c:v>60805</c:v>
                </c:pt>
                <c:pt idx="4166">
                  <c:v>60812</c:v>
                </c:pt>
                <c:pt idx="4167">
                  <c:v>60819</c:v>
                </c:pt>
                <c:pt idx="4168">
                  <c:v>60826</c:v>
                </c:pt>
                <c:pt idx="4169">
                  <c:v>60833</c:v>
                </c:pt>
                <c:pt idx="4170">
                  <c:v>60840</c:v>
                </c:pt>
                <c:pt idx="4171">
                  <c:v>60847</c:v>
                </c:pt>
                <c:pt idx="4172">
                  <c:v>60854</c:v>
                </c:pt>
                <c:pt idx="4173">
                  <c:v>60861</c:v>
                </c:pt>
                <c:pt idx="4174">
                  <c:v>60868</c:v>
                </c:pt>
                <c:pt idx="4175">
                  <c:v>60875</c:v>
                </c:pt>
                <c:pt idx="4176">
                  <c:v>60882</c:v>
                </c:pt>
                <c:pt idx="4177">
                  <c:v>60889</c:v>
                </c:pt>
                <c:pt idx="4178">
                  <c:v>60896</c:v>
                </c:pt>
                <c:pt idx="4179">
                  <c:v>60903</c:v>
                </c:pt>
                <c:pt idx="4180">
                  <c:v>60910</c:v>
                </c:pt>
                <c:pt idx="4181">
                  <c:v>60917</c:v>
                </c:pt>
                <c:pt idx="4182">
                  <c:v>60924</c:v>
                </c:pt>
                <c:pt idx="4183">
                  <c:v>60931</c:v>
                </c:pt>
                <c:pt idx="4184">
                  <c:v>60938</c:v>
                </c:pt>
                <c:pt idx="4185">
                  <c:v>60945</c:v>
                </c:pt>
                <c:pt idx="4186">
                  <c:v>60952</c:v>
                </c:pt>
                <c:pt idx="4187">
                  <c:v>60959</c:v>
                </c:pt>
                <c:pt idx="4188">
                  <c:v>60966</c:v>
                </c:pt>
                <c:pt idx="4189">
                  <c:v>60973</c:v>
                </c:pt>
                <c:pt idx="4190">
                  <c:v>60980</c:v>
                </c:pt>
                <c:pt idx="4191">
                  <c:v>60987</c:v>
                </c:pt>
                <c:pt idx="4192">
                  <c:v>60994</c:v>
                </c:pt>
                <c:pt idx="4193">
                  <c:v>61001</c:v>
                </c:pt>
                <c:pt idx="4194">
                  <c:v>61008</c:v>
                </c:pt>
                <c:pt idx="4195">
                  <c:v>61015</c:v>
                </c:pt>
                <c:pt idx="4196">
                  <c:v>61022</c:v>
                </c:pt>
                <c:pt idx="4197">
                  <c:v>61029</c:v>
                </c:pt>
                <c:pt idx="4198">
                  <c:v>61036</c:v>
                </c:pt>
                <c:pt idx="4199">
                  <c:v>61043</c:v>
                </c:pt>
                <c:pt idx="4200">
                  <c:v>61050</c:v>
                </c:pt>
                <c:pt idx="4201">
                  <c:v>61057</c:v>
                </c:pt>
                <c:pt idx="4202">
                  <c:v>61064</c:v>
                </c:pt>
                <c:pt idx="4203">
                  <c:v>61071</c:v>
                </c:pt>
                <c:pt idx="4204">
                  <c:v>61078</c:v>
                </c:pt>
                <c:pt idx="4205">
                  <c:v>61085</c:v>
                </c:pt>
                <c:pt idx="4206">
                  <c:v>61092</c:v>
                </c:pt>
                <c:pt idx="4207">
                  <c:v>61099</c:v>
                </c:pt>
                <c:pt idx="4208">
                  <c:v>61106</c:v>
                </c:pt>
                <c:pt idx="4209">
                  <c:v>61113</c:v>
                </c:pt>
                <c:pt idx="4210">
                  <c:v>61120</c:v>
                </c:pt>
                <c:pt idx="4211">
                  <c:v>61127</c:v>
                </c:pt>
                <c:pt idx="4212">
                  <c:v>61134</c:v>
                </c:pt>
                <c:pt idx="4213">
                  <c:v>61141</c:v>
                </c:pt>
                <c:pt idx="4214">
                  <c:v>61148</c:v>
                </c:pt>
                <c:pt idx="4215">
                  <c:v>61155</c:v>
                </c:pt>
                <c:pt idx="4216">
                  <c:v>61162</c:v>
                </c:pt>
                <c:pt idx="4217">
                  <c:v>61169</c:v>
                </c:pt>
                <c:pt idx="4218">
                  <c:v>61176</c:v>
                </c:pt>
                <c:pt idx="4219">
                  <c:v>61183</c:v>
                </c:pt>
                <c:pt idx="4220">
                  <c:v>61190</c:v>
                </c:pt>
                <c:pt idx="4221">
                  <c:v>61197</c:v>
                </c:pt>
                <c:pt idx="4222">
                  <c:v>61204</c:v>
                </c:pt>
                <c:pt idx="4223">
                  <c:v>61211</c:v>
                </c:pt>
                <c:pt idx="4224">
                  <c:v>61218</c:v>
                </c:pt>
                <c:pt idx="4225">
                  <c:v>61225</c:v>
                </c:pt>
                <c:pt idx="4226">
                  <c:v>61232</c:v>
                </c:pt>
                <c:pt idx="4227">
                  <c:v>61239</c:v>
                </c:pt>
                <c:pt idx="4228">
                  <c:v>61246</c:v>
                </c:pt>
                <c:pt idx="4229">
                  <c:v>61253</c:v>
                </c:pt>
                <c:pt idx="4230">
                  <c:v>61260</c:v>
                </c:pt>
                <c:pt idx="4231">
                  <c:v>61267</c:v>
                </c:pt>
                <c:pt idx="4232">
                  <c:v>61274</c:v>
                </c:pt>
                <c:pt idx="4233">
                  <c:v>61281</c:v>
                </c:pt>
                <c:pt idx="4234">
                  <c:v>61288</c:v>
                </c:pt>
                <c:pt idx="4235">
                  <c:v>61295</c:v>
                </c:pt>
                <c:pt idx="4236">
                  <c:v>61302</c:v>
                </c:pt>
                <c:pt idx="4237">
                  <c:v>61309</c:v>
                </c:pt>
                <c:pt idx="4238">
                  <c:v>61316</c:v>
                </c:pt>
                <c:pt idx="4239">
                  <c:v>61323</c:v>
                </c:pt>
                <c:pt idx="4240">
                  <c:v>61330</c:v>
                </c:pt>
                <c:pt idx="4241">
                  <c:v>61337</c:v>
                </c:pt>
                <c:pt idx="4242">
                  <c:v>61344</c:v>
                </c:pt>
                <c:pt idx="4243">
                  <c:v>61351</c:v>
                </c:pt>
                <c:pt idx="4244">
                  <c:v>61358</c:v>
                </c:pt>
                <c:pt idx="4245">
                  <c:v>61365</c:v>
                </c:pt>
                <c:pt idx="4246">
                  <c:v>61372</c:v>
                </c:pt>
                <c:pt idx="4247">
                  <c:v>61379</c:v>
                </c:pt>
                <c:pt idx="4248">
                  <c:v>61386</c:v>
                </c:pt>
                <c:pt idx="4249">
                  <c:v>61393</c:v>
                </c:pt>
                <c:pt idx="4250">
                  <c:v>61400</c:v>
                </c:pt>
                <c:pt idx="4251">
                  <c:v>61407</c:v>
                </c:pt>
                <c:pt idx="4252">
                  <c:v>61414</c:v>
                </c:pt>
                <c:pt idx="4253">
                  <c:v>61421</c:v>
                </c:pt>
                <c:pt idx="4254">
                  <c:v>61428</c:v>
                </c:pt>
                <c:pt idx="4255">
                  <c:v>61435</c:v>
                </c:pt>
                <c:pt idx="4256">
                  <c:v>61442</c:v>
                </c:pt>
                <c:pt idx="4257">
                  <c:v>61449</c:v>
                </c:pt>
                <c:pt idx="4258">
                  <c:v>61456</c:v>
                </c:pt>
                <c:pt idx="4259">
                  <c:v>61463</c:v>
                </c:pt>
                <c:pt idx="4260">
                  <c:v>61470</c:v>
                </c:pt>
                <c:pt idx="4261">
                  <c:v>61477</c:v>
                </c:pt>
                <c:pt idx="4262">
                  <c:v>61485</c:v>
                </c:pt>
                <c:pt idx="4263">
                  <c:v>61492</c:v>
                </c:pt>
                <c:pt idx="4264">
                  <c:v>61499</c:v>
                </c:pt>
                <c:pt idx="4265">
                  <c:v>61506</c:v>
                </c:pt>
                <c:pt idx="4266">
                  <c:v>61513</c:v>
                </c:pt>
                <c:pt idx="4267">
                  <c:v>61520</c:v>
                </c:pt>
                <c:pt idx="4268">
                  <c:v>61527</c:v>
                </c:pt>
                <c:pt idx="4269">
                  <c:v>61534</c:v>
                </c:pt>
                <c:pt idx="4270">
                  <c:v>61541</c:v>
                </c:pt>
                <c:pt idx="4271">
                  <c:v>61548</c:v>
                </c:pt>
                <c:pt idx="4272">
                  <c:v>61555</c:v>
                </c:pt>
                <c:pt idx="4273">
                  <c:v>61562</c:v>
                </c:pt>
                <c:pt idx="4274">
                  <c:v>61569</c:v>
                </c:pt>
                <c:pt idx="4275">
                  <c:v>61576</c:v>
                </c:pt>
                <c:pt idx="4276">
                  <c:v>61583</c:v>
                </c:pt>
                <c:pt idx="4277">
                  <c:v>61590</c:v>
                </c:pt>
                <c:pt idx="4278">
                  <c:v>61597</c:v>
                </c:pt>
                <c:pt idx="4279">
                  <c:v>61604</c:v>
                </c:pt>
                <c:pt idx="4280">
                  <c:v>61611</c:v>
                </c:pt>
                <c:pt idx="4281">
                  <c:v>61618</c:v>
                </c:pt>
                <c:pt idx="4282">
                  <c:v>61625</c:v>
                </c:pt>
                <c:pt idx="4283">
                  <c:v>61632</c:v>
                </c:pt>
                <c:pt idx="4284">
                  <c:v>61639</c:v>
                </c:pt>
                <c:pt idx="4285">
                  <c:v>61646</c:v>
                </c:pt>
                <c:pt idx="4286">
                  <c:v>61653</c:v>
                </c:pt>
                <c:pt idx="4287">
                  <c:v>61660</c:v>
                </c:pt>
                <c:pt idx="4288">
                  <c:v>61667</c:v>
                </c:pt>
                <c:pt idx="4289">
                  <c:v>61674</c:v>
                </c:pt>
                <c:pt idx="4290">
                  <c:v>61681</c:v>
                </c:pt>
                <c:pt idx="4291">
                  <c:v>61688</c:v>
                </c:pt>
                <c:pt idx="4292">
                  <c:v>61695</c:v>
                </c:pt>
                <c:pt idx="4293">
                  <c:v>61702</c:v>
                </c:pt>
                <c:pt idx="4294">
                  <c:v>61709</c:v>
                </c:pt>
                <c:pt idx="4295">
                  <c:v>61716</c:v>
                </c:pt>
                <c:pt idx="4296">
                  <c:v>61724</c:v>
                </c:pt>
                <c:pt idx="4297">
                  <c:v>61731</c:v>
                </c:pt>
                <c:pt idx="4298">
                  <c:v>61738</c:v>
                </c:pt>
                <c:pt idx="4299">
                  <c:v>61745</c:v>
                </c:pt>
                <c:pt idx="4300">
                  <c:v>61752</c:v>
                </c:pt>
                <c:pt idx="4301">
                  <c:v>61759</c:v>
                </c:pt>
                <c:pt idx="4302">
                  <c:v>61766</c:v>
                </c:pt>
                <c:pt idx="4303">
                  <c:v>61773</c:v>
                </c:pt>
                <c:pt idx="4304">
                  <c:v>61780</c:v>
                </c:pt>
                <c:pt idx="4305">
                  <c:v>61787</c:v>
                </c:pt>
                <c:pt idx="4306">
                  <c:v>61794</c:v>
                </c:pt>
                <c:pt idx="4307">
                  <c:v>61801</c:v>
                </c:pt>
                <c:pt idx="4308">
                  <c:v>61808</c:v>
                </c:pt>
                <c:pt idx="4309">
                  <c:v>61815</c:v>
                </c:pt>
                <c:pt idx="4310">
                  <c:v>61822</c:v>
                </c:pt>
                <c:pt idx="4311">
                  <c:v>61829</c:v>
                </c:pt>
                <c:pt idx="4312">
                  <c:v>61836</c:v>
                </c:pt>
                <c:pt idx="4313">
                  <c:v>61843</c:v>
                </c:pt>
                <c:pt idx="4314">
                  <c:v>61850</c:v>
                </c:pt>
                <c:pt idx="4315">
                  <c:v>61857</c:v>
                </c:pt>
                <c:pt idx="4316">
                  <c:v>61864</c:v>
                </c:pt>
                <c:pt idx="4317">
                  <c:v>61871</c:v>
                </c:pt>
                <c:pt idx="4318">
                  <c:v>61878</c:v>
                </c:pt>
                <c:pt idx="4319">
                  <c:v>61885</c:v>
                </c:pt>
                <c:pt idx="4320">
                  <c:v>61892</c:v>
                </c:pt>
                <c:pt idx="4321">
                  <c:v>61899</c:v>
                </c:pt>
                <c:pt idx="4322">
                  <c:v>61906</c:v>
                </c:pt>
                <c:pt idx="4323">
                  <c:v>61913</c:v>
                </c:pt>
                <c:pt idx="4324">
                  <c:v>61920</c:v>
                </c:pt>
                <c:pt idx="4325">
                  <c:v>61927</c:v>
                </c:pt>
                <c:pt idx="4326">
                  <c:v>61934</c:v>
                </c:pt>
                <c:pt idx="4327">
                  <c:v>61941</c:v>
                </c:pt>
                <c:pt idx="4328">
                  <c:v>61948</c:v>
                </c:pt>
                <c:pt idx="4329">
                  <c:v>61955</c:v>
                </c:pt>
                <c:pt idx="4330">
                  <c:v>61962</c:v>
                </c:pt>
                <c:pt idx="4331">
                  <c:v>61969</c:v>
                </c:pt>
                <c:pt idx="4332">
                  <c:v>61976</c:v>
                </c:pt>
                <c:pt idx="4333">
                  <c:v>61983</c:v>
                </c:pt>
                <c:pt idx="4334">
                  <c:v>61990</c:v>
                </c:pt>
                <c:pt idx="4335">
                  <c:v>61997</c:v>
                </c:pt>
                <c:pt idx="4336">
                  <c:v>62004</c:v>
                </c:pt>
                <c:pt idx="4337">
                  <c:v>62011</c:v>
                </c:pt>
                <c:pt idx="4338">
                  <c:v>62018</c:v>
                </c:pt>
                <c:pt idx="4339">
                  <c:v>62025</c:v>
                </c:pt>
                <c:pt idx="4340">
                  <c:v>62032</c:v>
                </c:pt>
                <c:pt idx="4341">
                  <c:v>62039</c:v>
                </c:pt>
                <c:pt idx="4342">
                  <c:v>62046</c:v>
                </c:pt>
                <c:pt idx="4343">
                  <c:v>62053</c:v>
                </c:pt>
                <c:pt idx="4344">
                  <c:v>62060</c:v>
                </c:pt>
                <c:pt idx="4345">
                  <c:v>62067</c:v>
                </c:pt>
                <c:pt idx="4346">
                  <c:v>62074</c:v>
                </c:pt>
                <c:pt idx="4347">
                  <c:v>62081</c:v>
                </c:pt>
                <c:pt idx="4348">
                  <c:v>62089</c:v>
                </c:pt>
                <c:pt idx="4349">
                  <c:v>62096</c:v>
                </c:pt>
                <c:pt idx="4350">
                  <c:v>62103</c:v>
                </c:pt>
                <c:pt idx="4351">
                  <c:v>62110</c:v>
                </c:pt>
                <c:pt idx="4352">
                  <c:v>62117</c:v>
                </c:pt>
                <c:pt idx="4353">
                  <c:v>62124</c:v>
                </c:pt>
                <c:pt idx="4354">
                  <c:v>62131</c:v>
                </c:pt>
                <c:pt idx="4355">
                  <c:v>62138</c:v>
                </c:pt>
                <c:pt idx="4356">
                  <c:v>62145</c:v>
                </c:pt>
                <c:pt idx="4357">
                  <c:v>62152</c:v>
                </c:pt>
                <c:pt idx="4358">
                  <c:v>62159</c:v>
                </c:pt>
                <c:pt idx="4359">
                  <c:v>62166</c:v>
                </c:pt>
                <c:pt idx="4360">
                  <c:v>62173</c:v>
                </c:pt>
                <c:pt idx="4361">
                  <c:v>62179</c:v>
                </c:pt>
                <c:pt idx="4362">
                  <c:v>62186</c:v>
                </c:pt>
                <c:pt idx="4363">
                  <c:v>62193</c:v>
                </c:pt>
                <c:pt idx="4364">
                  <c:v>62200</c:v>
                </c:pt>
                <c:pt idx="4365">
                  <c:v>62207</c:v>
                </c:pt>
                <c:pt idx="4366">
                  <c:v>62215</c:v>
                </c:pt>
                <c:pt idx="4367">
                  <c:v>62222</c:v>
                </c:pt>
                <c:pt idx="4368">
                  <c:v>62229</c:v>
                </c:pt>
                <c:pt idx="4369">
                  <c:v>62236</c:v>
                </c:pt>
                <c:pt idx="4370">
                  <c:v>62243</c:v>
                </c:pt>
                <c:pt idx="4371">
                  <c:v>62250</c:v>
                </c:pt>
                <c:pt idx="4372">
                  <c:v>62257</c:v>
                </c:pt>
                <c:pt idx="4373">
                  <c:v>62264</c:v>
                </c:pt>
                <c:pt idx="4374">
                  <c:v>62271</c:v>
                </c:pt>
                <c:pt idx="4375">
                  <c:v>62278</c:v>
                </c:pt>
                <c:pt idx="4376">
                  <c:v>62285</c:v>
                </c:pt>
                <c:pt idx="4377">
                  <c:v>62292</c:v>
                </c:pt>
                <c:pt idx="4378">
                  <c:v>62299</c:v>
                </c:pt>
                <c:pt idx="4379">
                  <c:v>62306</c:v>
                </c:pt>
                <c:pt idx="4380">
                  <c:v>62313</c:v>
                </c:pt>
                <c:pt idx="4381">
                  <c:v>62320</c:v>
                </c:pt>
                <c:pt idx="4382">
                  <c:v>62327</c:v>
                </c:pt>
                <c:pt idx="4383">
                  <c:v>62334</c:v>
                </c:pt>
                <c:pt idx="4384">
                  <c:v>62341</c:v>
                </c:pt>
                <c:pt idx="4385">
                  <c:v>62348</c:v>
                </c:pt>
                <c:pt idx="4386">
                  <c:v>62355</c:v>
                </c:pt>
                <c:pt idx="4387">
                  <c:v>62362</c:v>
                </c:pt>
                <c:pt idx="4388">
                  <c:v>62369</c:v>
                </c:pt>
                <c:pt idx="4389">
                  <c:v>62376</c:v>
                </c:pt>
                <c:pt idx="4390">
                  <c:v>62383</c:v>
                </c:pt>
                <c:pt idx="4391">
                  <c:v>62390</c:v>
                </c:pt>
                <c:pt idx="4392">
                  <c:v>62397</c:v>
                </c:pt>
                <c:pt idx="4393">
                  <c:v>62404</c:v>
                </c:pt>
                <c:pt idx="4394">
                  <c:v>62411</c:v>
                </c:pt>
                <c:pt idx="4395">
                  <c:v>62418</c:v>
                </c:pt>
                <c:pt idx="4396">
                  <c:v>62425</c:v>
                </c:pt>
                <c:pt idx="4397">
                  <c:v>62432</c:v>
                </c:pt>
                <c:pt idx="4398">
                  <c:v>62439</c:v>
                </c:pt>
                <c:pt idx="4399">
                  <c:v>62446</c:v>
                </c:pt>
                <c:pt idx="4400">
                  <c:v>62456</c:v>
                </c:pt>
                <c:pt idx="4401">
                  <c:v>62463</c:v>
                </c:pt>
                <c:pt idx="4402">
                  <c:v>62470</c:v>
                </c:pt>
                <c:pt idx="4403">
                  <c:v>62477</c:v>
                </c:pt>
                <c:pt idx="4404">
                  <c:v>62484</c:v>
                </c:pt>
                <c:pt idx="4405">
                  <c:v>62491</c:v>
                </c:pt>
                <c:pt idx="4406">
                  <c:v>62498</c:v>
                </c:pt>
                <c:pt idx="4407">
                  <c:v>62505</c:v>
                </c:pt>
                <c:pt idx="4408">
                  <c:v>62512</c:v>
                </c:pt>
                <c:pt idx="4409">
                  <c:v>62519</c:v>
                </c:pt>
                <c:pt idx="4410">
                  <c:v>62526</c:v>
                </c:pt>
                <c:pt idx="4411">
                  <c:v>62533</c:v>
                </c:pt>
                <c:pt idx="4412">
                  <c:v>62540</c:v>
                </c:pt>
                <c:pt idx="4413">
                  <c:v>62547</c:v>
                </c:pt>
                <c:pt idx="4414">
                  <c:v>62554</c:v>
                </c:pt>
                <c:pt idx="4415">
                  <c:v>62561</c:v>
                </c:pt>
                <c:pt idx="4416">
                  <c:v>62569</c:v>
                </c:pt>
                <c:pt idx="4417">
                  <c:v>62576</c:v>
                </c:pt>
                <c:pt idx="4418">
                  <c:v>62583</c:v>
                </c:pt>
                <c:pt idx="4419">
                  <c:v>62590</c:v>
                </c:pt>
                <c:pt idx="4420">
                  <c:v>62597</c:v>
                </c:pt>
                <c:pt idx="4421">
                  <c:v>62604</c:v>
                </c:pt>
                <c:pt idx="4422">
                  <c:v>62611</c:v>
                </c:pt>
                <c:pt idx="4423">
                  <c:v>62618</c:v>
                </c:pt>
                <c:pt idx="4424">
                  <c:v>62625</c:v>
                </c:pt>
                <c:pt idx="4425">
                  <c:v>62632</c:v>
                </c:pt>
                <c:pt idx="4426">
                  <c:v>62639</c:v>
                </c:pt>
                <c:pt idx="4427">
                  <c:v>62646</c:v>
                </c:pt>
                <c:pt idx="4428">
                  <c:v>62653</c:v>
                </c:pt>
                <c:pt idx="4429">
                  <c:v>62660</c:v>
                </c:pt>
                <c:pt idx="4430">
                  <c:v>62667</c:v>
                </c:pt>
                <c:pt idx="4431">
                  <c:v>62674</c:v>
                </c:pt>
                <c:pt idx="4432">
                  <c:v>62681</c:v>
                </c:pt>
                <c:pt idx="4433">
                  <c:v>62688</c:v>
                </c:pt>
                <c:pt idx="4434">
                  <c:v>62695</c:v>
                </c:pt>
                <c:pt idx="4435">
                  <c:v>62702</c:v>
                </c:pt>
                <c:pt idx="4436">
                  <c:v>62709</c:v>
                </c:pt>
                <c:pt idx="4437">
                  <c:v>62716</c:v>
                </c:pt>
                <c:pt idx="4438">
                  <c:v>62723</c:v>
                </c:pt>
                <c:pt idx="4439">
                  <c:v>62730</c:v>
                </c:pt>
                <c:pt idx="4440">
                  <c:v>62737</c:v>
                </c:pt>
                <c:pt idx="4441">
                  <c:v>62744</c:v>
                </c:pt>
                <c:pt idx="4442">
                  <c:v>62751</c:v>
                </c:pt>
                <c:pt idx="4443">
                  <c:v>62758</c:v>
                </c:pt>
                <c:pt idx="4444">
                  <c:v>62765</c:v>
                </c:pt>
                <c:pt idx="4445">
                  <c:v>62772</c:v>
                </c:pt>
                <c:pt idx="4446">
                  <c:v>62779</c:v>
                </c:pt>
                <c:pt idx="4447">
                  <c:v>62786</c:v>
                </c:pt>
                <c:pt idx="4448">
                  <c:v>62793</c:v>
                </c:pt>
                <c:pt idx="4449">
                  <c:v>62800</c:v>
                </c:pt>
                <c:pt idx="4450">
                  <c:v>62807</c:v>
                </c:pt>
                <c:pt idx="4451">
                  <c:v>62814</c:v>
                </c:pt>
                <c:pt idx="4452">
                  <c:v>62821</c:v>
                </c:pt>
                <c:pt idx="4453">
                  <c:v>62828</c:v>
                </c:pt>
                <c:pt idx="4454">
                  <c:v>62835</c:v>
                </c:pt>
                <c:pt idx="4455">
                  <c:v>62842</c:v>
                </c:pt>
                <c:pt idx="4456">
                  <c:v>62849</c:v>
                </c:pt>
                <c:pt idx="4457">
                  <c:v>62856</c:v>
                </c:pt>
                <c:pt idx="4458">
                  <c:v>62863</c:v>
                </c:pt>
                <c:pt idx="4459">
                  <c:v>62870</c:v>
                </c:pt>
                <c:pt idx="4460">
                  <c:v>62877</c:v>
                </c:pt>
                <c:pt idx="4461">
                  <c:v>62884</c:v>
                </c:pt>
                <c:pt idx="4462">
                  <c:v>62891</c:v>
                </c:pt>
                <c:pt idx="4463">
                  <c:v>62898</c:v>
                </c:pt>
                <c:pt idx="4464">
                  <c:v>62905</c:v>
                </c:pt>
                <c:pt idx="4465">
                  <c:v>62912</c:v>
                </c:pt>
                <c:pt idx="4466">
                  <c:v>62919</c:v>
                </c:pt>
                <c:pt idx="4467">
                  <c:v>62926</c:v>
                </c:pt>
                <c:pt idx="4468">
                  <c:v>62933</c:v>
                </c:pt>
                <c:pt idx="4469">
                  <c:v>62940</c:v>
                </c:pt>
                <c:pt idx="4470">
                  <c:v>62947</c:v>
                </c:pt>
                <c:pt idx="4471">
                  <c:v>62954</c:v>
                </c:pt>
                <c:pt idx="4472">
                  <c:v>62961</c:v>
                </c:pt>
                <c:pt idx="4473">
                  <c:v>62968</c:v>
                </c:pt>
                <c:pt idx="4474">
                  <c:v>62975</c:v>
                </c:pt>
                <c:pt idx="4475">
                  <c:v>62982</c:v>
                </c:pt>
                <c:pt idx="4476">
                  <c:v>62989</c:v>
                </c:pt>
                <c:pt idx="4477">
                  <c:v>62996</c:v>
                </c:pt>
                <c:pt idx="4478">
                  <c:v>63003</c:v>
                </c:pt>
                <c:pt idx="4479">
                  <c:v>63010</c:v>
                </c:pt>
                <c:pt idx="4480">
                  <c:v>63017</c:v>
                </c:pt>
                <c:pt idx="4481">
                  <c:v>63024</c:v>
                </c:pt>
                <c:pt idx="4482">
                  <c:v>63031</c:v>
                </c:pt>
                <c:pt idx="4483">
                  <c:v>63038</c:v>
                </c:pt>
                <c:pt idx="4484">
                  <c:v>63045</c:v>
                </c:pt>
                <c:pt idx="4485">
                  <c:v>63052</c:v>
                </c:pt>
                <c:pt idx="4486">
                  <c:v>63059</c:v>
                </c:pt>
                <c:pt idx="4487">
                  <c:v>63066</c:v>
                </c:pt>
                <c:pt idx="4488">
                  <c:v>63073</c:v>
                </c:pt>
                <c:pt idx="4489">
                  <c:v>63080</c:v>
                </c:pt>
                <c:pt idx="4490">
                  <c:v>63087</c:v>
                </c:pt>
                <c:pt idx="4491">
                  <c:v>63094</c:v>
                </c:pt>
                <c:pt idx="4492">
                  <c:v>63101</c:v>
                </c:pt>
                <c:pt idx="4493">
                  <c:v>63108</c:v>
                </c:pt>
                <c:pt idx="4494">
                  <c:v>63115</c:v>
                </c:pt>
                <c:pt idx="4495">
                  <c:v>63122</c:v>
                </c:pt>
                <c:pt idx="4496">
                  <c:v>63129</c:v>
                </c:pt>
                <c:pt idx="4497">
                  <c:v>63136</c:v>
                </c:pt>
                <c:pt idx="4498">
                  <c:v>63143</c:v>
                </c:pt>
                <c:pt idx="4499">
                  <c:v>63150</c:v>
                </c:pt>
                <c:pt idx="4500">
                  <c:v>63157</c:v>
                </c:pt>
                <c:pt idx="4501">
                  <c:v>63164</c:v>
                </c:pt>
                <c:pt idx="4502">
                  <c:v>63171</c:v>
                </c:pt>
                <c:pt idx="4503">
                  <c:v>63178</c:v>
                </c:pt>
                <c:pt idx="4504">
                  <c:v>63185</c:v>
                </c:pt>
                <c:pt idx="4505">
                  <c:v>63192</c:v>
                </c:pt>
                <c:pt idx="4506">
                  <c:v>63199</c:v>
                </c:pt>
                <c:pt idx="4507">
                  <c:v>63206</c:v>
                </c:pt>
                <c:pt idx="4508">
                  <c:v>63213</c:v>
                </c:pt>
                <c:pt idx="4509">
                  <c:v>63220</c:v>
                </c:pt>
                <c:pt idx="4510">
                  <c:v>63227</c:v>
                </c:pt>
                <c:pt idx="4511">
                  <c:v>63234</c:v>
                </c:pt>
                <c:pt idx="4512">
                  <c:v>63241</c:v>
                </c:pt>
                <c:pt idx="4513">
                  <c:v>63248</c:v>
                </c:pt>
                <c:pt idx="4514">
                  <c:v>63255</c:v>
                </c:pt>
                <c:pt idx="4515">
                  <c:v>63262</c:v>
                </c:pt>
                <c:pt idx="4516">
                  <c:v>63269</c:v>
                </c:pt>
                <c:pt idx="4517">
                  <c:v>63276</c:v>
                </c:pt>
                <c:pt idx="4518">
                  <c:v>63283</c:v>
                </c:pt>
                <c:pt idx="4519">
                  <c:v>63290</c:v>
                </c:pt>
                <c:pt idx="4520">
                  <c:v>63297</c:v>
                </c:pt>
                <c:pt idx="4521">
                  <c:v>63304</c:v>
                </c:pt>
                <c:pt idx="4522">
                  <c:v>63311</c:v>
                </c:pt>
                <c:pt idx="4523">
                  <c:v>63318</c:v>
                </c:pt>
                <c:pt idx="4524">
                  <c:v>63325</c:v>
                </c:pt>
                <c:pt idx="4525">
                  <c:v>63332</c:v>
                </c:pt>
                <c:pt idx="4526">
                  <c:v>63339</c:v>
                </c:pt>
                <c:pt idx="4527">
                  <c:v>63346</c:v>
                </c:pt>
                <c:pt idx="4528">
                  <c:v>63353</c:v>
                </c:pt>
                <c:pt idx="4529">
                  <c:v>63360</c:v>
                </c:pt>
                <c:pt idx="4530">
                  <c:v>63367</c:v>
                </c:pt>
                <c:pt idx="4531">
                  <c:v>63374</c:v>
                </c:pt>
                <c:pt idx="4532">
                  <c:v>63381</c:v>
                </c:pt>
                <c:pt idx="4533">
                  <c:v>63388</c:v>
                </c:pt>
                <c:pt idx="4534">
                  <c:v>63395</c:v>
                </c:pt>
                <c:pt idx="4535">
                  <c:v>63402</c:v>
                </c:pt>
                <c:pt idx="4536">
                  <c:v>63409</c:v>
                </c:pt>
                <c:pt idx="4537">
                  <c:v>63416</c:v>
                </c:pt>
                <c:pt idx="4538">
                  <c:v>63423</c:v>
                </c:pt>
                <c:pt idx="4539">
                  <c:v>63430</c:v>
                </c:pt>
                <c:pt idx="4540">
                  <c:v>63437</c:v>
                </c:pt>
                <c:pt idx="4541">
                  <c:v>63444</c:v>
                </c:pt>
                <c:pt idx="4542">
                  <c:v>63451</c:v>
                </c:pt>
                <c:pt idx="4543">
                  <c:v>63458</c:v>
                </c:pt>
                <c:pt idx="4544">
                  <c:v>63465</c:v>
                </c:pt>
                <c:pt idx="4545">
                  <c:v>63472</c:v>
                </c:pt>
                <c:pt idx="4546">
                  <c:v>63479</c:v>
                </c:pt>
                <c:pt idx="4547">
                  <c:v>63486</c:v>
                </c:pt>
                <c:pt idx="4548">
                  <c:v>63493</c:v>
                </c:pt>
                <c:pt idx="4549">
                  <c:v>63500</c:v>
                </c:pt>
                <c:pt idx="4550">
                  <c:v>63507</c:v>
                </c:pt>
                <c:pt idx="4551">
                  <c:v>63514</c:v>
                </c:pt>
                <c:pt idx="4552">
                  <c:v>63521</c:v>
                </c:pt>
                <c:pt idx="4553">
                  <c:v>63528</c:v>
                </c:pt>
                <c:pt idx="4554">
                  <c:v>63535</c:v>
                </c:pt>
                <c:pt idx="4555">
                  <c:v>63542</c:v>
                </c:pt>
                <c:pt idx="4556">
                  <c:v>63550</c:v>
                </c:pt>
                <c:pt idx="4557">
                  <c:v>63557</c:v>
                </c:pt>
                <c:pt idx="4558">
                  <c:v>63564</c:v>
                </c:pt>
                <c:pt idx="4559">
                  <c:v>63571</c:v>
                </c:pt>
                <c:pt idx="4560">
                  <c:v>63578</c:v>
                </c:pt>
                <c:pt idx="4561">
                  <c:v>63585</c:v>
                </c:pt>
                <c:pt idx="4562">
                  <c:v>63592</c:v>
                </c:pt>
                <c:pt idx="4563">
                  <c:v>63599</c:v>
                </c:pt>
                <c:pt idx="4564">
                  <c:v>63606</c:v>
                </c:pt>
                <c:pt idx="4565">
                  <c:v>63613</c:v>
                </c:pt>
                <c:pt idx="4566">
                  <c:v>63620</c:v>
                </c:pt>
                <c:pt idx="4567">
                  <c:v>63627</c:v>
                </c:pt>
                <c:pt idx="4568">
                  <c:v>63634</c:v>
                </c:pt>
                <c:pt idx="4569">
                  <c:v>63641</c:v>
                </c:pt>
                <c:pt idx="4570">
                  <c:v>63648</c:v>
                </c:pt>
                <c:pt idx="4571">
                  <c:v>63655</c:v>
                </c:pt>
                <c:pt idx="4572">
                  <c:v>63662</c:v>
                </c:pt>
                <c:pt idx="4573">
                  <c:v>63669</c:v>
                </c:pt>
                <c:pt idx="4574">
                  <c:v>63676</c:v>
                </c:pt>
                <c:pt idx="4575">
                  <c:v>63683</c:v>
                </c:pt>
                <c:pt idx="4576">
                  <c:v>63690</c:v>
                </c:pt>
                <c:pt idx="4577">
                  <c:v>63697</c:v>
                </c:pt>
                <c:pt idx="4578">
                  <c:v>63704</c:v>
                </c:pt>
                <c:pt idx="4579">
                  <c:v>63711</c:v>
                </c:pt>
                <c:pt idx="4580">
                  <c:v>63718</c:v>
                </c:pt>
                <c:pt idx="4581">
                  <c:v>63725</c:v>
                </c:pt>
                <c:pt idx="4582">
                  <c:v>63732</c:v>
                </c:pt>
                <c:pt idx="4583">
                  <c:v>63739</c:v>
                </c:pt>
                <c:pt idx="4584">
                  <c:v>63746</c:v>
                </c:pt>
                <c:pt idx="4585">
                  <c:v>63753</c:v>
                </c:pt>
                <c:pt idx="4586">
                  <c:v>63760</c:v>
                </c:pt>
                <c:pt idx="4587">
                  <c:v>63767</c:v>
                </c:pt>
                <c:pt idx="4588">
                  <c:v>63774</c:v>
                </c:pt>
                <c:pt idx="4589">
                  <c:v>63781</c:v>
                </c:pt>
                <c:pt idx="4590">
                  <c:v>63788</c:v>
                </c:pt>
                <c:pt idx="4591">
                  <c:v>63795</c:v>
                </c:pt>
                <c:pt idx="4592">
                  <c:v>63802</c:v>
                </c:pt>
                <c:pt idx="4593">
                  <c:v>63809</c:v>
                </c:pt>
                <c:pt idx="4594">
                  <c:v>63816</c:v>
                </c:pt>
                <c:pt idx="4595">
                  <c:v>63823</c:v>
                </c:pt>
                <c:pt idx="4596">
                  <c:v>63830</c:v>
                </c:pt>
                <c:pt idx="4597">
                  <c:v>63837</c:v>
                </c:pt>
                <c:pt idx="4598">
                  <c:v>63844</c:v>
                </c:pt>
                <c:pt idx="4599">
                  <c:v>63851</c:v>
                </c:pt>
                <c:pt idx="4600">
                  <c:v>63858</c:v>
                </c:pt>
                <c:pt idx="4601">
                  <c:v>63865</c:v>
                </c:pt>
                <c:pt idx="4602">
                  <c:v>63872</c:v>
                </c:pt>
                <c:pt idx="4603">
                  <c:v>63879</c:v>
                </c:pt>
                <c:pt idx="4604">
                  <c:v>63886</c:v>
                </c:pt>
                <c:pt idx="4605">
                  <c:v>63893</c:v>
                </c:pt>
                <c:pt idx="4606">
                  <c:v>63900</c:v>
                </c:pt>
                <c:pt idx="4607">
                  <c:v>63907</c:v>
                </c:pt>
                <c:pt idx="4608">
                  <c:v>63915</c:v>
                </c:pt>
                <c:pt idx="4609">
                  <c:v>63922</c:v>
                </c:pt>
                <c:pt idx="4610">
                  <c:v>63929</c:v>
                </c:pt>
                <c:pt idx="4611">
                  <c:v>63936</c:v>
                </c:pt>
                <c:pt idx="4612">
                  <c:v>63943</c:v>
                </c:pt>
                <c:pt idx="4613">
                  <c:v>63950</c:v>
                </c:pt>
                <c:pt idx="4614">
                  <c:v>63957</c:v>
                </c:pt>
                <c:pt idx="4615">
                  <c:v>63964</c:v>
                </c:pt>
                <c:pt idx="4616">
                  <c:v>63971</c:v>
                </c:pt>
                <c:pt idx="4617">
                  <c:v>63978</c:v>
                </c:pt>
                <c:pt idx="4618">
                  <c:v>63985</c:v>
                </c:pt>
                <c:pt idx="4619">
                  <c:v>63992</c:v>
                </c:pt>
                <c:pt idx="4620">
                  <c:v>63999</c:v>
                </c:pt>
                <c:pt idx="4621">
                  <c:v>64006</c:v>
                </c:pt>
                <c:pt idx="4622">
                  <c:v>64013</c:v>
                </c:pt>
                <c:pt idx="4623">
                  <c:v>64020</c:v>
                </c:pt>
                <c:pt idx="4624">
                  <c:v>64027</c:v>
                </c:pt>
                <c:pt idx="4625">
                  <c:v>64034</c:v>
                </c:pt>
                <c:pt idx="4626">
                  <c:v>64041</c:v>
                </c:pt>
                <c:pt idx="4627">
                  <c:v>64048</c:v>
                </c:pt>
                <c:pt idx="4628">
                  <c:v>64055</c:v>
                </c:pt>
                <c:pt idx="4629">
                  <c:v>64062</c:v>
                </c:pt>
                <c:pt idx="4630">
                  <c:v>64069</c:v>
                </c:pt>
                <c:pt idx="4631">
                  <c:v>64076</c:v>
                </c:pt>
                <c:pt idx="4632">
                  <c:v>64083</c:v>
                </c:pt>
                <c:pt idx="4633">
                  <c:v>64090</c:v>
                </c:pt>
                <c:pt idx="4634">
                  <c:v>64097</c:v>
                </c:pt>
                <c:pt idx="4635">
                  <c:v>64104</c:v>
                </c:pt>
                <c:pt idx="4636">
                  <c:v>64111</c:v>
                </c:pt>
                <c:pt idx="4637">
                  <c:v>64118</c:v>
                </c:pt>
                <c:pt idx="4638">
                  <c:v>64125</c:v>
                </c:pt>
                <c:pt idx="4639">
                  <c:v>64132</c:v>
                </c:pt>
                <c:pt idx="4640">
                  <c:v>64139</c:v>
                </c:pt>
                <c:pt idx="4641">
                  <c:v>64146</c:v>
                </c:pt>
                <c:pt idx="4642">
                  <c:v>64153</c:v>
                </c:pt>
                <c:pt idx="4643">
                  <c:v>64160</c:v>
                </c:pt>
                <c:pt idx="4644">
                  <c:v>64167</c:v>
                </c:pt>
                <c:pt idx="4645">
                  <c:v>64174</c:v>
                </c:pt>
                <c:pt idx="4646">
                  <c:v>64181</c:v>
                </c:pt>
                <c:pt idx="4647">
                  <c:v>64188</c:v>
                </c:pt>
                <c:pt idx="4648">
                  <c:v>64195</c:v>
                </c:pt>
                <c:pt idx="4649">
                  <c:v>64202</c:v>
                </c:pt>
                <c:pt idx="4650">
                  <c:v>64209</c:v>
                </c:pt>
                <c:pt idx="4651">
                  <c:v>64216</c:v>
                </c:pt>
                <c:pt idx="4652">
                  <c:v>64223</c:v>
                </c:pt>
                <c:pt idx="4653">
                  <c:v>64230</c:v>
                </c:pt>
                <c:pt idx="4654">
                  <c:v>64237</c:v>
                </c:pt>
                <c:pt idx="4655">
                  <c:v>64244</c:v>
                </c:pt>
                <c:pt idx="4656">
                  <c:v>64251</c:v>
                </c:pt>
                <c:pt idx="4657">
                  <c:v>64258</c:v>
                </c:pt>
                <c:pt idx="4658">
                  <c:v>64265</c:v>
                </c:pt>
                <c:pt idx="4659">
                  <c:v>64272</c:v>
                </c:pt>
                <c:pt idx="4660">
                  <c:v>64280</c:v>
                </c:pt>
                <c:pt idx="4661">
                  <c:v>64287</c:v>
                </c:pt>
                <c:pt idx="4662">
                  <c:v>64294</c:v>
                </c:pt>
                <c:pt idx="4663">
                  <c:v>64301</c:v>
                </c:pt>
                <c:pt idx="4664">
                  <c:v>64308</c:v>
                </c:pt>
                <c:pt idx="4665">
                  <c:v>64315</c:v>
                </c:pt>
                <c:pt idx="4666">
                  <c:v>64322</c:v>
                </c:pt>
                <c:pt idx="4667">
                  <c:v>64329</c:v>
                </c:pt>
                <c:pt idx="4668">
                  <c:v>64336</c:v>
                </c:pt>
                <c:pt idx="4669">
                  <c:v>64343</c:v>
                </c:pt>
                <c:pt idx="4670">
                  <c:v>64350</c:v>
                </c:pt>
                <c:pt idx="4671">
                  <c:v>64357</c:v>
                </c:pt>
                <c:pt idx="4672">
                  <c:v>64364</c:v>
                </c:pt>
                <c:pt idx="4673">
                  <c:v>64371</c:v>
                </c:pt>
                <c:pt idx="4674">
                  <c:v>64378</c:v>
                </c:pt>
                <c:pt idx="4675">
                  <c:v>64385</c:v>
                </c:pt>
                <c:pt idx="4676">
                  <c:v>64396</c:v>
                </c:pt>
                <c:pt idx="4677">
                  <c:v>64403</c:v>
                </c:pt>
                <c:pt idx="4678">
                  <c:v>64410</c:v>
                </c:pt>
                <c:pt idx="4679">
                  <c:v>64417</c:v>
                </c:pt>
                <c:pt idx="4680">
                  <c:v>64424</c:v>
                </c:pt>
                <c:pt idx="4681">
                  <c:v>64431</c:v>
                </c:pt>
                <c:pt idx="4682">
                  <c:v>64438</c:v>
                </c:pt>
                <c:pt idx="4683">
                  <c:v>64445</c:v>
                </c:pt>
                <c:pt idx="4684">
                  <c:v>64452</c:v>
                </c:pt>
                <c:pt idx="4685">
                  <c:v>64459</c:v>
                </c:pt>
                <c:pt idx="4686">
                  <c:v>64466</c:v>
                </c:pt>
                <c:pt idx="4687">
                  <c:v>64473</c:v>
                </c:pt>
                <c:pt idx="4688">
                  <c:v>64480</c:v>
                </c:pt>
                <c:pt idx="4689">
                  <c:v>64487</c:v>
                </c:pt>
                <c:pt idx="4690">
                  <c:v>64494</c:v>
                </c:pt>
                <c:pt idx="4691">
                  <c:v>64501</c:v>
                </c:pt>
                <c:pt idx="4692">
                  <c:v>64508</c:v>
                </c:pt>
                <c:pt idx="4693">
                  <c:v>64515</c:v>
                </c:pt>
                <c:pt idx="4694">
                  <c:v>64522</c:v>
                </c:pt>
                <c:pt idx="4695">
                  <c:v>64529</c:v>
                </c:pt>
                <c:pt idx="4696">
                  <c:v>64536</c:v>
                </c:pt>
                <c:pt idx="4697">
                  <c:v>64543</c:v>
                </c:pt>
                <c:pt idx="4698">
                  <c:v>64550</c:v>
                </c:pt>
                <c:pt idx="4699">
                  <c:v>64557</c:v>
                </c:pt>
                <c:pt idx="4700">
                  <c:v>64564</c:v>
                </c:pt>
                <c:pt idx="4701">
                  <c:v>64571</c:v>
                </c:pt>
                <c:pt idx="4702">
                  <c:v>64578</c:v>
                </c:pt>
                <c:pt idx="4703">
                  <c:v>64585</c:v>
                </c:pt>
                <c:pt idx="4704">
                  <c:v>64592</c:v>
                </c:pt>
                <c:pt idx="4705">
                  <c:v>64599</c:v>
                </c:pt>
                <c:pt idx="4706">
                  <c:v>64606</c:v>
                </c:pt>
                <c:pt idx="4707">
                  <c:v>64613</c:v>
                </c:pt>
                <c:pt idx="4708">
                  <c:v>64620</c:v>
                </c:pt>
                <c:pt idx="4709">
                  <c:v>64627</c:v>
                </c:pt>
                <c:pt idx="4710">
                  <c:v>64634</c:v>
                </c:pt>
                <c:pt idx="4711">
                  <c:v>64641</c:v>
                </c:pt>
                <c:pt idx="4712">
                  <c:v>64648</c:v>
                </c:pt>
                <c:pt idx="4713">
                  <c:v>64655</c:v>
                </c:pt>
                <c:pt idx="4714">
                  <c:v>64662</c:v>
                </c:pt>
              </c:numCache>
            </c:numRef>
          </c:xVal>
          <c:yVal>
            <c:numRef>
              <c:f>GeneralSettings!$AB$7:$AB$4721</c:f>
              <c:numCache>
                <c:formatCode>0.0000%</c:formatCode>
                <c:ptCount val="4715"/>
                <c:pt idx="0">
                  <c:v>-3.3686207276130758E-3</c:v>
                </c:pt>
                <c:pt idx="1">
                  <c:v>-3.3686207274914882E-3</c:v>
                </c:pt>
                <c:pt idx="2">
                  <c:v>-3.3686207275722955E-3</c:v>
                </c:pt>
                <c:pt idx="3">
                  <c:v>-3.3686207275319523E-3</c:v>
                </c:pt>
                <c:pt idx="4">
                  <c:v>-3.3686207275319523E-3</c:v>
                </c:pt>
                <c:pt idx="5">
                  <c:v>-3.3686207275724586E-3</c:v>
                </c:pt>
                <c:pt idx="6">
                  <c:v>-3.3686207274915311E-3</c:v>
                </c:pt>
                <c:pt idx="7">
                  <c:v>-3.3686207275587985E-3</c:v>
                </c:pt>
                <c:pt idx="8">
                  <c:v>-3.3686207276130502E-3</c:v>
                </c:pt>
                <c:pt idx="9">
                  <c:v>-3.3686207275725097E-3</c:v>
                </c:pt>
                <c:pt idx="10">
                  <c:v>-3.3686207275319693E-3</c:v>
                </c:pt>
                <c:pt idx="11">
                  <c:v>-3.3686207275319523E-3</c:v>
                </c:pt>
                <c:pt idx="12">
                  <c:v>-3.3686207275587703E-3</c:v>
                </c:pt>
                <c:pt idx="13">
                  <c:v>-3.3686207275725609E-3</c:v>
                </c:pt>
                <c:pt idx="14">
                  <c:v>-3.3686207275320204E-3</c:v>
                </c:pt>
                <c:pt idx="15">
                  <c:v>-3.3686207276130502E-3</c:v>
                </c:pt>
                <c:pt idx="16">
                  <c:v>-3.3686207275320035E-3</c:v>
                </c:pt>
                <c:pt idx="17">
                  <c:v>-3.3686207275452733E-3</c:v>
                </c:pt>
                <c:pt idx="18">
                  <c:v>-3.3686207275724586E-3</c:v>
                </c:pt>
                <c:pt idx="19">
                  <c:v>-3.3686207275319354E-3</c:v>
                </c:pt>
                <c:pt idx="20">
                  <c:v>-3.3686207275320378E-3</c:v>
                </c:pt>
                <c:pt idx="21">
                  <c:v>-3.3686207276130845E-3</c:v>
                </c:pt>
                <c:pt idx="22">
                  <c:v>-3.3686207275452906E-3</c:v>
                </c:pt>
                <c:pt idx="23">
                  <c:v>-3.3678262414210468E-3</c:v>
                </c:pt>
                <c:pt idx="24">
                  <c:v>-3.3662158342510685E-3</c:v>
                </c:pt>
                <c:pt idx="25">
                  <c:v>-3.364582536368255E-3</c:v>
                </c:pt>
                <c:pt idx="26">
                  <c:v>-3.3629386967058464E-3</c:v>
                </c:pt>
                <c:pt idx="27">
                  <c:v>-3.3596776211538919E-3</c:v>
                </c:pt>
                <c:pt idx="28">
                  <c:v>-3.3565048930426409E-3</c:v>
                </c:pt>
                <c:pt idx="29">
                  <c:v>-3.3549935744215283E-3</c:v>
                </c:pt>
                <c:pt idx="30">
                  <c:v>-3.3535458062381603E-3</c:v>
                </c:pt>
                <c:pt idx="31">
                  <c:v>-3.3521739372217299E-3</c:v>
                </c:pt>
                <c:pt idx="32">
                  <c:v>-3.3497449396117131E-3</c:v>
                </c:pt>
                <c:pt idx="33">
                  <c:v>-3.347692426149775E-3</c:v>
                </c:pt>
                <c:pt idx="34">
                  <c:v>-3.3468852833760114E-3</c:v>
                </c:pt>
                <c:pt idx="35">
                  <c:v>-3.3462281318589362E-3</c:v>
                </c:pt>
                <c:pt idx="36">
                  <c:v>-3.3457333205707154E-3</c:v>
                </c:pt>
                <c:pt idx="37">
                  <c:v>-3.3453465751890213E-3</c:v>
                </c:pt>
                <c:pt idx="38">
                  <c:v>-3.3456244507116101E-3</c:v>
                </c:pt>
                <c:pt idx="39">
                  <c:v>-3.3461265706176036E-3</c:v>
                </c:pt>
                <c:pt idx="40">
                  <c:v>-3.346865123090795E-3</c:v>
                </c:pt>
                <c:pt idx="41">
                  <c:v>-3.3478524565788933E-3</c:v>
                </c:pt>
                <c:pt idx="42">
                  <c:v>-3.3507181376902771E-3</c:v>
                </c:pt>
                <c:pt idx="43">
                  <c:v>-3.3533151287761091E-3</c:v>
                </c:pt>
                <c:pt idx="44">
                  <c:v>-3.3530907572995807E-3</c:v>
                </c:pt>
                <c:pt idx="45">
                  <c:v>-3.3528838302227847E-3</c:v>
                </c:pt>
                <c:pt idx="46">
                  <c:v>-3.3526953490843753E-3</c:v>
                </c:pt>
                <c:pt idx="47">
                  <c:v>-3.3523848823892731E-3</c:v>
                </c:pt>
                <c:pt idx="48">
                  <c:v>-3.352145920075681E-3</c:v>
                </c:pt>
                <c:pt idx="49">
                  <c:v>-3.3520646956386253E-3</c:v>
                </c:pt>
                <c:pt idx="50">
                  <c:v>-3.3520079277087043E-3</c:v>
                </c:pt>
                <c:pt idx="51">
                  <c:v>-3.3519766183513935E-3</c:v>
                </c:pt>
                <c:pt idx="52">
                  <c:v>-3.3520038696650272E-3</c:v>
                </c:pt>
                <c:pt idx="53">
                  <c:v>-3.3521260001756498E-3</c:v>
                </c:pt>
                <c:pt idx="54">
                  <c:v>-3.3522370093539361E-3</c:v>
                </c:pt>
                <c:pt idx="55">
                  <c:v>-3.3523794876334214E-3</c:v>
                </c:pt>
                <c:pt idx="56">
                  <c:v>-3.3525544367551023E-3</c:v>
                </c:pt>
                <c:pt idx="57">
                  <c:v>-3.3530175798750779E-3</c:v>
                </c:pt>
                <c:pt idx="58">
                  <c:v>-3.3535989767744909E-3</c:v>
                </c:pt>
                <c:pt idx="59">
                  <c:v>-3.3539513065919649E-3</c:v>
                </c:pt>
                <c:pt idx="60">
                  <c:v>-3.3543421177806123E-3</c:v>
                </c:pt>
                <c:pt idx="61">
                  <c:v>-3.3557979465725016E-3</c:v>
                </c:pt>
                <c:pt idx="62">
                  <c:v>-3.3575511951573255E-3</c:v>
                </c:pt>
                <c:pt idx="63">
                  <c:v>-3.3582394262032652E-3</c:v>
                </c:pt>
                <c:pt idx="64">
                  <c:v>-3.3590712461603932E-3</c:v>
                </c:pt>
                <c:pt idx="65">
                  <c:v>-3.3608756918199071E-3</c:v>
                </c:pt>
                <c:pt idx="66">
                  <c:v>-3.3625634428090315E-3</c:v>
                </c:pt>
                <c:pt idx="67">
                  <c:v>-3.3633424879505047E-3</c:v>
                </c:pt>
                <c:pt idx="68">
                  <c:v>-3.3640787449634954E-3</c:v>
                </c:pt>
                <c:pt idx="69">
                  <c:v>-3.3647696207888813E-3</c:v>
                </c:pt>
                <c:pt idx="70">
                  <c:v>-3.3662472132944608E-3</c:v>
                </c:pt>
                <c:pt idx="71">
                  <c:v>-3.3674525182138767E-3</c:v>
                </c:pt>
                <c:pt idx="72">
                  <c:v>-3.3678166488162772E-3</c:v>
                </c:pt>
                <c:pt idx="73">
                  <c:v>-3.3681172457212167E-3</c:v>
                </c:pt>
                <c:pt idx="74">
                  <c:v>-3.3684936941678605E-3</c:v>
                </c:pt>
                <c:pt idx="75">
                  <c:v>-3.3686324311687191E-3</c:v>
                </c:pt>
                <c:pt idx="76">
                  <c:v>-3.3685764609416359E-3</c:v>
                </c:pt>
                <c:pt idx="77">
                  <c:v>-3.3684413976081003E-3</c:v>
                </c:pt>
                <c:pt idx="78">
                  <c:v>-3.3682246481089718E-3</c:v>
                </c:pt>
                <c:pt idx="79">
                  <c:v>-3.3675058951905864E-3</c:v>
                </c:pt>
                <c:pt idx="80">
                  <c:v>-3.3664889225776761E-3</c:v>
                </c:pt>
                <c:pt idx="81">
                  <c:v>-3.3658248433278888E-3</c:v>
                </c:pt>
                <c:pt idx="82">
                  <c:v>-3.3650635185465952E-3</c:v>
                </c:pt>
                <c:pt idx="83">
                  <c:v>-3.3642023549725875E-3</c:v>
                </c:pt>
                <c:pt idx="84">
                  <c:v>-3.3621342656909997E-3</c:v>
                </c:pt>
                <c:pt idx="85">
                  <c:v>-3.3601158640035769E-3</c:v>
                </c:pt>
                <c:pt idx="86">
                  <c:v>-3.3596061675590996E-3</c:v>
                </c:pt>
                <c:pt idx="87">
                  <c:v>-3.359092295775138E-3</c:v>
                </c:pt>
                <c:pt idx="88">
                  <c:v>-3.3585744962099876E-3</c:v>
                </c:pt>
                <c:pt idx="89">
                  <c:v>-3.3575270433296553E-3</c:v>
                </c:pt>
                <c:pt idx="90">
                  <c:v>-3.3564689747837121E-3</c:v>
                </c:pt>
                <c:pt idx="91">
                  <c:v>-3.3559352519534785E-3</c:v>
                </c:pt>
                <c:pt idx="92">
                  <c:v>-3.3553990874607333E-3</c:v>
                </c:pt>
                <c:pt idx="93">
                  <c:v>-3.3548607289853338E-3</c:v>
                </c:pt>
                <c:pt idx="94">
                  <c:v>-3.3537779371770474E-3</c:v>
                </c:pt>
                <c:pt idx="95">
                  <c:v>-3.3526903088509563E-3</c:v>
                </c:pt>
                <c:pt idx="96">
                  <c:v>-3.3521446958198089E-3</c:v>
                </c:pt>
                <c:pt idx="97">
                  <c:v>-3.3515983746816198E-3</c:v>
                </c:pt>
                <c:pt idx="98">
                  <c:v>-3.3510515932781942E-3</c:v>
                </c:pt>
                <c:pt idx="99">
                  <c:v>-3.3499577350067098E-3</c:v>
                </c:pt>
                <c:pt idx="100">
                  <c:v>-3.3488648192951304E-3</c:v>
                </c:pt>
                <c:pt idx="101">
                  <c:v>-3.348319452004415E-3</c:v>
                </c:pt>
                <c:pt idx="102">
                  <c:v>-3.3477751103644696E-3</c:v>
                </c:pt>
                <c:pt idx="103">
                  <c:v>-3.3472320424197742E-3</c:v>
                </c:pt>
                <c:pt idx="104">
                  <c:v>-3.3461513897525266E-3</c:v>
                </c:pt>
                <c:pt idx="105">
                  <c:v>-3.3450774588785711E-3</c:v>
                </c:pt>
                <c:pt idx="106">
                  <c:v>-3.3399400319903422E-3</c:v>
                </c:pt>
                <c:pt idx="107">
                  <c:v>-3.3304225946053315E-3</c:v>
                </c:pt>
                <c:pt idx="108">
                  <c:v>-3.3212505794549441E-3</c:v>
                </c:pt>
                <c:pt idx="109">
                  <c:v>-3.3041252465281826E-3</c:v>
                </c:pt>
                <c:pt idx="110">
                  <c:v>-3.2882859011803081E-3</c:v>
                </c:pt>
                <c:pt idx="111">
                  <c:v>-3.2810428672585168E-3</c:v>
                </c:pt>
                <c:pt idx="112">
                  <c:v>-3.2742260038934952E-3</c:v>
                </c:pt>
                <c:pt idx="113">
                  <c:v>-3.2678487687141599E-3</c:v>
                </c:pt>
                <c:pt idx="114">
                  <c:v>-3.2566270164949827E-3</c:v>
                </c:pt>
                <c:pt idx="115">
                  <c:v>-3.2470052723853789E-3</c:v>
                </c:pt>
                <c:pt idx="116">
                  <c:v>-3.2430280494845504E-3</c:v>
                </c:pt>
                <c:pt idx="117">
                  <c:v>-3.2395712030745126E-3</c:v>
                </c:pt>
                <c:pt idx="118">
                  <c:v>-3.2366481912780138E-3</c:v>
                </c:pt>
                <c:pt idx="119">
                  <c:v>-3.2326489061553624E-3</c:v>
                </c:pt>
                <c:pt idx="120">
                  <c:v>-3.2305636497222006E-3</c:v>
                </c:pt>
                <c:pt idx="121">
                  <c:v>-3.2305116810495966E-3</c:v>
                </c:pt>
                <c:pt idx="122">
                  <c:v>-3.231074295006174E-3</c:v>
                </c:pt>
                <c:pt idx="123">
                  <c:v>-3.2322649496512312E-3</c:v>
                </c:pt>
                <c:pt idx="124">
                  <c:v>-3.2368070181610993E-3</c:v>
                </c:pt>
                <c:pt idx="125">
                  <c:v>-3.2435771359866587E-3</c:v>
                </c:pt>
                <c:pt idx="126">
                  <c:v>-3.2481098646893959E-3</c:v>
                </c:pt>
                <c:pt idx="127">
                  <c:v>-3.2533513821930964E-3</c:v>
                </c:pt>
                <c:pt idx="128">
                  <c:v>-3.2563023381577197E-3</c:v>
                </c:pt>
                <c:pt idx="129">
                  <c:v>-3.2565653909412333E-3</c:v>
                </c:pt>
                <c:pt idx="130">
                  <c:v>-3.2566994549417952E-3</c:v>
                </c:pt>
                <c:pt idx="131">
                  <c:v>-3.2566990191116637E-3</c:v>
                </c:pt>
                <c:pt idx="132">
                  <c:v>-3.256656318687174E-3</c:v>
                </c:pt>
                <c:pt idx="133">
                  <c:v>-3.2565701642631667E-3</c:v>
                </c:pt>
                <c:pt idx="134">
                  <c:v>-3.2562470618069613E-3</c:v>
                </c:pt>
                <c:pt idx="135">
                  <c:v>-3.2557672191961748E-3</c:v>
                </c:pt>
                <c:pt idx="136">
                  <c:v>-3.2554459544252641E-3</c:v>
                </c:pt>
                <c:pt idx="137">
                  <c:v>-3.2550740995475427E-3</c:v>
                </c:pt>
                <c:pt idx="138">
                  <c:v>-3.2546504651582596E-3</c:v>
                </c:pt>
                <c:pt idx="139">
                  <c:v>-3.2536246516245921E-3</c:v>
                </c:pt>
                <c:pt idx="140">
                  <c:v>-3.2524143463660963E-3</c:v>
                </c:pt>
                <c:pt idx="141">
                  <c:v>-3.25171397463815E-3</c:v>
                </c:pt>
                <c:pt idx="142">
                  <c:v>-3.2509546872518066E-3</c:v>
                </c:pt>
                <c:pt idx="143">
                  <c:v>-3.2501352951263373E-3</c:v>
                </c:pt>
                <c:pt idx="144">
                  <c:v>-3.2482902143675541E-3</c:v>
                </c:pt>
                <c:pt idx="145">
                  <c:v>-3.2462328906500155E-3</c:v>
                </c:pt>
                <c:pt idx="146">
                  <c:v>-3.2450951337971512E-3</c:v>
                </c:pt>
                <c:pt idx="147">
                  <c:v>-3.2438901361007567E-3</c:v>
                </c:pt>
                <c:pt idx="148">
                  <c:v>-3.2426167079941427E-3</c:v>
                </c:pt>
                <c:pt idx="149">
                  <c:v>-3.2398358041779529E-3</c:v>
                </c:pt>
                <c:pt idx="150">
                  <c:v>-3.2381845925235097E-3</c:v>
                </c:pt>
                <c:pt idx="151">
                  <c:v>-3.2392179477295294E-3</c:v>
                </c:pt>
                <c:pt idx="152">
                  <c:v>-3.240064807023713E-3</c:v>
                </c:pt>
                <c:pt idx="153">
                  <c:v>-3.2407212727325503E-3</c:v>
                </c:pt>
                <c:pt idx="154">
                  <c:v>-3.2413800681441005E-3</c:v>
                </c:pt>
                <c:pt idx="155">
                  <c:v>-3.2413652376316361E-3</c:v>
                </c:pt>
                <c:pt idx="156">
                  <c:v>-3.2410112644112405E-3</c:v>
                </c:pt>
                <c:pt idx="157">
                  <c:v>-3.2404435095470694E-3</c:v>
                </c:pt>
                <c:pt idx="158">
                  <c:v>-3.2396580746792804E-3</c:v>
                </c:pt>
                <c:pt idx="159">
                  <c:v>-3.2373421158826974E-3</c:v>
                </c:pt>
                <c:pt idx="160">
                  <c:v>-3.2342615777205073E-3</c:v>
                </c:pt>
                <c:pt idx="161">
                  <c:v>-3.2323292739795326E-3</c:v>
                </c:pt>
                <c:pt idx="162">
                  <c:v>-3.2301559022747052E-3</c:v>
                </c:pt>
                <c:pt idx="163">
                  <c:v>-3.2277375648981275E-3</c:v>
                </c:pt>
                <c:pt idx="164">
                  <c:v>-3.2220648473274662E-3</c:v>
                </c:pt>
                <c:pt idx="165">
                  <c:v>-3.2155365969190651E-3</c:v>
                </c:pt>
                <c:pt idx="166">
                  <c:v>-3.2118349603189752E-3</c:v>
                </c:pt>
                <c:pt idx="167">
                  <c:v>-3.2078649698678461E-3</c:v>
                </c:pt>
                <c:pt idx="168">
                  <c:v>-3.2036227275384311E-3</c:v>
                </c:pt>
                <c:pt idx="169">
                  <c:v>-3.1942112466209816E-3</c:v>
                </c:pt>
                <c:pt idx="170">
                  <c:v>-3.1838532795262771E-3</c:v>
                </c:pt>
                <c:pt idx="171">
                  <c:v>-3.1781913077474442E-3</c:v>
                </c:pt>
                <c:pt idx="172">
                  <c:v>-3.1689580897801797E-3</c:v>
                </c:pt>
                <c:pt idx="173">
                  <c:v>-3.1567045235861703E-3</c:v>
                </c:pt>
                <c:pt idx="174">
                  <c:v>-3.1340149677975258E-3</c:v>
                </c:pt>
                <c:pt idx="175">
                  <c:v>-3.1131973515481077E-3</c:v>
                </c:pt>
                <c:pt idx="176">
                  <c:v>-3.1037516948668148E-3</c:v>
                </c:pt>
                <c:pt idx="177">
                  <c:v>-3.0949002378414829E-3</c:v>
                </c:pt>
                <c:pt idx="178">
                  <c:v>-3.0866538534063269E-3</c:v>
                </c:pt>
                <c:pt idx="179">
                  <c:v>-3.0722323557831515E-3</c:v>
                </c:pt>
                <c:pt idx="180">
                  <c:v>-3.0599364925403619E-3</c:v>
                </c:pt>
                <c:pt idx="181">
                  <c:v>-3.0548785599557662E-3</c:v>
                </c:pt>
                <c:pt idx="182">
                  <c:v>-3.0504909354662933E-3</c:v>
                </c:pt>
                <c:pt idx="183">
                  <c:v>-3.0467844920239002E-3</c:v>
                </c:pt>
                <c:pt idx="184">
                  <c:v>-3.0416965712197182E-3</c:v>
                </c:pt>
                <c:pt idx="185">
                  <c:v>-3.0389879799831146E-3</c:v>
                </c:pt>
                <c:pt idx="186">
                  <c:v>-3.0388505306274734E-3</c:v>
                </c:pt>
                <c:pt idx="187">
                  <c:v>-3.0394594980819654E-3</c:v>
                </c:pt>
                <c:pt idx="188">
                  <c:v>-3.0408257549206764E-3</c:v>
                </c:pt>
                <c:pt idx="189">
                  <c:v>-3.0461369298294487E-3</c:v>
                </c:pt>
                <c:pt idx="190">
                  <c:v>-3.0540811290381289E-3</c:v>
                </c:pt>
                <c:pt idx="191">
                  <c:v>-3.0593969226055612E-3</c:v>
                </c:pt>
                <c:pt idx="192">
                  <c:v>-3.0655352412352795E-3</c:v>
                </c:pt>
                <c:pt idx="193">
                  <c:v>-3.0725069578236104E-3</c:v>
                </c:pt>
                <c:pt idx="194">
                  <c:v>-3.0780227854251938E-3</c:v>
                </c:pt>
                <c:pt idx="195">
                  <c:v>-3.080073357337483E-3</c:v>
                </c:pt>
                <c:pt idx="196">
                  <c:v>-3.0809183381609768E-3</c:v>
                </c:pt>
                <c:pt idx="197">
                  <c:v>-3.0816522301401871E-3</c:v>
                </c:pt>
                <c:pt idx="198">
                  <c:v>-3.0822730959683114E-3</c:v>
                </c:pt>
                <c:pt idx="199">
                  <c:v>-3.0831283878739028E-3</c:v>
                </c:pt>
                <c:pt idx="200">
                  <c:v>-3.0835875536227128E-3</c:v>
                </c:pt>
                <c:pt idx="201">
                  <c:v>-3.0836142304341485E-3</c:v>
                </c:pt>
                <c:pt idx="202">
                  <c:v>-3.0835162577824799E-3</c:v>
                </c:pt>
                <c:pt idx="203">
                  <c:v>-3.0832916983617943E-3</c:v>
                </c:pt>
                <c:pt idx="204">
                  <c:v>-3.0824109375089154E-3</c:v>
                </c:pt>
                <c:pt idx="205">
                  <c:v>-3.0810888485749851E-3</c:v>
                </c:pt>
                <c:pt idx="206">
                  <c:v>-3.0802022970203673E-3</c:v>
                </c:pt>
                <c:pt idx="207">
                  <c:v>-3.079177535268695E-3</c:v>
                </c:pt>
                <c:pt idx="208">
                  <c:v>-3.0780126262180138E-3</c:v>
                </c:pt>
                <c:pt idx="209">
                  <c:v>-3.0752059640664592E-3</c:v>
                </c:pt>
                <c:pt idx="210">
                  <c:v>-3.0719127716593224E-3</c:v>
                </c:pt>
                <c:pt idx="211">
                  <c:v>-3.0700180673957525E-3</c:v>
                </c:pt>
                <c:pt idx="212">
                  <c:v>-3.0679715923315797E-3</c:v>
                </c:pt>
                <c:pt idx="213">
                  <c:v>-3.0657714093254049E-3</c:v>
                </c:pt>
                <c:pt idx="214">
                  <c:v>-3.0608489970870459E-3</c:v>
                </c:pt>
                <c:pt idx="215">
                  <c:v>-3.057556136477322E-3</c:v>
                </c:pt>
                <c:pt idx="216">
                  <c:v>-3.0588192986113825E-3</c:v>
                </c:pt>
                <c:pt idx="217">
                  <c:v>-3.0598233819032956E-3</c:v>
                </c:pt>
                <c:pt idx="218">
                  <c:v>-3.0605646999299295E-3</c:v>
                </c:pt>
                <c:pt idx="219">
                  <c:v>-3.0611530205870889E-3</c:v>
                </c:pt>
                <c:pt idx="220">
                  <c:v>-3.0608285945873644E-3</c:v>
                </c:pt>
                <c:pt idx="221">
                  <c:v>-3.0602007924725428E-3</c:v>
                </c:pt>
                <c:pt idx="222">
                  <c:v>-3.0592881076196413E-3</c:v>
                </c:pt>
                <c:pt idx="223">
                  <c:v>-3.0580868536499795E-3</c:v>
                </c:pt>
                <c:pt idx="224">
                  <c:v>-3.0547040173395188E-3</c:v>
                </c:pt>
                <c:pt idx="225">
                  <c:v>-3.0503224213747284E-3</c:v>
                </c:pt>
                <c:pt idx="226">
                  <c:v>-3.0476230278352217E-3</c:v>
                </c:pt>
                <c:pt idx="227">
                  <c:v>-3.0446129476954906E-3</c:v>
                </c:pt>
                <c:pt idx="228">
                  <c:v>-3.0412884944207288E-3</c:v>
                </c:pt>
                <c:pt idx="229">
                  <c:v>-3.0335732468775366E-3</c:v>
                </c:pt>
                <c:pt idx="230">
                  <c:v>-3.0247732266479171E-3</c:v>
                </c:pt>
                <c:pt idx="231">
                  <c:v>-3.0198216144943168E-3</c:v>
                </c:pt>
                <c:pt idx="232">
                  <c:v>-3.0145335119231959E-3</c:v>
                </c:pt>
                <c:pt idx="233">
                  <c:v>-3.0089052323260916E-3</c:v>
                </c:pt>
                <c:pt idx="234">
                  <c:v>-2.9964963190266041E-3</c:v>
                </c:pt>
                <c:pt idx="235">
                  <c:v>-2.9829166202223296E-3</c:v>
                </c:pt>
                <c:pt idx="236">
                  <c:v>-2.9755321623270085E-3</c:v>
                </c:pt>
                <c:pt idx="237">
                  <c:v>-2.9652340601751797E-3</c:v>
                </c:pt>
                <c:pt idx="238">
                  <c:v>-2.9526508502678568E-3</c:v>
                </c:pt>
                <c:pt idx="239">
                  <c:v>-2.9190701522055066E-3</c:v>
                </c:pt>
                <c:pt idx="240">
                  <c:v>-2.889771424683457E-3</c:v>
                </c:pt>
                <c:pt idx="241">
                  <c:v>-2.8814701851947269E-3</c:v>
                </c:pt>
                <c:pt idx="242">
                  <c:v>-2.8639673989560945E-3</c:v>
                </c:pt>
                <c:pt idx="243">
                  <c:v>-2.849785574235882E-3</c:v>
                </c:pt>
                <c:pt idx="244">
                  <c:v>-2.8454694885934034E-3</c:v>
                </c:pt>
                <c:pt idx="245">
                  <c:v>-2.8418458549699295E-3</c:v>
                </c:pt>
                <c:pt idx="246">
                  <c:v>-2.8369471318999786E-3</c:v>
                </c:pt>
                <c:pt idx="247">
                  <c:v>-2.8344373239309797E-3</c:v>
                </c:pt>
                <c:pt idx="248">
                  <c:v>-2.8343970630273509E-3</c:v>
                </c:pt>
                <c:pt idx="249">
                  <c:v>-2.8350976993426358E-3</c:v>
                </c:pt>
                <c:pt idx="250">
                  <c:v>-2.836547306774336E-3</c:v>
                </c:pt>
                <c:pt idx="251">
                  <c:v>-2.8419834637587581E-3</c:v>
                </c:pt>
                <c:pt idx="252">
                  <c:v>-2.8499969337262379E-3</c:v>
                </c:pt>
                <c:pt idx="253">
                  <c:v>-2.855312510560289E-3</c:v>
                </c:pt>
                <c:pt idx="254">
                  <c:v>-2.8614255039860364E-3</c:v>
                </c:pt>
                <c:pt idx="255">
                  <c:v>-2.8683439878970851E-3</c:v>
                </c:pt>
                <c:pt idx="256">
                  <c:v>-2.8849062956068428E-3</c:v>
                </c:pt>
                <c:pt idx="257">
                  <c:v>-2.9015753261599528E-3</c:v>
                </c:pt>
                <c:pt idx="258">
                  <c:v>-2.9065222185220715E-3</c:v>
                </c:pt>
                <c:pt idx="259">
                  <c:v>-2.9111103923479638E-3</c:v>
                </c:pt>
                <c:pt idx="260">
                  <c:v>-2.9153354136682041E-3</c:v>
                </c:pt>
                <c:pt idx="261">
                  <c:v>-2.922552776429188E-3</c:v>
                </c:pt>
                <c:pt idx="262">
                  <c:v>-2.9285152882957701E-3</c:v>
                </c:pt>
                <c:pt idx="263">
                  <c:v>-2.9308580333239531E-3</c:v>
                </c:pt>
                <c:pt idx="264">
                  <c:v>-2.9328110203884891E-3</c:v>
                </c:pt>
                <c:pt idx="265">
                  <c:v>-2.9343698153649427E-3</c:v>
                </c:pt>
                <c:pt idx="266">
                  <c:v>-2.936151260613769E-3</c:v>
                </c:pt>
                <c:pt idx="267">
                  <c:v>-2.9365743900797358E-3</c:v>
                </c:pt>
                <c:pt idx="268">
                  <c:v>-2.9360957113741307E-3</c:v>
                </c:pt>
                <c:pt idx="269">
                  <c:v>-2.935196235414723E-3</c:v>
                </c:pt>
                <c:pt idx="270">
                  <c:v>-2.9338715276406792E-3</c:v>
                </c:pt>
                <c:pt idx="271">
                  <c:v>-2.9297825028632512E-3</c:v>
                </c:pt>
                <c:pt idx="272">
                  <c:v>-2.9242316972052495E-3</c:v>
                </c:pt>
                <c:pt idx="273">
                  <c:v>-2.9207143186065761E-3</c:v>
                </c:pt>
                <c:pt idx="274">
                  <c:v>-2.9167451031317732E-3</c:v>
                </c:pt>
                <c:pt idx="275">
                  <c:v>-2.9123196165966835E-3</c:v>
                </c:pt>
                <c:pt idx="276">
                  <c:v>-2.9019255689082838E-3</c:v>
                </c:pt>
                <c:pt idx="277">
                  <c:v>-2.8899662756684272E-3</c:v>
                </c:pt>
                <c:pt idx="278">
                  <c:v>-2.8866265562236975E-3</c:v>
                </c:pt>
                <c:pt idx="279">
                  <c:v>-2.8863759959775271E-3</c:v>
                </c:pt>
                <c:pt idx="280">
                  <c:v>-2.885846895089634E-3</c:v>
                </c:pt>
                <c:pt idx="281">
                  <c:v>-2.8838458517572679E-3</c:v>
                </c:pt>
                <c:pt idx="282">
                  <c:v>-2.8808875941163962E-3</c:v>
                </c:pt>
                <c:pt idx="283">
                  <c:v>-2.8789226717523416E-3</c:v>
                </c:pt>
                <c:pt idx="284">
                  <c:v>-2.8766619615742807E-3</c:v>
                </c:pt>
                <c:pt idx="285">
                  <c:v>-2.8741025888534642E-3</c:v>
                </c:pt>
                <c:pt idx="286">
                  <c:v>-2.8679739290684595E-3</c:v>
                </c:pt>
                <c:pt idx="287">
                  <c:v>-2.860820982333004E-3</c:v>
                </c:pt>
                <c:pt idx="288">
                  <c:v>-2.8567251790765388E-3</c:v>
                </c:pt>
                <c:pt idx="289">
                  <c:v>-2.8523134660575667E-3</c:v>
                </c:pt>
                <c:pt idx="290">
                  <c:v>-2.8475829687559799E-3</c:v>
                </c:pt>
                <c:pt idx="291">
                  <c:v>-2.8370449871648706E-3</c:v>
                </c:pt>
                <c:pt idx="292">
                  <c:v>-2.8254156457930648E-3</c:v>
                </c:pt>
                <c:pt idx="293">
                  <c:v>-2.8190481089097382E-3</c:v>
                </c:pt>
                <c:pt idx="294">
                  <c:v>-2.8123445404430823E-3</c:v>
                </c:pt>
                <c:pt idx="295">
                  <c:v>-2.805302065799565E-3</c:v>
                </c:pt>
                <c:pt idx="296">
                  <c:v>-2.7900730568950422E-3</c:v>
                </c:pt>
                <c:pt idx="297">
                  <c:v>-2.7736856154901351E-3</c:v>
                </c:pt>
                <c:pt idx="298">
                  <c:v>-2.762851695888943E-3</c:v>
                </c:pt>
                <c:pt idx="299">
                  <c:v>-2.7501964018702627E-3</c:v>
                </c:pt>
                <c:pt idx="300">
                  <c:v>-2.7380713335293555E-3</c:v>
                </c:pt>
                <c:pt idx="301">
                  <c:v>-2.7156168467310335E-3</c:v>
                </c:pt>
                <c:pt idx="302">
                  <c:v>-2.6949862409294226E-3</c:v>
                </c:pt>
                <c:pt idx="303">
                  <c:v>-2.6855969941742409E-3</c:v>
                </c:pt>
                <c:pt idx="304">
                  <c:v>-2.6767718503233036E-3</c:v>
                </c:pt>
                <c:pt idx="305">
                  <c:v>-2.6543241866574022E-3</c:v>
                </c:pt>
                <c:pt idx="306">
                  <c:v>-2.6359833379646022E-3</c:v>
                </c:pt>
                <c:pt idx="307">
                  <c:v>-2.6312650090063901E-3</c:v>
                </c:pt>
                <c:pt idx="308">
                  <c:v>-2.6271559529087167E-3</c:v>
                </c:pt>
                <c:pt idx="309">
                  <c:v>-2.6209969808152316E-3</c:v>
                </c:pt>
                <c:pt idx="310">
                  <c:v>-2.616925379997108E-3</c:v>
                </c:pt>
                <c:pt idx="311">
                  <c:v>-2.6159473808298199E-3</c:v>
                </c:pt>
                <c:pt idx="312">
                  <c:v>-2.6156125317497426E-3</c:v>
                </c:pt>
                <c:pt idx="313">
                  <c:v>-2.61592647888467E-3</c:v>
                </c:pt>
                <c:pt idx="314">
                  <c:v>-2.6187452585620945E-3</c:v>
                </c:pt>
                <c:pt idx="315">
                  <c:v>-2.6237831547273327E-3</c:v>
                </c:pt>
                <c:pt idx="316">
                  <c:v>-2.6274257765602827E-3</c:v>
                </c:pt>
                <c:pt idx="317">
                  <c:v>-2.6317510719784305E-3</c:v>
                </c:pt>
                <c:pt idx="318">
                  <c:v>-2.6367646872980256E-3</c:v>
                </c:pt>
                <c:pt idx="319">
                  <c:v>-2.638322008651816E-3</c:v>
                </c:pt>
                <c:pt idx="320">
                  <c:v>-2.6366613495852698E-3</c:v>
                </c:pt>
                <c:pt idx="321">
                  <c:v>-2.6357759710478094E-3</c:v>
                </c:pt>
                <c:pt idx="322">
                  <c:v>-2.6348570216850609E-3</c:v>
                </c:pt>
                <c:pt idx="323">
                  <c:v>-2.6339041405142719E-3</c:v>
                </c:pt>
                <c:pt idx="324">
                  <c:v>-2.6318834677624436E-3</c:v>
                </c:pt>
                <c:pt idx="325">
                  <c:v>-2.6291821028783992E-3</c:v>
                </c:pt>
                <c:pt idx="326">
                  <c:v>-2.6274540747212426E-3</c:v>
                </c:pt>
                <c:pt idx="327">
                  <c:v>-2.6262535652509639E-3</c:v>
                </c:pt>
                <c:pt idx="328">
                  <c:v>-2.6237292140284026E-3</c:v>
                </c:pt>
                <c:pt idx="329">
                  <c:v>-2.6210797259797287E-3</c:v>
                </c:pt>
                <c:pt idx="330">
                  <c:v>-2.6196915111458526E-3</c:v>
                </c:pt>
                <c:pt idx="331">
                  <c:v>-2.6182646725030475E-3</c:v>
                </c:pt>
                <c:pt idx="332">
                  <c:v>-2.6167988490690443E-3</c:v>
                </c:pt>
                <c:pt idx="333">
                  <c:v>-2.6137354481974742E-3</c:v>
                </c:pt>
                <c:pt idx="334">
                  <c:v>-2.610538488708283E-3</c:v>
                </c:pt>
                <c:pt idx="335">
                  <c:v>-2.6088723274359901E-3</c:v>
                </c:pt>
                <c:pt idx="336">
                  <c:v>-2.6071650156412121E-3</c:v>
                </c:pt>
                <c:pt idx="337">
                  <c:v>-2.6054161926256899E-3</c:v>
                </c:pt>
                <c:pt idx="338">
                  <c:v>-2.6017783708811235E-3</c:v>
                </c:pt>
                <c:pt idx="339">
                  <c:v>-2.5979985688352153E-3</c:v>
                </c:pt>
                <c:pt idx="340">
                  <c:v>-2.5960367753086362E-3</c:v>
                </c:pt>
                <c:pt idx="341">
                  <c:v>-2.5940313049120532E-3</c:v>
                </c:pt>
                <c:pt idx="342">
                  <c:v>-2.5919817966634875E-3</c:v>
                </c:pt>
                <c:pt idx="343">
                  <c:v>-2.5877341827631531E-3</c:v>
                </c:pt>
                <c:pt idx="344">
                  <c:v>-2.583336166888532E-3</c:v>
                </c:pt>
                <c:pt idx="345">
                  <c:v>-2.5810610555427496E-3</c:v>
                </c:pt>
                <c:pt idx="346">
                  <c:v>-2.5787397408183455E-3</c:v>
                </c:pt>
                <c:pt idx="347">
                  <c:v>-2.5763718617739886E-3</c:v>
                </c:pt>
                <c:pt idx="348">
                  <c:v>-2.5714790845392443E-3</c:v>
                </c:pt>
                <c:pt idx="349">
                  <c:v>-2.5664274835732795E-3</c:v>
                </c:pt>
                <c:pt idx="350">
                  <c:v>-2.563821368811222E-3</c:v>
                </c:pt>
                <c:pt idx="351">
                  <c:v>-2.5611665241227592E-3</c:v>
                </c:pt>
                <c:pt idx="352">
                  <c:v>-2.5584625886883304E-3</c:v>
                </c:pt>
                <c:pt idx="353">
                  <c:v>-2.5528892768307775E-3</c:v>
                </c:pt>
                <c:pt idx="354">
                  <c:v>-2.5471487195357634E-3</c:v>
                </c:pt>
                <c:pt idx="355">
                  <c:v>-2.5441939156890872E-3</c:v>
                </c:pt>
                <c:pt idx="356">
                  <c:v>-2.5411878556128292E-3</c:v>
                </c:pt>
                <c:pt idx="357">
                  <c:v>-2.5381301779606926E-3</c:v>
                </c:pt>
                <c:pt idx="358">
                  <c:v>-2.531840960342968E-3</c:v>
                </c:pt>
                <c:pt idx="359">
                  <c:v>-2.5253760753719437E-3</c:v>
                </c:pt>
                <c:pt idx="360">
                  <c:v>-2.5220548970260616E-3</c:v>
                </c:pt>
                <c:pt idx="361">
                  <c:v>-2.5186799357436178E-3</c:v>
                </c:pt>
                <c:pt idx="362">
                  <c:v>-2.5161729223180818E-3</c:v>
                </c:pt>
                <c:pt idx="363">
                  <c:v>-2.5129068422049972E-3</c:v>
                </c:pt>
                <c:pt idx="364">
                  <c:v>-2.5095649212140006E-3</c:v>
                </c:pt>
                <c:pt idx="365">
                  <c:v>-2.5078555516183034E-3</c:v>
                </c:pt>
                <c:pt idx="366">
                  <c:v>-2.5061228431754986E-3</c:v>
                </c:pt>
                <c:pt idx="367">
                  <c:v>-2.5043666003199019E-3</c:v>
                </c:pt>
                <c:pt idx="368">
                  <c:v>-2.5007746896200836E-3</c:v>
                </c:pt>
                <c:pt idx="369">
                  <c:v>-2.4971023760495831E-3</c:v>
                </c:pt>
                <c:pt idx="370">
                  <c:v>-2.495225529022942E-3</c:v>
                </c:pt>
                <c:pt idx="371">
                  <c:v>-2.4933239746756566E-3</c:v>
                </c:pt>
                <c:pt idx="372">
                  <c:v>-2.4913975174019826E-3</c:v>
                </c:pt>
                <c:pt idx="373">
                  <c:v>-2.4874606155139535E-3</c:v>
                </c:pt>
                <c:pt idx="374">
                  <c:v>-2.48343874882295E-3</c:v>
                </c:pt>
                <c:pt idx="375">
                  <c:v>-2.4813848443238015E-3</c:v>
                </c:pt>
                <c:pt idx="376">
                  <c:v>-2.4793048636664065E-3</c:v>
                </c:pt>
                <c:pt idx="377">
                  <c:v>-2.4771986116907457E-3</c:v>
                </c:pt>
                <c:pt idx="378">
                  <c:v>-2.4728975582605822E-3</c:v>
                </c:pt>
                <c:pt idx="379">
                  <c:v>-2.4685069780374176E-3</c:v>
                </c:pt>
                <c:pt idx="380">
                  <c:v>-2.4662664357032599E-3</c:v>
                </c:pt>
                <c:pt idx="381">
                  <c:v>-2.4639984487386576E-3</c:v>
                </c:pt>
                <c:pt idx="382">
                  <c:v>-2.4617028216591748E-3</c:v>
                </c:pt>
                <c:pt idx="383">
                  <c:v>-2.4570184562628054E-3</c:v>
                </c:pt>
                <c:pt idx="384">
                  <c:v>-2.4522400019773034E-3</c:v>
                </c:pt>
                <c:pt idx="385">
                  <c:v>-2.4498032415708913E-3</c:v>
                </c:pt>
                <c:pt idx="386">
                  <c:v>-2.4473376680623732E-3</c:v>
                </c:pt>
                <c:pt idx="387">
                  <c:v>-2.4448430857239561E-3</c:v>
                </c:pt>
                <c:pt idx="388">
                  <c:v>-2.4397562478240711E-3</c:v>
                </c:pt>
                <c:pt idx="389">
                  <c:v>-2.4345707590341004E-3</c:v>
                </c:pt>
                <c:pt idx="390">
                  <c:v>-2.4319282004437916E-3</c:v>
                </c:pt>
                <c:pt idx="391">
                  <c:v>-2.4292554599152989E-3</c:v>
                </c:pt>
                <c:pt idx="392">
                  <c:v>-2.4265523422883459E-3</c:v>
                </c:pt>
                <c:pt idx="393">
                  <c:v>-2.42104387135852E-3</c:v>
                </c:pt>
                <c:pt idx="394">
                  <c:v>-2.4154321875870261E-3</c:v>
                </c:pt>
                <c:pt idx="395">
                  <c:v>-2.4125742505028648E-3</c:v>
                </c:pt>
                <c:pt idx="396">
                  <c:v>-2.4096847630097991E-3</c:v>
                </c:pt>
                <c:pt idx="397">
                  <c:v>-2.406763529502089E-3</c:v>
                </c:pt>
                <c:pt idx="398">
                  <c:v>-2.4008142652503692E-3</c:v>
                </c:pt>
                <c:pt idx="399">
                  <c:v>-2.3947572261281231E-3</c:v>
                </c:pt>
                <c:pt idx="400">
                  <c:v>-2.3916743302042215E-3</c:v>
                </c:pt>
                <c:pt idx="401">
                  <c:v>-2.3885585154013993E-3</c:v>
                </c:pt>
                <c:pt idx="402">
                  <c:v>-2.3854095860330726E-3</c:v>
                </c:pt>
                <c:pt idx="403">
                  <c:v>-2.3790003678484505E-3</c:v>
                </c:pt>
                <c:pt idx="404">
                  <c:v>-2.3724788128186643E-3</c:v>
                </c:pt>
                <c:pt idx="405">
                  <c:v>-2.3691613779977983E-3</c:v>
                </c:pt>
                <c:pt idx="406">
                  <c:v>-2.3658096555856192E-3</c:v>
                </c:pt>
                <c:pt idx="407">
                  <c:v>-2.3624234500580371E-3</c:v>
                </c:pt>
                <c:pt idx="408">
                  <c:v>-2.3555351175423307E-3</c:v>
                </c:pt>
                <c:pt idx="409">
                  <c:v>-2.3485298861404152E-3</c:v>
                </c:pt>
                <c:pt idx="410">
                  <c:v>-2.3449683321277409E-3</c:v>
                </c:pt>
                <c:pt idx="411">
                  <c:v>-2.3413711218935184E-3</c:v>
                </c:pt>
                <c:pt idx="412">
                  <c:v>-2.3377380600349672E-3</c:v>
                </c:pt>
                <c:pt idx="413">
                  <c:v>-2.3303514527036576E-3</c:v>
                </c:pt>
                <c:pt idx="414">
                  <c:v>-2.3228433843717478E-3</c:v>
                </c:pt>
                <c:pt idx="415">
                  <c:v>-2.319028131081187E-3</c:v>
                </c:pt>
                <c:pt idx="416">
                  <c:v>-2.3151758528179695E-3</c:v>
                </c:pt>
                <c:pt idx="417">
                  <c:v>-2.3112863541794467E-3</c:v>
                </c:pt>
                <c:pt idx="418">
                  <c:v>-2.303382311682067E-3</c:v>
                </c:pt>
                <c:pt idx="419">
                  <c:v>-2.2953522461180522E-3</c:v>
                </c:pt>
                <c:pt idx="420">
                  <c:v>-2.2912737131455668E-3</c:v>
                </c:pt>
                <c:pt idx="421">
                  <c:v>-2.2871567865720257E-3</c:v>
                </c:pt>
                <c:pt idx="422">
                  <c:v>-2.2830012711567379E-3</c:v>
                </c:pt>
                <c:pt idx="423">
                  <c:v>-2.2745606328687094E-3</c:v>
                </c:pt>
                <c:pt idx="424">
                  <c:v>-2.2659894095447535E-3</c:v>
                </c:pt>
                <c:pt idx="425">
                  <c:v>-2.2616380166149514E-3</c:v>
                </c:pt>
                <c:pt idx="426">
                  <c:v>-2.2572468616995803E-3</c:v>
                </c:pt>
                <c:pt idx="427">
                  <c:v>-2.2530562572182387E-3</c:v>
                </c:pt>
                <c:pt idx="428">
                  <c:v>-2.2451273735098988E-3</c:v>
                </c:pt>
                <c:pt idx="429">
                  <c:v>-2.237196200249376E-3</c:v>
                </c:pt>
                <c:pt idx="430">
                  <c:v>-2.2332295857043806E-3</c:v>
                </c:pt>
                <c:pt idx="431">
                  <c:v>-2.2292624246635596E-3</c:v>
                </c:pt>
                <c:pt idx="432">
                  <c:v>-2.2252947639314433E-3</c:v>
                </c:pt>
                <c:pt idx="433">
                  <c:v>-2.2173580105486757E-3</c:v>
                </c:pt>
                <c:pt idx="434">
                  <c:v>-2.2094200590863393E-3</c:v>
                </c:pt>
                <c:pt idx="435">
                  <c:v>-2.2054506013173456E-3</c:v>
                </c:pt>
                <c:pt idx="436">
                  <c:v>-2.2014809245625359E-3</c:v>
                </c:pt>
                <c:pt idx="437">
                  <c:v>-2.197511075464423E-3</c:v>
                </c:pt>
                <c:pt idx="438">
                  <c:v>-2.1895710369837004E-3</c:v>
                </c:pt>
                <c:pt idx="439">
                  <c:v>-2.1816308921749432E-3</c:v>
                </c:pt>
                <c:pt idx="440">
                  <c:v>-2.1776608834279823E-3</c:v>
                </c:pt>
                <c:pt idx="441">
                  <c:v>-2.1736909830836369E-3</c:v>
                </c:pt>
                <c:pt idx="442">
                  <c:v>-2.169721238068243E-3</c:v>
                </c:pt>
                <c:pt idx="443">
                  <c:v>-2.1617824991681154E-3</c:v>
                </c:pt>
                <c:pt idx="444">
                  <c:v>-2.1538447453578673E-3</c:v>
                </c:pt>
                <c:pt idx="445">
                  <c:v>-2.1498764781622049E-3</c:v>
                </c:pt>
                <c:pt idx="446">
                  <c:v>-2.1459086465954826E-3</c:v>
                </c:pt>
                <c:pt idx="447">
                  <c:v>-2.1419412979080316E-3</c:v>
                </c:pt>
                <c:pt idx="448">
                  <c:v>-2.1340084432242491E-3</c:v>
                </c:pt>
                <c:pt idx="449">
                  <c:v>-2.1260776652432083E-3</c:v>
                </c:pt>
                <c:pt idx="450">
                  <c:v>-2.122113431641042E-3</c:v>
                </c:pt>
                <c:pt idx="451">
                  <c:v>-2.1181499612991867E-3</c:v>
                </c:pt>
                <c:pt idx="452">
                  <c:v>-2.1141873011842082E-3</c:v>
                </c:pt>
                <c:pt idx="453">
                  <c:v>-2.1062649153679321E-3</c:v>
                </c:pt>
                <c:pt idx="454">
                  <c:v>-2.0983456979072885E-3</c:v>
                </c:pt>
                <c:pt idx="455">
                  <c:v>-2.094387790183175E-3</c:v>
                </c:pt>
                <c:pt idx="456">
                  <c:v>-2.0904309734318598E-3</c:v>
                </c:pt>
                <c:pt idx="457">
                  <c:v>-2.0864752942549307E-3</c:v>
                </c:pt>
                <c:pt idx="458">
                  <c:v>-2.0785679618813653E-3</c:v>
                </c:pt>
                <c:pt idx="459">
                  <c:v>-2.0706648894215605E-3</c:v>
                </c:pt>
                <c:pt idx="460">
                  <c:v>-2.0667156000622341E-3</c:v>
                </c:pt>
                <c:pt idx="461">
                  <c:v>-2.0627677290635678E-3</c:v>
                </c:pt>
                <c:pt idx="462">
                  <c:v>-2.0588213231894008E-3</c:v>
                </c:pt>
                <c:pt idx="463">
                  <c:v>-2.0509336289105521E-3</c:v>
                </c:pt>
                <c:pt idx="464">
                  <c:v>-2.0430512861362923E-3</c:v>
                </c:pt>
                <c:pt idx="465">
                  <c:v>-2.0391129074654474E-3</c:v>
                </c:pt>
                <c:pt idx="466">
                  <c:v>-2.0351762745431964E-3</c:v>
                </c:pt>
                <c:pt idx="467">
                  <c:v>-2.0312414342550183E-3</c:v>
                </c:pt>
                <c:pt idx="468">
                  <c:v>-2.0233779627356475E-3</c:v>
                </c:pt>
                <c:pt idx="469">
                  <c:v>-2.0155209342753557E-3</c:v>
                </c:pt>
                <c:pt idx="470">
                  <c:v>-2.0115957584945156E-3</c:v>
                </c:pt>
                <c:pt idx="471">
                  <c:v>-2.0076726561337696E-3</c:v>
                </c:pt>
                <c:pt idx="472">
                  <c:v>-2.0037516736733478E-3</c:v>
                </c:pt>
                <c:pt idx="473">
                  <c:v>-1.9959170095279269E-3</c:v>
                </c:pt>
                <c:pt idx="474">
                  <c:v>-1.9880898800173105E-3</c:v>
                </c:pt>
                <c:pt idx="475">
                  <c:v>-1.9841801995704573E-3</c:v>
                </c:pt>
                <c:pt idx="476">
                  <c:v>-1.9802729198097869E-3</c:v>
                </c:pt>
                <c:pt idx="477">
                  <c:v>-1.9763680876615135E-3</c:v>
                </c:pt>
                <c:pt idx="478">
                  <c:v>-1.9685668154982459E-3</c:v>
                </c:pt>
                <c:pt idx="479">
                  <c:v>-1.9607741696575343E-3</c:v>
                </c:pt>
                <c:pt idx="480">
                  <c:v>-1.9568822767448346E-3</c:v>
                </c:pt>
                <c:pt idx="481">
                  <c:v>-1.952993112068135E-3</c:v>
                </c:pt>
                <c:pt idx="482">
                  <c:v>-1.9491067223913019E-3</c:v>
                </c:pt>
                <c:pt idx="483">
                  <c:v>-1.9413434269109301E-3</c:v>
                </c:pt>
                <c:pt idx="484">
                  <c:v>-1.9335898492030381E-3</c:v>
                </c:pt>
                <c:pt idx="485">
                  <c:v>-1.9297180362671314E-3</c:v>
                </c:pt>
                <c:pt idx="486">
                  <c:v>-1.9258492789547739E-3</c:v>
                </c:pt>
                <c:pt idx="487">
                  <c:v>-1.9219836241513878E-3</c:v>
                </c:pt>
                <c:pt idx="488">
                  <c:v>-1.9142628899353367E-3</c:v>
                </c:pt>
                <c:pt idx="489">
                  <c:v>-1.9065529651829875E-3</c:v>
                </c:pt>
                <c:pt idx="490">
                  <c:v>-1.9027035243821906E-3</c:v>
                </c:pt>
                <c:pt idx="491">
                  <c:v>-1.8986151643459986E-3</c:v>
                </c:pt>
                <c:pt idx="492">
                  <c:v>-1.8942818759558097E-3</c:v>
                </c:pt>
                <c:pt idx="493">
                  <c:v>-1.8855965196130184E-3</c:v>
                </c:pt>
                <c:pt idx="494">
                  <c:v>-1.8725291444929202E-3</c:v>
                </c:pt>
                <c:pt idx="495">
                  <c:v>-1.8637913977019981E-3</c:v>
                </c:pt>
                <c:pt idx="496">
                  <c:v>-1.8550275673901589E-3</c:v>
                </c:pt>
                <c:pt idx="497">
                  <c:v>-1.8440449097855349E-3</c:v>
                </c:pt>
                <c:pt idx="498">
                  <c:v>-1.8374386292915009E-3</c:v>
                </c:pt>
                <c:pt idx="499">
                  <c:v>-1.8330270421793504E-3</c:v>
                </c:pt>
                <c:pt idx="500">
                  <c:v>-1.8241854080239235E-3</c:v>
                </c:pt>
                <c:pt idx="501">
                  <c:v>-1.815325347888833E-3</c:v>
                </c:pt>
                <c:pt idx="502">
                  <c:v>-1.8108861218963032E-3</c:v>
                </c:pt>
                <c:pt idx="503">
                  <c:v>-1.8064413887141585E-3</c:v>
                </c:pt>
                <c:pt idx="504">
                  <c:v>-1.801991154947905E-3</c:v>
                </c:pt>
                <c:pt idx="505">
                  <c:v>-1.7930723871415004E-3</c:v>
                </c:pt>
                <c:pt idx="506">
                  <c:v>-1.7841353528382572E-3</c:v>
                </c:pt>
                <c:pt idx="507">
                  <c:v>-1.7796577196105634E-3</c:v>
                </c:pt>
                <c:pt idx="508">
                  <c:v>-1.7751746270122709E-3</c:v>
                </c:pt>
                <c:pt idx="509">
                  <c:v>-1.770686081770315E-3</c:v>
                </c:pt>
                <c:pt idx="510">
                  <c:v>-1.7616908503424241E-3</c:v>
                </c:pt>
                <c:pt idx="511">
                  <c:v>-1.752677512149952E-3</c:v>
                </c:pt>
                <c:pt idx="512">
                  <c:v>-1.7481618067033762E-3</c:v>
                </c:pt>
                <c:pt idx="513">
                  <c:v>-1.7436406898266477E-3</c:v>
                </c:pt>
                <c:pt idx="514">
                  <c:v>-1.7391141681252797E-3</c:v>
                </c:pt>
                <c:pt idx="515">
                  <c:v>-1.7300431433876879E-3</c:v>
                </c:pt>
                <c:pt idx="516">
                  <c:v>-1.7209541713835168E-3</c:v>
                </c:pt>
                <c:pt idx="517">
                  <c:v>-1.7164007288964123E-3</c:v>
                </c:pt>
                <c:pt idx="518">
                  <c:v>-1.7118419226765332E-3</c:v>
                </c:pt>
                <c:pt idx="519">
                  <c:v>-1.707277759775122E-3</c:v>
                </c:pt>
                <c:pt idx="520">
                  <c:v>-1.6981316118620741E-3</c:v>
                </c:pt>
                <c:pt idx="521">
                  <c:v>-1.6889676763414819E-3</c:v>
                </c:pt>
                <c:pt idx="522">
                  <c:v>-1.6843768317490924E-3</c:v>
                </c:pt>
                <c:pt idx="523">
                  <c:v>-1.6797806714859244E-3</c:v>
                </c:pt>
                <c:pt idx="524">
                  <c:v>-1.6751792022791198E-3</c:v>
                </c:pt>
                <c:pt idx="525">
                  <c:v>-1.6659586014306073E-3</c:v>
                </c:pt>
                <c:pt idx="526">
                  <c:v>-1.6567203725021185E-3</c:v>
                </c:pt>
                <c:pt idx="527">
                  <c:v>-1.6520924610636313E-3</c:v>
                </c:pt>
                <c:pt idx="528">
                  <c:v>-1.6474592817733624E-3</c:v>
                </c:pt>
                <c:pt idx="529">
                  <c:v>-1.642820841358393E-3</c:v>
                </c:pt>
                <c:pt idx="530">
                  <c:v>-1.6335264577845617E-3</c:v>
                </c:pt>
                <c:pt idx="531">
                  <c:v>-1.6242146056674354E-3</c:v>
                </c:pt>
                <c:pt idx="532">
                  <c:v>-1.6195499623990718E-3</c:v>
                </c:pt>
                <c:pt idx="533">
                  <c:v>-1.6148800990978328E-3</c:v>
                </c:pt>
                <c:pt idx="534">
                  <c:v>-1.6102050226934393E-3</c:v>
                </c:pt>
                <c:pt idx="535">
                  <c:v>-1.6008375264927835E-3</c:v>
                </c:pt>
                <c:pt idx="536">
                  <c:v>-1.5914527213960795E-3</c:v>
                </c:pt>
                <c:pt idx="537">
                  <c:v>-1.5867516814355041E-3</c:v>
                </c:pt>
                <c:pt idx="538">
                  <c:v>-1.5820454692609704E-3</c:v>
                </c:pt>
                <c:pt idx="539">
                  <c:v>-1.5773340918427208E-3</c:v>
                </c:pt>
                <c:pt idx="540">
                  <c:v>-1.5678941532989079E-3</c:v>
                </c:pt>
                <c:pt idx="541">
                  <c:v>-1.558437065408428E-3</c:v>
                </c:pt>
                <c:pt idx="542">
                  <c:v>-1.5536999637717002E-3</c:v>
                </c:pt>
                <c:pt idx="543">
                  <c:v>-1.5489577379020334E-3</c:v>
                </c:pt>
                <c:pt idx="544">
                  <c:v>-1.5442103946075904E-3</c:v>
                </c:pt>
                <c:pt idx="545">
                  <c:v>-1.5346986838104878E-3</c:v>
                </c:pt>
                <c:pt idx="546">
                  <c:v>-1.5251699832626558E-3</c:v>
                </c:pt>
                <c:pt idx="547">
                  <c:v>-1.520397155087342E-3</c:v>
                </c:pt>
                <c:pt idx="548">
                  <c:v>-1.5156192506601013E-3</c:v>
                </c:pt>
                <c:pt idx="549">
                  <c:v>-1.5108362763837846E-3</c:v>
                </c:pt>
                <c:pt idx="550">
                  <c:v>-1.5012534637286505E-3</c:v>
                </c:pt>
                <c:pt idx="551">
                  <c:v>-1.4916538206784583E-3</c:v>
                </c:pt>
                <c:pt idx="552">
                  <c:v>-1.4864223717287186E-3</c:v>
                </c:pt>
                <c:pt idx="553">
                  <c:v>-1.4807731585410734E-3</c:v>
                </c:pt>
                <c:pt idx="554">
                  <c:v>-1.4751347356215876E-3</c:v>
                </c:pt>
                <c:pt idx="555">
                  <c:v>-1.4638943706310077E-3</c:v>
                </c:pt>
                <c:pt idx="556">
                  <c:v>-1.4526909991204547E-3</c:v>
                </c:pt>
                <c:pt idx="557">
                  <c:v>-1.4471080664877171E-3</c:v>
                </c:pt>
                <c:pt idx="558">
                  <c:v>-1.4415365395473961E-3</c:v>
                </c:pt>
                <c:pt idx="559">
                  <c:v>-1.435976520823007E-3</c:v>
                </c:pt>
                <c:pt idx="560">
                  <c:v>-1.4248953570275345E-3</c:v>
                </c:pt>
                <c:pt idx="561">
                  <c:v>-1.413853579484969E-3</c:v>
                </c:pt>
                <c:pt idx="562">
                  <c:v>-1.4083526402992126E-3</c:v>
                </c:pt>
                <c:pt idx="563">
                  <c:v>-1.4028638245508842E-3</c:v>
                </c:pt>
                <c:pt idx="564">
                  <c:v>-1.3973872349254532E-3</c:v>
                </c:pt>
                <c:pt idx="565">
                  <c:v>-1.3864753220715737E-3</c:v>
                </c:pt>
                <c:pt idx="566">
                  <c:v>-1.3756051883635153E-3</c:v>
                </c:pt>
                <c:pt idx="567">
                  <c:v>-1.3701912674058782E-3</c:v>
                </c:pt>
                <c:pt idx="568">
                  <c:v>-1.3647901879139976E-3</c:v>
                </c:pt>
                <c:pt idx="569">
                  <c:v>-1.3594020522491369E-3</c:v>
                </c:pt>
                <c:pt idx="570">
                  <c:v>-1.3486694401766879E-3</c:v>
                </c:pt>
                <c:pt idx="571">
                  <c:v>-1.3379810001099236E-3</c:v>
                </c:pt>
                <c:pt idx="572">
                  <c:v>-1.3326591223218676E-3</c:v>
                </c:pt>
                <c:pt idx="573">
                  <c:v>-1.3273508038655593E-3</c:v>
                </c:pt>
                <c:pt idx="574">
                  <c:v>-1.311522198643138E-3</c:v>
                </c:pt>
                <c:pt idx="575">
                  <c:v>-1.2957913793068723E-3</c:v>
                </c:pt>
                <c:pt idx="576">
                  <c:v>-1.2905808468663903E-3</c:v>
                </c:pt>
                <c:pt idx="577">
                  <c:v>-1.2853846939847361E-3</c:v>
                </c:pt>
                <c:pt idx="578">
                  <c:v>-1.2750408329173701E-3</c:v>
                </c:pt>
                <c:pt idx="579">
                  <c:v>-1.2647459295244772E-3</c:v>
                </c:pt>
                <c:pt idx="580">
                  <c:v>-1.2570693520775019E-3</c:v>
                </c:pt>
                <c:pt idx="581">
                  <c:v>-1.2494228670209405E-3</c:v>
                </c:pt>
                <c:pt idx="582">
                  <c:v>-1.2392884563081766E-3</c:v>
                </c:pt>
                <c:pt idx="583">
                  <c:v>-1.2292053959267757E-3</c:v>
                </c:pt>
                <c:pt idx="584">
                  <c:v>-1.2241897972404437E-3</c:v>
                </c:pt>
                <c:pt idx="585">
                  <c:v>-1.2191899114016374E-3</c:v>
                </c:pt>
                <c:pt idx="586">
                  <c:v>-1.2142058408525507E-3</c:v>
                </c:pt>
                <c:pt idx="587">
                  <c:v>-1.2042909301124693E-3</c:v>
                </c:pt>
                <c:pt idx="588">
                  <c:v>-1.1944297626259111E-3</c:v>
                </c:pt>
                <c:pt idx="589">
                  <c:v>-1.1895263068601866E-3</c:v>
                </c:pt>
                <c:pt idx="590">
                  <c:v>-1.1846392816451698E-3</c:v>
                </c:pt>
                <c:pt idx="591">
                  <c:v>-1.1797687895444805E-3</c:v>
                </c:pt>
                <c:pt idx="592">
                  <c:v>-1.1700834287918865E-3</c:v>
                </c:pt>
                <c:pt idx="593">
                  <c:v>-1.1604542039252081E-3</c:v>
                </c:pt>
                <c:pt idx="594">
                  <c:v>-1.1556679159335499E-3</c:v>
                </c:pt>
                <c:pt idx="595">
                  <c:v>-1.1508987763576412E-3</c:v>
                </c:pt>
                <c:pt idx="596">
                  <c:v>-1.1461468877611764E-3</c:v>
                </c:pt>
                <c:pt idx="597">
                  <c:v>-1.1367011266213269E-3</c:v>
                </c:pt>
                <c:pt idx="598">
                  <c:v>-1.1273138942819532E-3</c:v>
                </c:pt>
                <c:pt idx="599">
                  <c:v>-1.1226497989168128E-3</c:v>
                </c:pt>
                <c:pt idx="600">
                  <c:v>-1.1180035698728436E-3</c:v>
                </c:pt>
                <c:pt idx="601">
                  <c:v>-1.1133753096732207E-3</c:v>
                </c:pt>
                <c:pt idx="602">
                  <c:v>-1.1041791979885644E-3</c:v>
                </c:pt>
                <c:pt idx="603">
                  <c:v>-1.0950440080247825E-3</c:v>
                </c:pt>
                <c:pt idx="604">
                  <c:v>-1.0905071302186261E-3</c:v>
                </c:pt>
                <c:pt idx="605">
                  <c:v>-1.0859888365578896E-3</c:v>
                </c:pt>
                <c:pt idx="606">
                  <c:v>-1.0814892294847291E-3</c:v>
                </c:pt>
                <c:pt idx="607">
                  <c:v>-1.0725528172884746E-3</c:v>
                </c:pt>
                <c:pt idx="608">
                  <c:v>-1.0636797194352996E-3</c:v>
                </c:pt>
                <c:pt idx="609">
                  <c:v>-1.0592750841197751E-3</c:v>
                </c:pt>
                <c:pt idx="610">
                  <c:v>-1.0548897507333295E-3</c:v>
                </c:pt>
                <c:pt idx="611">
                  <c:v>-1.050523821961243E-3</c:v>
                </c:pt>
                <c:pt idx="612">
                  <c:v>-1.0418571588311043E-3</c:v>
                </c:pt>
                <c:pt idx="613">
                  <c:v>-1.0332562029113754E-3</c:v>
                </c:pt>
                <c:pt idx="614">
                  <c:v>-1.0289888350174131E-3</c:v>
                </c:pt>
                <c:pt idx="615">
                  <c:v>-1.0247414868765983E-3</c:v>
                </c:pt>
                <c:pt idx="616">
                  <c:v>-1.0202879348715434E-3</c:v>
                </c:pt>
                <c:pt idx="617">
                  <c:v>-1.0108930370562226E-3</c:v>
                </c:pt>
                <c:pt idx="618">
                  <c:v>-1.0014371337433462E-3</c:v>
                </c:pt>
                <c:pt idx="619">
                  <c:v>-9.9667851857155481E-4</c:v>
                </c:pt>
                <c:pt idx="620">
                  <c:v>-9.9190140905551678E-4</c:v>
                </c:pt>
                <c:pt idx="621">
                  <c:v>-9.8710574096658719E-4</c:v>
                </c:pt>
                <c:pt idx="622">
                  <c:v>-9.7745222112860476E-4</c:v>
                </c:pt>
                <c:pt idx="623">
                  <c:v>-9.6773619672923985E-4</c:v>
                </c:pt>
                <c:pt idx="624">
                  <c:v>-9.6284677145516218E-4</c:v>
                </c:pt>
                <c:pt idx="625">
                  <c:v>-9.5793840219610875E-4</c:v>
                </c:pt>
                <c:pt idx="626">
                  <c:v>-9.5301102443969975E-4</c:v>
                </c:pt>
                <c:pt idx="627">
                  <c:v>-9.430925864187885E-4</c:v>
                </c:pt>
                <c:pt idx="628">
                  <c:v>-9.3311014476159628E-4</c:v>
                </c:pt>
                <c:pt idx="629">
                  <c:v>-9.2808676125244146E-4</c:v>
                </c:pt>
                <c:pt idx="630">
                  <c:v>-9.2304398403678957E-4</c:v>
                </c:pt>
                <c:pt idx="631">
                  <c:v>-9.1798174864285355E-4</c:v>
                </c:pt>
                <c:pt idx="632">
                  <c:v>-9.0779209626007536E-4</c:v>
                </c:pt>
                <c:pt idx="633">
                  <c:v>-8.9753694095783649E-4</c:v>
                </c:pt>
                <c:pt idx="634">
                  <c:v>-8.9237645128562135E-4</c:v>
                </c:pt>
                <c:pt idx="635">
                  <c:v>-8.8719611802360362E-4</c:v>
                </c:pt>
                <c:pt idx="636">
                  <c:v>-8.8199587686224894E-4</c:v>
                </c:pt>
                <c:pt idx="637">
                  <c:v>-8.7152871387075753E-4</c:v>
                </c:pt>
                <c:pt idx="638">
                  <c:v>-8.6099454885652849E-4</c:v>
                </c:pt>
                <c:pt idx="639">
                  <c:v>-8.5569380477144971E-4</c:v>
                </c:pt>
                <c:pt idx="640">
                  <c:v>-8.5037276733513777E-4</c:v>
                </c:pt>
                <c:pt idx="641">
                  <c:v>-8.4503137235981507E-4</c:v>
                </c:pt>
                <c:pt idx="642">
                  <c:v>-8.3428040254492693E-4</c:v>
                </c:pt>
                <c:pt idx="643">
                  <c:v>-8.2346093164808109E-4</c:v>
                </c:pt>
                <c:pt idx="644">
                  <c:v>-8.180167849837055E-4</c:v>
                </c:pt>
                <c:pt idx="645">
                  <c:v>-8.1255189540970364E-4</c:v>
                </c:pt>
                <c:pt idx="646">
                  <c:v>-8.0706619833307766E-4</c:v>
                </c:pt>
                <c:pt idx="647">
                  <c:v>-7.9602512554617123E-4</c:v>
                </c:pt>
                <c:pt idx="648">
                  <c:v>-7.8491405245866865E-4</c:v>
                </c:pt>
                <c:pt idx="649">
                  <c:v>-7.793233553347118E-4</c:v>
                </c:pt>
                <c:pt idx="650">
                  <c:v>-7.7371146525688137E-4</c:v>
                </c:pt>
                <c:pt idx="651">
                  <c:v>-7.6807831828050465E-4</c:v>
                </c:pt>
                <c:pt idx="652">
                  <c:v>-7.5674084612292975E-4</c:v>
                </c:pt>
                <c:pt idx="653">
                  <c:v>-7.4533187483746463E-4</c:v>
                </c:pt>
                <c:pt idx="654">
                  <c:v>-7.3959147884944257E-4</c:v>
                </c:pt>
                <c:pt idx="655">
                  <c:v>-7.338294403904695E-4</c:v>
                </c:pt>
                <c:pt idx="656">
                  <c:v>-7.2804569519165183E-4</c:v>
                </c:pt>
                <c:pt idx="657">
                  <c:v>-7.1640552765886694E-4</c:v>
                </c:pt>
                <c:pt idx="658">
                  <c:v>-7.0469236170350908E-4</c:v>
                </c:pt>
                <c:pt idx="659">
                  <c:v>-6.9879911901692083E-4</c:v>
                </c:pt>
                <c:pt idx="660">
                  <c:v>-6.9288378401847085E-4</c:v>
                </c:pt>
                <c:pt idx="661">
                  <c:v>-6.8694629247979366E-4</c:v>
                </c:pt>
                <c:pt idx="662">
                  <c:v>-6.7499713333706577E-4</c:v>
                </c:pt>
                <c:pt idx="663">
                  <c:v>-6.6297347664297647E-4</c:v>
                </c:pt>
                <c:pt idx="664">
                  <c:v>-6.5692423902091854E-4</c:v>
                </c:pt>
                <c:pt idx="665">
                  <c:v>-6.5085245936794759E-4</c:v>
                </c:pt>
                <c:pt idx="666">
                  <c:v>-6.4475807349642091E-4</c:v>
                </c:pt>
                <c:pt idx="667">
                  <c:v>-6.3249362646618766E-4</c:v>
                </c:pt>
                <c:pt idx="668">
                  <c:v>-6.2015318285647695E-4</c:v>
                </c:pt>
                <c:pt idx="669">
                  <c:v>-6.139448021458189E-4</c:v>
                </c:pt>
                <c:pt idx="670">
                  <c:v>-6.0771342972619382E-4</c:v>
                </c:pt>
                <c:pt idx="671">
                  <c:v>-6.01459001410044E-4</c:v>
                </c:pt>
                <c:pt idx="672">
                  <c:v>-5.8887297027977866E-4</c:v>
                </c:pt>
                <c:pt idx="673">
                  <c:v>-5.7620944348371736E-4</c:v>
                </c:pt>
                <c:pt idx="674">
                  <c:v>-5.6983877169636417E-4</c:v>
                </c:pt>
                <c:pt idx="675">
                  <c:v>-5.6344465844137474E-4</c:v>
                </c:pt>
                <c:pt idx="676">
                  <c:v>-5.5702703945027419E-4</c:v>
                </c:pt>
                <c:pt idx="677">
                  <c:v>-5.4411312811388445E-4</c:v>
                </c:pt>
                <c:pt idx="678">
                  <c:v>-5.3112022196889015E-4</c:v>
                </c:pt>
                <c:pt idx="679">
                  <c:v>-5.2458411091719137E-4</c:v>
                </c:pt>
                <c:pt idx="680">
                  <c:v>-5.180241086801769E-4</c:v>
                </c:pt>
                <c:pt idx="681">
                  <c:v>-5.1222389101996085E-4</c:v>
                </c:pt>
                <c:pt idx="682">
                  <c:v>-5.0211913147321272E-4</c:v>
                </c:pt>
                <c:pt idx="683">
                  <c:v>-4.9194430960580564E-4</c:v>
                </c:pt>
                <c:pt idx="684">
                  <c:v>-4.8682168981146063E-4</c:v>
                </c:pt>
                <c:pt idx="685">
                  <c:v>-4.816778377994847E-4</c:v>
                </c:pt>
                <c:pt idx="686">
                  <c:v>-4.7651268269571063E-4</c:v>
                </c:pt>
                <c:pt idx="687">
                  <c:v>-4.6611100596247217E-4</c:v>
                </c:pt>
                <c:pt idx="688">
                  <c:v>-4.5563760703113505E-4</c:v>
                </c:pt>
                <c:pt idx="689">
                  <c:v>-4.5036486881751492E-4</c:v>
                </c:pt>
                <c:pt idx="690">
                  <c:v>-4.4507040044374885E-4</c:v>
                </c:pt>
                <c:pt idx="691">
                  <c:v>-4.3975413079253061E-4</c:v>
                </c:pt>
                <c:pt idx="692">
                  <c:v>-4.2904856545035225E-4</c:v>
                </c:pt>
                <c:pt idx="693">
                  <c:v>-4.1826961800060585E-4</c:v>
                </c:pt>
                <c:pt idx="694">
                  <c:v>-4.1284327552791491E-4</c:v>
                </c:pt>
                <c:pt idx="695">
                  <c:v>-4.073947048718357E-4</c:v>
                </c:pt>
                <c:pt idx="696">
                  <c:v>-4.019238351177737E-4</c:v>
                </c:pt>
                <c:pt idx="697">
                  <c:v>-3.9090740952929352E-4</c:v>
                </c:pt>
                <c:pt idx="698">
                  <c:v>-3.7981594200840805E-4</c:v>
                </c:pt>
                <c:pt idx="699">
                  <c:v>-3.7423250939906108E-4</c:v>
                </c:pt>
                <c:pt idx="700">
                  <c:v>-3.6862635086718903E-4</c:v>
                </c:pt>
                <c:pt idx="701">
                  <c:v>-3.6299739525513368E-4</c:v>
                </c:pt>
                <c:pt idx="702">
                  <c:v>-3.5166313776957049E-4</c:v>
                </c:pt>
                <c:pt idx="703">
                  <c:v>-3.4025217852803598E-4</c:v>
                </c:pt>
                <c:pt idx="704">
                  <c:v>-3.3450817019102009E-4</c:v>
                </c:pt>
                <c:pt idx="705">
                  <c:v>-3.2874093786857859E-4</c:v>
                </c:pt>
                <c:pt idx="706">
                  <c:v>-3.2295041052468436E-4</c:v>
                </c:pt>
                <c:pt idx="707">
                  <c:v>-3.1129134973496229E-4</c:v>
                </c:pt>
                <c:pt idx="708">
                  <c:v>-2.9955392725614858E-4</c:v>
                </c:pt>
                <c:pt idx="709">
                  <c:v>-2.9364585736032221E-4</c:v>
                </c:pt>
                <c:pt idx="710">
                  <c:v>-2.877140655381526E-4</c:v>
                </c:pt>
                <c:pt idx="711">
                  <c:v>-2.8175848063215382E-4</c:v>
                </c:pt>
                <c:pt idx="712">
                  <c:v>-2.6976764499850412E-4</c:v>
                </c:pt>
                <c:pt idx="713">
                  <c:v>-2.5769678778919539E-4</c:v>
                </c:pt>
                <c:pt idx="714">
                  <c:v>-2.5162117058753368E-4</c:v>
                </c:pt>
                <c:pt idx="715">
                  <c:v>-2.4552133335701859E-4</c:v>
                </c:pt>
                <c:pt idx="716">
                  <c:v>-2.3939720530489182E-4</c:v>
                </c:pt>
                <c:pt idx="717">
                  <c:v>-2.270676231312618E-4</c:v>
                </c:pt>
                <c:pt idx="718">
                  <c:v>-2.1465635962406162E-4</c:v>
                </c:pt>
                <c:pt idx="719">
                  <c:v>-2.0840970921070078E-4</c:v>
                </c:pt>
                <c:pt idx="720">
                  <c:v>-2.0213834107165332E-4</c:v>
                </c:pt>
                <c:pt idx="721">
                  <c:v>-1.9584218376585857E-4</c:v>
                </c:pt>
                <c:pt idx="722">
                  <c:v>-1.8316688374520279E-4</c:v>
                </c:pt>
                <c:pt idx="723">
                  <c:v>-1.7040824236158822E-4</c:v>
                </c:pt>
                <c:pt idx="724">
                  <c:v>-1.639870729960758E-4</c:v>
                </c:pt>
                <c:pt idx="725">
                  <c:v>-1.5754068800591286E-4</c:v>
                </c:pt>
                <c:pt idx="726">
                  <c:v>-1.5106901595010933E-4</c:v>
                </c:pt>
                <c:pt idx="727">
                  <c:v>-1.3804102637399182E-4</c:v>
                </c:pt>
                <c:pt idx="728">
                  <c:v>-1.2492803550469452E-4</c:v>
                </c:pt>
                <c:pt idx="729">
                  <c:v>-1.1832886153107061E-4</c:v>
                </c:pt>
                <c:pt idx="730">
                  <c:v>-1.1170397391276463E-4</c:v>
                </c:pt>
                <c:pt idx="731">
                  <c:v>-1.0505330128990166E-4</c:v>
                </c:pt>
                <c:pt idx="732">
                  <c:v>-9.1665650583491428E-5</c:v>
                </c:pt>
                <c:pt idx="733">
                  <c:v>-7.8191338702345017E-5</c:v>
                </c:pt>
                <c:pt idx="734">
                  <c:v>-7.1410674346644208E-5</c:v>
                </c:pt>
                <c:pt idx="735">
                  <c:v>-6.4603798286225539E-5</c:v>
                </c:pt>
                <c:pt idx="736">
                  <c:v>-5.7770639323386533E-5</c:v>
                </c:pt>
                <c:pt idx="737">
                  <c:v>-4.4016355947236916E-5</c:v>
                </c:pt>
                <c:pt idx="738">
                  <c:v>-3.0173751547765234E-5</c:v>
                </c:pt>
                <c:pt idx="739">
                  <c:v>-2.3208110999183175E-5</c:v>
                </c:pt>
                <c:pt idx="740">
                  <c:v>-1.6215760767430047E-5</c:v>
                </c:pt>
                <c:pt idx="741">
                  <c:v>-9.1966296143582825E-6</c:v>
                </c:pt>
                <c:pt idx="742">
                  <c:v>4.9312579375319688E-6</c:v>
                </c:pt>
                <c:pt idx="743">
                  <c:v>1.9149126420710044E-5</c:v>
                </c:pt>
                <c:pt idx="744">
                  <c:v>2.630322884760158E-5</c:v>
                </c:pt>
                <c:pt idx="745">
                  <c:v>3.3484539178702269E-5</c:v>
                </c:pt>
                <c:pt idx="746">
                  <c:v>4.0693128246847696E-5</c:v>
                </c:pt>
                <c:pt idx="747">
                  <c:v>5.52015915013258E-5</c:v>
                </c:pt>
                <c:pt idx="748">
                  <c:v>6.9801695597202903E-5</c:v>
                </c:pt>
                <c:pt idx="749">
                  <c:v>8.4530760794560467E-5</c:v>
                </c:pt>
                <c:pt idx="750">
                  <c:v>1.0681904521327737E-4</c:v>
                </c:pt>
                <c:pt idx="751">
                  <c:v>1.2180835642898094E-4</c:v>
                </c:pt>
                <c:pt idx="752">
                  <c:v>1.3331681082787001E-4</c:v>
                </c:pt>
                <c:pt idx="753">
                  <c:v>1.4491342833643721E-4</c:v>
                </c:pt>
                <c:pt idx="754">
                  <c:v>1.6024584960656346E-4</c:v>
                </c:pt>
                <c:pt idx="755">
                  <c:v>1.7567349171440557E-4</c:v>
                </c:pt>
                <c:pt idx="756">
                  <c:v>1.8343510132398365E-4</c:v>
                </c:pt>
                <c:pt idx="757">
                  <c:v>1.912254913624916E-4</c:v>
                </c:pt>
                <c:pt idx="758">
                  <c:v>1.990447328565694E-4</c:v>
                </c:pt>
                <c:pt idx="759">
                  <c:v>2.147797445385446E-4</c:v>
                </c:pt>
                <c:pt idx="760">
                  <c:v>2.3061164139760758E-4</c:v>
                </c:pt>
                <c:pt idx="761">
                  <c:v>2.3857621068858209E-4</c:v>
                </c:pt>
                <c:pt idx="762">
                  <c:v>2.4657005962640092E-4</c:v>
                </c:pt>
                <c:pt idx="763">
                  <c:v>2.5459325956268445E-4</c:v>
                </c:pt>
                <c:pt idx="764">
                  <c:v>2.7073785210343594E-4</c:v>
                </c:pt>
                <c:pt idx="765">
                  <c:v>2.856236560095726E-4</c:v>
                </c:pt>
                <c:pt idx="766">
                  <c:v>2.9106280656967089E-4</c:v>
                </c:pt>
                <c:pt idx="767">
                  <c:v>2.9650589083904258E-4</c:v>
                </c:pt>
                <c:pt idx="768">
                  <c:v>3.0195291296219198E-4</c:v>
                </c:pt>
                <c:pt idx="769">
                  <c:v>3.128601063226636E-4</c:v>
                </c:pt>
                <c:pt idx="770">
                  <c:v>3.2378047076569554E-4</c:v>
                </c:pt>
                <c:pt idx="771">
                  <c:v>3.2924724960774497E-4</c:v>
                </c:pt>
                <c:pt idx="772">
                  <c:v>3.347179931210368E-4</c:v>
                </c:pt>
                <c:pt idx="773">
                  <c:v>3.4019270577514868E-4</c:v>
                </c:pt>
                <c:pt idx="774">
                  <c:v>3.5115538357398168E-4</c:v>
                </c:pt>
                <c:pt idx="775">
                  <c:v>3.6213133621605914E-4</c:v>
                </c:pt>
                <c:pt idx="776">
                  <c:v>3.6762596104901067E-4</c:v>
                </c:pt>
                <c:pt idx="777">
                  <c:v>3.731245815151531E-4</c:v>
                </c:pt>
                <c:pt idx="778">
                  <c:v>3.7862720232786635E-4</c:v>
                </c:pt>
                <c:pt idx="779">
                  <c:v>3.8964580016802867E-4</c:v>
                </c:pt>
                <c:pt idx="780">
                  <c:v>4.0067777632290342E-4</c:v>
                </c:pt>
                <c:pt idx="781">
                  <c:v>4.062004648555667E-4</c:v>
                </c:pt>
                <c:pt idx="782">
                  <c:v>4.1172718014589015E-4</c:v>
                </c:pt>
                <c:pt idx="783">
                  <c:v>4.1725792682598286E-4</c:v>
                </c:pt>
                <c:pt idx="784">
                  <c:v>4.2833288002092654E-4</c:v>
                </c:pt>
                <c:pt idx="785">
                  <c:v>4.3942131529131265E-4</c:v>
                </c:pt>
                <c:pt idx="786">
                  <c:v>4.4497228523236591E-4</c:v>
                </c:pt>
                <c:pt idx="787">
                  <c:v>4.5052731297425897E-4</c:v>
                </c:pt>
                <c:pt idx="788">
                  <c:v>4.5608640314910034E-4</c:v>
                </c:pt>
                <c:pt idx="789">
                  <c:v>4.6721814720845662E-4</c:v>
                </c:pt>
                <c:pt idx="790">
                  <c:v>4.783634770003441E-4</c:v>
                </c:pt>
                <c:pt idx="791">
                  <c:v>4.8394294589576965E-4</c:v>
                </c:pt>
                <c:pt idx="792">
                  <c:v>4.895265038790187E-4</c:v>
                </c:pt>
                <c:pt idx="793">
                  <c:v>4.9511415550090485E-4</c:v>
                </c:pt>
                <c:pt idx="794">
                  <c:v>5.0630312572221958E-4</c:v>
                </c:pt>
                <c:pt idx="795">
                  <c:v>5.1750578540932582E-4</c:v>
                </c:pt>
                <c:pt idx="796">
                  <c:v>5.2311397121136639E-4</c:v>
                </c:pt>
                <c:pt idx="797">
                  <c:v>5.2872627714435074E-4</c:v>
                </c:pt>
                <c:pt idx="798">
                  <c:v>5.3434270759657241E-4</c:v>
                </c:pt>
                <c:pt idx="799">
                  <c:v>5.4558933960508404E-4</c:v>
                </c:pt>
                <c:pt idx="800">
                  <c:v>5.5684976472047498E-4</c:v>
                </c:pt>
                <c:pt idx="801">
                  <c:v>5.6248688497483328E-4</c:v>
                </c:pt>
                <c:pt idx="802">
                  <c:v>5.6812815648452303E-4</c:v>
                </c:pt>
                <c:pt idx="803">
                  <c:v>5.7377358371910319E-4</c:v>
                </c:pt>
                <c:pt idx="804">
                  <c:v>5.8507831286986201E-4</c:v>
                </c:pt>
                <c:pt idx="805">
                  <c:v>5.9639693880988347E-4</c:v>
                </c:pt>
                <c:pt idx="806">
                  <c:v>6.0206321130594433E-4</c:v>
                </c:pt>
                <c:pt idx="807">
                  <c:v>6.0773366610044211E-4</c:v>
                </c:pt>
                <c:pt idx="808">
                  <c:v>6.1340830782545693E-4</c:v>
                </c:pt>
                <c:pt idx="809">
                  <c:v>6.2477156949929742E-4</c:v>
                </c:pt>
                <c:pt idx="810">
                  <c:v>6.3614883163395258E-4</c:v>
                </c:pt>
                <c:pt idx="811">
                  <c:v>6.4184447416095825E-4</c:v>
                </c:pt>
                <c:pt idx="812">
                  <c:v>6.4754433002947348E-4</c:v>
                </c:pt>
                <c:pt idx="813">
                  <c:v>6.5324840395285569E-4</c:v>
                </c:pt>
                <c:pt idx="814">
                  <c:v>6.6467063355439961E-4</c:v>
                </c:pt>
                <c:pt idx="815">
                  <c:v>6.7610696739186724E-4</c:v>
                </c:pt>
                <c:pt idx="816">
                  <c:v>6.8183219749511136E-4</c:v>
                </c:pt>
                <c:pt idx="817">
                  <c:v>6.8756167222672724E-4</c:v>
                </c:pt>
                <c:pt idx="818">
                  <c:v>6.9329539597496898E-4</c:v>
                </c:pt>
                <c:pt idx="819">
                  <c:v>7.0477702901186753E-4</c:v>
                </c:pt>
                <c:pt idx="820">
                  <c:v>7.1627287003796453E-4</c:v>
                </c:pt>
                <c:pt idx="821">
                  <c:v>7.2202790550639922E-4</c:v>
                </c:pt>
                <c:pt idx="822">
                  <c:v>7.2778721664624308E-4</c:v>
                </c:pt>
                <c:pt idx="823">
                  <c:v>7.4509514227139766E-4</c:v>
                </c:pt>
                <c:pt idx="824">
                  <c:v>7.6243312206683859E-4</c:v>
                </c:pt>
                <c:pt idx="825">
                  <c:v>7.6822248748496379E-4</c:v>
                </c:pt>
                <c:pt idx="826">
                  <c:v>7.7401616400579027E-4</c:v>
                </c:pt>
                <c:pt idx="827">
                  <c:v>7.856179103776582E-4</c:v>
                </c:pt>
                <c:pt idx="828">
                  <c:v>7.9723407180726398E-4</c:v>
                </c:pt>
                <c:pt idx="829">
                  <c:v>8.0304937120981453E-4</c:v>
                </c:pt>
                <c:pt idx="830">
                  <c:v>8.0886900861358981E-4</c:v>
                </c:pt>
                <c:pt idx="831">
                  <c:v>8.1469298824432632E-4</c:v>
                </c:pt>
                <c:pt idx="832">
                  <c:v>8.2635544422400456E-4</c:v>
                </c:pt>
                <c:pt idx="833">
                  <c:v>8.3803241907783423E-4</c:v>
                </c:pt>
                <c:pt idx="834">
                  <c:v>8.4387817704903001E-4</c:v>
                </c:pt>
                <c:pt idx="835">
                  <c:v>8.497283039831388E-4</c:v>
                </c:pt>
                <c:pt idx="836">
                  <c:v>8.6437550528702329E-4</c:v>
                </c:pt>
                <c:pt idx="837">
                  <c:v>8.7904462928764028E-4</c:v>
                </c:pt>
                <c:pt idx="838">
                  <c:v>8.8492106345326965E-4</c:v>
                </c:pt>
                <c:pt idx="839">
                  <c:v>8.9080189786858524E-4</c:v>
                </c:pt>
                <c:pt idx="840">
                  <c:v>8.9668713667804937E-4</c:v>
                </c:pt>
                <c:pt idx="841">
                  <c:v>9.0847231841739533E-4</c:v>
                </c:pt>
                <c:pt idx="842">
                  <c:v>9.202722263857903E-4</c:v>
                </c:pt>
                <c:pt idx="843">
                  <c:v>9.2617955453407714E-4</c:v>
                </c:pt>
                <c:pt idx="844">
                  <c:v>9.3209131405624836E-4</c:v>
                </c:pt>
                <c:pt idx="845">
                  <c:v>9.3800750909676369E-4</c:v>
                </c:pt>
                <c:pt idx="846">
                  <c:v>9.4985470681902386E-4</c:v>
                </c:pt>
                <c:pt idx="847">
                  <c:v>9.6171673456431361E-4</c:v>
                </c:pt>
                <c:pt idx="848">
                  <c:v>9.6765517440204423E-4</c:v>
                </c:pt>
                <c:pt idx="849">
                  <c:v>9.735980765752997E-4</c:v>
                </c:pt>
                <c:pt idx="850">
                  <c:v>9.7954544547234007E-4</c:v>
                </c:pt>
                <c:pt idx="851">
                  <c:v>9.9145509477931463E-4</c:v>
                </c:pt>
                <c:pt idx="852">
                  <c:v>1.0033796776076408E-3</c:v>
                </c:pt>
                <c:pt idx="853">
                  <c:v>1.0093494469227153E-3</c:v>
                </c:pt>
                <c:pt idx="854">
                  <c:v>1.0153237096162007E-3</c:v>
                </c:pt>
                <c:pt idx="855">
                  <c:v>1.0213024701576222E-3</c:v>
                </c:pt>
                <c:pt idx="856">
                  <c:v>1.0332750062768748E-3</c:v>
                </c:pt>
                <c:pt idx="857">
                  <c:v>1.0452625796242851E-3</c:v>
                </c:pt>
                <c:pt idx="858">
                  <c:v>1.0512638961231798E-3</c:v>
                </c:pt>
                <c:pt idx="859">
                  <c:v>1.0572697369620812E-3</c:v>
                </c:pt>
                <c:pt idx="860">
                  <c:v>1.0632801069356051E-3</c:v>
                </c:pt>
                <c:pt idx="861">
                  <c:v>1.0753159653683233E-3</c:v>
                </c:pt>
                <c:pt idx="862">
                  <c:v>1.0873669646404016E-3</c:v>
                </c:pt>
                <c:pt idx="863">
                  <c:v>1.0934000460294366E-3</c:v>
                </c:pt>
                <c:pt idx="864">
                  <c:v>1.0994376829638554E-3</c:v>
                </c:pt>
                <c:pt idx="865">
                  <c:v>1.1054798797506407E-3</c:v>
                </c:pt>
                <c:pt idx="866">
                  <c:v>1.1175794960527827E-3</c:v>
                </c:pt>
                <c:pt idx="867">
                  <c:v>1.1296943568434696E-3</c:v>
                </c:pt>
                <c:pt idx="868">
                  <c:v>1.1357594206662695E-3</c:v>
                </c:pt>
                <c:pt idx="869">
                  <c:v>1.1418290712398081E-3</c:v>
                </c:pt>
                <c:pt idx="870">
                  <c:v>1.147903312871065E-3</c:v>
                </c:pt>
                <c:pt idx="871">
                  <c:v>1.1600671223531455E-3</c:v>
                </c:pt>
                <c:pt idx="872">
                  <c:v>1.1722462800137412E-3</c:v>
                </c:pt>
                <c:pt idx="873">
                  <c:v>1.1783435441388448E-3</c:v>
                </c:pt>
                <c:pt idx="874">
                  <c:v>1.1844454260574826E-3</c:v>
                </c:pt>
                <c:pt idx="875">
                  <c:v>1.1905519301578995E-3</c:v>
                </c:pt>
                <c:pt idx="876">
                  <c:v>1.20278036826191E-3</c:v>
                </c:pt>
                <c:pt idx="877">
                  <c:v>1.2150242582551945E-3</c:v>
                </c:pt>
                <c:pt idx="878">
                  <c:v>1.2211539403071748E-3</c:v>
                </c:pt>
                <c:pt idx="879">
                  <c:v>1.2272882713579981E-3</c:v>
                </c:pt>
                <c:pt idx="880">
                  <c:v>1.2334272556333698E-3</c:v>
                </c:pt>
                <c:pt idx="881">
                  <c:v>1.2457207577952132E-3</c:v>
                </c:pt>
                <c:pt idx="882">
                  <c:v>1.258029815589524E-3</c:v>
                </c:pt>
                <c:pt idx="883">
                  <c:v>1.264192133355328E-3</c:v>
                </c:pt>
                <c:pt idx="884">
                  <c:v>1.270359131162725E-3</c:v>
                </c:pt>
                <c:pt idx="885">
                  <c:v>1.2765308133999523E-3</c:v>
                </c:pt>
                <c:pt idx="886">
                  <c:v>1.2888898150470894E-3</c:v>
                </c:pt>
                <c:pt idx="887">
                  <c:v>1.3012644759559414E-3</c:v>
                </c:pt>
                <c:pt idx="888">
                  <c:v>1.3074596472224061E-3</c:v>
                </c:pt>
                <c:pt idx="889">
                  <c:v>1.3136595294918154E-3</c:v>
                </c:pt>
                <c:pt idx="890">
                  <c:v>1.3198641273964203E-3</c:v>
                </c:pt>
                <c:pt idx="891">
                  <c:v>1.3322890639455756E-3</c:v>
                </c:pt>
                <c:pt idx="892">
                  <c:v>1.3447297635365801E-3</c:v>
                </c:pt>
                <c:pt idx="893">
                  <c:v>1.35095800584636E-3</c:v>
                </c:pt>
                <c:pt idx="894">
                  <c:v>1.3571909904458064E-3</c:v>
                </c:pt>
                <c:pt idx="895">
                  <c:v>1.3634287216416625E-3</c:v>
                </c:pt>
                <c:pt idx="896">
                  <c:v>1.3759200285778672E-3</c:v>
                </c:pt>
                <c:pt idx="897">
                  <c:v>1.3884272021868077E-3</c:v>
                </c:pt>
                <c:pt idx="898">
                  <c:v>1.3946887333265742E-3</c:v>
                </c:pt>
                <c:pt idx="899">
                  <c:v>1.4009550378797306E-3</c:v>
                </c:pt>
                <c:pt idx="900">
                  <c:v>1.4072261202346743E-3</c:v>
                </c:pt>
                <c:pt idx="901">
                  <c:v>1.4197842328920374E-3</c:v>
                </c:pt>
                <c:pt idx="902">
                  <c:v>1.4323583158426317E-3</c:v>
                </c:pt>
                <c:pt idx="903">
                  <c:v>1.4386533537610376E-3</c:v>
                </c:pt>
                <c:pt idx="904">
                  <c:v>1.4449531958917973E-3</c:v>
                </c:pt>
                <c:pt idx="905">
                  <c:v>1.4512578470294744E-3</c:v>
                </c:pt>
                <c:pt idx="906">
                  <c:v>1.4638832009411756E-3</c:v>
                </c:pt>
                <c:pt idx="907">
                  <c:v>1.4765246289262181E-3</c:v>
                </c:pt>
                <c:pt idx="908">
                  <c:v>1.4828533909218285E-3</c:v>
                </c:pt>
                <c:pt idx="909">
                  <c:v>1.4891869885787625E-3</c:v>
                </c:pt>
                <c:pt idx="910">
                  <c:v>1.4955254261227048E-3</c:v>
                </c:pt>
                <c:pt idx="911">
                  <c:v>1.5082184567747252E-3</c:v>
                </c:pt>
                <c:pt idx="912">
                  <c:v>1.5209276650458594E-3</c:v>
                </c:pt>
                <c:pt idx="913">
                  <c:v>1.5272903691484852E-3</c:v>
                </c:pt>
                <c:pt idx="914">
                  <c:v>1.5336579397923808E-3</c:v>
                </c:pt>
                <c:pt idx="915">
                  <c:v>1.540030381691083E-3</c:v>
                </c:pt>
                <c:pt idx="916">
                  <c:v>1.5527915243572781E-3</c:v>
                </c:pt>
                <c:pt idx="917">
                  <c:v>1.5655689483777739E-3</c:v>
                </c:pt>
                <c:pt idx="918">
                  <c:v>1.5719658122105298E-3</c:v>
                </c:pt>
                <c:pt idx="919">
                  <c:v>1.5783675737898603E-3</c:v>
                </c:pt>
                <c:pt idx="920">
                  <c:v>1.5847742374225187E-3</c:v>
                </c:pt>
                <c:pt idx="921">
                  <c:v>1.5976039277040967E-3</c:v>
                </c:pt>
                <c:pt idx="922">
                  <c:v>1.6104500029340662E-3</c:v>
                </c:pt>
                <c:pt idx="923">
                  <c:v>1.6168812442826802E-3</c:v>
                </c:pt>
                <c:pt idx="924">
                  <c:v>1.6233174143389611E-3</c:v>
                </c:pt>
                <c:pt idx="925">
                  <c:v>1.6297585176539193E-3</c:v>
                </c:pt>
                <c:pt idx="926">
                  <c:v>1.6426571908807683E-3</c:v>
                </c:pt>
                <c:pt idx="927">
                  <c:v>1.6555723528071395E-3</c:v>
                </c:pt>
                <c:pt idx="928">
                  <c:v>1.6620381891318341E-3</c:v>
                </c:pt>
                <c:pt idx="929">
                  <c:v>1.6685089855319306E-3</c:v>
                </c:pt>
                <c:pt idx="930">
                  <c:v>1.6749847462330992E-3</c:v>
                </c:pt>
                <c:pt idx="931">
                  <c:v>1.6879528378410649E-3</c:v>
                </c:pt>
                <c:pt idx="932">
                  <c:v>1.7009375218443046E-3</c:v>
                </c:pt>
                <c:pt idx="933">
                  <c:v>1.7074381710929314E-3</c:v>
                </c:pt>
                <c:pt idx="934">
                  <c:v>1.713943811378198E-3</c:v>
                </c:pt>
                <c:pt idx="935">
                  <c:v>1.7204544472508426E-3</c:v>
                </c:pt>
                <c:pt idx="936">
                  <c:v>1.7334923926703946E-3</c:v>
                </c:pt>
                <c:pt idx="937">
                  <c:v>1.7465470340541705E-3</c:v>
                </c:pt>
                <c:pt idx="938">
                  <c:v>1.7530827140118021E-3</c:v>
                </c:pt>
                <c:pt idx="939">
                  <c:v>1.7596234160484822E-3</c:v>
                </c:pt>
                <c:pt idx="940">
                  <c:v>1.7661691446338923E-3</c:v>
                </c:pt>
                <c:pt idx="941">
                  <c:v>1.7792773793420739E-3</c:v>
                </c:pt>
                <c:pt idx="942">
                  <c:v>1.7924024136879047E-3</c:v>
                </c:pt>
                <c:pt idx="943">
                  <c:v>1.7989733418955572E-3</c:v>
                </c:pt>
                <c:pt idx="944">
                  <c:v>1.8055493233874666E-3</c:v>
                </c:pt>
                <c:pt idx="945">
                  <c:v>1.812130362470341E-3</c:v>
                </c:pt>
                <c:pt idx="946">
                  <c:v>1.8253093218528668E-3</c:v>
                </c:pt>
                <c:pt idx="947">
                  <c:v>1.8385051846703437E-3</c:v>
                </c:pt>
                <c:pt idx="948">
                  <c:v>1.8451115788316835E-3</c:v>
                </c:pt>
                <c:pt idx="949">
                  <c:v>1.8517230574006808E-3</c:v>
                </c:pt>
                <c:pt idx="950">
                  <c:v>1.8583396246844839E-3</c:v>
                </c:pt>
                <c:pt idx="951">
                  <c:v>1.8715897443038561E-3</c:v>
                </c:pt>
                <c:pt idx="952">
                  <c:v>1.8848568709250578E-3</c:v>
                </c:pt>
                <c:pt idx="953">
                  <c:v>1.891498948743125E-3</c:v>
                </c:pt>
                <c:pt idx="954">
                  <c:v>1.8981461422552055E-3</c:v>
                </c:pt>
                <c:pt idx="955">
                  <c:v>1.9047984554431486E-3</c:v>
                </c:pt>
                <c:pt idx="956">
                  <c:v>1.9181201705758314E-3</c:v>
                </c:pt>
                <c:pt idx="957">
                  <c:v>1.9314589964556067E-3</c:v>
                </c:pt>
                <c:pt idx="958">
                  <c:v>1.9381369757960915E-3</c:v>
                </c:pt>
                <c:pt idx="959">
                  <c:v>1.9448201017916987E-3</c:v>
                </c:pt>
                <c:pt idx="960">
                  <c:v>1.951508378749344E-3</c:v>
                </c:pt>
                <c:pt idx="961">
                  <c:v>1.9649021248435835E-3</c:v>
                </c:pt>
                <c:pt idx="962">
                  <c:v>1.9783130853455308E-3</c:v>
                </c:pt>
                <c:pt idx="963">
                  <c:v>1.9850271839113279E-3</c:v>
                </c:pt>
                <c:pt idx="964">
                  <c:v>1.9917464601745972E-3</c:v>
                </c:pt>
                <c:pt idx="965">
                  <c:v>1.998470918523519E-3</c:v>
                </c:pt>
                <c:pt idx="966">
                  <c:v>2.0119371310342395E-3</c:v>
                </c:pt>
                <c:pt idx="967">
                  <c:v>2.0254206615958024E-3</c:v>
                </c:pt>
                <c:pt idx="968">
                  <c:v>2.0321710970895379E-3</c:v>
                </c:pt>
                <c:pt idx="969">
                  <c:v>2.0389267413232336E-3</c:v>
                </c:pt>
                <c:pt idx="970">
                  <c:v>2.0456875987660038E-3</c:v>
                </c:pt>
                <c:pt idx="971">
                  <c:v>2.0592267131523028E-3</c:v>
                </c:pt>
                <c:pt idx="972">
                  <c:v>2.0727832493686216E-3</c:v>
                </c:pt>
                <c:pt idx="973">
                  <c:v>2.07957023933053E-3</c:v>
                </c:pt>
                <c:pt idx="974">
                  <c:v>2.0863624693994317E-3</c:v>
                </c:pt>
                <c:pt idx="975">
                  <c:v>2.0931599435574143E-3</c:v>
                </c:pt>
                <c:pt idx="976">
                  <c:v>2.1067723952523918E-3</c:v>
                </c:pt>
                <c:pt idx="977">
                  <c:v>2.1204023724185283E-3</c:v>
                </c:pt>
                <c:pt idx="978">
                  <c:v>2.1272261347944927E-3</c:v>
                </c:pt>
                <c:pt idx="979">
                  <c:v>2.1340551681573523E-3</c:v>
                </c:pt>
                <c:pt idx="980">
                  <c:v>2.1408894768952776E-3</c:v>
                </c:pt>
                <c:pt idx="981">
                  <c:v>2.1545757013582212E-3</c:v>
                </c:pt>
                <c:pt idx="982">
                  <c:v>2.1682795549050728E-3</c:v>
                </c:pt>
                <c:pt idx="983">
                  <c:v>2.1751403073160492E-3</c:v>
                </c:pt>
                <c:pt idx="984">
                  <c:v>2.1820063618374313E-3</c:v>
                </c:pt>
                <c:pt idx="985">
                  <c:v>2.1888777228573839E-3</c:v>
                </c:pt>
                <c:pt idx="986">
                  <c:v>2.2026381554622913E-3</c:v>
                </c:pt>
                <c:pt idx="987">
                  <c:v>2.2164163208239262E-3</c:v>
                </c:pt>
                <c:pt idx="988">
                  <c:v>2.223314281053131E-3</c:v>
                </c:pt>
                <c:pt idx="989">
                  <c:v>2.2302175743536871E-3</c:v>
                </c:pt>
                <c:pt idx="990">
                  <c:v>2.2371262053575598E-3</c:v>
                </c:pt>
                <c:pt idx="991">
                  <c:v>2.250961281553083E-3</c:v>
                </c:pt>
                <c:pt idx="992">
                  <c:v>2.2648141942506776E-3</c:v>
                </c:pt>
                <c:pt idx="993">
                  <c:v>2.2717495799185958E-3</c:v>
                </c:pt>
                <c:pt idx="994">
                  <c:v>2.2786903298625881E-3</c:v>
                </c:pt>
                <c:pt idx="995">
                  <c:v>2.2856364484708106E-3</c:v>
                </c:pt>
                <c:pt idx="996">
                  <c:v>2.2995466036962956E-3</c:v>
                </c:pt>
                <c:pt idx="997">
                  <c:v>2.3134746990970162E-3</c:v>
                </c:pt>
                <c:pt idx="998">
                  <c:v>2.3204477279052068E-3</c:v>
                </c:pt>
                <c:pt idx="999">
                  <c:v>2.3274261521941649E-3</c:v>
                </c:pt>
                <c:pt idx="1000">
                  <c:v>2.3344099762707751E-3</c:v>
                </c:pt>
                <c:pt idx="1001">
                  <c:v>2.3483956459263047E-3</c:v>
                </c:pt>
                <c:pt idx="1002">
                  <c:v>2.3623993593545264E-3</c:v>
                </c:pt>
                <c:pt idx="1003">
                  <c:v>2.3694102492481535E-3</c:v>
                </c:pt>
                <c:pt idx="1004">
                  <c:v>2.3764265654208742E-3</c:v>
                </c:pt>
                <c:pt idx="1005">
                  <c:v>2.3939945273143705E-3</c:v>
                </c:pt>
                <c:pt idx="1006">
                  <c:v>2.4115896993384791E-3</c:v>
                </c:pt>
                <c:pt idx="1007">
                  <c:v>2.4186386676936333E-3</c:v>
                </c:pt>
                <c:pt idx="1008">
                  <c:v>2.4256930936950539E-3</c:v>
                </c:pt>
                <c:pt idx="1009">
                  <c:v>2.4383461849771548E-3</c:v>
                </c:pt>
                <c:pt idx="1010">
                  <c:v>2.4543230699182812E-3</c:v>
                </c:pt>
                <c:pt idx="1011">
                  <c:v>2.4613909704873033E-3</c:v>
                </c:pt>
                <c:pt idx="1012">
                  <c:v>2.4684643448293934E-3</c:v>
                </c:pt>
                <c:pt idx="1013">
                  <c:v>2.4755431973205E-3</c:v>
                </c:pt>
                <c:pt idx="1014">
                  <c:v>2.4897191846437448E-3</c:v>
                </c:pt>
                <c:pt idx="1015">
                  <c:v>2.5039134767043613E-3</c:v>
                </c:pt>
                <c:pt idx="1016">
                  <c:v>2.5110197861506391E-3</c:v>
                </c:pt>
                <c:pt idx="1017">
                  <c:v>2.5181316002460619E-3</c:v>
                </c:pt>
                <c:pt idx="1018">
                  <c:v>2.5252489235288744E-3</c:v>
                </c:pt>
                <c:pt idx="1019">
                  <c:v>2.5395019560840444E-3</c:v>
                </c:pt>
                <c:pt idx="1020">
                  <c:v>2.5537733967054299E-3</c:v>
                </c:pt>
                <c:pt idx="1021">
                  <c:v>2.5609183320536538E-3</c:v>
                </c:pt>
                <c:pt idx="1022">
                  <c:v>2.5684776553577325E-3</c:v>
                </c:pt>
                <c:pt idx="1023">
                  <c:v>2.5764476921415654E-3</c:v>
                </c:pt>
                <c:pt idx="1024">
                  <c:v>2.5923877799497552E-3</c:v>
                </c:pt>
                <c:pt idx="1025">
                  <c:v>2.6083278056045888E-3</c:v>
                </c:pt>
                <c:pt idx="1026">
                  <c:v>2.6162977495315016E-3</c:v>
                </c:pt>
                <c:pt idx="1027">
                  <c:v>2.6242676290960882E-3</c:v>
                </c:pt>
                <c:pt idx="1028">
                  <c:v>2.6322374291429139E-3</c:v>
                </c:pt>
                <c:pt idx="1029">
                  <c:v>2.6481766885188686E-3</c:v>
                </c:pt>
                <c:pt idx="1030">
                  <c:v>2.6641155309607952E-3</c:v>
                </c:pt>
                <c:pt idx="1031">
                  <c:v>2.6720847056805165E-3</c:v>
                </c:pt>
                <c:pt idx="1032">
                  <c:v>2.6800537097061211E-3</c:v>
                </c:pt>
                <c:pt idx="1033">
                  <c:v>2.6880225278820909E-3</c:v>
                </c:pt>
                <c:pt idx="1034">
                  <c:v>2.70395946818192E-3</c:v>
                </c:pt>
                <c:pt idx="1035">
                  <c:v>2.7198956367096763E-3</c:v>
                </c:pt>
                <c:pt idx="1036">
                  <c:v>2.7278632970887903E-3</c:v>
                </c:pt>
                <c:pt idx="1037">
                  <c:v>2.735830680198806E-3</c:v>
                </c:pt>
                <c:pt idx="1038">
                  <c:v>2.7437977708842142E-3</c:v>
                </c:pt>
                <c:pt idx="1039">
                  <c:v>2.7597309017383248E-3</c:v>
                </c:pt>
                <c:pt idx="1040">
                  <c:v>2.7756629057021642E-3</c:v>
                </c:pt>
                <c:pt idx="1041">
                  <c:v>2.783628306364441E-3</c:v>
                </c:pt>
                <c:pt idx="1042">
                  <c:v>2.7915933233448207E-3</c:v>
                </c:pt>
                <c:pt idx="1043">
                  <c:v>2.7995579414067167E-3</c:v>
                </c:pt>
                <c:pt idx="1044">
                  <c:v>2.8154857720241763E-3</c:v>
                </c:pt>
                <c:pt idx="1045">
                  <c:v>2.8314121208733397E-3</c:v>
                </c:pt>
                <c:pt idx="1046">
                  <c:v>2.839374516605079E-3</c:v>
                </c:pt>
                <c:pt idx="1047">
                  <c:v>2.8473364219990661E-3</c:v>
                </c:pt>
                <c:pt idx="1048">
                  <c:v>2.8552978221429927E-3</c:v>
                </c:pt>
                <c:pt idx="1049">
                  <c:v>2.8712188619120431E-3</c:v>
                </c:pt>
                <c:pt idx="1050">
                  <c:v>2.8871380650806774E-3</c:v>
                </c:pt>
                <c:pt idx="1051">
                  <c:v>2.8950967103445091E-3</c:v>
                </c:pt>
                <c:pt idx="1052">
                  <c:v>2.903054759101045E-3</c:v>
                </c:pt>
                <c:pt idx="1053">
                  <c:v>2.9110121959515932E-3</c:v>
                </c:pt>
                <c:pt idx="1054">
                  <c:v>2.9269249542570202E-3</c:v>
                </c:pt>
                <c:pt idx="1055">
                  <c:v>2.9428355210224895E-3</c:v>
                </c:pt>
                <c:pt idx="1056">
                  <c:v>2.9507896707677435E-3</c:v>
                </c:pt>
                <c:pt idx="1057">
                  <c:v>2.9587431173499481E-3</c:v>
                </c:pt>
                <c:pt idx="1058">
                  <c:v>2.9666958456946329E-3</c:v>
                </c:pt>
                <c:pt idx="1059">
                  <c:v>2.9825988318968456E-3</c:v>
                </c:pt>
                <c:pt idx="1060">
                  <c:v>2.998499271805457E-3</c:v>
                </c:pt>
                <c:pt idx="1061">
                  <c:v>3.0064481804147492E-3</c:v>
                </c:pt>
                <c:pt idx="1062">
                  <c:v>3.0143962797724404E-3</c:v>
                </c:pt>
                <c:pt idx="1063">
                  <c:v>3.0223435540748717E-3</c:v>
                </c:pt>
                <c:pt idx="1064">
                  <c:v>3.038235277732706E-3</c:v>
                </c:pt>
                <c:pt idx="1065">
                  <c:v>3.0541241000535233E-3</c:v>
                </c:pt>
                <c:pt idx="1066">
                  <c:v>3.0620670225578635E-3</c:v>
                </c:pt>
                <c:pt idx="1067">
                  <c:v>3.0700090289119612E-3</c:v>
                </c:pt>
                <c:pt idx="1068">
                  <c:v>3.0779501042035493E-3</c:v>
                </c:pt>
                <c:pt idx="1069">
                  <c:v>3.0938290745672488E-3</c:v>
                </c:pt>
                <c:pt idx="1070">
                  <c:v>3.1097047887176242E-3</c:v>
                </c:pt>
                <c:pt idx="1071">
                  <c:v>3.1176409796625938E-3</c:v>
                </c:pt>
                <c:pt idx="1072">
                  <c:v>3.1255761481259747E-3</c:v>
                </c:pt>
                <c:pt idx="1073">
                  <c:v>3.1493742830826484E-3</c:v>
                </c:pt>
                <c:pt idx="1074">
                  <c:v>3.1731648346835202E-3</c:v>
                </c:pt>
                <c:pt idx="1075">
                  <c:v>3.1810924198831117E-3</c:v>
                </c:pt>
                <c:pt idx="1076">
                  <c:v>3.1890188608712806E-3</c:v>
                </c:pt>
                <c:pt idx="1077">
                  <c:v>3.2048678527606465E-3</c:v>
                </c:pt>
                <c:pt idx="1078">
                  <c:v>3.2207128787085973E-3</c:v>
                </c:pt>
                <c:pt idx="1079">
                  <c:v>3.2286333706592852E-3</c:v>
                </c:pt>
                <c:pt idx="1080">
                  <c:v>3.2365526271416409E-3</c:v>
                </c:pt>
                <c:pt idx="1081">
                  <c:v>3.2444706329193109E-3</c:v>
                </c:pt>
                <c:pt idx="1082">
                  <c:v>3.2603023998262789E-3</c:v>
                </c:pt>
                <c:pt idx="1083">
                  <c:v>3.2761298457914352E-3</c:v>
                </c:pt>
                <c:pt idx="1084">
                  <c:v>3.2840413702270674E-3</c:v>
                </c:pt>
                <c:pt idx="1085">
                  <c:v>3.2919515527820692E-3</c:v>
                </c:pt>
                <c:pt idx="1086">
                  <c:v>3.2998603782200993E-3</c:v>
                </c:pt>
                <c:pt idx="1087">
                  <c:v>3.3156734293310615E-3</c:v>
                </c:pt>
                <c:pt idx="1088">
                  <c:v>3.3314818046397449E-3</c:v>
                </c:pt>
                <c:pt idx="1089">
                  <c:v>3.3393836162696712E-3</c:v>
                </c:pt>
                <c:pt idx="1090">
                  <c:v>3.3472839796068674E-3</c:v>
                </c:pt>
                <c:pt idx="1091">
                  <c:v>3.3551828793338214E-3</c:v>
                </c:pt>
                <c:pt idx="1092">
                  <c:v>3.3709757241249605E-3</c:v>
                </c:pt>
                <c:pt idx="1093">
                  <c:v>3.3867635382203174E-3</c:v>
                </c:pt>
                <c:pt idx="1094">
                  <c:v>3.3946548918353803E-3</c:v>
                </c:pt>
                <c:pt idx="1095">
                  <c:v>3.4025446905836566E-3</c:v>
                </c:pt>
                <c:pt idx="1096">
                  <c:v>3.4104329193093909E-3</c:v>
                </c:pt>
                <c:pt idx="1097">
                  <c:v>3.4262040670942897E-3</c:v>
                </c:pt>
                <c:pt idx="1098">
                  <c:v>3.4419698293411847E-3</c:v>
                </c:pt>
                <c:pt idx="1099">
                  <c:v>3.4498499794084203E-3</c:v>
                </c:pt>
                <c:pt idx="1100">
                  <c:v>3.457728468439899E-3</c:v>
                </c:pt>
                <c:pt idx="1101">
                  <c:v>3.4656052807938748E-3</c:v>
                </c:pt>
                <c:pt idx="1102">
                  <c:v>3.481353241080583E-3</c:v>
                </c:pt>
                <c:pt idx="1103">
                  <c:v>3.4970954608130786E-3</c:v>
                </c:pt>
                <c:pt idx="1104">
                  <c:v>3.5049636623674944E-3</c:v>
                </c:pt>
                <c:pt idx="1105">
                  <c:v>3.5128300961499259E-3</c:v>
                </c:pt>
                <c:pt idx="1106">
                  <c:v>3.5206947468428866E-3</c:v>
                </c:pt>
                <c:pt idx="1107">
                  <c:v>3.5364180289349173E-3</c:v>
                </c:pt>
                <c:pt idx="1108">
                  <c:v>3.5521352155310788E-3</c:v>
                </c:pt>
                <c:pt idx="1109">
                  <c:v>3.5599907231217871E-3</c:v>
                </c:pt>
                <c:pt idx="1110">
                  <c:v>3.5678443564473353E-3</c:v>
                </c:pt>
                <c:pt idx="1111">
                  <c:v>3.5756961001905353E-3</c:v>
                </c:pt>
                <c:pt idx="1112">
                  <c:v>3.591393213517439E-3</c:v>
                </c:pt>
                <c:pt idx="1113">
                  <c:v>3.6070838763935013E-3</c:v>
                </c:pt>
                <c:pt idx="1114">
                  <c:v>3.6149259447317813E-3</c:v>
                </c:pt>
                <c:pt idx="1115">
                  <c:v>3.6227660322311755E-3</c:v>
                </c:pt>
                <c:pt idx="1116">
                  <c:v>3.6306041237364559E-3</c:v>
                </c:pt>
                <c:pt idx="1117">
                  <c:v>3.6462735776705618E-3</c:v>
                </c:pt>
                <c:pt idx="1118">
                  <c:v>3.6619362263015979E-3</c:v>
                </c:pt>
                <c:pt idx="1119">
                  <c:v>3.6697641099375086E-3</c:v>
                </c:pt>
                <c:pt idx="1120">
                  <c:v>3.6775899064037921E-3</c:v>
                </c:pt>
                <c:pt idx="1121">
                  <c:v>3.6854136003018696E-3</c:v>
                </c:pt>
                <c:pt idx="1122">
                  <c:v>3.701053904245924E-3</c:v>
                </c:pt>
                <c:pt idx="1123">
                  <c:v>3.7166870479164692E-3</c:v>
                </c:pt>
                <c:pt idx="1124">
                  <c:v>3.7245000016434258E-3</c:v>
                </c:pt>
                <c:pt idx="1125">
                  <c:v>3.7323107617891031E-3</c:v>
                </c:pt>
                <c:pt idx="1126">
                  <c:v>3.740119312873887E-3</c:v>
                </c:pt>
                <c:pt idx="1127">
                  <c:v>3.7557289761313856E-3</c:v>
                </c:pt>
                <c:pt idx="1128">
                  <c:v>3.7713311243073385E-3</c:v>
                </c:pt>
                <c:pt idx="1129">
                  <c:v>3.7791284027573215E-3</c:v>
                </c:pt>
                <c:pt idx="1130">
                  <c:v>3.78692338121444E-3</c:v>
                </c:pt>
                <c:pt idx="1131">
                  <c:v>3.794716044117811E-3</c:v>
                </c:pt>
                <c:pt idx="1132">
                  <c:v>3.8102935761968573E-3</c:v>
                </c:pt>
                <c:pt idx="1133">
                  <c:v>3.8258632381419164E-3</c:v>
                </c:pt>
                <c:pt idx="1134">
                  <c:v>3.8336440962712967E-3</c:v>
                </c:pt>
                <c:pt idx="1135">
                  <c:v>3.841422547509707E-3</c:v>
                </c:pt>
                <c:pt idx="1136">
                  <c:v>3.849198577026142E-3</c:v>
                </c:pt>
                <c:pt idx="1137">
                  <c:v>3.864742487240171E-3</c:v>
                </c:pt>
                <c:pt idx="1138">
                  <c:v>3.8802781724143541E-3</c:v>
                </c:pt>
                <c:pt idx="1139">
                  <c:v>3.8880418646937351E-3</c:v>
                </c:pt>
                <c:pt idx="1140">
                  <c:v>3.8958030435896364E-3</c:v>
                </c:pt>
                <c:pt idx="1141">
                  <c:v>3.9035616944329984E-3</c:v>
                </c:pt>
                <c:pt idx="1142">
                  <c:v>3.9190704921224897E-3</c:v>
                </c:pt>
                <c:pt idx="1143">
                  <c:v>3.934570709960096E-3</c:v>
                </c:pt>
                <c:pt idx="1144">
                  <c:v>3.9423164910224384E-3</c:v>
                </c:pt>
                <c:pt idx="1145">
                  <c:v>3.9500596524522308E-3</c:v>
                </c:pt>
                <c:pt idx="1146">
                  <c:v>3.9578001790936722E-3</c:v>
                </c:pt>
                <c:pt idx="1147">
                  <c:v>3.9732723737406217E-3</c:v>
                </c:pt>
                <c:pt idx="1148">
                  <c:v>3.9887356336174929E-3</c:v>
                </c:pt>
                <c:pt idx="1149">
                  <c:v>3.9964627582587528E-3</c:v>
                </c:pt>
                <c:pt idx="1150">
                  <c:v>4.0041871566937953E-3</c:v>
                </c:pt>
                <c:pt idx="1151">
                  <c:v>4.0119088140097934E-3</c:v>
                </c:pt>
                <c:pt idx="1152">
                  <c:v>4.0273429149194568E-3</c:v>
                </c:pt>
                <c:pt idx="1153">
                  <c:v>4.0427677261468163E-3</c:v>
                </c:pt>
                <c:pt idx="1154">
                  <c:v>4.050475449000804E-3</c:v>
                </c:pt>
                <c:pt idx="1155">
                  <c:v>4.0581803393991414E-3</c:v>
                </c:pt>
                <c:pt idx="1156">
                  <c:v>4.0658823818623437E-3</c:v>
                </c:pt>
                <c:pt idx="1157">
                  <c:v>4.0812768985197057E-3</c:v>
                </c:pt>
                <c:pt idx="1158">
                  <c:v>4.0966617707163498E-3</c:v>
                </c:pt>
                <c:pt idx="1159">
                  <c:v>4.1043493463365716E-3</c:v>
                </c:pt>
                <c:pt idx="1160">
                  <c:v>4.1120339831707247E-3</c:v>
                </c:pt>
                <c:pt idx="1161">
                  <c:v>4.1197156656584489E-3</c:v>
                </c:pt>
                <c:pt idx="1162">
                  <c:v>4.135069107437897E-3</c:v>
                </c:pt>
                <c:pt idx="1163">
                  <c:v>4.1504125496875117E-3</c:v>
                </c:pt>
                <c:pt idx="1164">
                  <c:v>4.1580792331136693E-3</c:v>
                </c:pt>
                <c:pt idx="1165">
                  <c:v>4.1657428709372868E-3</c:v>
                </c:pt>
                <c:pt idx="1166">
                  <c:v>4.1734034483277621E-3</c:v>
                </c:pt>
                <c:pt idx="1167">
                  <c:v>4.1887143244711874E-3</c:v>
                </c:pt>
                <c:pt idx="1168">
                  <c:v>4.2040148462340896E-3</c:v>
                </c:pt>
                <c:pt idx="1169">
                  <c:v>4.2116598920205212E-3</c:v>
                </c:pt>
                <c:pt idx="1170">
                  <c:v>4.2193017857933991E-3</c:v>
                </c:pt>
                <c:pt idx="1171">
                  <c:v>4.2269405124786595E-3</c:v>
                </c:pt>
                <c:pt idx="1172">
                  <c:v>4.2422073324796146E-3</c:v>
                </c:pt>
                <c:pt idx="1173">
                  <c:v>4.2574634432902851E-3</c:v>
                </c:pt>
                <c:pt idx="1174">
                  <c:v>4.2650861060726198E-3</c:v>
                </c:pt>
                <c:pt idx="1175">
                  <c:v>4.2727055103492324E-3</c:v>
                </c:pt>
                <c:pt idx="1176">
                  <c:v>4.2803216411269407E-3</c:v>
                </c:pt>
                <c:pt idx="1177">
                  <c:v>4.2955429143587348E-3</c:v>
                </c:pt>
                <c:pt idx="1178">
                  <c:v>4.310753123468819E-3</c:v>
                </c:pt>
                <c:pt idx="1179">
                  <c:v>4.3183526579639647E-3</c:v>
                </c:pt>
                <c:pt idx="1180">
                  <c:v>4.3259488274616266E-3</c:v>
                </c:pt>
                <c:pt idx="1181">
                  <c:v>4.3335416170489768E-3</c:v>
                </c:pt>
                <c:pt idx="1182">
                  <c:v>4.3487158529585098E-3</c:v>
                </c:pt>
                <c:pt idx="1183">
                  <c:v>4.3638786697904825E-3</c:v>
                </c:pt>
                <c:pt idx="1184">
                  <c:v>4.3714543306352304E-3</c:v>
                </c:pt>
                <c:pt idx="1185">
                  <c:v>4.3790265202334044E-3</c:v>
                </c:pt>
                <c:pt idx="1186">
                  <c:v>4.386595223185903E-3</c:v>
                </c:pt>
                <c:pt idx="1187">
                  <c:v>4.4017209311105407E-3</c:v>
                </c:pt>
                <c:pt idx="1188">
                  <c:v>4.4168348651167973E-3</c:v>
                </c:pt>
                <c:pt idx="1189">
                  <c:v>4.4243859070288586E-3</c:v>
                </c:pt>
                <c:pt idx="1190">
                  <c:v>4.4319333712021739E-3</c:v>
                </c:pt>
                <c:pt idx="1191">
                  <c:v>4.4394772423194022E-3</c:v>
                </c:pt>
                <c:pt idx="1192">
                  <c:v>4.4545529316817982E-3</c:v>
                </c:pt>
                <c:pt idx="1193">
                  <c:v>4.4696164920687625E-3</c:v>
                </c:pt>
                <c:pt idx="1194">
                  <c:v>4.4771421699286952E-3</c:v>
                </c:pt>
                <c:pt idx="1195">
                  <c:v>4.4846641633956704E-3</c:v>
                </c:pt>
                <c:pt idx="1196">
                  <c:v>4.4921824573146271E-3</c:v>
                </c:pt>
                <c:pt idx="1197">
                  <c:v>4.5072066375205768E-3</c:v>
                </c:pt>
                <c:pt idx="1198">
                  <c:v>4.5222183338381929E-3</c:v>
                </c:pt>
                <c:pt idx="1199">
                  <c:v>4.5297179021213637E-3</c:v>
                </c:pt>
                <c:pt idx="1200">
                  <c:v>4.537213679681411E-3</c:v>
                </c:pt>
                <c:pt idx="1201">
                  <c:v>4.5447056511210707E-3</c:v>
                </c:pt>
                <c:pt idx="1202">
                  <c:v>4.5596768314833704E-3</c:v>
                </c:pt>
                <c:pt idx="1203">
                  <c:v>4.5746351731322929E-3</c:v>
                </c:pt>
                <c:pt idx="1204">
                  <c:v>4.5821078865575827E-3</c:v>
                </c:pt>
                <c:pt idx="1205">
                  <c:v>4.5895767026874271E-3</c:v>
                </c:pt>
                <c:pt idx="1206">
                  <c:v>4.5970416065286941E-3</c:v>
                </c:pt>
                <c:pt idx="1207">
                  <c:v>4.6119582964350434E-3</c:v>
                </c:pt>
                <c:pt idx="1208">
                  <c:v>4.6268617927427555E-3</c:v>
                </c:pt>
                <c:pt idx="1209">
                  <c:v>4.6343069060298045E-3</c:v>
                </c:pt>
                <c:pt idx="1210">
                  <c:v>4.6417480156106805E-3</c:v>
                </c:pt>
                <c:pt idx="1211">
                  <c:v>4.6491851063301661E-3</c:v>
                </c:pt>
                <c:pt idx="1212">
                  <c:v>4.6640458152214298E-3</c:v>
                </c:pt>
                <c:pt idx="1213">
                  <c:v>4.6788929756260665E-3</c:v>
                </c:pt>
                <c:pt idx="1214">
                  <c:v>4.6863097434943343E-3</c:v>
                </c:pt>
                <c:pt idx="1215">
                  <c:v>4.6937224012463244E-3</c:v>
                </c:pt>
                <c:pt idx="1216">
                  <c:v>4.7011309334018874E-3</c:v>
                </c:pt>
                <c:pt idx="1217">
                  <c:v>4.7159341706962607E-3</c:v>
                </c:pt>
                <c:pt idx="1218">
                  <c:v>4.7307235045785309E-3</c:v>
                </c:pt>
                <c:pt idx="1219">
                  <c:v>4.7381111816679478E-3</c:v>
                </c:pt>
                <c:pt idx="1220">
                  <c:v>4.745494642229898E-3</c:v>
                </c:pt>
                <c:pt idx="1221">
                  <c:v>4.7528738707848048E-3</c:v>
                </c:pt>
                <c:pt idx="1222">
                  <c:v>4.7676181457484085E-3</c:v>
                </c:pt>
                <c:pt idx="1223">
                  <c:v>4.7823481623191838E-3</c:v>
                </c:pt>
                <c:pt idx="1224">
                  <c:v>4.789706003512053E-3</c:v>
                </c:pt>
                <c:pt idx="1225">
                  <c:v>4.7970595215237524E-3</c:v>
                </c:pt>
                <c:pt idx="1226">
                  <c:v>4.8044087011180426E-3</c:v>
                </c:pt>
                <c:pt idx="1227">
                  <c:v>4.8190925231934249E-3</c:v>
                </c:pt>
                <c:pt idx="1228">
                  <c:v>4.8337617319739387E-3</c:v>
                </c:pt>
                <c:pt idx="1229">
                  <c:v>4.8410889918293282E-3</c:v>
                </c:pt>
                <c:pt idx="1230">
                  <c:v>4.8484118219307461E-3</c:v>
                </c:pt>
                <c:pt idx="1231">
                  <c:v>4.8557302073663385E-3</c:v>
                </c:pt>
                <c:pt idx="1232">
                  <c:v>4.8703520859089168E-3</c:v>
                </c:pt>
                <c:pt idx="1233">
                  <c:v>4.8849589963480848E-3</c:v>
                </c:pt>
                <c:pt idx="1234">
                  <c:v>4.8922549295058858E-3</c:v>
                </c:pt>
                <c:pt idx="1235">
                  <c:v>4.8995463264992489E-3</c:v>
                </c:pt>
                <c:pt idx="1236">
                  <c:v>4.9068331722546378E-3</c:v>
                </c:pt>
                <c:pt idx="1237">
                  <c:v>4.9213916167527606E-3</c:v>
                </c:pt>
                <c:pt idx="1238">
                  <c:v>4.9359347381672369E-3</c:v>
                </c:pt>
                <c:pt idx="1239">
                  <c:v>4.9431985992682888E-3</c:v>
                </c:pt>
                <c:pt idx="1240">
                  <c:v>4.9504578179567814E-3</c:v>
                </c:pt>
                <c:pt idx="1241">
                  <c:v>4.9577123787533624E-3</c:v>
                </c:pt>
                <c:pt idx="1242">
                  <c:v>4.972205898536571E-3</c:v>
                </c:pt>
                <c:pt idx="1243">
                  <c:v>4.986683740322401E-3</c:v>
                </c:pt>
                <c:pt idx="1244">
                  <c:v>4.9939147842508417E-3</c:v>
                </c:pt>
                <c:pt idx="1245">
                  <c:v>5.0011410791132261E-3</c:v>
                </c:pt>
                <c:pt idx="1246">
                  <c:v>5.0083626096733454E-3</c:v>
                </c:pt>
                <c:pt idx="1247">
                  <c:v>5.0227897141877148E-3</c:v>
                </c:pt>
                <c:pt idx="1248">
                  <c:v>5.0372007857068749E-3</c:v>
                </c:pt>
                <c:pt idx="1249">
                  <c:v>5.0443982670228069E-3</c:v>
                </c:pt>
                <c:pt idx="1250">
                  <c:v>5.0515908928627827E-3</c:v>
                </c:pt>
                <c:pt idx="1251">
                  <c:v>5.0587786479899845E-3</c:v>
                </c:pt>
                <c:pt idx="1252">
                  <c:v>5.0731378464784491E-3</c:v>
                </c:pt>
                <c:pt idx="1253">
                  <c:v>5.0874806571353601E-3</c:v>
                </c:pt>
                <c:pt idx="1254">
                  <c:v>5.0946438306429861E-3</c:v>
                </c:pt>
                <c:pt idx="1255">
                  <c:v>5.1018020421018939E-3</c:v>
                </c:pt>
                <c:pt idx="1256">
                  <c:v>5.1089552763569331E-3</c:v>
                </c:pt>
                <c:pt idx="1257">
                  <c:v>5.1232450783236646E-3</c:v>
                </c:pt>
                <c:pt idx="1258">
                  <c:v>5.1375181375870717E-3</c:v>
                </c:pt>
                <c:pt idx="1259">
                  <c:v>5.1446462578471856E-3</c:v>
                </c:pt>
                <c:pt idx="1260">
                  <c:v>5.1517693097294136E-3</c:v>
                </c:pt>
                <c:pt idx="1261">
                  <c:v>5.1588872778354777E-3</c:v>
                </c:pt>
                <c:pt idx="1262">
                  <c:v>5.1731061925913363E-3</c:v>
                </c:pt>
                <c:pt idx="1263">
                  <c:v>5.1873080098002611E-3</c:v>
                </c:pt>
                <c:pt idx="1264">
                  <c:v>5.1944003315365006E-3</c:v>
                </c:pt>
                <c:pt idx="1265">
                  <c:v>5.2014874784034344E-3</c:v>
                </c:pt>
                <c:pt idx="1266">
                  <c:v>5.208569435084044E-3</c:v>
                </c:pt>
                <c:pt idx="1267">
                  <c:v>5.2227159721294821E-3</c:v>
                </c:pt>
                <c:pt idx="1268">
                  <c:v>5.2368450565973531E-3</c:v>
                </c:pt>
                <c:pt idx="1269">
                  <c:v>5.2439008346140802E-3</c:v>
                </c:pt>
                <c:pt idx="1270">
                  <c:v>5.2509513311084612E-3</c:v>
                </c:pt>
                <c:pt idx="1271">
                  <c:v>5.2579965311687106E-3</c:v>
                </c:pt>
                <c:pt idx="1272">
                  <c:v>5.2720691997661766E-3</c:v>
                </c:pt>
                <c:pt idx="1273">
                  <c:v>5.2861240608831237E-3</c:v>
                </c:pt>
                <c:pt idx="1274">
                  <c:v>5.2931425498236101E-3</c:v>
                </c:pt>
                <c:pt idx="1275">
                  <c:v>5.3001556507506443E-3</c:v>
                </c:pt>
                <c:pt idx="1276">
                  <c:v>5.3071633487522104E-3</c:v>
                </c:pt>
                <c:pt idx="1277">
                  <c:v>5.3211606583091391E-3</c:v>
                </c:pt>
                <c:pt idx="1278">
                  <c:v>5.3351398056461861E-3</c:v>
                </c:pt>
                <c:pt idx="1279">
                  <c:v>5.3421202599917249E-3</c:v>
                </c:pt>
                <c:pt idx="1280">
                  <c:v>5.3490952202379372E-3</c:v>
                </c:pt>
                <c:pt idx="1281">
                  <c:v>5.3569787984287685E-3</c:v>
                </c:pt>
                <c:pt idx="1282">
                  <c:v>5.3745655821685577E-3</c:v>
                </c:pt>
                <c:pt idx="1283">
                  <c:v>5.3921461215181215E-3</c:v>
                </c:pt>
                <c:pt idx="1284">
                  <c:v>5.4009332346536222E-3</c:v>
                </c:pt>
                <c:pt idx="1285">
                  <c:v>5.4097184332119715E-3</c:v>
                </c:pt>
                <c:pt idx="1286">
                  <c:v>5.4185017037393897E-3</c:v>
                </c:pt>
                <c:pt idx="1287">
                  <c:v>5.4360617484244091E-3</c:v>
                </c:pt>
                <c:pt idx="1288">
                  <c:v>5.4536152284516424E-3</c:v>
                </c:pt>
                <c:pt idx="1289">
                  <c:v>5.4623886519195274E-3</c:v>
                </c:pt>
                <c:pt idx="1290">
                  <c:v>5.4711600648536668E-3</c:v>
                </c:pt>
                <c:pt idx="1291">
                  <c:v>5.4799294533144534E-3</c:v>
                </c:pt>
                <c:pt idx="1292">
                  <c:v>5.4974614141646058E-3</c:v>
                </c:pt>
                <c:pt idx="1293">
                  <c:v>5.5149864901158597E-3</c:v>
                </c:pt>
                <c:pt idx="1294">
                  <c:v>5.5237455514112284E-3</c:v>
                </c:pt>
                <c:pt idx="1295">
                  <c:v>5.5325025060544743E-3</c:v>
                </c:pt>
                <c:pt idx="1296">
                  <c:v>5.5412573403490805E-3</c:v>
                </c:pt>
                <c:pt idx="1297">
                  <c:v>5.5587598724203702E-3</c:v>
                </c:pt>
                <c:pt idx="1298">
                  <c:v>5.576255199463853E-3</c:v>
                </c:pt>
                <c:pt idx="1299">
                  <c:v>5.5849992260824412E-3</c:v>
                </c:pt>
                <c:pt idx="1300">
                  <c:v>5.5937410500924573E-3</c:v>
                </c:pt>
                <c:pt idx="1301">
                  <c:v>5.6024806576355293E-3</c:v>
                </c:pt>
                <c:pt idx="1302">
                  <c:v>5.6199524162049248E-3</c:v>
                </c:pt>
                <c:pt idx="1303">
                  <c:v>5.6374166493713268E-3</c:v>
                </c:pt>
                <c:pt idx="1304">
                  <c:v>5.6461449690518783E-3</c:v>
                </c:pt>
                <c:pt idx="1305">
                  <c:v>5.6548709900056914E-3</c:v>
                </c:pt>
                <c:pt idx="1306">
                  <c:v>5.6635946984553917E-3</c:v>
                </c:pt>
                <c:pt idx="1307">
                  <c:v>5.6810343384597209E-3</c:v>
                </c:pt>
                <c:pt idx="1308">
                  <c:v>5.6984661330406342E-3</c:v>
                </c:pt>
                <c:pt idx="1309">
                  <c:v>5.7071780731986878E-3</c:v>
                </c:pt>
                <c:pt idx="1310">
                  <c:v>5.7158876186738754E-3</c:v>
                </c:pt>
                <c:pt idx="1311">
                  <c:v>5.7245947555267422E-3</c:v>
                </c:pt>
                <c:pt idx="1312">
                  <c:v>5.7420009322703839E-3</c:v>
                </c:pt>
                <c:pt idx="1313">
                  <c:v>5.7593989433532009E-3</c:v>
                </c:pt>
                <c:pt idx="1314">
                  <c:v>5.7680938316476936E-3</c:v>
                </c:pt>
                <c:pt idx="1315">
                  <c:v>5.7767862291411643E-3</c:v>
                </c:pt>
                <c:pt idx="1316">
                  <c:v>5.7854761221373041E-3</c:v>
                </c:pt>
                <c:pt idx="1317">
                  <c:v>5.8028474906507846E-3</c:v>
                </c:pt>
                <c:pt idx="1318">
                  <c:v>5.8202103732742875E-3</c:v>
                </c:pt>
                <c:pt idx="1319">
                  <c:v>5.8288875373645882E-3</c:v>
                </c:pt>
                <c:pt idx="1320">
                  <c:v>5.83756211453607E-3</c:v>
                </c:pt>
                <c:pt idx="1321">
                  <c:v>5.8462340910107368E-3</c:v>
                </c:pt>
                <c:pt idx="1322">
                  <c:v>5.8635693065696645E-3</c:v>
                </c:pt>
                <c:pt idx="1323">
                  <c:v>5.8808957159350349E-3</c:v>
                </c:pt>
                <c:pt idx="1324">
                  <c:v>5.8895544833998401E-3</c:v>
                </c:pt>
                <c:pt idx="1325">
                  <c:v>5.8982105676655266E-3</c:v>
                </c:pt>
                <c:pt idx="1326">
                  <c:v>5.9068639553597445E-3</c:v>
                </c:pt>
                <c:pt idx="1327">
                  <c:v>5.9241616730317751E-3</c:v>
                </c:pt>
                <c:pt idx="1328">
                  <c:v>5.9414502643876576E-3</c:v>
                </c:pt>
                <c:pt idx="1329">
                  <c:v>5.9500899625630731E-3</c:v>
                </c:pt>
                <c:pt idx="1330">
                  <c:v>5.9587268817455777E-3</c:v>
                </c:pt>
                <c:pt idx="1331">
                  <c:v>5.9673610081576681E-3</c:v>
                </c:pt>
                <c:pt idx="1332">
                  <c:v>5.9846198830510863E-3</c:v>
                </c:pt>
                <c:pt idx="1333">
                  <c:v>6.0018693114443902E-3</c:v>
                </c:pt>
                <c:pt idx="1334">
                  <c:v>6.010489268153462E-3</c:v>
                </c:pt>
                <c:pt idx="1335">
                  <c:v>6.0191063496703662E-3</c:v>
                </c:pt>
                <c:pt idx="1336">
                  <c:v>6.027720542379874E-3</c:v>
                </c:pt>
                <c:pt idx="1337">
                  <c:v>6.0449392296502685E-3</c:v>
                </c:pt>
                <c:pt idx="1338">
                  <c:v>6.0621481503263892E-3</c:v>
                </c:pt>
                <c:pt idx="1339">
                  <c:v>6.0707476929053447E-3</c:v>
                </c:pt>
                <c:pt idx="1340">
                  <c:v>6.0793442644177815E-3</c:v>
                </c:pt>
                <c:pt idx="1341">
                  <c:v>6.1051129884849113E-3</c:v>
                </c:pt>
                <c:pt idx="1342">
                  <c:v>6.130860530043439E-3</c:v>
                </c:pt>
                <c:pt idx="1343">
                  <c:v>6.139435919050874E-3</c:v>
                </c:pt>
                <c:pt idx="1344">
                  <c:v>6.1480082270963321E-3</c:v>
                </c:pt>
                <c:pt idx="1345">
                  <c:v>6.1651425046422344E-3</c:v>
                </c:pt>
                <c:pt idx="1346">
                  <c:v>6.1822663750845898E-3</c:v>
                </c:pt>
                <c:pt idx="1347">
                  <c:v>6.1908230724699882E-3</c:v>
                </c:pt>
                <c:pt idx="1348">
                  <c:v>6.1993766065533496E-3</c:v>
                </c:pt>
                <c:pt idx="1349">
                  <c:v>6.207926963557135E-3</c:v>
                </c:pt>
                <c:pt idx="1350">
                  <c:v>6.2250170190436462E-3</c:v>
                </c:pt>
                <c:pt idx="1351">
                  <c:v>6.2420963471733083E-3</c:v>
                </c:pt>
                <c:pt idx="1352">
                  <c:v>6.2506306132527265E-3</c:v>
                </c:pt>
                <c:pt idx="1353">
                  <c:v>6.2591616199933545E-3</c:v>
                </c:pt>
                <c:pt idx="1354">
                  <c:v>6.2676893536180427E-3</c:v>
                </c:pt>
                <c:pt idx="1355">
                  <c:v>6.2847338420149168E-3</c:v>
                </c:pt>
                <c:pt idx="1356">
                  <c:v>6.3017672829455626E-3</c:v>
                </c:pt>
                <c:pt idx="1357">
                  <c:v>6.3102784453005706E-3</c:v>
                </c:pt>
                <c:pt idx="1358">
                  <c:v>6.3187862522800916E-3</c:v>
                </c:pt>
                <c:pt idx="1359">
                  <c:v>6.3272906901069856E-3</c:v>
                </c:pt>
                <c:pt idx="1360">
                  <c:v>6.3442882666494465E-3</c:v>
                </c:pt>
                <c:pt idx="1361">
                  <c:v>6.3612744754739381E-3</c:v>
                </c:pt>
                <c:pt idx="1362">
                  <c:v>6.3697618617676822E-3</c:v>
                </c:pt>
                <c:pt idx="1363">
                  <c:v>6.3782457964874691E-3</c:v>
                </c:pt>
                <c:pt idx="1364">
                  <c:v>6.3867262660179981E-3</c:v>
                </c:pt>
                <c:pt idx="1365">
                  <c:v>6.4036755858873865E-3</c:v>
                </c:pt>
                <c:pt idx="1366">
                  <c:v>6.4206132178343724E-3</c:v>
                </c:pt>
                <c:pt idx="1367">
                  <c:v>6.4290761554872764E-3</c:v>
                </c:pt>
                <c:pt idx="1368">
                  <c:v>6.4375355456110723E-3</c:v>
                </c:pt>
                <c:pt idx="1369">
                  <c:v>6.4459913745087754E-3</c:v>
                </c:pt>
                <c:pt idx="1370">
                  <c:v>6.4628910927583159E-3</c:v>
                </c:pt>
                <c:pt idx="1371">
                  <c:v>6.4797788028629006E-3</c:v>
                </c:pt>
                <c:pt idx="1372">
                  <c:v>6.4882166195387855E-3</c:v>
                </c:pt>
                <c:pt idx="1373">
                  <c:v>6.4966507927300843E-3</c:v>
                </c:pt>
                <c:pt idx="1374">
                  <c:v>6.5050813084161592E-3</c:v>
                </c:pt>
                <c:pt idx="1375">
                  <c:v>6.5219300802731627E-3</c:v>
                </c:pt>
                <c:pt idx="1376">
                  <c:v>6.5387665238028038E-3</c:v>
                </c:pt>
                <c:pt idx="1377">
                  <c:v>6.5471785470852467E-3</c:v>
                </c:pt>
                <c:pt idx="1378">
                  <c:v>6.5555868306845415E-3</c:v>
                </c:pt>
                <c:pt idx="1379">
                  <c:v>6.5639913609043731E-3</c:v>
                </c:pt>
                <c:pt idx="1380">
                  <c:v>6.580787841451323E-3</c:v>
                </c:pt>
                <c:pt idx="1381">
                  <c:v>6.5975716734955848E-3</c:v>
                </c:pt>
                <c:pt idx="1382">
                  <c:v>6.6059572308871158E-3</c:v>
                </c:pt>
                <c:pt idx="1383">
                  <c:v>6.61433895264013E-3</c:v>
                </c:pt>
                <c:pt idx="1384">
                  <c:v>6.622716824896493E-3</c:v>
                </c:pt>
                <c:pt idx="1385">
                  <c:v>6.6394596692666103E-3</c:v>
                </c:pt>
                <c:pt idx="1386">
                  <c:v>6.6561895449467993E-3</c:v>
                </c:pt>
                <c:pt idx="1387">
                  <c:v>6.6645479641125657E-3</c:v>
                </c:pt>
                <c:pt idx="1388">
                  <c:v>6.6729024515226757E-3</c:v>
                </c:pt>
                <c:pt idx="1389">
                  <c:v>6.6812529934000536E-3</c:v>
                </c:pt>
                <c:pt idx="1390">
                  <c:v>6.6979408567818567E-3</c:v>
                </c:pt>
                <c:pt idx="1391">
                  <c:v>6.7146154312471293E-3</c:v>
                </c:pt>
                <c:pt idx="1392">
                  <c:v>6.722946039690576E-3</c:v>
                </c:pt>
                <c:pt idx="1393">
                  <c:v>6.7312726203421951E-3</c:v>
                </c:pt>
                <c:pt idx="1394">
                  <c:v>6.7395951593434665E-3</c:v>
                </c:pt>
                <c:pt idx="1395">
                  <c:v>6.7562266969600909E-3</c:v>
                </c:pt>
                <c:pt idx="1396">
                  <c:v>6.7728446254073102E-3</c:v>
                </c:pt>
                <c:pt idx="1397">
                  <c:v>6.7811467507135886E-3</c:v>
                </c:pt>
                <c:pt idx="1398">
                  <c:v>6.7894447521106016E-3</c:v>
                </c:pt>
                <c:pt idx="1399">
                  <c:v>6.7977386159833869E-3</c:v>
                </c:pt>
                <c:pt idx="1400">
                  <c:v>6.8143124828267867E-3</c:v>
                </c:pt>
                <c:pt idx="1401">
                  <c:v>6.8308724202804502E-3</c:v>
                </c:pt>
                <c:pt idx="1402">
                  <c:v>6.839145390115312E-3</c:v>
                </c:pt>
                <c:pt idx="1403">
                  <c:v>6.8474141399238013E-3</c:v>
                </c:pt>
                <c:pt idx="1404">
                  <c:v>6.8556786560915184E-3</c:v>
                </c:pt>
                <c:pt idx="1405">
                  <c:v>6.8721935073878726E-3</c:v>
                </c:pt>
                <c:pt idx="1406">
                  <c:v>6.8886941091257613E-3</c:v>
                </c:pt>
                <c:pt idx="1407">
                  <c:v>6.8969372509130322E-3</c:v>
                </c:pt>
                <c:pt idx="1408">
                  <c:v>6.9051760767192428E-3</c:v>
                </c:pt>
                <c:pt idx="1409">
                  <c:v>6.9134105727673596E-3</c:v>
                </c:pt>
                <c:pt idx="1410">
                  <c:v>6.9298650636304745E-3</c:v>
                </c:pt>
                <c:pt idx="1411">
                  <c:v>6.946304984800972E-3</c:v>
                </c:pt>
                <c:pt idx="1412">
                  <c:v>6.9545176261266613E-3</c:v>
                </c:pt>
                <c:pt idx="1413">
                  <c:v>6.962725855516382E-3</c:v>
                </c:pt>
                <c:pt idx="1414">
                  <c:v>6.9709296589496898E-3</c:v>
                </c:pt>
                <c:pt idx="1415">
                  <c:v>6.9873224446309031E-3</c:v>
                </c:pt>
                <c:pt idx="1416">
                  <c:v>7.0037003402471914E-3</c:v>
                </c:pt>
                <c:pt idx="1417">
                  <c:v>7.0118818088594891E-3</c:v>
                </c:pt>
                <c:pt idx="1418">
                  <c:v>7.020058769257348E-3</c:v>
                </c:pt>
                <c:pt idx="1419">
                  <c:v>7.0282312078247065E-3</c:v>
                </c:pt>
                <c:pt idx="1420">
                  <c:v>7.0445609432835841E-3</c:v>
                </c:pt>
                <c:pt idx="1421">
                  <c:v>7.0608754686512475E-3</c:v>
                </c:pt>
                <c:pt idx="1422">
                  <c:v>7.0690250919753818E-3</c:v>
                </c:pt>
                <c:pt idx="1423">
                  <c:v>7.0771701110486588E-3</c:v>
                </c:pt>
                <c:pt idx="1424">
                  <c:v>7.085310512174545E-3</c:v>
                </c:pt>
                <c:pt idx="1425">
                  <c:v>7.101575852707126E-3</c:v>
                </c:pt>
                <c:pt idx="1426">
                  <c:v>7.1178256629593909E-3</c:v>
                </c:pt>
                <c:pt idx="1427">
                  <c:v>7.1259427685011461E-3</c:v>
                </c:pt>
                <c:pt idx="1428">
                  <c:v>7.1340551738372886E-3</c:v>
                </c:pt>
                <c:pt idx="1429">
                  <c:v>7.1421628651094915E-3</c:v>
                </c:pt>
                <c:pt idx="1430">
                  <c:v>7.1583624658925803E-3</c:v>
                </c:pt>
                <c:pt idx="1431">
                  <c:v>7.1745462160390638E-3</c:v>
                </c:pt>
                <c:pt idx="1432">
                  <c:v>7.1826301314672448E-3</c:v>
                </c:pt>
                <c:pt idx="1433">
                  <c:v>7.1907092507348218E-3</c:v>
                </c:pt>
                <c:pt idx="1434">
                  <c:v>7.1987835597406265E-3</c:v>
                </c:pt>
                <c:pt idx="1435">
                  <c:v>7.2149160757844898E-3</c:v>
                </c:pt>
                <c:pt idx="1436">
                  <c:v>7.2310324210045039E-3</c:v>
                </c:pt>
                <c:pt idx="1437">
                  <c:v>7.2390824739874005E-3</c:v>
                </c:pt>
                <c:pt idx="1438">
                  <c:v>7.2471276345308583E-3</c:v>
                </c:pt>
                <c:pt idx="1439">
                  <c:v>7.2551678889395312E-3</c:v>
                </c:pt>
                <c:pt idx="1440">
                  <c:v>7.2712319754427894E-3</c:v>
                </c:pt>
                <c:pt idx="1441">
                  <c:v>7.2872795709706725E-3</c:v>
                </c:pt>
                <c:pt idx="1442">
                  <c:v>7.2952950889346628E-3</c:v>
                </c:pt>
                <c:pt idx="1443">
                  <c:v>7.3033056184238603E-3</c:v>
                </c:pt>
                <c:pt idx="1444">
                  <c:v>7.3113111457423392E-3</c:v>
                </c:pt>
                <c:pt idx="1445">
                  <c:v>7.3273054578540031E-3</c:v>
                </c:pt>
                <c:pt idx="1446">
                  <c:v>7.3432829588129982E-3</c:v>
                </c:pt>
                <c:pt idx="1447">
                  <c:v>7.3512632693466034E-3</c:v>
                </c:pt>
                <c:pt idx="1448">
                  <c:v>7.3592384954508615E-3</c:v>
                </c:pt>
                <c:pt idx="1449">
                  <c:v>7.3672086231864244E-3</c:v>
                </c:pt>
                <c:pt idx="1450">
                  <c:v>7.3831318160657387E-3</c:v>
                </c:pt>
                <c:pt idx="1451">
                  <c:v>7.3990378774900691E-3</c:v>
                </c:pt>
                <c:pt idx="1452">
                  <c:v>7.4069823082628982E-3</c:v>
                </c:pt>
                <c:pt idx="1453">
                  <c:v>7.4149215584903829E-3</c:v>
                </c:pt>
                <c:pt idx="1454">
                  <c:v>7.4228556143133293E-3</c:v>
                </c:pt>
                <c:pt idx="1455">
                  <c:v>7.4387063430244966E-3</c:v>
                </c:pt>
                <c:pt idx="1456">
                  <c:v>7.4545396202059843E-3</c:v>
                </c:pt>
                <c:pt idx="1457">
                  <c:v>7.4624474986457467E-3</c:v>
                </c:pt>
                <c:pt idx="1458">
                  <c:v>7.4703501005043641E-3</c:v>
                </c:pt>
                <c:pt idx="1459">
                  <c:v>7.4782474120033849E-3</c:v>
                </c:pt>
                <c:pt idx="1460">
                  <c:v>7.4940243317921911E-3</c:v>
                </c:pt>
                <c:pt idx="1461">
                  <c:v>7.5097834797619618E-3</c:v>
                </c:pt>
                <c:pt idx="1462">
                  <c:v>7.5176541336199783E-3</c:v>
                </c:pt>
                <c:pt idx="1463">
                  <c:v>7.5255194146990022E-3</c:v>
                </c:pt>
                <c:pt idx="1464">
                  <c:v>7.5333793093838863E-3</c:v>
                </c:pt>
                <c:pt idx="1465">
                  <c:v>7.5490810753564503E-3</c:v>
                </c:pt>
                <c:pt idx="1466">
                  <c:v>7.5647647493664455E-3</c:v>
                </c:pt>
                <c:pt idx="1467">
                  <c:v>7.5725975060707915E-3</c:v>
                </c:pt>
                <c:pt idx="1468">
                  <c:v>7.5804247939604283E-3</c:v>
                </c:pt>
                <c:pt idx="1469">
                  <c:v>7.5882465994205252E-3</c:v>
                </c:pt>
                <c:pt idx="1470">
                  <c:v>7.6038718667121646E-3</c:v>
                </c:pt>
                <c:pt idx="1471">
                  <c:v>7.6194787218261551E-3</c:v>
                </c:pt>
                <c:pt idx="1472">
                  <c:v>7.6272729090477538E-3</c:v>
                </c:pt>
                <c:pt idx="1473">
                  <c:v>7.6350615313376131E-3</c:v>
                </c:pt>
                <c:pt idx="1474">
                  <c:v>7.6428445750824575E-3</c:v>
                </c:pt>
                <c:pt idx="1475">
                  <c:v>7.6583919989143988E-3</c:v>
                </c:pt>
                <c:pt idx="1476">
                  <c:v>7.6739206902723981E-3</c:v>
                </c:pt>
                <c:pt idx="1477">
                  <c:v>7.6816756354393459E-3</c:v>
                </c:pt>
                <c:pt idx="1478">
                  <c:v>7.6894249198022546E-3</c:v>
                </c:pt>
                <c:pt idx="1479">
                  <c:v>7.6971685295028607E-3</c:v>
                </c:pt>
                <c:pt idx="1480">
                  <c:v>7.7126367649171176E-3</c:v>
                </c:pt>
                <c:pt idx="1481">
                  <c:v>7.7280859477588662E-3</c:v>
                </c:pt>
                <c:pt idx="1482">
                  <c:v>7.7358009785433281E-3</c:v>
                </c:pt>
                <c:pt idx="1483">
                  <c:v>7.7435102523263875E-3</c:v>
                </c:pt>
                <c:pt idx="1484">
                  <c:v>7.7512137555739652E-3</c:v>
                </c:pt>
                <c:pt idx="1485">
                  <c:v>7.7666014577351741E-3</c:v>
                </c:pt>
                <c:pt idx="1486">
                  <c:v>7.7819697870979828E-3</c:v>
                </c:pt>
                <c:pt idx="1487">
                  <c:v>7.7896442310907638E-3</c:v>
                </c:pt>
                <c:pt idx="1488">
                  <c:v>7.7973128221285838E-3</c:v>
                </c:pt>
                <c:pt idx="1489">
                  <c:v>7.8049755463522504E-3</c:v>
                </c:pt>
                <c:pt idx="1490">
                  <c:v>7.8202813704162499E-3</c:v>
                </c:pt>
                <c:pt idx="1491">
                  <c:v>7.8355675015095334E-3</c:v>
                </c:pt>
                <c:pt idx="1492">
                  <c:v>7.8432006863026829E-3</c:v>
                </c:pt>
                <c:pt idx="1493">
                  <c:v>7.8508279219429641E-3</c:v>
                </c:pt>
                <c:pt idx="1494">
                  <c:v>7.8584491947339043E-3</c:v>
                </c:pt>
                <c:pt idx="1495">
                  <c:v>7.8736717959337291E-3</c:v>
                </c:pt>
                <c:pt idx="1496">
                  <c:v>7.8888743838912197E-3</c:v>
                </c:pt>
                <c:pt idx="1497">
                  <c:v>7.8964656369140511E-3</c:v>
                </c:pt>
                <c:pt idx="1498">
                  <c:v>7.9040508448299119E-3</c:v>
                </c:pt>
                <c:pt idx="1499">
                  <c:v>7.9116299939426555E-3</c:v>
                </c:pt>
                <c:pt idx="1500">
                  <c:v>7.9267680273210316E-3</c:v>
                </c:pt>
                <c:pt idx="1501">
                  <c:v>7.9418857272235324E-3</c:v>
                </c:pt>
                <c:pt idx="1502">
                  <c:v>7.9494343762304652E-3</c:v>
                </c:pt>
                <c:pt idx="1503">
                  <c:v>7.9569768839329105E-3</c:v>
                </c:pt>
                <c:pt idx="1504">
                  <c:v>7.9645132368781849E-3</c:v>
                </c:pt>
                <c:pt idx="1505">
                  <c:v>7.9795653575640817E-3</c:v>
                </c:pt>
                <c:pt idx="1506">
                  <c:v>7.9945968246523582E-3</c:v>
                </c:pt>
                <c:pt idx="1507">
                  <c:v>8.0021021970729557E-3</c:v>
                </c:pt>
                <c:pt idx="1508">
                  <c:v>8.0096013322350432E-3</c:v>
                </c:pt>
                <c:pt idx="1509">
                  <c:v>8.0170942164434593E-3</c:v>
                </c:pt>
                <c:pt idx="1510">
                  <c:v>8.0320590796811725E-3</c:v>
                </c:pt>
                <c:pt idx="1511">
                  <c:v>8.0470029689994668E-3</c:v>
                </c:pt>
                <c:pt idx="1512">
                  <c:v>8.054464392588714E-3</c:v>
                </c:pt>
                <c:pt idx="1513">
                  <c:v>8.0619194826416166E-3</c:v>
                </c:pt>
                <c:pt idx="1514">
                  <c:v>8.069368225867268E-3</c:v>
                </c:pt>
                <c:pt idx="1515">
                  <c:v>8.0842444866697678E-3</c:v>
                </c:pt>
                <c:pt idx="1516">
                  <c:v>8.0990994534950785E-3</c:v>
                </c:pt>
                <c:pt idx="1517">
                  <c:v>8.1065162556026929E-3</c:v>
                </c:pt>
                <c:pt idx="1518">
                  <c:v>8.1139266283010662E-3</c:v>
                </c:pt>
                <c:pt idx="1519">
                  <c:v>8.121330557975117E-3</c:v>
                </c:pt>
                <c:pt idx="1520">
                  <c:v>8.1398080464200502E-3</c:v>
                </c:pt>
                <c:pt idx="1521">
                  <c:v>8.1582530792655931E-3</c:v>
                </c:pt>
                <c:pt idx="1522">
                  <c:v>8.16561806212188E-3</c:v>
                </c:pt>
                <c:pt idx="1523">
                  <c:v>8.172976505756482E-3</c:v>
                </c:pt>
                <c:pt idx="1524">
                  <c:v>8.1876715273616774E-3</c:v>
                </c:pt>
                <c:pt idx="1525">
                  <c:v>8.2023446144830862E-3</c:v>
                </c:pt>
                <c:pt idx="1526">
                  <c:v>8.2096701565691158E-3</c:v>
                </c:pt>
                <c:pt idx="1527">
                  <c:v>8.2169890770949928E-3</c:v>
                </c:pt>
                <c:pt idx="1528">
                  <c:v>8.2243013623646156E-3</c:v>
                </c:pt>
                <c:pt idx="1529">
                  <c:v>8.2389037470610854E-3</c:v>
                </c:pt>
                <c:pt idx="1530">
                  <c:v>8.2534838770396031E-3</c:v>
                </c:pt>
                <c:pt idx="1531">
                  <c:v>8.2607627805051879E-3</c:v>
                </c:pt>
                <c:pt idx="1532">
                  <c:v>8.2680349662946958E-3</c:v>
                </c:pt>
                <c:pt idx="1533">
                  <c:v>8.2753004207930924E-3</c:v>
                </c:pt>
                <c:pt idx="1534">
                  <c:v>8.289808823678203E-3</c:v>
                </c:pt>
                <c:pt idx="1535">
                  <c:v>8.3042946517103578E-3</c:v>
                </c:pt>
                <c:pt idx="1536">
                  <c:v>8.3115262439872883E-3</c:v>
                </c:pt>
                <c:pt idx="1537">
                  <c:v>8.318751022634378E-3</c:v>
                </c:pt>
                <c:pt idx="1538">
                  <c:v>8.3259689739554835E-3</c:v>
                </c:pt>
                <c:pt idx="1539">
                  <c:v>8.3432692391173166E-3</c:v>
                </c:pt>
                <c:pt idx="1540">
                  <c:v>8.3615162634023132E-3</c:v>
                </c:pt>
                <c:pt idx="1541">
                  <c:v>8.3706328302145475E-3</c:v>
                </c:pt>
                <c:pt idx="1542">
                  <c:v>8.3797452094769836E-3</c:v>
                </c:pt>
                <c:pt idx="1543">
                  <c:v>8.388853387736938E-3</c:v>
                </c:pt>
                <c:pt idx="1544">
                  <c:v>8.4070556726959303E-3</c:v>
                </c:pt>
                <c:pt idx="1545">
                  <c:v>8.4252438186064125E-3</c:v>
                </c:pt>
                <c:pt idx="1546">
                  <c:v>8.4343307880299697E-3</c:v>
                </c:pt>
                <c:pt idx="1547">
                  <c:v>8.4434134751650639E-3</c:v>
                </c:pt>
                <c:pt idx="1548">
                  <c:v>8.4524918662344638E-3</c:v>
                </c:pt>
                <c:pt idx="1549">
                  <c:v>8.4706342607833319E-3</c:v>
                </c:pt>
                <c:pt idx="1550">
                  <c:v>8.4887621999030615E-3</c:v>
                </c:pt>
                <c:pt idx="1551">
                  <c:v>8.4978189078757406E-3</c:v>
                </c:pt>
                <c:pt idx="1552">
                  <c:v>8.5068712384971327E-3</c:v>
                </c:pt>
                <c:pt idx="1553">
                  <c:v>8.5159191783142386E-3</c:v>
                </c:pt>
                <c:pt idx="1554">
                  <c:v>8.5340003539473019E-3</c:v>
                </c:pt>
                <c:pt idx="1555">
                  <c:v>8.5520667578849619E-3</c:v>
                </c:pt>
                <c:pt idx="1556">
                  <c:v>8.5610925401018428E-3</c:v>
                </c:pt>
                <c:pt idx="1557">
                  <c:v>8.5701138501480655E-3</c:v>
                </c:pt>
                <c:pt idx="1558">
                  <c:v>8.5791306744890331E-3</c:v>
                </c:pt>
                <c:pt idx="1559">
                  <c:v>8.5971493027909469E-3</c:v>
                </c:pt>
                <c:pt idx="1560">
                  <c:v>8.6151528431486785E-3</c:v>
                </c:pt>
                <c:pt idx="1561">
                  <c:v>8.6241470353862031E-3</c:v>
                </c:pt>
                <c:pt idx="1562">
                  <c:v>8.6331366606332369E-3</c:v>
                </c:pt>
                <c:pt idx="1563">
                  <c:v>8.6421217051935294E-3</c:v>
                </c:pt>
                <c:pt idx="1564">
                  <c:v>8.6600764578717848E-3</c:v>
                </c:pt>
                <c:pt idx="1565">
                  <c:v>8.6780158062115149E-3</c:v>
                </c:pt>
                <c:pt idx="1566">
                  <c:v>8.6869777443276154E-3</c:v>
                </c:pt>
                <c:pt idx="1567">
                  <c:v>8.6959350205526621E-3</c:v>
                </c:pt>
                <c:pt idx="1568">
                  <c:v>8.7048876211904182E-3</c:v>
                </c:pt>
                <c:pt idx="1569">
                  <c:v>8.7227771697831712E-3</c:v>
                </c:pt>
                <c:pt idx="1570">
                  <c:v>8.7406509977557469E-3</c:v>
                </c:pt>
                <c:pt idx="1571">
                  <c:v>8.7495800175279737E-3</c:v>
                </c:pt>
                <c:pt idx="1572">
                  <c:v>8.7585042805083772E-3</c:v>
                </c:pt>
                <c:pt idx="1573">
                  <c:v>8.767423773082034E-3</c:v>
                </c:pt>
                <c:pt idx="1574">
                  <c:v>8.7852467890994143E-3</c:v>
                </c:pt>
                <c:pt idx="1575">
                  <c:v>8.8030537682240798E-3</c:v>
                </c:pt>
                <c:pt idx="1576">
                  <c:v>8.8119492055105351E-3</c:v>
                </c:pt>
                <c:pt idx="1577">
                  <c:v>8.820839791024028E-3</c:v>
                </c:pt>
                <c:pt idx="1578">
                  <c:v>8.8297255113118263E-3</c:v>
                </c:pt>
                <c:pt idx="1579">
                  <c:v>8.8474806664031961E-3</c:v>
                </c:pt>
                <c:pt idx="1580">
                  <c:v>8.8652194683853467E-3</c:v>
                </c:pt>
                <c:pt idx="1581">
                  <c:v>8.8740806588834976E-3</c:v>
                </c:pt>
                <c:pt idx="1582">
                  <c:v>8.8829369027891587E-3</c:v>
                </c:pt>
                <c:pt idx="1583">
                  <c:v>8.8917881864874239E-3</c:v>
                </c:pt>
                <c:pt idx="1584">
                  <c:v>8.9094741523122779E-3</c:v>
                </c:pt>
                <c:pt idx="1585">
                  <c:v>8.9271434486871779E-3</c:v>
                </c:pt>
                <c:pt idx="1586">
                  <c:v>8.9359697282564328E-3</c:v>
                </c:pt>
                <c:pt idx="1587">
                  <c:v>8.9447909663328568E-3</c:v>
                </c:pt>
                <c:pt idx="1588">
                  <c:v>8.9536071493015561E-3</c:v>
                </c:pt>
                <c:pt idx="1589">
                  <c:v>8.9712225973716895E-3</c:v>
                </c:pt>
                <c:pt idx="1590">
                  <c:v>8.9888210597416068E-3</c:v>
                </c:pt>
                <c:pt idx="1591">
                  <c:v>8.9976117641607997E-3</c:v>
                </c:pt>
                <c:pt idx="1592">
                  <c:v>9.0063973321062845E-3</c:v>
                </c:pt>
                <c:pt idx="1593">
                  <c:v>9.0327178918070371E-3</c:v>
                </c:pt>
                <c:pt idx="1594">
                  <c:v>9.0590021171317991E-3</c:v>
                </c:pt>
                <c:pt idx="1595">
                  <c:v>9.0677513509677381E-3</c:v>
                </c:pt>
                <c:pt idx="1596">
                  <c:v>9.0764953399765907E-3</c:v>
                </c:pt>
                <c:pt idx="1597">
                  <c:v>9.0939657673497435E-3</c:v>
                </c:pt>
                <c:pt idx="1598">
                  <c:v>9.1114185764108145E-3</c:v>
                </c:pt>
                <c:pt idx="1599">
                  <c:v>9.1201361379489223E-3</c:v>
                </c:pt>
                <c:pt idx="1600">
                  <c:v>9.1288483733746369E-3</c:v>
                </c:pt>
                <c:pt idx="1601">
                  <c:v>9.1375552689108193E-3</c:v>
                </c:pt>
                <c:pt idx="1602">
                  <c:v>9.154951193451678E-3</c:v>
                </c:pt>
                <c:pt idx="1603">
                  <c:v>9.1723291833439163E-3</c:v>
                </c:pt>
                <c:pt idx="1604">
                  <c:v>9.18100917707107E-3</c:v>
                </c:pt>
                <c:pt idx="1605">
                  <c:v>9.1896837497851443E-3</c:v>
                </c:pt>
                <c:pt idx="1606">
                  <c:v>9.1983528878718419E-3</c:v>
                </c:pt>
                <c:pt idx="1607">
                  <c:v>9.2199984415727559E-3</c:v>
                </c:pt>
                <c:pt idx="1608">
                  <c:v>9.241616585039622E-3</c:v>
                </c:pt>
                <c:pt idx="1609">
                  <c:v>9.2502528309848786E-3</c:v>
                </c:pt>
                <c:pt idx="1610">
                  <c:v>9.258883547321458E-3</c:v>
                </c:pt>
                <c:pt idx="1611">
                  <c:v>9.276126480681374E-3</c:v>
                </c:pt>
                <c:pt idx="1612">
                  <c:v>9.2933508469549286E-3</c:v>
                </c:pt>
                <c:pt idx="1613">
                  <c:v>9.3019537124813829E-3</c:v>
                </c:pt>
                <c:pt idx="1614">
                  <c:v>9.3105509673573079E-3</c:v>
                </c:pt>
                <c:pt idx="1615">
                  <c:v>9.3191425978053927E-3</c:v>
                </c:pt>
                <c:pt idx="1616">
                  <c:v>9.3363070430381306E-3</c:v>
                </c:pt>
                <c:pt idx="1617">
                  <c:v>9.3534526048047514E-3</c:v>
                </c:pt>
                <c:pt idx="1618">
                  <c:v>9.3620159100237729E-3</c:v>
                </c:pt>
                <c:pt idx="1619">
                  <c:v>9.3705735096924776E-3</c:v>
                </c:pt>
                <c:pt idx="1620">
                  <c:v>9.3791253899525185E-3</c:v>
                </c:pt>
                <c:pt idx="1621">
                  <c:v>9.3962100186313624E-3</c:v>
                </c:pt>
                <c:pt idx="1622">
                  <c:v>9.4132754475230174E-3</c:v>
                </c:pt>
                <c:pt idx="1623">
                  <c:v>9.421798528297394E-3</c:v>
                </c:pt>
                <c:pt idx="1624">
                  <c:v>9.4303158083782063E-3</c:v>
                </c:pt>
                <c:pt idx="1625">
                  <c:v>9.4388272743129095E-3</c:v>
                </c:pt>
                <c:pt idx="1626">
                  <c:v>9.4558307580670225E-3</c:v>
                </c:pt>
                <c:pt idx="1627">
                  <c:v>9.4728147257435516E-3</c:v>
                </c:pt>
                <c:pt idx="1628">
                  <c:v>9.4812969176927137E-3</c:v>
                </c:pt>
                <c:pt idx="1629">
                  <c:v>9.4897732141292872E-3</c:v>
                </c:pt>
                <c:pt idx="1630">
                  <c:v>9.4982436016007327E-3</c:v>
                </c:pt>
                <c:pt idx="1631">
                  <c:v>9.5151646119040183E-3</c:v>
                </c:pt>
                <c:pt idx="1632">
                  <c:v>9.53206578993856E-3</c:v>
                </c:pt>
                <c:pt idx="1633">
                  <c:v>9.5405064289255988E-3</c:v>
                </c:pt>
                <c:pt idx="1634">
                  <c:v>9.5489410775004089E-3</c:v>
                </c:pt>
                <c:pt idx="1635">
                  <c:v>9.5573697222911206E-3</c:v>
                </c:pt>
                <c:pt idx="1636">
                  <c:v>9.5742069307897405E-3</c:v>
                </c:pt>
                <c:pt idx="1637">
                  <c:v>9.5910239907454446E-3</c:v>
                </c:pt>
                <c:pt idx="1638">
                  <c:v>9.5994224125531252E-3</c:v>
                </c:pt>
                <c:pt idx="1639">
                  <c:v>9.6078147491294487E-3</c:v>
                </c:pt>
                <c:pt idx="1640">
                  <c:v>9.616200986859615E-3</c:v>
                </c:pt>
                <c:pt idx="1641">
                  <c:v>9.6329530652432722E-3</c:v>
                </c:pt>
                <c:pt idx="1642">
                  <c:v>9.6496846788044991E-3</c:v>
                </c:pt>
                <c:pt idx="1643">
                  <c:v>9.658040219214549E-3</c:v>
                </c:pt>
                <c:pt idx="1644">
                  <c:v>9.666389579413048E-3</c:v>
                </c:pt>
                <c:pt idx="1645">
                  <c:v>9.6747327461089872E-3</c:v>
                </c:pt>
                <c:pt idx="1646">
                  <c:v>9.6913983658984629E-3</c:v>
                </c:pt>
                <c:pt idx="1647">
                  <c:v>9.7080432045139851E-3</c:v>
                </c:pt>
                <c:pt idx="1648">
                  <c:v>9.7163551993912547E-3</c:v>
                </c:pt>
                <c:pt idx="1649">
                  <c:v>9.7246609191570868E-3</c:v>
                </c:pt>
                <c:pt idx="1650">
                  <c:v>9.7329603505206738E-3</c:v>
                </c:pt>
                <c:pt idx="1651">
                  <c:v>9.7495381832878973E-3</c:v>
                </c:pt>
                <c:pt idx="1652">
                  <c:v>9.7660949186803934E-3</c:v>
                </c:pt>
                <c:pt idx="1653">
                  <c:v>9.7743627037265891E-3</c:v>
                </c:pt>
                <c:pt idx="1654">
                  <c:v>9.7826241188435359E-3</c:v>
                </c:pt>
                <c:pt idx="1655">
                  <c:v>9.7908791506582001E-3</c:v>
                </c:pt>
                <c:pt idx="1656">
                  <c:v>9.807367868032265E-3</c:v>
                </c:pt>
                <c:pt idx="1657">
                  <c:v>9.8238351717073961E-3</c:v>
                </c:pt>
                <c:pt idx="1658">
                  <c:v>9.8320580827876026E-3</c:v>
                </c:pt>
                <c:pt idx="1659">
                  <c:v>9.8402745291196088E-3</c:v>
                </c:pt>
                <c:pt idx="1660">
                  <c:v>9.8484844970066019E-3</c:v>
                </c:pt>
                <c:pt idx="1661">
                  <c:v>9.8648827707039401E-3</c:v>
                </c:pt>
                <c:pt idx="1662">
                  <c:v>9.8812593143233936E-3</c:v>
                </c:pt>
                <c:pt idx="1663">
                  <c:v>9.8894366872219683E-3</c:v>
                </c:pt>
                <c:pt idx="1664">
                  <c:v>9.8976075004723833E-3</c:v>
                </c:pt>
                <c:pt idx="1665">
                  <c:v>9.9057717404596735E-3</c:v>
                </c:pt>
                <c:pt idx="1666">
                  <c:v>9.9220782419092018E-3</c:v>
                </c:pt>
                <c:pt idx="1667">
                  <c:v>9.9383626970177569E-3</c:v>
                </c:pt>
                <c:pt idx="1668">
                  <c:v>9.9464938675189549E-3</c:v>
                </c:pt>
                <c:pt idx="1669">
                  <c:v>9.9546183834720754E-3</c:v>
                </c:pt>
                <c:pt idx="1670">
                  <c:v>9.9627362313436021E-3</c:v>
                </c:pt>
                <c:pt idx="1671">
                  <c:v>9.9789496321794138E-3</c:v>
                </c:pt>
                <c:pt idx="1672">
                  <c:v>9.9951406704440349E-3</c:v>
                </c:pt>
                <c:pt idx="1673">
                  <c:v>1.0003224974331598E-2</c:v>
                </c:pt>
                <c:pt idx="1674">
                  <c:v>1.0011302528852647E-2</c:v>
                </c:pt>
                <c:pt idx="1675">
                  <c:v>1.00193733203124E-2</c:v>
                </c:pt>
                <c:pt idx="1676">
                  <c:v>1.0035492292133106E-2</c:v>
                </c:pt>
                <c:pt idx="1677">
                  <c:v>1.0051588585093703E-2</c:v>
                </c:pt>
                <c:pt idx="1678">
                  <c:v>1.005962535823391E-2</c:v>
                </c:pt>
                <c:pt idx="1679">
                  <c:v>1.0067655287027527E-2</c:v>
                </c:pt>
                <c:pt idx="1680">
                  <c:v>1.0075678357940652E-2</c:v>
                </c:pt>
                <c:pt idx="1681">
                  <c:v>1.0091701572367665E-2</c:v>
                </c:pt>
                <c:pt idx="1682">
                  <c:v>1.0107701791623923E-2</c:v>
                </c:pt>
                <c:pt idx="1683">
                  <c:v>1.0115690369720839E-2</c:v>
                </c:pt>
                <c:pt idx="1684">
                  <c:v>1.0123672008733861E-2</c:v>
                </c:pt>
                <c:pt idx="1685">
                  <c:v>1.0131646694804911E-2</c:v>
                </c:pt>
                <c:pt idx="1686">
                  <c:v>1.0147572823432731E-2</c:v>
                </c:pt>
                <c:pt idx="1687">
                  <c:v>1.0163475640612353E-2</c:v>
                </c:pt>
                <c:pt idx="1688">
                  <c:v>1.0171415359532001E-2</c:v>
                </c:pt>
                <c:pt idx="1689">
                  <c:v>1.0179348044388177E-2</c:v>
                </c:pt>
                <c:pt idx="1690">
                  <c:v>1.0187273681564706E-2</c:v>
                </c:pt>
                <c:pt idx="1691">
                  <c:v>1.020310139596447E-2</c:v>
                </c:pt>
                <c:pt idx="1692">
                  <c:v>1.0218905482638561E-2</c:v>
                </c:pt>
                <c:pt idx="1693">
                  <c:v>1.0226795678167422E-2</c:v>
                </c:pt>
                <c:pt idx="1694">
                  <c:v>1.0234678744732665E-2</c:v>
                </c:pt>
                <c:pt idx="1695">
                  <c:v>1.0242554668718946E-2</c:v>
                </c:pt>
                <c:pt idx="1696">
                  <c:v>1.0258282640496332E-2</c:v>
                </c:pt>
                <c:pt idx="1697">
                  <c:v>1.0273986668202929E-2</c:v>
                </c:pt>
                <c:pt idx="1698">
                  <c:v>1.0281826676207553E-2</c:v>
                </c:pt>
                <c:pt idx="1699">
                  <c:v>1.0289659460187188E-2</c:v>
                </c:pt>
                <c:pt idx="1700">
                  <c:v>1.0297485006851084E-2</c:v>
                </c:pt>
                <c:pt idx="1701">
                  <c:v>1.0313111907621695E-2</c:v>
                </c:pt>
                <c:pt idx="1702">
                  <c:v>1.0328714547969327E-2</c:v>
                </c:pt>
                <c:pt idx="1703">
                  <c:v>1.0336503704236305E-2</c:v>
                </c:pt>
                <c:pt idx="1704">
                  <c:v>1.0344285541578629E-2</c:v>
                </c:pt>
                <c:pt idx="1705">
                  <c:v>1.0352060046624928E-2</c:v>
                </c:pt>
                <c:pt idx="1706">
                  <c:v>1.0367584547939153E-2</c:v>
                </c:pt>
                <c:pt idx="1707">
                  <c:v>1.0383084472686108E-2</c:v>
                </c:pt>
                <c:pt idx="1708">
                  <c:v>1.0390822112757894E-2</c:v>
                </c:pt>
                <c:pt idx="1709">
                  <c:v>1.0398552339248945E-2</c:v>
                </c:pt>
                <c:pt idx="1710">
                  <c:v>1.0406275138545607E-2</c:v>
                </c:pt>
                <c:pt idx="1711">
                  <c:v>1.0421695912025502E-2</c:v>
                </c:pt>
                <c:pt idx="1712">
                  <c:v>1.043709179253354E-2</c:v>
                </c:pt>
                <c:pt idx="1713">
                  <c:v>1.0444777252521397E-2</c:v>
                </c:pt>
                <c:pt idx="1714">
                  <c:v>1.0452455203948717E-2</c:v>
                </c:pt>
                <c:pt idx="1715">
                  <c:v>1.0460125633282058E-2</c:v>
                </c:pt>
                <c:pt idx="1716">
                  <c:v>1.0475441350489492E-2</c:v>
                </c:pt>
                <c:pt idx="1717">
                  <c:v>1.0490731858505683E-2</c:v>
                </c:pt>
                <c:pt idx="1718">
                  <c:v>1.0498364474034422E-2</c:v>
                </c:pt>
                <c:pt idx="1719">
                  <c:v>1.0505989486103482E-2</c:v>
                </c:pt>
                <c:pt idx="1720">
                  <c:v>1.0513606881341087E-2</c:v>
                </c:pt>
                <c:pt idx="1721">
                  <c:v>1.0528816213837337E-2</c:v>
                </c:pt>
                <c:pt idx="1722">
                  <c:v>1.0544000020949455E-2</c:v>
                </c:pt>
                <c:pt idx="1723">
                  <c:v>1.0551579127886828E-2</c:v>
                </c:pt>
                <c:pt idx="1724">
                  <c:v>1.0559150536466264E-2</c:v>
                </c:pt>
                <c:pt idx="1725">
                  <c:v>1.0566714233233665E-2</c:v>
                </c:pt>
                <c:pt idx="1726">
                  <c:v>1.0581815852768277E-2</c:v>
                </c:pt>
                <c:pt idx="1727">
                  <c:v>1.0596891630537545E-2</c:v>
                </c:pt>
                <c:pt idx="1728">
                  <c:v>1.0604416564671761E-2</c:v>
                </c:pt>
                <c:pt idx="1729">
                  <c:v>1.0611933705548532E-2</c:v>
                </c:pt>
                <c:pt idx="1730">
                  <c:v>1.0619443039713333E-2</c:v>
                </c:pt>
                <c:pt idx="1731">
                  <c:v>1.063443561777069E-2</c:v>
                </c:pt>
                <c:pt idx="1732">
                  <c:v>1.0649402037782087E-2</c:v>
                </c:pt>
                <c:pt idx="1733">
                  <c:v>1.0656872134900288E-2</c:v>
                </c:pt>
                <c:pt idx="1734">
                  <c:v>1.0664334343861567E-2</c:v>
                </c:pt>
                <c:pt idx="1735">
                  <c:v>1.0671788651294161E-2</c:v>
                </c:pt>
                <c:pt idx="1736">
                  <c:v>1.0686670859472234E-2</c:v>
                </c:pt>
                <c:pt idx="1737">
                  <c:v>1.0701526593358364E-2</c:v>
                </c:pt>
                <c:pt idx="1738">
                  <c:v>1.0708941189167721E-2</c:v>
                </c:pt>
                <c:pt idx="1739">
                  <c:v>1.0716347802082788E-2</c:v>
                </c:pt>
                <c:pt idx="1740">
                  <c:v>1.0723746418570154E-2</c:v>
                </c:pt>
                <c:pt idx="1741">
                  <c:v>1.07385169284515E-2</c:v>
                </c:pt>
                <c:pt idx="1742">
                  <c:v>1.0753260647782746E-2</c:v>
                </c:pt>
                <c:pt idx="1743">
                  <c:v>1.0760619078232461E-2</c:v>
                </c:pt>
                <c:pt idx="1744">
                  <c:v>1.0767969430807846E-2</c:v>
                </c:pt>
                <c:pt idx="1745">
                  <c:v>1.0775311691976371E-2</c:v>
                </c:pt>
                <c:pt idx="1746">
                  <c:v>1.0789969175290421E-2</c:v>
                </c:pt>
                <c:pt idx="1747">
                  <c:v>1.0804599551651438E-2</c:v>
                </c:pt>
                <c:pt idx="1748">
                  <c:v>1.0811901152449078E-2</c:v>
                </c:pt>
                <c:pt idx="1749">
                  <c:v>1.0819194580554903E-2</c:v>
                </c:pt>
                <c:pt idx="1750">
                  <c:v>1.0826479822435075E-2</c:v>
                </c:pt>
                <c:pt idx="1751">
                  <c:v>1.0841022950548423E-2</c:v>
                </c:pt>
                <c:pt idx="1752">
                  <c:v>1.0855538655563721E-2</c:v>
                </c:pt>
                <c:pt idx="1753">
                  <c:v>1.086278276249765E-2</c:v>
                </c:pt>
                <c:pt idx="1754">
                  <c:v>1.0870018601921869E-2</c:v>
                </c:pt>
                <c:pt idx="1755">
                  <c:v>1.0877246160140453E-2</c:v>
                </c:pt>
                <c:pt idx="1756">
                  <c:v>1.0891673604870341E-2</c:v>
                </c:pt>
                <c:pt idx="1757">
                  <c:v>1.0906073310119736E-2</c:v>
                </c:pt>
                <c:pt idx="1758">
                  <c:v>1.0913259259059099E-2</c:v>
                </c:pt>
                <c:pt idx="1759">
                  <c:v>1.092043684550968E-2</c:v>
                </c:pt>
                <c:pt idx="1760">
                  <c:v>1.0927606055936319E-2</c:v>
                </c:pt>
                <c:pt idx="1761">
                  <c:v>1.0941916488768817E-2</c:v>
                </c:pt>
                <c:pt idx="1762">
                  <c:v>1.095619886583982E-2</c:v>
                </c:pt>
                <c:pt idx="1763">
                  <c:v>1.0963325992574222E-2</c:v>
                </c:pt>
                <c:pt idx="1764">
                  <c:v>1.0970444661920063E-2</c:v>
                </c:pt>
                <c:pt idx="1765">
                  <c:v>1.0977554860343077E-2</c:v>
                </c:pt>
                <c:pt idx="1766">
                  <c:v>1.0991746952868751E-2</c:v>
                </c:pt>
                <c:pt idx="1767">
                  <c:v>1.1005910673326541E-2</c:v>
                </c:pt>
                <c:pt idx="1768">
                  <c:v>1.1012978313644421E-2</c:v>
                </c:pt>
                <c:pt idx="1769">
                  <c:v>1.102003740175592E-2</c:v>
                </c:pt>
                <c:pt idx="1770">
                  <c:v>1.1027087923965126E-2</c:v>
                </c:pt>
                <c:pt idx="1771">
                  <c:v>1.1041160347771192E-2</c:v>
                </c:pt>
                <c:pt idx="1772">
                  <c:v>1.1055204083264651E-2</c:v>
                </c:pt>
                <c:pt idx="1773">
                  <c:v>1.1062211572955052E-2</c:v>
                </c:pt>
                <c:pt idx="1774">
                  <c:v>1.1069210415540227E-2</c:v>
                </c:pt>
                <c:pt idx="1775">
                  <c:v>1.1076200597324266E-2</c:v>
                </c:pt>
                <c:pt idx="1776">
                  <c:v>1.1097110327846478E-2</c:v>
                </c:pt>
                <c:pt idx="1777">
                  <c:v>1.1117959053796577E-2</c:v>
                </c:pt>
                <c:pt idx="1778">
                  <c:v>1.1124888230945134E-2</c:v>
                </c:pt>
                <c:pt idx="1779">
                  <c:v>1.1149783249480271E-2</c:v>
                </c:pt>
                <c:pt idx="1780">
                  <c:v>1.1189976013348679E-2</c:v>
                </c:pt>
                <c:pt idx="1781">
                  <c:v>1.1196871211507182E-2</c:v>
                </c:pt>
                <c:pt idx="1782">
                  <c:v>1.1203757535062512E-2</c:v>
                </c:pt>
                <c:pt idx="1783">
                  <c:v>1.1217500531533349E-2</c:v>
                </c:pt>
                <c:pt idx="1784">
                  <c:v>1.1231213809640019E-2</c:v>
                </c:pt>
                <c:pt idx="1785">
                  <c:v>1.1238055555478349E-2</c:v>
                </c:pt>
                <c:pt idx="1786">
                  <c:v>1.1244888345125617E-2</c:v>
                </c:pt>
                <c:pt idx="1787">
                  <c:v>1.1251712164767131E-2</c:v>
                </c:pt>
                <c:pt idx="1788">
                  <c:v>1.1265329836532067E-2</c:v>
                </c:pt>
                <c:pt idx="1789">
                  <c:v>1.1278917472751752E-2</c:v>
                </c:pt>
                <c:pt idx="1790">
                  <c:v>1.1285696239126187E-2</c:v>
                </c:pt>
                <c:pt idx="1791">
                  <c:v>1.1292465953988261E-2</c:v>
                </c:pt>
                <c:pt idx="1792">
                  <c:v>1.1299226603929647E-2</c:v>
                </c:pt>
                <c:pt idx="1793">
                  <c:v>1.1312717618877496E-2</c:v>
                </c:pt>
                <c:pt idx="1794">
                  <c:v>1.1327219971225761E-2</c:v>
                </c:pt>
                <c:pt idx="1795">
                  <c:v>1.133602044879989E-2</c:v>
                </c:pt>
                <c:pt idx="1796">
                  <c:v>1.1344814745410239E-2</c:v>
                </c:pt>
                <c:pt idx="1797">
                  <c:v>1.1353602848298524E-2</c:v>
                </c:pt>
                <c:pt idx="1798">
                  <c:v>1.1371158344529919E-2</c:v>
                </c:pt>
                <c:pt idx="1799">
                  <c:v>1.1388693067302872E-2</c:v>
                </c:pt>
                <c:pt idx="1800">
                  <c:v>1.1397450010044111E-2</c:v>
                </c:pt>
                <c:pt idx="1801">
                  <c:v>1.1406200682432267E-2</c:v>
                </c:pt>
                <c:pt idx="1802">
                  <c:v>1.1414945071709117E-2</c:v>
                </c:pt>
                <c:pt idx="1803">
                  <c:v>1.1432412842586413E-2</c:v>
                </c:pt>
                <c:pt idx="1804">
                  <c:v>1.1449859541969117E-2</c:v>
                </c:pt>
                <c:pt idx="1805">
                  <c:v>1.145857232399022E-2</c:v>
                </c:pt>
                <c:pt idx="1806">
                  <c:v>1.1467278746269098E-2</c:v>
                </c:pt>
                <c:pt idx="1807">
                  <c:v>1.1475978795966266E-2</c:v>
                </c:pt>
                <c:pt idx="1808">
                  <c:v>1.149335758972154E-2</c:v>
                </c:pt>
                <c:pt idx="1809">
                  <c:v>1.1510715013934135E-2</c:v>
                </c:pt>
                <c:pt idx="1810">
                  <c:v>1.1519383009348405E-2</c:v>
                </c:pt>
                <c:pt idx="1811">
                  <c:v>1.1528044555631225E-2</c:v>
                </c:pt>
                <c:pt idx="1812">
                  <c:v>1.1536699639861861E-2</c:v>
                </c:pt>
                <c:pt idx="1813">
                  <c:v>1.1553988204718034E-2</c:v>
                </c:pt>
                <c:pt idx="1814">
                  <c:v>1.1571255101991151E-2</c:v>
                </c:pt>
                <c:pt idx="1815">
                  <c:v>1.157987768491206E-2</c:v>
                </c:pt>
                <c:pt idx="1816">
                  <c:v>1.158849372923108E-2</c:v>
                </c:pt>
                <c:pt idx="1817">
                  <c:v>1.1597103222190069E-2</c:v>
                </c:pt>
                <c:pt idx="1818">
                  <c:v>1.1614300306283668E-2</c:v>
                </c:pt>
                <c:pt idx="1819">
                  <c:v>1.1631475424853722E-2</c:v>
                </c:pt>
                <c:pt idx="1820">
                  <c:v>1.1640051969313605E-2</c:v>
                </c:pt>
                <c:pt idx="1821">
                  <c:v>1.1648621885863908E-2</c:v>
                </c:pt>
                <c:pt idx="1822">
                  <c:v>1.1657185161583964E-2</c:v>
                </c:pt>
                <c:pt idx="1823">
                  <c:v>1.1674289513186392E-2</c:v>
                </c:pt>
                <c:pt idx="1824">
                  <c:v>1.1691371601157508E-2</c:v>
                </c:pt>
                <c:pt idx="1825">
                  <c:v>1.1699901481433081E-2</c:v>
                </c:pt>
                <c:pt idx="1826">
                  <c:v>1.1708424644166241E-2</c:v>
                </c:pt>
                <c:pt idx="1827">
                  <c:v>1.1716941076761276E-2</c:v>
                </c:pt>
                <c:pt idx="1828">
                  <c:v>1.1733951444146545E-2</c:v>
                </c:pt>
                <c:pt idx="1829">
                  <c:v>1.1750939249782618E-2</c:v>
                </c:pt>
                <c:pt idx="1830">
                  <c:v>1.1759421839825698E-2</c:v>
                </c:pt>
                <c:pt idx="1831">
                  <c:v>1.1767897623018641E-2</c:v>
                </c:pt>
                <c:pt idx="1832">
                  <c:v>1.1776366586603198E-2</c:v>
                </c:pt>
                <c:pt idx="1833">
                  <c:v>1.179328171791701E-2</c:v>
                </c:pt>
                <c:pt idx="1834">
                  <c:v>1.1810173989449077E-2</c:v>
                </c:pt>
                <c:pt idx="1835">
                  <c:v>1.1818608663374296E-2</c:v>
                </c:pt>
                <c:pt idx="1836">
                  <c:v>1.1827036441060418E-2</c:v>
                </c:pt>
                <c:pt idx="1837">
                  <c:v>1.1835457309749211E-2</c:v>
                </c:pt>
                <c:pt idx="1838">
                  <c:v>1.1852275953229689E-2</c:v>
                </c:pt>
                <c:pt idx="1839">
                  <c:v>1.1869071438878723E-2</c:v>
                </c:pt>
                <c:pt idx="1840">
                  <c:v>1.187745757080098E-2</c:v>
                </c:pt>
                <c:pt idx="1841">
                  <c:v>1.1885836717176615E-2</c:v>
                </c:pt>
                <c:pt idx="1842">
                  <c:v>1.1910925077624365E-2</c:v>
                </c:pt>
                <c:pt idx="1843">
                  <c:v>1.1935964180829636E-2</c:v>
                </c:pt>
                <c:pt idx="1844">
                  <c:v>1.1944294069847216E-2</c:v>
                </c:pt>
                <c:pt idx="1845">
                  <c:v>1.1952616871089675E-2</c:v>
                </c:pt>
                <c:pt idx="1846">
                  <c:v>1.1969238783410096E-2</c:v>
                </c:pt>
                <c:pt idx="1847">
                  <c:v>1.1985836941924857E-2</c:v>
                </c:pt>
                <c:pt idx="1848">
                  <c:v>1.1994124112186963E-2</c:v>
                </c:pt>
                <c:pt idx="1849">
                  <c:v>1.2002404118043583E-2</c:v>
                </c:pt>
                <c:pt idx="1850">
                  <c:v>1.2010676946654742E-2</c:v>
                </c:pt>
                <c:pt idx="1851">
                  <c:v>1.2027198615796934E-2</c:v>
                </c:pt>
                <c:pt idx="1852">
                  <c:v>1.2043696232995187E-2</c:v>
                </c:pt>
                <c:pt idx="1853">
                  <c:v>1.2051932983681889E-2</c:v>
                </c:pt>
                <c:pt idx="1854">
                  <c:v>1.2060162480492787E-2</c:v>
                </c:pt>
                <c:pt idx="1855">
                  <c:v>1.2068384710588404E-2</c:v>
                </c:pt>
                <c:pt idx="1856">
                  <c:v>1.208480488465501E-2</c:v>
                </c:pt>
                <c:pt idx="1857">
                  <c:v>1.210120070881624E-2</c:v>
                </c:pt>
                <c:pt idx="1858">
                  <c:v>1.2109386413962205E-2</c:v>
                </c:pt>
                <c:pt idx="1859">
                  <c:v>1.2117564775762332E-2</c:v>
                </c:pt>
                <c:pt idx="1860">
                  <c:v>1.2125735781458412E-2</c:v>
                </c:pt>
                <c:pt idx="1861">
                  <c:v>1.2142053208797869E-2</c:v>
                </c:pt>
                <c:pt idx="1862">
                  <c:v>1.215834598811953E-2</c:v>
                </c:pt>
                <c:pt idx="1863">
                  <c:v>1.2170543322266417E-2</c:v>
                </c:pt>
                <c:pt idx="1864">
                  <c:v>1.2182725778159305E-2</c:v>
                </c:pt>
                <c:pt idx="1865">
                  <c:v>1.2198939206908396E-2</c:v>
                </c:pt>
                <c:pt idx="1866">
                  <c:v>1.2215127689556017E-2</c:v>
                </c:pt>
                <c:pt idx="1867">
                  <c:v>1.2223209425888025E-2</c:v>
                </c:pt>
                <c:pt idx="1868">
                  <c:v>1.2231283640096758E-2</c:v>
                </c:pt>
                <c:pt idx="1869">
                  <c:v>1.2239350319423515E-2</c:v>
                </c:pt>
                <c:pt idx="1870">
                  <c:v>1.2255458497728697E-2</c:v>
                </c:pt>
                <c:pt idx="1871">
                  <c:v>1.227154143194107E-2</c:v>
                </c:pt>
                <c:pt idx="1872">
                  <c:v>1.2279570245081591E-2</c:v>
                </c:pt>
                <c:pt idx="1873">
                  <c:v>1.2287591446628901E-2</c:v>
                </c:pt>
                <c:pt idx="1874">
                  <c:v>1.2295605023906067E-2</c:v>
                </c:pt>
                <c:pt idx="1875">
                  <c:v>1.2311606700033305E-2</c:v>
                </c:pt>
                <c:pt idx="1876">
                  <c:v>1.2327582834011896E-2</c:v>
                </c:pt>
                <c:pt idx="1877">
                  <c:v>1.233555809799654E-2</c:v>
                </c:pt>
                <c:pt idx="1878">
                  <c:v>1.2343525661080599E-2</c:v>
                </c:pt>
                <c:pt idx="1879">
                  <c:v>1.2351485510343348E-2</c:v>
                </c:pt>
                <c:pt idx="1880">
                  <c:v>1.2367379432546536E-2</c:v>
                </c:pt>
                <c:pt idx="1881">
                  <c:v>1.2383247514505013E-2</c:v>
                </c:pt>
                <c:pt idx="1882">
                  <c:v>1.2391168603532135E-2</c:v>
                </c:pt>
                <c:pt idx="1883">
                  <c:v>1.2399081902107537E-2</c:v>
                </c:pt>
                <c:pt idx="1884">
                  <c:v>1.2406987397554291E-2</c:v>
                </c:pt>
                <c:pt idx="1885">
                  <c:v>1.2422772313997696E-2</c:v>
                </c:pt>
                <c:pt idx="1886">
                  <c:v>1.2438531092240962E-2</c:v>
                </c:pt>
                <c:pt idx="1887">
                  <c:v>1.2446397380265593E-2</c:v>
                </c:pt>
                <c:pt idx="1888">
                  <c:v>1.2454255788530938E-2</c:v>
                </c:pt>
                <c:pt idx="1889">
                  <c:v>1.2462106304197794E-2</c:v>
                </c:pt>
                <c:pt idx="1890">
                  <c:v>1.2477780963120527E-2</c:v>
                </c:pt>
                <c:pt idx="1891">
                  <c:v>1.2493429185797959E-2</c:v>
                </c:pt>
                <c:pt idx="1892">
                  <c:v>1.2501240046937104E-2</c:v>
                </c:pt>
                <c:pt idx="1893">
                  <c:v>1.2509042939091195E-2</c:v>
                </c:pt>
                <c:pt idx="1894">
                  <c:v>1.2516837849095725E-2</c:v>
                </c:pt>
                <c:pt idx="1895">
                  <c:v>1.2532400998679739E-2</c:v>
                </c:pt>
                <c:pt idx="1896">
                  <c:v>1.2547937413916899E-2</c:v>
                </c:pt>
                <c:pt idx="1897">
                  <c:v>1.2555692222532314E-2</c:v>
                </c:pt>
                <c:pt idx="1898">
                  <c:v>1.2563438972449093E-2</c:v>
                </c:pt>
                <c:pt idx="1899">
                  <c:v>1.257117765090906E-2</c:v>
                </c:pt>
                <c:pt idx="1900">
                  <c:v>1.2586628039417952E-2</c:v>
                </c:pt>
                <c:pt idx="1901">
                  <c:v>1.260205139558639E-2</c:v>
                </c:pt>
                <c:pt idx="1902">
                  <c:v>1.2609749525470918E-2</c:v>
                </c:pt>
                <c:pt idx="1903">
                  <c:v>1.2617439507349582E-2</c:v>
                </c:pt>
                <c:pt idx="1904">
                  <c:v>1.2625121328464207E-2</c:v>
                </c:pt>
                <c:pt idx="1905">
                  <c:v>1.2640457704080971E-2</c:v>
                </c:pt>
                <c:pt idx="1906">
                  <c:v>1.265576674922496E-2</c:v>
                </c:pt>
                <c:pt idx="1907">
                  <c:v>1.2663407574659221E-2</c:v>
                </c:pt>
                <c:pt idx="1908">
                  <c:v>1.2671040162617882E-2</c:v>
                </c:pt>
                <c:pt idx="1909">
                  <c:v>1.2678664500424043E-2</c:v>
                </c:pt>
                <c:pt idx="1910">
                  <c:v>1.2693885611337637E-2</c:v>
                </c:pt>
                <c:pt idx="1911">
                  <c:v>1.2709079093741294E-2</c:v>
                </c:pt>
                <c:pt idx="1912">
                  <c:v>1.2716661988843551E-2</c:v>
                </c:pt>
                <c:pt idx="1913">
                  <c:v>1.2724236557081771E-2</c:v>
                </c:pt>
                <c:pt idx="1914">
                  <c:v>1.2731802785535248E-2</c:v>
                </c:pt>
                <c:pt idx="1915">
                  <c:v>1.2746907380022961E-2</c:v>
                </c:pt>
                <c:pt idx="1916">
                  <c:v>1.2761984047963254E-2</c:v>
                </c:pt>
                <c:pt idx="1917">
                  <c:v>1.2769508386771204E-2</c:v>
                </c:pt>
                <c:pt idx="1918">
                  <c:v>1.2777024309163122E-2</c:v>
                </c:pt>
                <c:pt idx="1919">
                  <c:v>1.2784531802626722E-2</c:v>
                </c:pt>
                <c:pt idx="1920">
                  <c:v>1.2799518628813027E-2</c:v>
                </c:pt>
                <c:pt idx="1921">
                  <c:v>1.2814477230478695E-2</c:v>
                </c:pt>
                <c:pt idx="1922">
                  <c:v>1.2821942387028116E-2</c:v>
                </c:pt>
                <c:pt idx="1923">
                  <c:v>1.2829399037937719E-2</c:v>
                </c:pt>
                <c:pt idx="1924">
                  <c:v>1.2836847170365998E-2</c:v>
                </c:pt>
                <c:pt idx="1925">
                  <c:v>1.2851714976495879E-2</c:v>
                </c:pt>
                <c:pt idx="1926">
                  <c:v>1.2866554260033934E-2</c:v>
                </c:pt>
                <c:pt idx="1927">
                  <c:v>1.2873959608526411E-2</c:v>
                </c:pt>
                <c:pt idx="1928">
                  <c:v>1.2881356361989657E-2</c:v>
                </c:pt>
                <c:pt idx="1929">
                  <c:v>1.2888744507502983E-2</c:v>
                </c:pt>
                <c:pt idx="1930">
                  <c:v>1.2903492041780902E-2</c:v>
                </c:pt>
                <c:pt idx="1931">
                  <c:v>1.2918210755381576E-2</c:v>
                </c:pt>
                <c:pt idx="1932">
                  <c:v>1.2925555669935501E-2</c:v>
                </c:pt>
                <c:pt idx="1933">
                  <c:v>1.2932891899990579E-2</c:v>
                </c:pt>
                <c:pt idx="1934">
                  <c:v>1.2940219432707385E-2</c:v>
                </c:pt>
                <c:pt idx="1935">
                  <c:v>1.2954845443408759E-2</c:v>
                </c:pt>
                <c:pt idx="1936">
                  <c:v>1.2969442335353919E-2</c:v>
                </c:pt>
                <c:pt idx="1937">
                  <c:v>1.2976726190088351E-2</c:v>
                </c:pt>
                <c:pt idx="1938">
                  <c:v>1.2984001270773069E-2</c:v>
                </c:pt>
                <c:pt idx="1939">
                  <c:v>1.2991267564893718E-2</c:v>
                </c:pt>
                <c:pt idx="1940">
                  <c:v>1.3005770800122406E-2</c:v>
                </c:pt>
                <c:pt idx="1941">
                  <c:v>1.3020244618621713E-2</c:v>
                </c:pt>
                <c:pt idx="1942">
                  <c:v>1.3027466787575107E-2</c:v>
                </c:pt>
                <c:pt idx="1943">
                  <c:v>1.3034680093089413E-2</c:v>
                </c:pt>
                <c:pt idx="1944">
                  <c:v>1.3041884522652395E-2</c:v>
                </c:pt>
                <c:pt idx="1945">
                  <c:v>1.3056263730667818E-2</c:v>
                </c:pt>
                <c:pt idx="1946">
                  <c:v>1.3070613223940545E-2</c:v>
                </c:pt>
                <c:pt idx="1947">
                  <c:v>1.3077773081149368E-2</c:v>
                </c:pt>
                <c:pt idx="1948">
                  <c:v>1.3084923985695456E-2</c:v>
                </c:pt>
                <c:pt idx="1949">
                  <c:v>1.3092065924737276E-2</c:v>
                </c:pt>
                <c:pt idx="1950">
                  <c:v>1.3106319853766743E-2</c:v>
                </c:pt>
                <c:pt idx="1951">
                  <c:v>1.3120543769980321E-2</c:v>
                </c:pt>
                <c:pt idx="1952">
                  <c:v>1.3127640689728669E-2</c:v>
                </c:pt>
                <c:pt idx="1953">
                  <c:v>1.313472856734261E-2</c:v>
                </c:pt>
                <c:pt idx="1954">
                  <c:v>1.314180738990307E-2</c:v>
                </c:pt>
                <c:pt idx="1955">
                  <c:v>1.3155934788196929E-2</c:v>
                </c:pt>
                <c:pt idx="1956">
                  <c:v>1.3170031875579611E-2</c:v>
                </c:pt>
                <c:pt idx="1957">
                  <c:v>1.317706523190418E-2</c:v>
                </c:pt>
                <c:pt idx="1958">
                  <c:v>1.3184089456625877E-2</c:v>
                </c:pt>
                <c:pt idx="1959">
                  <c:v>1.3191104537067828E-2</c:v>
                </c:pt>
                <c:pt idx="1960">
                  <c:v>1.3205104152685384E-2</c:v>
                </c:pt>
                <c:pt idx="1961">
                  <c:v>1.3219073159412575E-2</c:v>
                </c:pt>
                <c:pt idx="1962">
                  <c:v>1.3226042326433559E-2</c:v>
                </c:pt>
                <c:pt idx="1963">
                  <c:v>1.3233002272382159E-2</c:v>
                </c:pt>
                <c:pt idx="1964">
                  <c:v>1.3239952984662764E-2</c:v>
                </c:pt>
                <c:pt idx="1965">
                  <c:v>1.3253823565960617E-2</c:v>
                </c:pt>
                <c:pt idx="1966">
                  <c:v>1.3267663240316618E-2</c:v>
                </c:pt>
                <c:pt idx="1967">
                  <c:v>1.3274567592073053E-2</c:v>
                </c:pt>
                <c:pt idx="1968">
                  <c:v>1.3281462633367791E-2</c:v>
                </c:pt>
                <c:pt idx="1969">
                  <c:v>1.3288348351607377E-2</c:v>
                </c:pt>
                <c:pt idx="1970">
                  <c:v>1.3302088646753191E-2</c:v>
                </c:pt>
                <c:pt idx="1971">
                  <c:v>1.3315797736888171E-2</c:v>
                </c:pt>
                <c:pt idx="1972">
                  <c:v>1.3322636647580099E-2</c:v>
                </c:pt>
                <c:pt idx="1973">
                  <c:v>1.3329466158342462E-2</c:v>
                </c:pt>
                <c:pt idx="1974">
                  <c:v>1.3336286256578024E-2</c:v>
                </c:pt>
                <c:pt idx="1975">
                  <c:v>1.334989501382355E-2</c:v>
                </c:pt>
                <c:pt idx="1976">
                  <c:v>1.3363472267964848E-2</c:v>
                </c:pt>
                <c:pt idx="1977">
                  <c:v>1.3370245111631483E-2</c:v>
                </c:pt>
                <c:pt idx="1978">
                  <c:v>1.3377008466061057E-2</c:v>
                </c:pt>
                <c:pt idx="1979">
                  <c:v>1.3383762318414174E-2</c:v>
                </c:pt>
                <c:pt idx="1980">
                  <c:v>1.3397238285904967E-2</c:v>
                </c:pt>
                <c:pt idx="1981">
                  <c:v>1.3410682452305709E-2</c:v>
                </c:pt>
                <c:pt idx="1982">
                  <c:v>1.3417388603067059E-2</c:v>
                </c:pt>
                <c:pt idx="1983">
                  <c:v>1.3424085175121879E-2</c:v>
                </c:pt>
                <c:pt idx="1984">
                  <c:v>1.3430772155712043E-2</c:v>
                </c:pt>
                <c:pt idx="1985">
                  <c:v>1.3444114081761169E-2</c:v>
                </c:pt>
                <c:pt idx="1986">
                  <c:v>1.3457423908588513E-2</c:v>
                </c:pt>
                <c:pt idx="1987">
                  <c:v>1.346406274048339E-2</c:v>
                </c:pt>
                <c:pt idx="1988">
                  <c:v>1.3470691904364814E-2</c:v>
                </c:pt>
                <c:pt idx="1989">
                  <c:v>1.3477311387393389E-2</c:v>
                </c:pt>
                <c:pt idx="1990">
                  <c:v>1.3490518020102205E-2</c:v>
                </c:pt>
                <c:pt idx="1991">
                  <c:v>1.3503692255572734E-2</c:v>
                </c:pt>
                <c:pt idx="1992">
                  <c:v>1.3510263142802547E-2</c:v>
                </c:pt>
                <c:pt idx="1993">
                  <c:v>1.3516824272549455E-2</c:v>
                </c:pt>
                <c:pt idx="1994">
                  <c:v>1.3523375632055325E-2</c:v>
                </c:pt>
                <c:pt idx="1995">
                  <c:v>1.3536445719639526E-2</c:v>
                </c:pt>
                <c:pt idx="1996">
                  <c:v>1.3549483112018243E-2</c:v>
                </c:pt>
                <c:pt idx="1997">
                  <c:v>1.3555985428621364E-2</c:v>
                </c:pt>
                <c:pt idx="1998">
                  <c:v>1.35624778983545E-2</c:v>
                </c:pt>
                <c:pt idx="1999">
                  <c:v>1.3568960508457873E-2</c:v>
                </c:pt>
                <c:pt idx="2000">
                  <c:v>1.358189279916708E-2</c:v>
                </c:pt>
                <c:pt idx="2001">
                  <c:v>1.3594792096603971E-2</c:v>
                </c:pt>
                <c:pt idx="2002">
                  <c:v>1.3601225216782999E-2</c:v>
                </c:pt>
                <c:pt idx="2003">
                  <c:v>1.3626838231772454E-2</c:v>
                </c:pt>
                <c:pt idx="2004">
                  <c:v>1.3671310778449602E-2</c:v>
                </c:pt>
                <c:pt idx="2005">
                  <c:v>1.3715289561326066E-2</c:v>
                </c:pt>
                <c:pt idx="2006">
                  <c:v>1.3758770199141243E-2</c:v>
                </c:pt>
                <c:pt idx="2007">
                  <c:v>1.3801748310623425E-2</c:v>
                </c:pt>
                <c:pt idx="2008">
                  <c:v>1.3850231264039472E-2</c:v>
                </c:pt>
                <c:pt idx="2009">
                  <c:v>1.3887202844549206E-2</c:v>
                </c:pt>
                <c:pt idx="2010">
                  <c:v>1.3901283850155429E-2</c:v>
                </c:pt>
                <c:pt idx="2011">
                  <c:v>1.3941947246363761E-2</c:v>
                </c:pt>
                <c:pt idx="2012">
                  <c:v>1.3985450596082824E-2</c:v>
                </c:pt>
                <c:pt idx="2013">
                  <c:v>1.4043722127213455E-2</c:v>
                </c:pt>
                <c:pt idx="2014">
                  <c:v>1.4103228235709484E-2</c:v>
                </c:pt>
                <c:pt idx="2015">
                  <c:v>1.4162065709790906E-2</c:v>
                </c:pt>
                <c:pt idx="2016">
                  <c:v>1.4220227556301547E-2</c:v>
                </c:pt>
                <c:pt idx="2017">
                  <c:v>1.4277706782113759E-2</c:v>
                </c:pt>
                <c:pt idx="2018">
                  <c:v>1.4334496394080725E-2</c:v>
                </c:pt>
                <c:pt idx="2019">
                  <c:v>1.4390589399070525E-2</c:v>
                </c:pt>
                <c:pt idx="2020">
                  <c:v>1.4445978803930422E-2</c:v>
                </c:pt>
                <c:pt idx="2021">
                  <c:v>1.4500657615520917E-2</c:v>
                </c:pt>
                <c:pt idx="2022">
                  <c:v>1.4554618840702726E-2</c:v>
                </c:pt>
                <c:pt idx="2023">
                  <c:v>1.4607855486336113E-2</c:v>
                </c:pt>
                <c:pt idx="2024">
                  <c:v>1.4675181318919069E-2</c:v>
                </c:pt>
                <c:pt idx="2025">
                  <c:v>1.4741373635351399E-2</c:v>
                </c:pt>
                <c:pt idx="2026">
                  <c:v>1.4791965410008193E-2</c:v>
                </c:pt>
                <c:pt idx="2027">
                  <c:v>1.4841800636464559E-2</c:v>
                </c:pt>
                <c:pt idx="2028">
                  <c:v>1.4890872321571736E-2</c:v>
                </c:pt>
                <c:pt idx="2029">
                  <c:v>1.4939173472197202E-2</c:v>
                </c:pt>
                <c:pt idx="2030">
                  <c:v>1.4986697095200303E-2</c:v>
                </c:pt>
                <c:pt idx="2031">
                  <c:v>1.5033436197442848E-2</c:v>
                </c:pt>
                <c:pt idx="2032">
                  <c:v>1.5079383785776425E-2</c:v>
                </c:pt>
                <c:pt idx="2033">
                  <c:v>1.5124532867053413E-2</c:v>
                </c:pt>
                <c:pt idx="2034">
                  <c:v>1.5168876448148237E-2</c:v>
                </c:pt>
                <c:pt idx="2035">
                  <c:v>1.5212407535910593E-2</c:v>
                </c:pt>
                <c:pt idx="2036">
                  <c:v>1.5255119137199003E-2</c:v>
                </c:pt>
                <c:pt idx="2037">
                  <c:v>1.5297004258868027E-2</c:v>
                </c:pt>
                <c:pt idx="2038">
                  <c:v>1.5338055907778451E-2</c:v>
                </c:pt>
                <c:pt idx="2039">
                  <c:v>1.5378267090808603E-2</c:v>
                </c:pt>
                <c:pt idx="2040">
                  <c:v>1.5417630814771313E-2</c:v>
                </c:pt>
                <c:pt idx="2041">
                  <c:v>1.5456140086563782E-2</c:v>
                </c:pt>
                <c:pt idx="2042">
                  <c:v>1.5493787913038688E-2</c:v>
                </c:pt>
                <c:pt idx="2043">
                  <c:v>1.5530567301049765E-2</c:v>
                </c:pt>
                <c:pt idx="2044">
                  <c:v>1.5566471257439072E-2</c:v>
                </c:pt>
                <c:pt idx="2045">
                  <c:v>1.5601492789093261E-2</c:v>
                </c:pt>
                <c:pt idx="2046">
                  <c:v>1.5635624902850136E-2</c:v>
                </c:pt>
                <c:pt idx="2047">
                  <c:v>1.5668860605578424E-2</c:v>
                </c:pt>
                <c:pt idx="2048">
                  <c:v>1.5701192904130346E-2</c:v>
                </c:pt>
                <c:pt idx="2049">
                  <c:v>1.5732614805363129E-2</c:v>
                </c:pt>
                <c:pt idx="2050">
                  <c:v>1.5763119316150247E-2</c:v>
                </c:pt>
                <c:pt idx="2051">
                  <c:v>1.5792699443333103E-2</c:v>
                </c:pt>
                <c:pt idx="2052">
                  <c:v>1.5821348193777639E-2</c:v>
                </c:pt>
                <c:pt idx="2053">
                  <c:v>1.5849058574327647E-2</c:v>
                </c:pt>
                <c:pt idx="2054">
                  <c:v>1.5875823591872017E-2</c:v>
                </c:pt>
                <c:pt idx="2055">
                  <c:v>1.5901636253239881E-2</c:v>
                </c:pt>
                <c:pt idx="2056">
                  <c:v>1.5926489565302935E-2</c:v>
                </c:pt>
                <c:pt idx="2057">
                  <c:v>1.595037653491722E-2</c:v>
                </c:pt>
                <c:pt idx="2058">
                  <c:v>1.5973290168944144E-2</c:v>
                </c:pt>
                <c:pt idx="2059">
                  <c:v>1.5995223474237607E-2</c:v>
                </c:pt>
                <c:pt idx="2060">
                  <c:v>1.6016169457666679E-2</c:v>
                </c:pt>
                <c:pt idx="2061">
                  <c:v>1.6036121126067074E-2</c:v>
                </c:pt>
                <c:pt idx="2062">
                  <c:v>1.605507148630967E-2</c:v>
                </c:pt>
                <c:pt idx="2063">
                  <c:v>1.6073013545264268E-2</c:v>
                </c:pt>
                <c:pt idx="2064">
                  <c:v>1.6106099541329105E-2</c:v>
                </c:pt>
                <c:pt idx="2065">
                  <c:v>1.6154361438380796E-2</c:v>
                </c:pt>
                <c:pt idx="2066">
                  <c:v>1.6201651552560717E-2</c:v>
                </c:pt>
                <c:pt idx="2067">
                  <c:v>1.6247961640574512E-2</c:v>
                </c:pt>
                <c:pt idx="2068">
                  <c:v>1.6293283459055615E-2</c:v>
                </c:pt>
                <c:pt idx="2069">
                  <c:v>1.6337608764714399E-2</c:v>
                </c:pt>
                <c:pt idx="2070">
                  <c:v>1.6380929314221165E-2</c:v>
                </c:pt>
                <c:pt idx="2071">
                  <c:v>1.6423236864227159E-2</c:v>
                </c:pt>
                <c:pt idx="2072">
                  <c:v>1.6464523171432714E-2</c:v>
                </c:pt>
                <c:pt idx="2073">
                  <c:v>1.6504779992492977E-2</c:v>
                </c:pt>
                <c:pt idx="2074">
                  <c:v>1.6543999084097653E-2</c:v>
                </c:pt>
                <c:pt idx="2075">
                  <c:v>1.6582172202910805E-2</c:v>
                </c:pt>
                <c:pt idx="2076">
                  <c:v>1.6619291105604492E-2</c:v>
                </c:pt>
                <c:pt idx="2077">
                  <c:v>1.6655347548880171E-2</c:v>
                </c:pt>
                <c:pt idx="2078">
                  <c:v>1.6690333289362685E-2</c:v>
                </c:pt>
                <c:pt idx="2079">
                  <c:v>1.6724240083783742E-2</c:v>
                </c:pt>
                <c:pt idx="2080">
                  <c:v>1.6757059688772093E-2</c:v>
                </c:pt>
                <c:pt idx="2081">
                  <c:v>1.6788783861025461E-2</c:v>
                </c:pt>
                <c:pt idx="2082">
                  <c:v>1.6819404357215809E-2</c:v>
                </c:pt>
                <c:pt idx="2083">
                  <c:v>1.6848912934011161E-2</c:v>
                </c:pt>
                <c:pt idx="2084">
                  <c:v>1.6877301348108543E-2</c:v>
                </c:pt>
                <c:pt idx="2085">
                  <c:v>1.6904561356127851E-2</c:v>
                </c:pt>
                <c:pt idx="2086">
                  <c:v>1.6930684714818466E-2</c:v>
                </c:pt>
                <c:pt idx="2087">
                  <c:v>1.6955663180791176E-2</c:v>
                </c:pt>
                <c:pt idx="2088">
                  <c:v>1.6979488510748389E-2</c:v>
                </c:pt>
                <c:pt idx="2089">
                  <c:v>1.7002152461377488E-2</c:v>
                </c:pt>
                <c:pt idx="2090">
                  <c:v>1.7023646789314322E-2</c:v>
                </c:pt>
                <c:pt idx="2091">
                  <c:v>1.7043963251269095E-2</c:v>
                </c:pt>
                <c:pt idx="2092">
                  <c:v>1.706309360390874E-2</c:v>
                </c:pt>
                <c:pt idx="2093">
                  <c:v>1.7081029603900885E-2</c:v>
                </c:pt>
                <c:pt idx="2094">
                  <c:v>1.7097763007912336E-2</c:v>
                </c:pt>
                <c:pt idx="2095">
                  <c:v>1.7113285572641832E-2</c:v>
                </c:pt>
                <c:pt idx="2096">
                  <c:v>1.71275890547372E-2</c:v>
                </c:pt>
                <c:pt idx="2097">
                  <c:v>1.7140665210897205E-2</c:v>
                </c:pt>
                <c:pt idx="2098">
                  <c:v>1.715250579777754E-2</c:v>
                </c:pt>
                <c:pt idx="2099">
                  <c:v>1.7163102572058386E-2</c:v>
                </c:pt>
                <c:pt idx="2100">
                  <c:v>1.7172447290418349E-2</c:v>
                </c:pt>
                <c:pt idx="2101">
                  <c:v>1.7180531709533858E-2</c:v>
                </c:pt>
                <c:pt idx="2102">
                  <c:v>1.7187347586064505E-2</c:v>
                </c:pt>
                <c:pt idx="2103">
                  <c:v>1.719288667670954E-2</c:v>
                </c:pt>
                <c:pt idx="2104">
                  <c:v>1.7197140738124211E-2</c:v>
                </c:pt>
                <c:pt idx="2105">
                  <c:v>1.7200101526988195E-2</c:v>
                </c:pt>
                <c:pt idx="2106">
                  <c:v>1.7201760799967953E-2</c:v>
                </c:pt>
                <c:pt idx="2107">
                  <c:v>1.7202110313760954E-2</c:v>
                </c:pt>
                <c:pt idx="2108">
                  <c:v>1.7201141825013498E-2</c:v>
                </c:pt>
                <c:pt idx="2109">
                  <c:v>1.7198847090421812E-2</c:v>
                </c:pt>
                <c:pt idx="2110">
                  <c:v>1.7195217866649532E-2</c:v>
                </c:pt>
                <c:pt idx="2111">
                  <c:v>1.7190245910371309E-2</c:v>
                </c:pt>
                <c:pt idx="2112">
                  <c:v>1.7183922978271676E-2</c:v>
                </c:pt>
                <c:pt idx="2113">
                  <c:v>1.717624082701882E-2</c:v>
                </c:pt>
                <c:pt idx="2114">
                  <c:v>1.7167191213274327E-2</c:v>
                </c:pt>
                <c:pt idx="2115">
                  <c:v>1.7156765893737637E-2</c:v>
                </c:pt>
                <c:pt idx="2116">
                  <c:v>1.7165323505786759E-2</c:v>
                </c:pt>
                <c:pt idx="2117">
                  <c:v>1.7207540023415742E-2</c:v>
                </c:pt>
                <c:pt idx="2118">
                  <c:v>1.7249862250889193E-2</c:v>
                </c:pt>
                <c:pt idx="2119">
                  <c:v>1.729172413996409E-2</c:v>
                </c:pt>
                <c:pt idx="2120">
                  <c:v>1.7333122198576884E-2</c:v>
                </c:pt>
                <c:pt idx="2121">
                  <c:v>1.7374052934685864E-2</c:v>
                </c:pt>
                <c:pt idx="2122">
                  <c:v>1.741451285625974E-2</c:v>
                </c:pt>
                <c:pt idx="2123">
                  <c:v>1.7454498471253469E-2</c:v>
                </c:pt>
                <c:pt idx="2124">
                  <c:v>1.7494006287631522E-2</c:v>
                </c:pt>
                <c:pt idx="2125">
                  <c:v>1.7533032813355765E-2</c:v>
                </c:pt>
                <c:pt idx="2126">
                  <c:v>1.7571574556385604E-2</c:v>
                </c:pt>
                <c:pt idx="2127">
                  <c:v>1.7609628024676905E-2</c:v>
                </c:pt>
                <c:pt idx="2128">
                  <c:v>1.7647189726193828E-2</c:v>
                </c:pt>
                <c:pt idx="2129">
                  <c:v>1.7684256168885273E-2</c:v>
                </c:pt>
                <c:pt idx="2130">
                  <c:v>1.772082386073065E-2</c:v>
                </c:pt>
                <c:pt idx="2131">
                  <c:v>1.7756889309681622E-2</c:v>
                </c:pt>
                <c:pt idx="2132">
                  <c:v>1.7792449023696939E-2</c:v>
                </c:pt>
                <c:pt idx="2133">
                  <c:v>1.7827499510741664E-2</c:v>
                </c:pt>
                <c:pt idx="2134">
                  <c:v>1.786203727875214E-2</c:v>
                </c:pt>
                <c:pt idx="2135">
                  <c:v>1.7896058835740032E-2</c:v>
                </c:pt>
                <c:pt idx="2136">
                  <c:v>1.7929560689606841E-2</c:v>
                </c:pt>
                <c:pt idx="2137">
                  <c:v>1.7962539348351438E-2</c:v>
                </c:pt>
                <c:pt idx="2138">
                  <c:v>1.7994991319931278E-2</c:v>
                </c:pt>
                <c:pt idx="2139">
                  <c:v>1.8026913112273581E-2</c:v>
                </c:pt>
                <c:pt idx="2140">
                  <c:v>1.8058301233390452E-2</c:v>
                </c:pt>
                <c:pt idx="2141">
                  <c:v>1.8089152191193548E-2</c:v>
                </c:pt>
                <c:pt idx="2142">
                  <c:v>1.8119462493678851E-2</c:v>
                </c:pt>
                <c:pt idx="2143">
                  <c:v>1.814922864878744E-2</c:v>
                </c:pt>
                <c:pt idx="2144">
                  <c:v>1.817844716448621E-2</c:v>
                </c:pt>
                <c:pt idx="2145">
                  <c:v>1.8207114548732403E-2</c:v>
                </c:pt>
                <c:pt idx="2146">
                  <c:v>1.8235227309473745E-2</c:v>
                </c:pt>
                <c:pt idx="2147">
                  <c:v>1.8262781954705948E-2</c:v>
                </c:pt>
                <c:pt idx="2148">
                  <c:v>1.8289774992356074E-2</c:v>
                </c:pt>
                <c:pt idx="2149">
                  <c:v>1.8316202930398325E-2</c:v>
                </c:pt>
                <c:pt idx="2150">
                  <c:v>1.8342062276784102E-2</c:v>
                </c:pt>
                <c:pt idx="2151">
                  <c:v>1.8367349539488053E-2</c:v>
                </c:pt>
                <c:pt idx="2152">
                  <c:v>1.8392061226449367E-2</c:v>
                </c:pt>
                <c:pt idx="2153">
                  <c:v>1.8416193845652962E-2</c:v>
                </c:pt>
                <c:pt idx="2154">
                  <c:v>1.8439743905048166E-2</c:v>
                </c:pt>
                <c:pt idx="2155">
                  <c:v>1.8462707912593589E-2</c:v>
                </c:pt>
                <c:pt idx="2156">
                  <c:v>1.8485082376246614E-2</c:v>
                </c:pt>
                <c:pt idx="2157">
                  <c:v>1.8506863803973431E-2</c:v>
                </c:pt>
                <c:pt idx="2158">
                  <c:v>1.8528048703726117E-2</c:v>
                </c:pt>
                <c:pt idx="2159">
                  <c:v>1.8548633583487909E-2</c:v>
                </c:pt>
                <c:pt idx="2160">
                  <c:v>1.8568614951181263E-2</c:v>
                </c:pt>
                <c:pt idx="2161">
                  <c:v>1.8587989314805382E-2</c:v>
                </c:pt>
                <c:pt idx="2162">
                  <c:v>1.8606753182285364E-2</c:v>
                </c:pt>
                <c:pt idx="2163">
                  <c:v>1.862490306161162E-2</c:v>
                </c:pt>
                <c:pt idx="2164">
                  <c:v>1.8642435460722664E-2</c:v>
                </c:pt>
                <c:pt idx="2165">
                  <c:v>1.8681221854640783E-2</c:v>
                </c:pt>
                <c:pt idx="2166">
                  <c:v>1.8726799970313287E-2</c:v>
                </c:pt>
                <c:pt idx="2167">
                  <c:v>1.8742501877959495E-2</c:v>
                </c:pt>
                <c:pt idx="2168">
                  <c:v>1.8757570607239947E-2</c:v>
                </c:pt>
                <c:pt idx="2169">
                  <c:v>1.8772002656551712E-2</c:v>
                </c:pt>
                <c:pt idx="2170">
                  <c:v>1.8785794524284485E-2</c:v>
                </c:pt>
                <c:pt idx="2171">
                  <c:v>1.8798942708854356E-2</c:v>
                </c:pt>
                <c:pt idx="2172">
                  <c:v>1.8811443708622502E-2</c:v>
                </c:pt>
                <c:pt idx="2173">
                  <c:v>1.882329402198752E-2</c:v>
                </c:pt>
                <c:pt idx="2174">
                  <c:v>1.8834490147361767E-2</c:v>
                </c:pt>
                <c:pt idx="2175">
                  <c:v>1.8845028583113169E-2</c:v>
                </c:pt>
                <c:pt idx="2176">
                  <c:v>1.8854905827657066E-2</c:v>
                </c:pt>
                <c:pt idx="2177">
                  <c:v>1.8864118379374958E-2</c:v>
                </c:pt>
                <c:pt idx="2178">
                  <c:v>1.8872662736671951E-2</c:v>
                </c:pt>
                <c:pt idx="2179">
                  <c:v>1.8880535397918306E-2</c:v>
                </c:pt>
                <c:pt idx="2180">
                  <c:v>1.8887732861518753E-2</c:v>
                </c:pt>
                <c:pt idx="2181">
                  <c:v>1.8894251625876931E-2</c:v>
                </c:pt>
                <c:pt idx="2182">
                  <c:v>1.8900088189372003E-2</c:v>
                </c:pt>
                <c:pt idx="2183">
                  <c:v>1.8905239050404334E-2</c:v>
                </c:pt>
                <c:pt idx="2184">
                  <c:v>1.8909700707360446E-2</c:v>
                </c:pt>
                <c:pt idx="2185">
                  <c:v>1.891346965863604E-2</c:v>
                </c:pt>
                <c:pt idx="2186">
                  <c:v>1.8916542402634705E-2</c:v>
                </c:pt>
                <c:pt idx="2187">
                  <c:v>1.8918915437721874E-2</c:v>
                </c:pt>
                <c:pt idx="2188">
                  <c:v>1.8920585262316613E-2</c:v>
                </c:pt>
                <c:pt idx="2189">
                  <c:v>1.8921548374810346E-2</c:v>
                </c:pt>
                <c:pt idx="2190">
                  <c:v>1.8921801273577673E-2</c:v>
                </c:pt>
                <c:pt idx="2191">
                  <c:v>1.8921340457034214E-2</c:v>
                </c:pt>
                <c:pt idx="2192">
                  <c:v>1.8920162423554574E-2</c:v>
                </c:pt>
                <c:pt idx="2193">
                  <c:v>1.8918263671541695E-2</c:v>
                </c:pt>
                <c:pt idx="2194">
                  <c:v>1.8915640699391629E-2</c:v>
                </c:pt>
                <c:pt idx="2195">
                  <c:v>1.8912290005492497E-2</c:v>
                </c:pt>
                <c:pt idx="2196">
                  <c:v>1.8908208088225107E-2</c:v>
                </c:pt>
                <c:pt idx="2197">
                  <c:v>1.8903391446007792E-2</c:v>
                </c:pt>
                <c:pt idx="2198">
                  <c:v>1.8897836577203602E-2</c:v>
                </c:pt>
                <c:pt idx="2199">
                  <c:v>1.8891539980247507E-2</c:v>
                </c:pt>
                <c:pt idx="2200">
                  <c:v>1.8884498153482844E-2</c:v>
                </c:pt>
                <c:pt idx="2201">
                  <c:v>1.8876707595336013E-2</c:v>
                </c:pt>
                <c:pt idx="2202">
                  <c:v>1.8868164804198825E-2</c:v>
                </c:pt>
                <c:pt idx="2203">
                  <c:v>1.8858866278451764E-2</c:v>
                </c:pt>
                <c:pt idx="2204">
                  <c:v>1.8848808516475066E-2</c:v>
                </c:pt>
                <c:pt idx="2205">
                  <c:v>1.8837988016705713E-2</c:v>
                </c:pt>
                <c:pt idx="2206">
                  <c:v>1.8826401277498753E-2</c:v>
                </c:pt>
                <c:pt idx="2207">
                  <c:v>1.8814044797264944E-2</c:v>
                </c:pt>
                <c:pt idx="2208">
                  <c:v>1.8800915074366337E-2</c:v>
                </c:pt>
                <c:pt idx="2209">
                  <c:v>1.8787008607254942E-2</c:v>
                </c:pt>
                <c:pt idx="2210">
                  <c:v>1.8772321894274888E-2</c:v>
                </c:pt>
                <c:pt idx="2211">
                  <c:v>1.8756851433824388E-2</c:v>
                </c:pt>
                <c:pt idx="2212">
                  <c:v>1.8740593724308793E-2</c:v>
                </c:pt>
                <c:pt idx="2213">
                  <c:v>1.8723545264128463E-2</c:v>
                </c:pt>
                <c:pt idx="2214">
                  <c:v>1.8705702551666641E-2</c:v>
                </c:pt>
                <c:pt idx="2215">
                  <c:v>1.8687062085312213E-2</c:v>
                </c:pt>
                <c:pt idx="2216">
                  <c:v>1.8666190648289636E-2</c:v>
                </c:pt>
                <c:pt idx="2217">
                  <c:v>1.8629832592527481E-2</c:v>
                </c:pt>
                <c:pt idx="2218">
                  <c:v>1.8572361959245713E-2</c:v>
                </c:pt>
                <c:pt idx="2219">
                  <c:v>1.8550439271814378E-2</c:v>
                </c:pt>
                <c:pt idx="2220">
                  <c:v>1.8530004078656074E-2</c:v>
                </c:pt>
                <c:pt idx="2221">
                  <c:v>1.8548574307911413E-2</c:v>
                </c:pt>
                <c:pt idx="2222">
                  <c:v>1.8581136805937766E-2</c:v>
                </c:pt>
                <c:pt idx="2223">
                  <c:v>1.8613347922646382E-2</c:v>
                </c:pt>
                <c:pt idx="2224">
                  <c:v>1.8645205446939039E-2</c:v>
                </c:pt>
                <c:pt idx="2225">
                  <c:v>1.8676707167704514E-2</c:v>
                </c:pt>
                <c:pt idx="2226">
                  <c:v>1.8707850873829368E-2</c:v>
                </c:pt>
                <c:pt idx="2227">
                  <c:v>1.8738634354209711E-2</c:v>
                </c:pt>
                <c:pt idx="2228">
                  <c:v>1.876905539772783E-2</c:v>
                </c:pt>
                <c:pt idx="2229">
                  <c:v>1.8799111793298674E-2</c:v>
                </c:pt>
                <c:pt idx="2230">
                  <c:v>1.8828801329799621E-2</c:v>
                </c:pt>
                <c:pt idx="2231">
                  <c:v>1.8858121796116973E-2</c:v>
                </c:pt>
                <c:pt idx="2232">
                  <c:v>1.888707098114599E-2</c:v>
                </c:pt>
                <c:pt idx="2233">
                  <c:v>1.8915646673778812E-2</c:v>
                </c:pt>
                <c:pt idx="2234">
                  <c:v>1.89438466629159E-2</c:v>
                </c:pt>
                <c:pt idx="2235">
                  <c:v>1.8971668737442934E-2</c:v>
                </c:pt>
                <c:pt idx="2236">
                  <c:v>1.8999110686242299E-2</c:v>
                </c:pt>
                <c:pt idx="2237">
                  <c:v>1.9026170298227146E-2</c:v>
                </c:pt>
                <c:pt idx="2238">
                  <c:v>1.9052845362272291E-2</c:v>
                </c:pt>
                <c:pt idx="2239">
                  <c:v>1.9079133667260263E-2</c:v>
                </c:pt>
                <c:pt idx="2240">
                  <c:v>1.9105033002127257E-2</c:v>
                </c:pt>
                <c:pt idx="2241">
                  <c:v>1.9130541155712527E-2</c:v>
                </c:pt>
                <c:pt idx="2242">
                  <c:v>1.9155655916931805E-2</c:v>
                </c:pt>
                <c:pt idx="2243">
                  <c:v>1.9180375074696641E-2</c:v>
                </c:pt>
                <c:pt idx="2244">
                  <c:v>1.9204696417855566E-2</c:v>
                </c:pt>
                <c:pt idx="2245">
                  <c:v>1.9228617735333273E-2</c:v>
                </c:pt>
                <c:pt idx="2246">
                  <c:v>1.9252136816003067E-2</c:v>
                </c:pt>
                <c:pt idx="2247">
                  <c:v>1.9275251448767787E-2</c:v>
                </c:pt>
                <c:pt idx="2248">
                  <c:v>1.9297959422524484E-2</c:v>
                </c:pt>
                <c:pt idx="2249">
                  <c:v>1.9320258526153232E-2</c:v>
                </c:pt>
                <c:pt idx="2250">
                  <c:v>1.9342146548551674E-2</c:v>
                </c:pt>
                <c:pt idx="2251">
                  <c:v>1.9363621278611142E-2</c:v>
                </c:pt>
                <c:pt idx="2252">
                  <c:v>1.9384680505216932E-2</c:v>
                </c:pt>
                <c:pt idx="2253">
                  <c:v>1.940532201727117E-2</c:v>
                </c:pt>
                <c:pt idx="2254">
                  <c:v>1.9425543603657999E-2</c:v>
                </c:pt>
                <c:pt idx="2255">
                  <c:v>1.9445343053266138E-2</c:v>
                </c:pt>
                <c:pt idx="2256">
                  <c:v>1.9464718155000806E-2</c:v>
                </c:pt>
                <c:pt idx="2257">
                  <c:v>1.9483666697760423E-2</c:v>
                </c:pt>
                <c:pt idx="2258">
                  <c:v>1.9502186470401122E-2</c:v>
                </c:pt>
                <c:pt idx="2259">
                  <c:v>1.9520275261841195E-2</c:v>
                </c:pt>
                <c:pt idx="2260">
                  <c:v>1.9537930860968205E-2</c:v>
                </c:pt>
                <c:pt idx="2261">
                  <c:v>1.9555151056685208E-2</c:v>
                </c:pt>
                <c:pt idx="2262">
                  <c:v>1.9571933637863831E-2</c:v>
                </c:pt>
                <c:pt idx="2263">
                  <c:v>1.9588276393402507E-2</c:v>
                </c:pt>
                <c:pt idx="2264">
                  <c:v>1.960417711220315E-2</c:v>
                </c:pt>
                <c:pt idx="2265">
                  <c:v>1.9619633583147254E-2</c:v>
                </c:pt>
                <c:pt idx="2266">
                  <c:v>1.9634643595130882E-2</c:v>
                </c:pt>
                <c:pt idx="2267">
                  <c:v>1.9649204937041212E-2</c:v>
                </c:pt>
                <c:pt idx="2268">
                  <c:v>1.9664300195048039E-2</c:v>
                </c:pt>
                <c:pt idx="2269">
                  <c:v>1.9678886702799058E-2</c:v>
                </c:pt>
                <c:pt idx="2270">
                  <c:v>1.9692023544013004E-2</c:v>
                </c:pt>
                <c:pt idx="2271">
                  <c:v>1.9704702554847738E-2</c:v>
                </c:pt>
                <c:pt idx="2272">
                  <c:v>1.971692152421111E-2</c:v>
                </c:pt>
                <c:pt idx="2273">
                  <c:v>1.9728678240977727E-2</c:v>
                </c:pt>
                <c:pt idx="2274">
                  <c:v>1.9739970494035371E-2</c:v>
                </c:pt>
                <c:pt idx="2275">
                  <c:v>1.9750796072295788E-2</c:v>
                </c:pt>
                <c:pt idx="2276">
                  <c:v>1.9761152764636913E-2</c:v>
                </c:pt>
                <c:pt idx="2277">
                  <c:v>1.9771038359949322E-2</c:v>
                </c:pt>
                <c:pt idx="2278">
                  <c:v>1.9780450647146931E-2</c:v>
                </c:pt>
                <c:pt idx="2279">
                  <c:v>1.9789387415086155E-2</c:v>
                </c:pt>
                <c:pt idx="2280">
                  <c:v>1.9797846452681359E-2</c:v>
                </c:pt>
                <c:pt idx="2281">
                  <c:v>1.9805825548823989E-2</c:v>
                </c:pt>
                <c:pt idx="2282">
                  <c:v>1.9813322492404879E-2</c:v>
                </c:pt>
                <c:pt idx="2283">
                  <c:v>1.9820335072314385E-2</c:v>
                </c:pt>
                <c:pt idx="2284">
                  <c:v>1.9826861077442415E-2</c:v>
                </c:pt>
                <c:pt idx="2285">
                  <c:v>1.9832898296666245E-2</c:v>
                </c:pt>
                <c:pt idx="2286">
                  <c:v>1.9838444518919803E-2</c:v>
                </c:pt>
                <c:pt idx="2287">
                  <c:v>1.9843497533054807E-2</c:v>
                </c:pt>
                <c:pt idx="2288">
                  <c:v>1.9848055127967921E-2</c:v>
                </c:pt>
                <c:pt idx="2289">
                  <c:v>1.9852115092565285E-2</c:v>
                </c:pt>
                <c:pt idx="2290">
                  <c:v>1.9855675215751298E-2</c:v>
                </c:pt>
                <c:pt idx="2291">
                  <c:v>1.9858733286382001E-2</c:v>
                </c:pt>
                <c:pt idx="2292">
                  <c:v>1.9861287093380402E-2</c:v>
                </c:pt>
                <c:pt idx="2293">
                  <c:v>1.9863334425609013E-2</c:v>
                </c:pt>
                <c:pt idx="2294">
                  <c:v>1.9864873071985294E-2</c:v>
                </c:pt>
                <c:pt idx="2295">
                  <c:v>1.9865900821401002E-2</c:v>
                </c:pt>
                <c:pt idx="2296">
                  <c:v>1.9866415462721134E-2</c:v>
                </c:pt>
                <c:pt idx="2297">
                  <c:v>1.9866414784865213E-2</c:v>
                </c:pt>
                <c:pt idx="2298">
                  <c:v>1.9865896576702818E-2</c:v>
                </c:pt>
                <c:pt idx="2299">
                  <c:v>1.986485862715762E-2</c:v>
                </c:pt>
                <c:pt idx="2300">
                  <c:v>1.9863298725090978E-2</c:v>
                </c:pt>
                <c:pt idx="2301">
                  <c:v>1.9861214659418043E-2</c:v>
                </c:pt>
                <c:pt idx="2302">
                  <c:v>1.9858604219003335E-2</c:v>
                </c:pt>
                <c:pt idx="2303">
                  <c:v>1.9855465192752577E-2</c:v>
                </c:pt>
                <c:pt idx="2304">
                  <c:v>1.9851795369578182E-2</c:v>
                </c:pt>
                <c:pt idx="2305">
                  <c:v>1.9847592538341053E-2</c:v>
                </c:pt>
                <c:pt idx="2306">
                  <c:v>1.9842854487943075E-2</c:v>
                </c:pt>
                <c:pt idx="2307">
                  <c:v>1.9837579007268531E-2</c:v>
                </c:pt>
                <c:pt idx="2308">
                  <c:v>1.9831763885242354E-2</c:v>
                </c:pt>
                <c:pt idx="2309">
                  <c:v>1.9825406910714126E-2</c:v>
                </c:pt>
                <c:pt idx="2310">
                  <c:v>1.9818505872607761E-2</c:v>
                </c:pt>
                <c:pt idx="2311">
                  <c:v>1.9811058559805975E-2</c:v>
                </c:pt>
                <c:pt idx="2312">
                  <c:v>1.980306276117311E-2</c:v>
                </c:pt>
                <c:pt idx="2313">
                  <c:v>1.9794516265636015E-2</c:v>
                </c:pt>
                <c:pt idx="2314">
                  <c:v>1.9785416862079189E-2</c:v>
                </c:pt>
                <c:pt idx="2315">
                  <c:v>1.9775762339403011E-2</c:v>
                </c:pt>
                <c:pt idx="2316">
                  <c:v>1.9765550486465611E-2</c:v>
                </c:pt>
                <c:pt idx="2317">
                  <c:v>1.9754779092174657E-2</c:v>
                </c:pt>
                <c:pt idx="2318">
                  <c:v>1.9743445945452874E-2</c:v>
                </c:pt>
                <c:pt idx="2319">
                  <c:v>1.973154883515665E-2</c:v>
                </c:pt>
                <c:pt idx="2320">
                  <c:v>1.9718166340440893E-2</c:v>
                </c:pt>
                <c:pt idx="2321">
                  <c:v>1.9704145684405171E-2</c:v>
                </c:pt>
                <c:pt idx="2322">
                  <c:v>1.9690461722433151E-2</c:v>
                </c:pt>
                <c:pt idx="2323">
                  <c:v>1.9676204636578144E-2</c:v>
                </c:pt>
                <c:pt idx="2324">
                  <c:v>1.9661372215763282E-2</c:v>
                </c:pt>
                <c:pt idx="2325">
                  <c:v>1.9645962248832281E-2</c:v>
                </c:pt>
                <c:pt idx="2326">
                  <c:v>1.962997252473471E-2</c:v>
                </c:pt>
                <c:pt idx="2327">
                  <c:v>1.9613400832328393E-2</c:v>
                </c:pt>
                <c:pt idx="2328">
                  <c:v>1.9596244960495193E-2</c:v>
                </c:pt>
                <c:pt idx="2329">
                  <c:v>1.957850269817582E-2</c:v>
                </c:pt>
                <c:pt idx="2330">
                  <c:v>1.9560171834206937E-2</c:v>
                </c:pt>
                <c:pt idx="2331">
                  <c:v>1.954125015751796E-2</c:v>
                </c:pt>
                <c:pt idx="2332">
                  <c:v>1.9521735456968749E-2</c:v>
                </c:pt>
                <c:pt idx="2333">
                  <c:v>1.9501625521488573E-2</c:v>
                </c:pt>
                <c:pt idx="2334">
                  <c:v>1.9480918139924738E-2</c:v>
                </c:pt>
                <c:pt idx="2335">
                  <c:v>1.9453376037574265E-2</c:v>
                </c:pt>
                <c:pt idx="2336">
                  <c:v>1.9424911741309215E-2</c:v>
                </c:pt>
                <c:pt idx="2337">
                  <c:v>1.9402052573977962E-2</c:v>
                </c:pt>
                <c:pt idx="2338">
                  <c:v>1.9378585852661698E-2</c:v>
                </c:pt>
                <c:pt idx="2339">
                  <c:v>1.9354509366255924E-2</c:v>
                </c:pt>
                <c:pt idx="2340">
                  <c:v>1.9329820903654017E-2</c:v>
                </c:pt>
                <c:pt idx="2341">
                  <c:v>1.9304518253746936E-2</c:v>
                </c:pt>
                <c:pt idx="2342">
                  <c:v>1.9278599205422745E-2</c:v>
                </c:pt>
                <c:pt idx="2343">
                  <c:v>1.9252061547577949E-2</c:v>
                </c:pt>
                <c:pt idx="2344">
                  <c:v>1.9224903069105636E-2</c:v>
                </c:pt>
                <c:pt idx="2345">
                  <c:v>1.9197121558884245E-2</c:v>
                </c:pt>
                <c:pt idx="2346">
                  <c:v>1.9168714805845671E-2</c:v>
                </c:pt>
                <c:pt idx="2347">
                  <c:v>1.9139680598825346E-2</c:v>
                </c:pt>
                <c:pt idx="2348">
                  <c:v>1.9110016726747024E-2</c:v>
                </c:pt>
                <c:pt idx="2349">
                  <c:v>1.9079720978495033E-2</c:v>
                </c:pt>
                <c:pt idx="2350">
                  <c:v>1.9048791142971571E-2</c:v>
                </c:pt>
                <c:pt idx="2351">
                  <c:v>1.9017225009062732E-2</c:v>
                </c:pt>
                <c:pt idx="2352">
                  <c:v>1.8985020365660306E-2</c:v>
                </c:pt>
                <c:pt idx="2353">
                  <c:v>1.8952175001639014E-2</c:v>
                </c:pt>
                <c:pt idx="2354">
                  <c:v>1.8918686705925118E-2</c:v>
                </c:pt>
                <c:pt idx="2355">
                  <c:v>1.8884553267380991E-2</c:v>
                </c:pt>
                <c:pt idx="2356">
                  <c:v>1.8849772474908974E-2</c:v>
                </c:pt>
                <c:pt idx="2357">
                  <c:v>1.8814342117415849E-2</c:v>
                </c:pt>
                <c:pt idx="2358">
                  <c:v>1.8778259983766716E-2</c:v>
                </c:pt>
                <c:pt idx="2359">
                  <c:v>1.8741523862877162E-2</c:v>
                </c:pt>
                <c:pt idx="2360">
                  <c:v>1.8704131543608987E-2</c:v>
                </c:pt>
                <c:pt idx="2361">
                  <c:v>1.866608081487349E-2</c:v>
                </c:pt>
                <c:pt idx="2362">
                  <c:v>1.8627369465574441E-2</c:v>
                </c:pt>
                <c:pt idx="2363">
                  <c:v>1.8587995284595239E-2</c:v>
                </c:pt>
                <c:pt idx="2364">
                  <c:v>1.8547956060821786E-2</c:v>
                </c:pt>
                <c:pt idx="2365">
                  <c:v>1.8507249583131595E-2</c:v>
                </c:pt>
                <c:pt idx="2366">
                  <c:v>1.8465873640438737E-2</c:v>
                </c:pt>
                <c:pt idx="2367">
                  <c:v>1.8423826021647893E-2</c:v>
                </c:pt>
                <c:pt idx="2368">
                  <c:v>1.8381104515607143E-2</c:v>
                </c:pt>
                <c:pt idx="2369">
                  <c:v>1.8337706911247639E-2</c:v>
                </c:pt>
                <c:pt idx="2370">
                  <c:v>1.8293630997443449E-2</c:v>
                </c:pt>
                <c:pt idx="2371">
                  <c:v>1.8248874563092318E-2</c:v>
                </c:pt>
                <c:pt idx="2372">
                  <c:v>1.8203435397070027E-2</c:v>
                </c:pt>
                <c:pt idx="2373">
                  <c:v>1.8192816394466332E-2</c:v>
                </c:pt>
                <c:pt idx="2374">
                  <c:v>1.8160117833942845E-2</c:v>
                </c:pt>
                <c:pt idx="2375">
                  <c:v>1.8112487067605255E-2</c:v>
                </c:pt>
                <c:pt idx="2376">
                  <c:v>1.8094314319875869E-2</c:v>
                </c:pt>
                <c:pt idx="2377">
                  <c:v>1.8105993305619933E-2</c:v>
                </c:pt>
                <c:pt idx="2378">
                  <c:v>1.8117569672172922E-2</c:v>
                </c:pt>
                <c:pt idx="2379">
                  <c:v>1.8129043052931337E-2</c:v>
                </c:pt>
                <c:pt idx="2380">
                  <c:v>1.814041308126825E-2</c:v>
                </c:pt>
                <c:pt idx="2381">
                  <c:v>1.8151679390591213E-2</c:v>
                </c:pt>
                <c:pt idx="2382">
                  <c:v>1.8162841614272542E-2</c:v>
                </c:pt>
                <c:pt idx="2383">
                  <c:v>1.8173899385696246E-2</c:v>
                </c:pt>
                <c:pt idx="2384">
                  <c:v>1.8184852338257229E-2</c:v>
                </c:pt>
                <c:pt idx="2385">
                  <c:v>1.8195700105338608E-2</c:v>
                </c:pt>
                <c:pt idx="2386">
                  <c:v>1.8206442320323136E-2</c:v>
                </c:pt>
                <c:pt idx="2387">
                  <c:v>1.821707861661644E-2</c:v>
                </c:pt>
                <c:pt idx="2388">
                  <c:v>1.8227608627565915E-2</c:v>
                </c:pt>
                <c:pt idx="2389">
                  <c:v>1.8238031986588077E-2</c:v>
                </c:pt>
                <c:pt idx="2390">
                  <c:v>1.8248348327052754E-2</c:v>
                </c:pt>
                <c:pt idx="2391">
                  <c:v>1.8258557282375694E-2</c:v>
                </c:pt>
                <c:pt idx="2392">
                  <c:v>1.8268658485914326E-2</c:v>
                </c:pt>
                <c:pt idx="2393">
                  <c:v>1.8278651571060643E-2</c:v>
                </c:pt>
                <c:pt idx="2394">
                  <c:v>1.8288536171206071E-2</c:v>
                </c:pt>
                <c:pt idx="2395">
                  <c:v>1.8298311919730154E-2</c:v>
                </c:pt>
                <c:pt idx="2396">
                  <c:v>1.8307978450035071E-2</c:v>
                </c:pt>
                <c:pt idx="2397">
                  <c:v>1.8317535395487833E-2</c:v>
                </c:pt>
                <c:pt idx="2398">
                  <c:v>1.8326982389478563E-2</c:v>
                </c:pt>
                <c:pt idx="2399">
                  <c:v>1.8336319065408082E-2</c:v>
                </c:pt>
                <c:pt idx="2400">
                  <c:v>1.8345545056653829E-2</c:v>
                </c:pt>
                <c:pt idx="2401">
                  <c:v>1.8354659996592641E-2</c:v>
                </c:pt>
                <c:pt idx="2402">
                  <c:v>1.8363663518636258E-2</c:v>
                </c:pt>
                <c:pt idx="2403">
                  <c:v>1.8372555256136864E-2</c:v>
                </c:pt>
                <c:pt idx="2404">
                  <c:v>1.8381334842505273E-2</c:v>
                </c:pt>
                <c:pt idx="2405">
                  <c:v>1.8390001911116477E-2</c:v>
                </c:pt>
                <c:pt idx="2406">
                  <c:v>1.8398556095368189E-2</c:v>
                </c:pt>
                <c:pt idx="2407">
                  <c:v>1.8406997028646576E-2</c:v>
                </c:pt>
                <c:pt idx="2408">
                  <c:v>1.8415324344313009E-2</c:v>
                </c:pt>
                <c:pt idx="2409">
                  <c:v>1.8423537675787464E-2</c:v>
                </c:pt>
                <c:pt idx="2410">
                  <c:v>1.8431636656430841E-2</c:v>
                </c:pt>
                <c:pt idx="2411">
                  <c:v>1.8439620919650037E-2</c:v>
                </c:pt>
                <c:pt idx="2412">
                  <c:v>1.8447490098816723E-2</c:v>
                </c:pt>
                <c:pt idx="2413">
                  <c:v>1.8455243827313197E-2</c:v>
                </c:pt>
                <c:pt idx="2414">
                  <c:v>1.8462881738545073E-2</c:v>
                </c:pt>
                <c:pt idx="2415">
                  <c:v>1.8470403465882169E-2</c:v>
                </c:pt>
                <c:pt idx="2416">
                  <c:v>1.8477808642728653E-2</c:v>
                </c:pt>
                <c:pt idx="2417">
                  <c:v>1.8485096902441819E-2</c:v>
                </c:pt>
                <c:pt idx="2418">
                  <c:v>1.8492267878447585E-2</c:v>
                </c:pt>
                <c:pt idx="2419">
                  <c:v>1.8499321204090681E-2</c:v>
                </c:pt>
                <c:pt idx="2420">
                  <c:v>1.8506256512784456E-2</c:v>
                </c:pt>
                <c:pt idx="2421">
                  <c:v>1.8513073437906938E-2</c:v>
                </c:pt>
                <c:pt idx="2422">
                  <c:v>1.8519771612835655E-2</c:v>
                </c:pt>
                <c:pt idx="2423">
                  <c:v>1.8526350670981906E-2</c:v>
                </c:pt>
                <c:pt idx="2424">
                  <c:v>1.8532810245710574E-2</c:v>
                </c:pt>
                <c:pt idx="2425">
                  <c:v>1.8517407417679412E-2</c:v>
                </c:pt>
                <c:pt idx="2426">
                  <c:v>1.8494699070074817E-2</c:v>
                </c:pt>
                <c:pt idx="2427">
                  <c:v>1.8500781331153345E-2</c:v>
                </c:pt>
                <c:pt idx="2428">
                  <c:v>1.8506742972834573E-2</c:v>
                </c:pt>
                <c:pt idx="2429">
                  <c:v>1.8512583629504562E-2</c:v>
                </c:pt>
                <c:pt idx="2430">
                  <c:v>1.8518302935549062E-2</c:v>
                </c:pt>
                <c:pt idx="2431">
                  <c:v>1.8523900525352809E-2</c:v>
                </c:pt>
                <c:pt idx="2432">
                  <c:v>1.8529376033311489E-2</c:v>
                </c:pt>
                <c:pt idx="2433">
                  <c:v>1.8534729093808443E-2</c:v>
                </c:pt>
                <c:pt idx="2434">
                  <c:v>1.8539959341226618E-2</c:v>
                </c:pt>
                <c:pt idx="2435">
                  <c:v>1.854506640997106E-2</c:v>
                </c:pt>
                <c:pt idx="2436">
                  <c:v>1.8550049934399817E-2</c:v>
                </c:pt>
                <c:pt idx="2437">
                  <c:v>1.8554909548939885E-2</c:v>
                </c:pt>
                <c:pt idx="2438">
                  <c:v>1.8559644887947837E-2</c:v>
                </c:pt>
                <c:pt idx="2439">
                  <c:v>1.856425558582589E-2</c:v>
                </c:pt>
                <c:pt idx="2440">
                  <c:v>1.8568741276952135E-2</c:v>
                </c:pt>
                <c:pt idx="2441">
                  <c:v>1.8573101595727556E-2</c:v>
                </c:pt>
                <c:pt idx="2442">
                  <c:v>1.857733617652866E-2</c:v>
                </c:pt>
                <c:pt idx="2443">
                  <c:v>1.8581444653754532E-2</c:v>
                </c:pt>
                <c:pt idx="2444">
                  <c:v>1.8585426661780428E-2</c:v>
                </c:pt>
                <c:pt idx="2445">
                  <c:v>1.85892818350154E-2</c:v>
                </c:pt>
                <c:pt idx="2446">
                  <c:v>1.8593009807821234E-2</c:v>
                </c:pt>
                <c:pt idx="2447">
                  <c:v>1.8596610214617077E-2</c:v>
                </c:pt>
                <c:pt idx="2448">
                  <c:v>1.8600082689751649E-2</c:v>
                </c:pt>
                <c:pt idx="2449">
                  <c:v>1.8603426867630578E-2</c:v>
                </c:pt>
                <c:pt idx="2450">
                  <c:v>1.8606642382670326E-2</c:v>
                </c:pt>
                <c:pt idx="2451">
                  <c:v>1.8609728869217163E-2</c:v>
                </c:pt>
                <c:pt idx="2452">
                  <c:v>1.86126859616743E-2</c:v>
                </c:pt>
                <c:pt idx="2453">
                  <c:v>1.8615513294432225E-2</c:v>
                </c:pt>
                <c:pt idx="2454">
                  <c:v>1.8618210501880759E-2</c:v>
                </c:pt>
                <c:pt idx="2455">
                  <c:v>1.8620777218397468E-2</c:v>
                </c:pt>
                <c:pt idx="2456">
                  <c:v>1.8623213078393406E-2</c:v>
                </c:pt>
                <c:pt idx="2457">
                  <c:v>1.8625517716232522E-2</c:v>
                </c:pt>
                <c:pt idx="2458">
                  <c:v>1.8627690766312578E-2</c:v>
                </c:pt>
                <c:pt idx="2459">
                  <c:v>1.8629731863018913E-2</c:v>
                </c:pt>
                <c:pt idx="2460">
                  <c:v>1.8631640640747196E-2</c:v>
                </c:pt>
                <c:pt idx="2461">
                  <c:v>1.8633416733869194E-2</c:v>
                </c:pt>
                <c:pt idx="2462">
                  <c:v>1.8635059776790662E-2</c:v>
                </c:pt>
                <c:pt idx="2463">
                  <c:v>1.8636569403892911E-2</c:v>
                </c:pt>
                <c:pt idx="2464">
                  <c:v>1.8637945249556375E-2</c:v>
                </c:pt>
                <c:pt idx="2465">
                  <c:v>1.8639186948195222E-2</c:v>
                </c:pt>
                <c:pt idx="2466">
                  <c:v>1.8640294134153294E-2</c:v>
                </c:pt>
                <c:pt idx="2467">
                  <c:v>1.8641266441865683E-2</c:v>
                </c:pt>
                <c:pt idx="2468">
                  <c:v>1.864210350568566E-2</c:v>
                </c:pt>
                <c:pt idx="2469">
                  <c:v>1.8642804960023567E-2</c:v>
                </c:pt>
                <c:pt idx="2470">
                  <c:v>1.8643370439242076E-2</c:v>
                </c:pt>
                <c:pt idx="2471">
                  <c:v>1.86437995777608E-2</c:v>
                </c:pt>
                <c:pt idx="2472">
                  <c:v>1.8644092009951999E-2</c:v>
                </c:pt>
                <c:pt idx="2473">
                  <c:v>1.8644247370198545E-2</c:v>
                </c:pt>
                <c:pt idx="2474">
                  <c:v>1.8644265292893383E-2</c:v>
                </c:pt>
                <c:pt idx="2475">
                  <c:v>1.8644145412417445E-2</c:v>
                </c:pt>
                <c:pt idx="2476">
                  <c:v>1.864388736318497E-2</c:v>
                </c:pt>
                <c:pt idx="2477">
                  <c:v>1.8643490779562497E-2</c:v>
                </c:pt>
                <c:pt idx="2478">
                  <c:v>1.8642955295927559E-2</c:v>
                </c:pt>
                <c:pt idx="2479">
                  <c:v>1.8642280546702639E-2</c:v>
                </c:pt>
                <c:pt idx="2480">
                  <c:v>1.8641466166227989E-2</c:v>
                </c:pt>
                <c:pt idx="2481">
                  <c:v>1.8640511788946861E-2</c:v>
                </c:pt>
                <c:pt idx="2482">
                  <c:v>1.8639417049197471E-2</c:v>
                </c:pt>
                <c:pt idx="2483">
                  <c:v>1.8638181581409178E-2</c:v>
                </c:pt>
                <c:pt idx="2484">
                  <c:v>1.8636805019929138E-2</c:v>
                </c:pt>
                <c:pt idx="2485">
                  <c:v>1.8635286999184666E-2</c:v>
                </c:pt>
                <c:pt idx="2486">
                  <c:v>1.8633627153543719E-2</c:v>
                </c:pt>
                <c:pt idx="2487">
                  <c:v>1.8631825117384655E-2</c:v>
                </c:pt>
                <c:pt idx="2488">
                  <c:v>1.862988052510774E-2</c:v>
                </c:pt>
                <c:pt idx="2489">
                  <c:v>1.8627793011123883E-2</c:v>
                </c:pt>
                <c:pt idx="2490">
                  <c:v>1.8625562209773006E-2</c:v>
                </c:pt>
                <c:pt idx="2491">
                  <c:v>1.8623187755463247E-2</c:v>
                </c:pt>
                <c:pt idx="2492">
                  <c:v>1.8620669282624867E-2</c:v>
                </c:pt>
                <c:pt idx="2493">
                  <c:v>1.8618006425570981E-2</c:v>
                </c:pt>
                <c:pt idx="2494">
                  <c:v>1.8615198818740644E-2</c:v>
                </c:pt>
                <c:pt idx="2495">
                  <c:v>1.8612246096513865E-2</c:v>
                </c:pt>
                <c:pt idx="2496">
                  <c:v>1.8609147893269524E-2</c:v>
                </c:pt>
                <c:pt idx="2497">
                  <c:v>1.8605903843396443E-2</c:v>
                </c:pt>
                <c:pt idx="2498">
                  <c:v>1.8602513581282301E-2</c:v>
                </c:pt>
                <c:pt idx="2499">
                  <c:v>1.85989767413367E-2</c:v>
                </c:pt>
                <c:pt idx="2500">
                  <c:v>1.8595292957898371E-2</c:v>
                </c:pt>
                <c:pt idx="2501">
                  <c:v>1.8591461865420374E-2</c:v>
                </c:pt>
                <c:pt idx="2502">
                  <c:v>1.8587483098238579E-2</c:v>
                </c:pt>
                <c:pt idx="2503">
                  <c:v>1.8583356290768925E-2</c:v>
                </c:pt>
                <c:pt idx="2504">
                  <c:v>1.8579081077379319E-2</c:v>
                </c:pt>
                <c:pt idx="2505">
                  <c:v>1.8574657092471105E-2</c:v>
                </c:pt>
                <c:pt idx="2506">
                  <c:v>1.8570083970432659E-2</c:v>
                </c:pt>
                <c:pt idx="2507">
                  <c:v>1.8565361345651059E-2</c:v>
                </c:pt>
                <c:pt idx="2508">
                  <c:v>1.8560488852511648E-2</c:v>
                </c:pt>
                <c:pt idx="2509">
                  <c:v>1.8555466125398545E-2</c:v>
                </c:pt>
                <c:pt idx="2510">
                  <c:v>1.8550292798706236E-2</c:v>
                </c:pt>
                <c:pt idx="2511">
                  <c:v>1.8544968506827426E-2</c:v>
                </c:pt>
                <c:pt idx="2512">
                  <c:v>1.8539492884141896E-2</c:v>
                </c:pt>
                <c:pt idx="2513">
                  <c:v>1.8533865565027969E-2</c:v>
                </c:pt>
                <c:pt idx="2514">
                  <c:v>1.8528086183897303E-2</c:v>
                </c:pt>
                <c:pt idx="2515">
                  <c:v>1.8522154375125031E-2</c:v>
                </c:pt>
                <c:pt idx="2516">
                  <c:v>1.8516069773096566E-2</c:v>
                </c:pt>
                <c:pt idx="2517">
                  <c:v>1.8509832012207607E-2</c:v>
                </c:pt>
                <c:pt idx="2518">
                  <c:v>1.8503440726840424E-2</c:v>
                </c:pt>
                <c:pt idx="2519">
                  <c:v>1.8496895551387449E-2</c:v>
                </c:pt>
                <c:pt idx="2520">
                  <c:v>1.8490196120227984E-2</c:v>
                </c:pt>
                <c:pt idx="2521">
                  <c:v>1.8483342067763035E-2</c:v>
                </c:pt>
                <c:pt idx="2522">
                  <c:v>1.8476333028368579E-2</c:v>
                </c:pt>
                <c:pt idx="2523">
                  <c:v>1.8469168636442365E-2</c:v>
                </c:pt>
                <c:pt idx="2524">
                  <c:v>1.8461848526369208E-2</c:v>
                </c:pt>
                <c:pt idx="2525">
                  <c:v>1.8454372332532002E-2</c:v>
                </c:pt>
                <c:pt idx="2526">
                  <c:v>1.8446739689323706E-2</c:v>
                </c:pt>
                <c:pt idx="2527">
                  <c:v>1.8438950231124091E-2</c:v>
                </c:pt>
                <c:pt idx="2528">
                  <c:v>1.8430427941207982E-2</c:v>
                </c:pt>
                <c:pt idx="2529">
                  <c:v>1.8421728784402708E-2</c:v>
                </c:pt>
                <c:pt idx="2530">
                  <c:v>1.8413444098909413E-2</c:v>
                </c:pt>
                <c:pt idx="2531">
                  <c:v>1.8405001083752832E-2</c:v>
                </c:pt>
                <c:pt idx="2532">
                  <c:v>1.8396399373327325E-2</c:v>
                </c:pt>
                <c:pt idx="2533">
                  <c:v>1.8387638602013947E-2</c:v>
                </c:pt>
                <c:pt idx="2534">
                  <c:v>1.8378718404192338E-2</c:v>
                </c:pt>
                <c:pt idx="2535">
                  <c:v>1.8369638414286439E-2</c:v>
                </c:pt>
                <c:pt idx="2536">
                  <c:v>1.836039826662586E-2</c:v>
                </c:pt>
                <c:pt idx="2537">
                  <c:v>1.8350997595666125E-2</c:v>
                </c:pt>
                <c:pt idx="2538">
                  <c:v>1.8341436035744972E-2</c:v>
                </c:pt>
                <c:pt idx="2539">
                  <c:v>1.8331713221256277E-2</c:v>
                </c:pt>
                <c:pt idx="2540">
                  <c:v>1.8321828786615282E-2</c:v>
                </c:pt>
                <c:pt idx="2541">
                  <c:v>1.8311782366177861E-2</c:v>
                </c:pt>
                <c:pt idx="2542">
                  <c:v>1.8301573594355667E-2</c:v>
                </c:pt>
                <c:pt idx="2543">
                  <c:v>1.8291202105523836E-2</c:v>
                </c:pt>
                <c:pt idx="2544">
                  <c:v>1.8280667534090644E-2</c:v>
                </c:pt>
                <c:pt idx="2545">
                  <c:v>1.8269969514404526E-2</c:v>
                </c:pt>
                <c:pt idx="2546">
                  <c:v>1.8259107680893016E-2</c:v>
                </c:pt>
                <c:pt idx="2547">
                  <c:v>1.8248081667924011E-2</c:v>
                </c:pt>
                <c:pt idx="2548">
                  <c:v>1.8236891109886876E-2</c:v>
                </c:pt>
                <c:pt idx="2549">
                  <c:v>1.8225535641180356E-2</c:v>
                </c:pt>
                <c:pt idx="2550">
                  <c:v>1.8214014896189904E-2</c:v>
                </c:pt>
                <c:pt idx="2551">
                  <c:v>1.8202328509276031E-2</c:v>
                </c:pt>
                <c:pt idx="2552">
                  <c:v>1.819047611486669E-2</c:v>
                </c:pt>
                <c:pt idx="2553">
                  <c:v>1.8178457347341567E-2</c:v>
                </c:pt>
                <c:pt idx="2554">
                  <c:v>1.8166271841055171E-2</c:v>
                </c:pt>
                <c:pt idx="2555">
                  <c:v>1.8153919230429923E-2</c:v>
                </c:pt>
                <c:pt idx="2556">
                  <c:v>1.8141399149862795E-2</c:v>
                </c:pt>
                <c:pt idx="2557">
                  <c:v>1.8128711233702594E-2</c:v>
                </c:pt>
                <c:pt idx="2558">
                  <c:v>1.8115855116365605E-2</c:v>
                </c:pt>
                <c:pt idx="2559">
                  <c:v>1.8102830432231504E-2</c:v>
                </c:pt>
                <c:pt idx="2560">
                  <c:v>1.8089636815689231E-2</c:v>
                </c:pt>
                <c:pt idx="2561">
                  <c:v>1.807627390111435E-2</c:v>
                </c:pt>
                <c:pt idx="2562">
                  <c:v>1.8062741322926918E-2</c:v>
                </c:pt>
                <c:pt idx="2563">
                  <c:v>1.8049038715486757E-2</c:v>
                </c:pt>
                <c:pt idx="2564">
                  <c:v>1.8035165713186491E-2</c:v>
                </c:pt>
                <c:pt idx="2565">
                  <c:v>1.8021121950428248E-2</c:v>
                </c:pt>
                <c:pt idx="2566">
                  <c:v>1.8006907061589042E-2</c:v>
                </c:pt>
                <c:pt idx="2567">
                  <c:v>1.7992520681055075E-2</c:v>
                </c:pt>
                <c:pt idx="2568">
                  <c:v>1.7977962443210659E-2</c:v>
                </c:pt>
                <c:pt idx="2569">
                  <c:v>1.7963231982461362E-2</c:v>
                </c:pt>
                <c:pt idx="2570">
                  <c:v>1.7948328933164021E-2</c:v>
                </c:pt>
                <c:pt idx="2571">
                  <c:v>1.7933252929754472E-2</c:v>
                </c:pt>
                <c:pt idx="2572">
                  <c:v>1.791800360657381E-2</c:v>
                </c:pt>
                <c:pt idx="2573">
                  <c:v>1.7902580598042103E-2</c:v>
                </c:pt>
                <c:pt idx="2574">
                  <c:v>1.7886983538530646E-2</c:v>
                </c:pt>
                <c:pt idx="2575">
                  <c:v>1.7871212062431915E-2</c:v>
                </c:pt>
                <c:pt idx="2576">
                  <c:v>1.7855265804136392E-2</c:v>
                </c:pt>
                <c:pt idx="2577">
                  <c:v>1.7839144398020482E-2</c:v>
                </c:pt>
                <c:pt idx="2578">
                  <c:v>1.7822847478493199E-2</c:v>
                </c:pt>
                <c:pt idx="2579">
                  <c:v>1.7806374679926608E-2</c:v>
                </c:pt>
                <c:pt idx="2580">
                  <c:v>1.7788527412604671E-2</c:v>
                </c:pt>
                <c:pt idx="2581">
                  <c:v>1.7784365068939295E-2</c:v>
                </c:pt>
                <c:pt idx="2582">
                  <c:v>1.7802093538339288E-2</c:v>
                </c:pt>
                <c:pt idx="2583">
                  <c:v>1.7784841065266829E-2</c:v>
                </c:pt>
                <c:pt idx="2584">
                  <c:v>1.7767410345861004E-2</c:v>
                </c:pt>
                <c:pt idx="2585">
                  <c:v>1.7749801013501283E-2</c:v>
                </c:pt>
                <c:pt idx="2586">
                  <c:v>1.7732012701565096E-2</c:v>
                </c:pt>
                <c:pt idx="2587">
                  <c:v>1.7714045043473698E-2</c:v>
                </c:pt>
                <c:pt idx="2588">
                  <c:v>1.7695897672564825E-2</c:v>
                </c:pt>
                <c:pt idx="2589">
                  <c:v>1.7677570222266684E-2</c:v>
                </c:pt>
                <c:pt idx="2590">
                  <c:v>1.7659062325958666E-2</c:v>
                </c:pt>
                <c:pt idx="2591">
                  <c:v>1.7640373616994786E-2</c:v>
                </c:pt>
                <c:pt idx="2592">
                  <c:v>1.7621503728796024E-2</c:v>
                </c:pt>
                <c:pt idx="2593">
                  <c:v>1.7602452294746208E-2</c:v>
                </c:pt>
                <c:pt idx="2594">
                  <c:v>1.7583218948215212E-2</c:v>
                </c:pt>
                <c:pt idx="2595">
                  <c:v>1.7563803322593479E-2</c:v>
                </c:pt>
                <c:pt idx="2596">
                  <c:v>1.7544205051281053E-2</c:v>
                </c:pt>
                <c:pt idx="2597">
                  <c:v>1.7524423767651807E-2</c:v>
                </c:pt>
                <c:pt idx="2598">
                  <c:v>1.7503023686993243E-2</c:v>
                </c:pt>
                <c:pt idx="2599">
                  <c:v>1.7481417331973642E-2</c:v>
                </c:pt>
                <c:pt idx="2600">
                  <c:v>1.7461058480044794E-2</c:v>
                </c:pt>
                <c:pt idx="2601">
                  <c:v>1.7440515096990208E-2</c:v>
                </c:pt>
                <c:pt idx="2602">
                  <c:v>1.7419786816170908E-2</c:v>
                </c:pt>
                <c:pt idx="2603">
                  <c:v>1.739887327098049E-2</c:v>
                </c:pt>
                <c:pt idx="2604">
                  <c:v>1.7377774094821413E-2</c:v>
                </c:pt>
                <c:pt idx="2605">
                  <c:v>1.7356488921047294E-2</c:v>
                </c:pt>
                <c:pt idx="2606">
                  <c:v>1.7335017383090307E-2</c:v>
                </c:pt>
                <c:pt idx="2607">
                  <c:v>1.7313359114287344E-2</c:v>
                </c:pt>
                <c:pt idx="2608">
                  <c:v>1.7291513748053773E-2</c:v>
                </c:pt>
                <c:pt idx="2609">
                  <c:v>1.7269480917755986E-2</c:v>
                </c:pt>
                <c:pt idx="2610">
                  <c:v>1.7247260256815854E-2</c:v>
                </c:pt>
                <c:pt idx="2611">
                  <c:v>1.7224851398594185E-2</c:v>
                </c:pt>
                <c:pt idx="2612">
                  <c:v>1.7202253976461336E-2</c:v>
                </c:pt>
                <c:pt idx="2613">
                  <c:v>1.7179467623854226E-2</c:v>
                </c:pt>
                <c:pt idx="2614">
                  <c:v>1.7156491974102728E-2</c:v>
                </c:pt>
                <c:pt idx="2615">
                  <c:v>1.713332666063859E-2</c:v>
                </c:pt>
                <c:pt idx="2616">
                  <c:v>1.7109971316809192E-2</c:v>
                </c:pt>
                <c:pt idx="2617">
                  <c:v>1.7086425576029424E-2</c:v>
                </c:pt>
                <c:pt idx="2618">
                  <c:v>1.706268907167623E-2</c:v>
                </c:pt>
                <c:pt idx="2619">
                  <c:v>1.7038761437135515E-2</c:v>
                </c:pt>
                <c:pt idx="2620">
                  <c:v>1.7014642305790494E-2</c:v>
                </c:pt>
                <c:pt idx="2621">
                  <c:v>1.6990331311044448E-2</c:v>
                </c:pt>
                <c:pt idx="2622">
                  <c:v>1.6965828086252015E-2</c:v>
                </c:pt>
                <c:pt idx="2623">
                  <c:v>1.6941132264845889E-2</c:v>
                </c:pt>
                <c:pt idx="2624">
                  <c:v>1.6916243480151593E-2</c:v>
                </c:pt>
                <c:pt idx="2625">
                  <c:v>1.6891161365607862E-2</c:v>
                </c:pt>
                <c:pt idx="2626">
                  <c:v>1.6865885554580965E-2</c:v>
                </c:pt>
                <c:pt idx="2627">
                  <c:v>1.6840415680445905E-2</c:v>
                </c:pt>
                <c:pt idx="2628">
                  <c:v>1.6814751376621254E-2</c:v>
                </c:pt>
                <c:pt idx="2629">
                  <c:v>1.6788892276453051E-2</c:v>
                </c:pt>
                <c:pt idx="2630">
                  <c:v>1.6762838013365682E-2</c:v>
                </c:pt>
                <c:pt idx="2631">
                  <c:v>1.6736588220711071E-2</c:v>
                </c:pt>
                <c:pt idx="2632">
                  <c:v>1.6704441562093039E-2</c:v>
                </c:pt>
                <c:pt idx="2633">
                  <c:v>1.6645962214955762E-2</c:v>
                </c:pt>
                <c:pt idx="2634">
                  <c:v>1.6599621052992529E-2</c:v>
                </c:pt>
                <c:pt idx="2635">
                  <c:v>1.6572575035580201E-2</c:v>
                </c:pt>
                <c:pt idx="2636">
                  <c:v>1.6553768981029889E-2</c:v>
                </c:pt>
                <c:pt idx="2637">
                  <c:v>1.6549169744717061E-2</c:v>
                </c:pt>
                <c:pt idx="2638">
                  <c:v>1.654479512135738E-2</c:v>
                </c:pt>
                <c:pt idx="2639">
                  <c:v>1.6540411493397501E-2</c:v>
                </c:pt>
                <c:pt idx="2640">
                  <c:v>1.653601896317565E-2</c:v>
                </c:pt>
                <c:pt idx="2641">
                  <c:v>1.6531617633018438E-2</c:v>
                </c:pt>
                <c:pt idx="2642">
                  <c:v>1.6527207605241297E-2</c:v>
                </c:pt>
                <c:pt idx="2643">
                  <c:v>1.6522788982205657E-2</c:v>
                </c:pt>
                <c:pt idx="2644">
                  <c:v>1.6518361866226801E-2</c:v>
                </c:pt>
                <c:pt idx="2645">
                  <c:v>1.6513926359654651E-2</c:v>
                </c:pt>
                <c:pt idx="2646">
                  <c:v>1.6509164732114834E-2</c:v>
                </c:pt>
                <c:pt idx="2647">
                  <c:v>1.650439392448437E-2</c:v>
                </c:pt>
                <c:pt idx="2648">
                  <c:v>1.6499932713644024E-2</c:v>
                </c:pt>
                <c:pt idx="2649">
                  <c:v>1.6495463536136491E-2</c:v>
                </c:pt>
                <c:pt idx="2650">
                  <c:v>1.64909864943351E-2</c:v>
                </c:pt>
                <c:pt idx="2651">
                  <c:v>1.648650169052053E-2</c:v>
                </c:pt>
                <c:pt idx="2652">
                  <c:v>1.6482009227066177E-2</c:v>
                </c:pt>
                <c:pt idx="2653">
                  <c:v>1.6477509206287738E-2</c:v>
                </c:pt>
                <c:pt idx="2654">
                  <c:v>1.6473001730512235E-2</c:v>
                </c:pt>
                <c:pt idx="2655">
                  <c:v>1.6468486902090015E-2</c:v>
                </c:pt>
                <c:pt idx="2656">
                  <c:v>1.6463964823348391E-2</c:v>
                </c:pt>
                <c:pt idx="2657">
                  <c:v>1.6459435596603057E-2</c:v>
                </c:pt>
                <c:pt idx="2658">
                  <c:v>1.6454899324204408E-2</c:v>
                </c:pt>
                <c:pt idx="2659">
                  <c:v>1.645035610847962E-2</c:v>
                </c:pt>
                <c:pt idx="2660">
                  <c:v>1.6445806051756294E-2</c:v>
                </c:pt>
                <c:pt idx="2661">
                  <c:v>1.6441249256396541E-2</c:v>
                </c:pt>
                <c:pt idx="2662">
                  <c:v>1.6436685824681298E-2</c:v>
                </c:pt>
                <c:pt idx="2663">
                  <c:v>1.6432115858995899E-2</c:v>
                </c:pt>
                <c:pt idx="2664">
                  <c:v>1.6427539461644873E-2</c:v>
                </c:pt>
                <c:pt idx="2665">
                  <c:v>1.6422956734955647E-2</c:v>
                </c:pt>
                <c:pt idx="2666">
                  <c:v>1.6418367781290504E-2</c:v>
                </c:pt>
                <c:pt idx="2667">
                  <c:v>1.641377270295389E-2</c:v>
                </c:pt>
                <c:pt idx="2668">
                  <c:v>1.6409171602273523E-2</c:v>
                </c:pt>
                <c:pt idx="2669">
                  <c:v>1.640456458162317E-2</c:v>
                </c:pt>
                <c:pt idx="2670">
                  <c:v>1.6399951743295803E-2</c:v>
                </c:pt>
                <c:pt idx="2671">
                  <c:v>1.6395333189642581E-2</c:v>
                </c:pt>
                <c:pt idx="2672">
                  <c:v>1.6390709022979316E-2</c:v>
                </c:pt>
                <c:pt idx="2673">
                  <c:v>1.6386079345668814E-2</c:v>
                </c:pt>
                <c:pt idx="2674">
                  <c:v>1.6381444260027234E-2</c:v>
                </c:pt>
                <c:pt idx="2675">
                  <c:v>1.6376803868370964E-2</c:v>
                </c:pt>
                <c:pt idx="2676">
                  <c:v>1.6372158273050767E-2</c:v>
                </c:pt>
                <c:pt idx="2677">
                  <c:v>1.6367507576418014E-2</c:v>
                </c:pt>
                <c:pt idx="2678">
                  <c:v>1.6362851880765954E-2</c:v>
                </c:pt>
                <c:pt idx="2679">
                  <c:v>1.635819128845703E-2</c:v>
                </c:pt>
                <c:pt idx="2680">
                  <c:v>1.6353525901807994E-2</c:v>
                </c:pt>
                <c:pt idx="2681">
                  <c:v>1.6348855823169972E-2</c:v>
                </c:pt>
                <c:pt idx="2682">
                  <c:v>1.6344181154836455E-2</c:v>
                </c:pt>
                <c:pt idx="2683">
                  <c:v>1.6339501999193175E-2</c:v>
                </c:pt>
                <c:pt idx="2684">
                  <c:v>1.6334818458545449E-2</c:v>
                </c:pt>
                <c:pt idx="2685">
                  <c:v>1.6330130635221433E-2</c:v>
                </c:pt>
                <c:pt idx="2686">
                  <c:v>1.632543863156085E-2</c:v>
                </c:pt>
                <c:pt idx="2687">
                  <c:v>1.632074254988056E-2</c:v>
                </c:pt>
                <c:pt idx="2688">
                  <c:v>1.6316042492566692E-2</c:v>
                </c:pt>
                <c:pt idx="2689">
                  <c:v>1.6311338561878153E-2</c:v>
                </c:pt>
                <c:pt idx="2690">
                  <c:v>1.6306630860201128E-2</c:v>
                </c:pt>
                <c:pt idx="2691">
                  <c:v>1.6301919489864238E-2</c:v>
                </c:pt>
                <c:pt idx="2692">
                  <c:v>1.6297204553161155E-2</c:v>
                </c:pt>
                <c:pt idx="2693">
                  <c:v>1.6292486152466548E-2</c:v>
                </c:pt>
                <c:pt idx="2694">
                  <c:v>1.6287764390086019E-2</c:v>
                </c:pt>
                <c:pt idx="2695">
                  <c:v>1.6283039368382782E-2</c:v>
                </c:pt>
                <c:pt idx="2696">
                  <c:v>1.6278311189662296E-2</c:v>
                </c:pt>
                <c:pt idx="2697">
                  <c:v>1.6273579956276273E-2</c:v>
                </c:pt>
                <c:pt idx="2698">
                  <c:v>1.626884577054204E-2</c:v>
                </c:pt>
                <c:pt idx="2699">
                  <c:v>1.626410873478815E-2</c:v>
                </c:pt>
                <c:pt idx="2700">
                  <c:v>1.6259368951366523E-2</c:v>
                </c:pt>
                <c:pt idx="2701">
                  <c:v>1.6254626522594476E-2</c:v>
                </c:pt>
                <c:pt idx="2702">
                  <c:v>1.6249881550823991E-2</c:v>
                </c:pt>
                <c:pt idx="2703">
                  <c:v>1.6245134138372228E-2</c:v>
                </c:pt>
                <c:pt idx="2704">
                  <c:v>1.6240384387579809E-2</c:v>
                </c:pt>
                <c:pt idx="2705">
                  <c:v>1.6235632400764106E-2</c:v>
                </c:pt>
                <c:pt idx="2706">
                  <c:v>1.623087828027716E-2</c:v>
                </c:pt>
                <c:pt idx="2707">
                  <c:v>1.6226122128436417E-2</c:v>
                </c:pt>
                <c:pt idx="2708">
                  <c:v>1.6221364047594219E-2</c:v>
                </c:pt>
                <c:pt idx="2709">
                  <c:v>1.6216604140056379E-2</c:v>
                </c:pt>
                <c:pt idx="2710">
                  <c:v>1.621184250818675E-2</c:v>
                </c:pt>
                <c:pt idx="2711">
                  <c:v>1.6207079254291445E-2</c:v>
                </c:pt>
                <c:pt idx="2712">
                  <c:v>1.620231448072277E-2</c:v>
                </c:pt>
                <c:pt idx="2713">
                  <c:v>1.619754828980997E-2</c:v>
                </c:pt>
                <c:pt idx="2714">
                  <c:v>1.6192780783870753E-2</c:v>
                </c:pt>
                <c:pt idx="2715">
                  <c:v>1.6188012065246015E-2</c:v>
                </c:pt>
                <c:pt idx="2716">
                  <c:v>1.6183242236276773E-2</c:v>
                </c:pt>
                <c:pt idx="2717">
                  <c:v>1.6178471399292238E-2</c:v>
                </c:pt>
                <c:pt idx="2718">
                  <c:v>1.6173699656621836E-2</c:v>
                </c:pt>
                <c:pt idx="2719">
                  <c:v>1.6168927110606798E-2</c:v>
                </c:pt>
                <c:pt idx="2720">
                  <c:v>1.6164153863553389E-2</c:v>
                </c:pt>
                <c:pt idx="2721">
                  <c:v>1.6159380017825874E-2</c:v>
                </c:pt>
                <c:pt idx="2722">
                  <c:v>1.615460567575383E-2</c:v>
                </c:pt>
                <c:pt idx="2723">
                  <c:v>1.6149830939655396E-2</c:v>
                </c:pt>
                <c:pt idx="2724">
                  <c:v>1.6145055911871618E-2</c:v>
                </c:pt>
                <c:pt idx="2725">
                  <c:v>1.6140280694720607E-2</c:v>
                </c:pt>
                <c:pt idx="2726">
                  <c:v>1.6135505390567101E-2</c:v>
                </c:pt>
                <c:pt idx="2727">
                  <c:v>1.6130730101717346E-2</c:v>
                </c:pt>
                <c:pt idx="2728">
                  <c:v>1.6125954930512998E-2</c:v>
                </c:pt>
                <c:pt idx="2729">
                  <c:v>1.612117997928381E-2</c:v>
                </c:pt>
                <c:pt idx="2730">
                  <c:v>1.6116405350359752E-2</c:v>
                </c:pt>
                <c:pt idx="2731">
                  <c:v>1.6111631146093614E-2</c:v>
                </c:pt>
                <c:pt idx="2732">
                  <c:v>1.6106857468792476E-2</c:v>
                </c:pt>
                <c:pt idx="2733">
                  <c:v>1.6102084420809487E-2</c:v>
                </c:pt>
                <c:pt idx="2734">
                  <c:v>1.6097312104462816E-2</c:v>
                </c:pt>
                <c:pt idx="2735">
                  <c:v>1.6092540622094385E-2</c:v>
                </c:pt>
                <c:pt idx="2736">
                  <c:v>1.6087770076022637E-2</c:v>
                </c:pt>
                <c:pt idx="2737">
                  <c:v>1.6083000568600885E-2</c:v>
                </c:pt>
                <c:pt idx="2738">
                  <c:v>1.6078232202159225E-2</c:v>
                </c:pt>
                <c:pt idx="2739">
                  <c:v>1.6073465079004836E-2</c:v>
                </c:pt>
                <c:pt idx="2740">
                  <c:v>1.6068699301502651E-2</c:v>
                </c:pt>
                <c:pt idx="2741">
                  <c:v>1.6063934971982847E-2</c:v>
                </c:pt>
                <c:pt idx="2742">
                  <c:v>1.6059172192741233E-2</c:v>
                </c:pt>
                <c:pt idx="2743">
                  <c:v>1.6054411066165952E-2</c:v>
                </c:pt>
                <c:pt idx="2744">
                  <c:v>1.60496516945411E-2</c:v>
                </c:pt>
                <c:pt idx="2745">
                  <c:v>1.6044894180231754E-2</c:v>
                </c:pt>
                <c:pt idx="2746">
                  <c:v>1.6040138625557004E-2</c:v>
                </c:pt>
                <c:pt idx="2747">
                  <c:v>1.6035385132847267E-2</c:v>
                </c:pt>
                <c:pt idx="2748">
                  <c:v>1.6030633804444607E-2</c:v>
                </c:pt>
                <c:pt idx="2749">
                  <c:v>1.6025884742679748E-2</c:v>
                </c:pt>
                <c:pt idx="2750">
                  <c:v>1.6021138049860096E-2</c:v>
                </c:pt>
                <c:pt idx="2751">
                  <c:v>1.6016393828374213E-2</c:v>
                </c:pt>
                <c:pt idx="2752">
                  <c:v>1.6011652180506333E-2</c:v>
                </c:pt>
                <c:pt idx="2753">
                  <c:v>1.6006913208599052E-2</c:v>
                </c:pt>
                <c:pt idx="2754">
                  <c:v>1.6002177015006103E-2</c:v>
                </c:pt>
                <c:pt idx="2755">
                  <c:v>1.5997443702035149E-2</c:v>
                </c:pt>
                <c:pt idx="2756">
                  <c:v>1.5992713372040276E-2</c:v>
                </c:pt>
                <c:pt idx="2757">
                  <c:v>1.5987986127329219E-2</c:v>
                </c:pt>
                <c:pt idx="2758">
                  <c:v>1.5983262070255907E-2</c:v>
                </c:pt>
                <c:pt idx="2759">
                  <c:v>1.597854130315144E-2</c:v>
                </c:pt>
                <c:pt idx="2760">
                  <c:v>1.5973823928346804E-2</c:v>
                </c:pt>
                <c:pt idx="2761">
                  <c:v>1.5969110048161369E-2</c:v>
                </c:pt>
                <c:pt idx="2762">
                  <c:v>1.5964399764949341E-2</c:v>
                </c:pt>
                <c:pt idx="2763">
                  <c:v>1.595969318101877E-2</c:v>
                </c:pt>
                <c:pt idx="2764">
                  <c:v>1.5954990398735568E-2</c:v>
                </c:pt>
                <c:pt idx="2765">
                  <c:v>1.5950291520395996E-2</c:v>
                </c:pt>
                <c:pt idx="2766">
                  <c:v>1.5945596648354411E-2</c:v>
                </c:pt>
                <c:pt idx="2767">
                  <c:v>1.594090588495382E-2</c:v>
                </c:pt>
                <c:pt idx="2768">
                  <c:v>1.5936219332490693E-2</c:v>
                </c:pt>
                <c:pt idx="2769">
                  <c:v>1.5931537093354216E-2</c:v>
                </c:pt>
                <c:pt idx="2770">
                  <c:v>1.5926859269806293E-2</c:v>
                </c:pt>
                <c:pt idx="2771">
                  <c:v>1.5922185964247861E-2</c:v>
                </c:pt>
                <c:pt idx="2772">
                  <c:v>1.5917517278963855E-2</c:v>
                </c:pt>
                <c:pt idx="2773">
                  <c:v>1.5912853316308886E-2</c:v>
                </c:pt>
                <c:pt idx="2774">
                  <c:v>1.5908194178614637E-2</c:v>
                </c:pt>
                <c:pt idx="2775">
                  <c:v>1.5903539968200969E-2</c:v>
                </c:pt>
                <c:pt idx="2776">
                  <c:v>1.5898890787422591E-2</c:v>
                </c:pt>
                <c:pt idx="2777">
                  <c:v>1.589424673859954E-2</c:v>
                </c:pt>
                <c:pt idx="2778">
                  <c:v>1.5889607924051963E-2</c:v>
                </c:pt>
                <c:pt idx="2779">
                  <c:v>1.5884974446146071E-2</c:v>
                </c:pt>
                <c:pt idx="2780">
                  <c:v>1.588034640717885E-2</c:v>
                </c:pt>
                <c:pt idx="2781">
                  <c:v>1.5875723909516939E-2</c:v>
                </c:pt>
                <c:pt idx="2782">
                  <c:v>1.587110705544573E-2</c:v>
                </c:pt>
                <c:pt idx="2783">
                  <c:v>1.5866495947354904E-2</c:v>
                </c:pt>
                <c:pt idx="2784">
                  <c:v>1.586189068755315E-2</c:v>
                </c:pt>
                <c:pt idx="2785">
                  <c:v>1.5857291378349295E-2</c:v>
                </c:pt>
                <c:pt idx="2786">
                  <c:v>1.5852698122109696E-2</c:v>
                </c:pt>
                <c:pt idx="2787">
                  <c:v>1.5848111021154996E-2</c:v>
                </c:pt>
                <c:pt idx="2788">
                  <c:v>1.5843530177817183E-2</c:v>
                </c:pt>
                <c:pt idx="2789">
                  <c:v>1.5851329878564288E-2</c:v>
                </c:pt>
                <c:pt idx="2790">
                  <c:v>1.5877769557367864E-2</c:v>
                </c:pt>
                <c:pt idx="2791">
                  <c:v>1.5873195603731474E-2</c:v>
                </c:pt>
                <c:pt idx="2792">
                  <c:v>1.5868628335328944E-2</c:v>
                </c:pt>
                <c:pt idx="2793">
                  <c:v>1.5864067854749489E-2</c:v>
                </c:pt>
                <c:pt idx="2794">
                  <c:v>1.5859514264605804E-2</c:v>
                </c:pt>
                <c:pt idx="2795">
                  <c:v>1.5854967667510409E-2</c:v>
                </c:pt>
                <c:pt idx="2796">
                  <c:v>1.5850428166110712E-2</c:v>
                </c:pt>
                <c:pt idx="2797">
                  <c:v>1.5845895862961305E-2</c:v>
                </c:pt>
                <c:pt idx="2798">
                  <c:v>1.5841370860709629E-2</c:v>
                </c:pt>
                <c:pt idx="2799">
                  <c:v>1.5836853261991767E-2</c:v>
                </c:pt>
                <c:pt idx="2800">
                  <c:v>1.5832343169373937E-2</c:v>
                </c:pt>
                <c:pt idx="2801">
                  <c:v>1.5827840685503709E-2</c:v>
                </c:pt>
                <c:pt idx="2802">
                  <c:v>1.5823345912970715E-2</c:v>
                </c:pt>
                <c:pt idx="2803">
                  <c:v>1.5818858954387654E-2</c:v>
                </c:pt>
                <c:pt idx="2804">
                  <c:v>1.5814379912402469E-2</c:v>
                </c:pt>
                <c:pt idx="2805">
                  <c:v>1.5809908889593046E-2</c:v>
                </c:pt>
                <c:pt idx="2806">
                  <c:v>1.5805127628430019E-2</c:v>
                </c:pt>
                <c:pt idx="2807">
                  <c:v>1.5800355606995341E-2</c:v>
                </c:pt>
                <c:pt idx="2808">
                  <c:v>1.5795910455369249E-2</c:v>
                </c:pt>
                <c:pt idx="2809">
                  <c:v>1.5791473748053227E-2</c:v>
                </c:pt>
                <c:pt idx="2810">
                  <c:v>1.5787045587660156E-2</c:v>
                </c:pt>
                <c:pt idx="2811">
                  <c:v>1.5782626076791602E-2</c:v>
                </c:pt>
                <c:pt idx="2812">
                  <c:v>1.5778215318048992E-2</c:v>
                </c:pt>
                <c:pt idx="2813">
                  <c:v>1.5773813414068728E-2</c:v>
                </c:pt>
                <c:pt idx="2814">
                  <c:v>1.576942046745234E-2</c:v>
                </c:pt>
                <c:pt idx="2815">
                  <c:v>1.576503658081313E-2</c:v>
                </c:pt>
                <c:pt idx="2816">
                  <c:v>1.5760661856764287E-2</c:v>
                </c:pt>
                <c:pt idx="2817">
                  <c:v>1.5756296397919086E-2</c:v>
                </c:pt>
                <c:pt idx="2818">
                  <c:v>1.5751940306914122E-2</c:v>
                </c:pt>
                <c:pt idx="2819">
                  <c:v>1.5747593686316026E-2</c:v>
                </c:pt>
                <c:pt idx="2820">
                  <c:v>1.5743256638773247E-2</c:v>
                </c:pt>
                <c:pt idx="2821">
                  <c:v>1.5738929266887469E-2</c:v>
                </c:pt>
                <c:pt idx="2822">
                  <c:v>1.5734611673283719E-2</c:v>
                </c:pt>
                <c:pt idx="2823">
                  <c:v>1.5730303960552312E-2</c:v>
                </c:pt>
                <c:pt idx="2824">
                  <c:v>1.5726006231318052E-2</c:v>
                </c:pt>
                <c:pt idx="2825">
                  <c:v>1.5721718588217921E-2</c:v>
                </c:pt>
                <c:pt idx="2826">
                  <c:v>1.5717441133807328E-2</c:v>
                </c:pt>
                <c:pt idx="2827">
                  <c:v>1.5713173970757853E-2</c:v>
                </c:pt>
                <c:pt idx="2828">
                  <c:v>1.5708917201659959E-2</c:v>
                </c:pt>
                <c:pt idx="2829">
                  <c:v>1.5704670929115372E-2</c:v>
                </c:pt>
                <c:pt idx="2830">
                  <c:v>1.5700435255749611E-2</c:v>
                </c:pt>
                <c:pt idx="2831">
                  <c:v>1.5696210284176244E-2</c:v>
                </c:pt>
                <c:pt idx="2832">
                  <c:v>1.5691996117020567E-2</c:v>
                </c:pt>
                <c:pt idx="2833">
                  <c:v>1.5687792856873082E-2</c:v>
                </c:pt>
                <c:pt idx="2834">
                  <c:v>1.5683600606359142E-2</c:v>
                </c:pt>
                <c:pt idx="2835">
                  <c:v>1.56794194680809E-2</c:v>
                </c:pt>
                <c:pt idx="2836">
                  <c:v>1.567524954467537E-2</c:v>
                </c:pt>
                <c:pt idx="2837">
                  <c:v>1.5671090938733156E-2</c:v>
                </c:pt>
                <c:pt idx="2838">
                  <c:v>1.56669437528681E-2</c:v>
                </c:pt>
                <c:pt idx="2839">
                  <c:v>1.5662808089705767E-2</c:v>
                </c:pt>
                <c:pt idx="2840">
                  <c:v>1.5658390074957191E-2</c:v>
                </c:pt>
                <c:pt idx="2841">
                  <c:v>1.5641741208021975E-2</c:v>
                </c:pt>
                <c:pt idx="2842">
                  <c:v>1.5607127198909684E-2</c:v>
                </c:pt>
                <c:pt idx="2843">
                  <c:v>1.5603051531996431E-2</c:v>
                </c:pt>
                <c:pt idx="2844">
                  <c:v>1.5598987882566842E-2</c:v>
                </c:pt>
                <c:pt idx="2845">
                  <c:v>1.5594936352977647E-2</c:v>
                </c:pt>
                <c:pt idx="2846">
                  <c:v>1.55908970455511E-2</c:v>
                </c:pt>
                <c:pt idx="2847">
                  <c:v>1.5586870062632404E-2</c:v>
                </c:pt>
                <c:pt idx="2848">
                  <c:v>1.5582855506532036E-2</c:v>
                </c:pt>
                <c:pt idx="2849">
                  <c:v>1.557885347958392E-2</c:v>
                </c:pt>
                <c:pt idx="2850">
                  <c:v>1.5574864084156481E-2</c:v>
                </c:pt>
                <c:pt idx="2851">
                  <c:v>1.5570887422548741E-2</c:v>
                </c:pt>
                <c:pt idx="2852">
                  <c:v>1.5566923597071295E-2</c:v>
                </c:pt>
                <c:pt idx="2853">
                  <c:v>1.5562972710127602E-2</c:v>
                </c:pt>
                <c:pt idx="2854">
                  <c:v>1.5559034863993553E-2</c:v>
                </c:pt>
                <c:pt idx="2855">
                  <c:v>1.5555110161026106E-2</c:v>
                </c:pt>
                <c:pt idx="2856">
                  <c:v>1.555119870353612E-2</c:v>
                </c:pt>
                <c:pt idx="2857">
                  <c:v>1.5547300593892236E-2</c:v>
                </c:pt>
                <c:pt idx="2858">
                  <c:v>1.5543415934382005E-2</c:v>
                </c:pt>
                <c:pt idx="2859">
                  <c:v>1.5539544827385683E-2</c:v>
                </c:pt>
                <c:pt idx="2860">
                  <c:v>1.5535687375202655E-2</c:v>
                </c:pt>
                <c:pt idx="2861">
                  <c:v>1.5531843680189937E-2</c:v>
                </c:pt>
                <c:pt idx="2862">
                  <c:v>1.5528013844646818E-2</c:v>
                </c:pt>
                <c:pt idx="2863">
                  <c:v>1.5524197970930577E-2</c:v>
                </c:pt>
                <c:pt idx="2864">
                  <c:v>1.5520396161398413E-2</c:v>
                </c:pt>
                <c:pt idx="2865">
                  <c:v>1.551660851831491E-2</c:v>
                </c:pt>
                <c:pt idx="2866">
                  <c:v>1.5512835144071896E-2</c:v>
                </c:pt>
                <c:pt idx="2867">
                  <c:v>1.5509076140980554E-2</c:v>
                </c:pt>
                <c:pt idx="2868">
                  <c:v>1.5505331611386496E-2</c:v>
                </c:pt>
                <c:pt idx="2869">
                  <c:v>1.5501601657600721E-2</c:v>
                </c:pt>
                <c:pt idx="2870">
                  <c:v>1.5497886381968962E-2</c:v>
                </c:pt>
                <c:pt idx="2871">
                  <c:v>1.5494185886813909E-2</c:v>
                </c:pt>
                <c:pt idx="2872">
                  <c:v>1.5490500274492733E-2</c:v>
                </c:pt>
                <c:pt idx="2873">
                  <c:v>1.5486829647328063E-2</c:v>
                </c:pt>
                <c:pt idx="2874">
                  <c:v>1.5483174107642739E-2</c:v>
                </c:pt>
                <c:pt idx="2875">
                  <c:v>1.5479533757759333E-2</c:v>
                </c:pt>
                <c:pt idx="2876">
                  <c:v>1.5475908700046828E-2</c:v>
                </c:pt>
                <c:pt idx="2877">
                  <c:v>1.5472299036804776E-2</c:v>
                </c:pt>
                <c:pt idx="2878">
                  <c:v>1.5468704870390699E-2</c:v>
                </c:pt>
                <c:pt idx="2879">
                  <c:v>1.5465126303115573E-2</c:v>
                </c:pt>
                <c:pt idx="2880">
                  <c:v>1.546156343732529E-2</c:v>
                </c:pt>
                <c:pt idx="2881">
                  <c:v>1.5458016375342784E-2</c:v>
                </c:pt>
                <c:pt idx="2882">
                  <c:v>1.5454485219513885E-2</c:v>
                </c:pt>
                <c:pt idx="2883">
                  <c:v>1.5450970072172946E-2</c:v>
                </c:pt>
                <c:pt idx="2884">
                  <c:v>1.544747103563119E-2</c:v>
                </c:pt>
                <c:pt idx="2885">
                  <c:v>1.544398821224624E-2</c:v>
                </c:pt>
                <c:pt idx="2886">
                  <c:v>1.5440521704340732E-2</c:v>
                </c:pt>
                <c:pt idx="2887">
                  <c:v>1.5437071614249079E-2</c:v>
                </c:pt>
                <c:pt idx="2888">
                  <c:v>1.54336380442943E-2</c:v>
                </c:pt>
                <c:pt idx="2889">
                  <c:v>1.5430221096822311E-2</c:v>
                </c:pt>
                <c:pt idx="2890">
                  <c:v>1.5426820874155978E-2</c:v>
                </c:pt>
                <c:pt idx="2891">
                  <c:v>1.5423437478641326E-2</c:v>
                </c:pt>
                <c:pt idx="2892">
                  <c:v>1.541983141859391E-2</c:v>
                </c:pt>
                <c:pt idx="2893">
                  <c:v>1.5416244484085285E-2</c:v>
                </c:pt>
                <c:pt idx="2894">
                  <c:v>1.54129146400781E-2</c:v>
                </c:pt>
                <c:pt idx="2895">
                  <c:v>1.5409602047168187E-2</c:v>
                </c:pt>
                <c:pt idx="2896">
                  <c:v>1.5407164853781626E-2</c:v>
                </c:pt>
                <c:pt idx="2897">
                  <c:v>1.5408636665054491E-2</c:v>
                </c:pt>
                <c:pt idx="2898">
                  <c:v>1.5410553721628133E-2</c:v>
                </c:pt>
                <c:pt idx="2899">
                  <c:v>1.5412431535776669E-2</c:v>
                </c:pt>
                <c:pt idx="2900">
                  <c:v>1.5414269999628813E-2</c:v>
                </c:pt>
                <c:pt idx="2901">
                  <c:v>1.5416069005278745E-2</c:v>
                </c:pt>
                <c:pt idx="2902">
                  <c:v>1.541782844480875E-2</c:v>
                </c:pt>
                <c:pt idx="2903">
                  <c:v>1.5419548210289491E-2</c:v>
                </c:pt>
                <c:pt idx="2904">
                  <c:v>1.5421228193849399E-2</c:v>
                </c:pt>
                <c:pt idx="2905">
                  <c:v>1.5422868287570779E-2</c:v>
                </c:pt>
                <c:pt idx="2906">
                  <c:v>1.5424915734823321E-2</c:v>
                </c:pt>
                <c:pt idx="2907">
                  <c:v>1.5426901748677523E-2</c:v>
                </c:pt>
                <c:pt idx="2908">
                  <c:v>1.5428398497757512E-2</c:v>
                </c:pt>
                <c:pt idx="2909">
                  <c:v>1.5429854863693701E-2</c:v>
                </c:pt>
                <c:pt idx="2910">
                  <c:v>1.5431270738567907E-2</c:v>
                </c:pt>
                <c:pt idx="2911">
                  <c:v>1.5432646014496319E-2</c:v>
                </c:pt>
                <c:pt idx="2912">
                  <c:v>1.54339805835373E-2</c:v>
                </c:pt>
                <c:pt idx="2913">
                  <c:v>1.5435274337807094E-2</c:v>
                </c:pt>
                <c:pt idx="2914">
                  <c:v>1.5436527169375474E-2</c:v>
                </c:pt>
                <c:pt idx="2915">
                  <c:v>1.5437738970358383E-2</c:v>
                </c:pt>
                <c:pt idx="2916">
                  <c:v>1.5438909632825279E-2</c:v>
                </c:pt>
                <c:pt idx="2917">
                  <c:v>1.5440039048869097E-2</c:v>
                </c:pt>
                <c:pt idx="2918">
                  <c:v>1.5441127110605376E-2</c:v>
                </c:pt>
                <c:pt idx="2919">
                  <c:v>1.5442173710080304E-2</c:v>
                </c:pt>
                <c:pt idx="2920">
                  <c:v>1.5443178739432661E-2</c:v>
                </c:pt>
                <c:pt idx="2921">
                  <c:v>1.5444142090731644E-2</c:v>
                </c:pt>
                <c:pt idx="2922">
                  <c:v>1.544506365605762E-2</c:v>
                </c:pt>
                <c:pt idx="2923">
                  <c:v>1.544594332751455E-2</c:v>
                </c:pt>
                <c:pt idx="2924">
                  <c:v>1.5446780997205947E-2</c:v>
                </c:pt>
                <c:pt idx="2925">
                  <c:v>1.5447576557189101E-2</c:v>
                </c:pt>
                <c:pt idx="2926">
                  <c:v>1.5448329899578821E-2</c:v>
                </c:pt>
                <c:pt idx="2927">
                  <c:v>1.544904091647842E-2</c:v>
                </c:pt>
                <c:pt idx="2928">
                  <c:v>1.5449709499944992E-2</c:v>
                </c:pt>
                <c:pt idx="2929">
                  <c:v>1.5450335542093142E-2</c:v>
                </c:pt>
                <c:pt idx="2930">
                  <c:v>1.5450918935002739E-2</c:v>
                </c:pt>
                <c:pt idx="2931">
                  <c:v>1.5451459570776704E-2</c:v>
                </c:pt>
                <c:pt idx="2932">
                  <c:v>1.5451957341494798E-2</c:v>
                </c:pt>
                <c:pt idx="2933">
                  <c:v>1.5452412139247895E-2</c:v>
                </c:pt>
                <c:pt idx="2934">
                  <c:v>1.5452823856138874E-2</c:v>
                </c:pt>
                <c:pt idx="2935">
                  <c:v>1.5453192384247106E-2</c:v>
                </c:pt>
                <c:pt idx="2936">
                  <c:v>1.5453517615686301E-2</c:v>
                </c:pt>
                <c:pt idx="2937">
                  <c:v>1.5453799442489582E-2</c:v>
                </c:pt>
                <c:pt idx="2938">
                  <c:v>1.5454037756816934E-2</c:v>
                </c:pt>
                <c:pt idx="2939">
                  <c:v>1.5454232450724236E-2</c:v>
                </c:pt>
                <c:pt idx="2940">
                  <c:v>1.5454383416313203E-2</c:v>
                </c:pt>
                <c:pt idx="2941">
                  <c:v>1.5454490545651255E-2</c:v>
                </c:pt>
                <c:pt idx="2942">
                  <c:v>1.5454553730874877E-2</c:v>
                </c:pt>
                <c:pt idx="2943">
                  <c:v>1.5454572864027587E-2</c:v>
                </c:pt>
                <c:pt idx="2944">
                  <c:v>1.5454547837222769E-2</c:v>
                </c:pt>
                <c:pt idx="2945">
                  <c:v>1.5454478542561793E-2</c:v>
                </c:pt>
                <c:pt idx="2946">
                  <c:v>1.5454364872111239E-2</c:v>
                </c:pt>
                <c:pt idx="2947">
                  <c:v>1.5454206717972187E-2</c:v>
                </c:pt>
                <c:pt idx="2948">
                  <c:v>1.5454003972245929E-2</c:v>
                </c:pt>
                <c:pt idx="2949">
                  <c:v>1.5453756527021764E-2</c:v>
                </c:pt>
                <c:pt idx="2950">
                  <c:v>1.5453464274377325E-2</c:v>
                </c:pt>
                <c:pt idx="2951">
                  <c:v>1.5453127106401933E-2</c:v>
                </c:pt>
                <c:pt idx="2952">
                  <c:v>1.5452744915207706E-2</c:v>
                </c:pt>
                <c:pt idx="2953">
                  <c:v>1.5452317592871901E-2</c:v>
                </c:pt>
                <c:pt idx="2954">
                  <c:v>1.5451845031483506E-2</c:v>
                </c:pt>
                <c:pt idx="2955">
                  <c:v>1.5451327123131136E-2</c:v>
                </c:pt>
                <c:pt idx="2956">
                  <c:v>1.5450763759926456E-2</c:v>
                </c:pt>
                <c:pt idx="2957">
                  <c:v>1.5450154833934684E-2</c:v>
                </c:pt>
                <c:pt idx="2958">
                  <c:v>1.5449500237267492E-2</c:v>
                </c:pt>
                <c:pt idx="2959">
                  <c:v>1.5448799861989757E-2</c:v>
                </c:pt>
                <c:pt idx="2960">
                  <c:v>1.5448053600224264E-2</c:v>
                </c:pt>
                <c:pt idx="2961">
                  <c:v>1.544726134403589E-2</c:v>
                </c:pt>
                <c:pt idx="2962">
                  <c:v>1.5446422985535592E-2</c:v>
                </c:pt>
                <c:pt idx="2963">
                  <c:v>1.544553841679938E-2</c:v>
                </c:pt>
                <c:pt idx="2964">
                  <c:v>1.5444607529937957E-2</c:v>
                </c:pt>
                <c:pt idx="2965">
                  <c:v>1.5443630217004142E-2</c:v>
                </c:pt>
                <c:pt idx="2966">
                  <c:v>1.544260637013139E-2</c:v>
                </c:pt>
                <c:pt idx="2967">
                  <c:v>1.5441535881395279E-2</c:v>
                </c:pt>
                <c:pt idx="2968">
                  <c:v>1.5440418642882913E-2</c:v>
                </c:pt>
                <c:pt idx="2969">
                  <c:v>1.54392545466696E-2</c:v>
                </c:pt>
                <c:pt idx="2970">
                  <c:v>1.5438043484888345E-2</c:v>
                </c:pt>
                <c:pt idx="2971">
                  <c:v>1.5436785349579327E-2</c:v>
                </c:pt>
                <c:pt idx="2972">
                  <c:v>1.5435480032887109E-2</c:v>
                </c:pt>
                <c:pt idx="2973">
                  <c:v>1.5434127426851737E-2</c:v>
                </c:pt>
                <c:pt idx="2974">
                  <c:v>1.5432727423605519E-2</c:v>
                </c:pt>
                <c:pt idx="2975">
                  <c:v>1.5431279915199783E-2</c:v>
                </c:pt>
                <c:pt idx="2976">
                  <c:v>1.54297847937785E-2</c:v>
                </c:pt>
                <c:pt idx="2977">
                  <c:v>1.5428241951381047E-2</c:v>
                </c:pt>
                <c:pt idx="2978">
                  <c:v>1.5426651280116204E-2</c:v>
                </c:pt>
                <c:pt idx="2979">
                  <c:v>1.5425012672092597E-2</c:v>
                </c:pt>
                <c:pt idx="2980">
                  <c:v>1.5423326019372505E-2</c:v>
                </c:pt>
                <c:pt idx="2981">
                  <c:v>1.5421591214075664E-2</c:v>
                </c:pt>
                <c:pt idx="2982">
                  <c:v>1.541980814825239E-2</c:v>
                </c:pt>
                <c:pt idx="2983">
                  <c:v>1.5417976714057292E-2</c:v>
                </c:pt>
                <c:pt idx="2984">
                  <c:v>1.5416096803516886E-2</c:v>
                </c:pt>
                <c:pt idx="2985">
                  <c:v>1.5414168308762327E-2</c:v>
                </c:pt>
                <c:pt idx="2986">
                  <c:v>1.5412191121854825E-2</c:v>
                </c:pt>
                <c:pt idx="2987">
                  <c:v>1.5410165134913476E-2</c:v>
                </c:pt>
                <c:pt idx="2988">
                  <c:v>1.5408090240022154E-2</c:v>
                </c:pt>
                <c:pt idx="2989">
                  <c:v>1.5405966329265101E-2</c:v>
                </c:pt>
                <c:pt idx="2990">
                  <c:v>1.5403793294726145E-2</c:v>
                </c:pt>
                <c:pt idx="2991">
                  <c:v>1.5401571028523417E-2</c:v>
                </c:pt>
                <c:pt idx="2992">
                  <c:v>1.5399299422705962E-2</c:v>
                </c:pt>
                <c:pt idx="2993">
                  <c:v>1.5396978369403347E-2</c:v>
                </c:pt>
                <c:pt idx="2994">
                  <c:v>1.539460776071043E-2</c:v>
                </c:pt>
                <c:pt idx="2995">
                  <c:v>1.5392187488675246E-2</c:v>
                </c:pt>
                <c:pt idx="2996">
                  <c:v>1.5389717445427239E-2</c:v>
                </c:pt>
                <c:pt idx="2997">
                  <c:v>1.5411258817041579E-2</c:v>
                </c:pt>
                <c:pt idx="2998">
                  <c:v>1.5426777278294824E-2</c:v>
                </c:pt>
                <c:pt idx="2999">
                  <c:v>1.5424150095821057E-2</c:v>
                </c:pt>
                <c:pt idx="3000">
                  <c:v>1.5421472572933675E-2</c:v>
                </c:pt>
                <c:pt idx="3001">
                  <c:v>1.5418744601430587E-2</c:v>
                </c:pt>
                <c:pt idx="3002">
                  <c:v>1.5415966073132998E-2</c:v>
                </c:pt>
                <c:pt idx="3003">
                  <c:v>1.5413136879815241E-2</c:v>
                </c:pt>
                <c:pt idx="3004">
                  <c:v>1.54102569132516E-2</c:v>
                </c:pt>
                <c:pt idx="3005">
                  <c:v>1.5407326065297411E-2</c:v>
                </c:pt>
                <c:pt idx="3006">
                  <c:v>1.5404344227680051E-2</c:v>
                </c:pt>
                <c:pt idx="3007">
                  <c:v>1.5401311292243135E-2</c:v>
                </c:pt>
                <c:pt idx="3008">
                  <c:v>1.5398227150771727E-2</c:v>
                </c:pt>
                <c:pt idx="3009">
                  <c:v>1.5395091695039231E-2</c:v>
                </c:pt>
                <c:pt idx="3010">
                  <c:v>1.5391904816865263E-2</c:v>
                </c:pt>
                <c:pt idx="3011">
                  <c:v>1.5388666408022845E-2</c:v>
                </c:pt>
                <c:pt idx="3012">
                  <c:v>1.538537636034297E-2</c:v>
                </c:pt>
                <c:pt idx="3013">
                  <c:v>1.5382034565575053E-2</c:v>
                </c:pt>
                <c:pt idx="3014">
                  <c:v>1.5378640915561289E-2</c:v>
                </c:pt>
                <c:pt idx="3015">
                  <c:v>1.5375195302050691E-2</c:v>
                </c:pt>
                <c:pt idx="3016">
                  <c:v>1.5371697616884995E-2</c:v>
                </c:pt>
                <c:pt idx="3017">
                  <c:v>1.5368147751824763E-2</c:v>
                </c:pt>
                <c:pt idx="3018">
                  <c:v>1.5364545598676413E-2</c:v>
                </c:pt>
                <c:pt idx="3019">
                  <c:v>1.5360891049234821E-2</c:v>
                </c:pt>
                <c:pt idx="3020">
                  <c:v>1.5357183995317719E-2</c:v>
                </c:pt>
                <c:pt idx="3021">
                  <c:v>1.5353424328673055E-2</c:v>
                </c:pt>
                <c:pt idx="3022">
                  <c:v>1.5349611941141707E-2</c:v>
                </c:pt>
                <c:pt idx="3023">
                  <c:v>1.5345746724482712E-2</c:v>
                </c:pt>
                <c:pt idx="3024">
                  <c:v>1.5341828570524782E-2</c:v>
                </c:pt>
                <c:pt idx="3025">
                  <c:v>1.5337857371038356E-2</c:v>
                </c:pt>
                <c:pt idx="3026">
                  <c:v>1.5333833017840101E-2</c:v>
                </c:pt>
                <c:pt idx="3027">
                  <c:v>1.532975540270016E-2</c:v>
                </c:pt>
                <c:pt idx="3028">
                  <c:v>1.5325624417422938E-2</c:v>
                </c:pt>
                <c:pt idx="3029">
                  <c:v>1.5321439953813179E-2</c:v>
                </c:pt>
                <c:pt idx="3030">
                  <c:v>1.5317201903663464E-2</c:v>
                </c:pt>
                <c:pt idx="3031">
                  <c:v>1.5312910158766263E-2</c:v>
                </c:pt>
                <c:pt idx="3032">
                  <c:v>1.5308564610925545E-2</c:v>
                </c:pt>
                <c:pt idx="3033">
                  <c:v>1.5304165151909894E-2</c:v>
                </c:pt>
                <c:pt idx="3034">
                  <c:v>1.5299711673546266E-2</c:v>
                </c:pt>
                <c:pt idx="3035">
                  <c:v>1.5295204067614625E-2</c:v>
                </c:pt>
                <c:pt idx="3036">
                  <c:v>1.5290642225918036E-2</c:v>
                </c:pt>
                <c:pt idx="3037">
                  <c:v>1.5286026040236229E-2</c:v>
                </c:pt>
                <c:pt idx="3038">
                  <c:v>1.5281355402383196E-2</c:v>
                </c:pt>
                <c:pt idx="3039">
                  <c:v>1.5276630204138424E-2</c:v>
                </c:pt>
                <c:pt idx="3040">
                  <c:v>1.5271850337304063E-2</c:v>
                </c:pt>
                <c:pt idx="3041">
                  <c:v>1.5267015693693826E-2</c:v>
                </c:pt>
                <c:pt idx="3042">
                  <c:v>1.5262126165062919E-2</c:v>
                </c:pt>
                <c:pt idx="3043">
                  <c:v>1.5257181643247752E-2</c:v>
                </c:pt>
                <c:pt idx="3044">
                  <c:v>1.5252182020015066E-2</c:v>
                </c:pt>
                <c:pt idx="3045">
                  <c:v>1.5247127187177545E-2</c:v>
                </c:pt>
                <c:pt idx="3046">
                  <c:v>1.5242017036512925E-2</c:v>
                </c:pt>
                <c:pt idx="3047">
                  <c:v>1.5236851459822025E-2</c:v>
                </c:pt>
                <c:pt idx="3048">
                  <c:v>1.5231630348939908E-2</c:v>
                </c:pt>
                <c:pt idx="3049">
                  <c:v>1.5214444050352625E-2</c:v>
                </c:pt>
                <c:pt idx="3050">
                  <c:v>1.5179433602296632E-2</c:v>
                </c:pt>
                <c:pt idx="3051">
                  <c:v>1.5174059961794254E-2</c:v>
                </c:pt>
                <c:pt idx="3052">
                  <c:v>1.5168630507169651E-2</c:v>
                </c:pt>
                <c:pt idx="3053">
                  <c:v>1.5163145130494634E-2</c:v>
                </c:pt>
                <c:pt idx="3054">
                  <c:v>1.5157603723864162E-2</c:v>
                </c:pt>
                <c:pt idx="3055">
                  <c:v>1.5152006179407458E-2</c:v>
                </c:pt>
                <c:pt idx="3056">
                  <c:v>1.5146352389160921E-2</c:v>
                </c:pt>
                <c:pt idx="3057">
                  <c:v>1.5140642245253568E-2</c:v>
                </c:pt>
                <c:pt idx="3058">
                  <c:v>1.5134875639744505E-2</c:v>
                </c:pt>
                <c:pt idx="3059">
                  <c:v>1.5129052464773652E-2</c:v>
                </c:pt>
                <c:pt idx="3060">
                  <c:v>1.5123172612376499E-2</c:v>
                </c:pt>
                <c:pt idx="3061">
                  <c:v>1.5117235974669569E-2</c:v>
                </c:pt>
                <c:pt idx="3062">
                  <c:v>1.5111242443768887E-2</c:v>
                </c:pt>
                <c:pt idx="3063">
                  <c:v>1.5105191911732391E-2</c:v>
                </c:pt>
                <c:pt idx="3064">
                  <c:v>1.5099084270641111E-2</c:v>
                </c:pt>
                <c:pt idx="3065">
                  <c:v>1.5092919412622014E-2</c:v>
                </c:pt>
                <c:pt idx="3066">
                  <c:v>1.5086697229743888E-2</c:v>
                </c:pt>
                <c:pt idx="3067">
                  <c:v>1.5080417614110076E-2</c:v>
                </c:pt>
                <c:pt idx="3068">
                  <c:v>1.5074080457789095E-2</c:v>
                </c:pt>
                <c:pt idx="3069">
                  <c:v>1.5067685652895246E-2</c:v>
                </c:pt>
                <c:pt idx="3070">
                  <c:v>1.5061233091508008E-2</c:v>
                </c:pt>
                <c:pt idx="3071">
                  <c:v>1.5054722665718263E-2</c:v>
                </c:pt>
                <c:pt idx="3072">
                  <c:v>1.5048154267639715E-2</c:v>
                </c:pt>
                <c:pt idx="3073">
                  <c:v>1.5041527789327909E-2</c:v>
                </c:pt>
                <c:pt idx="3074">
                  <c:v>1.5034843122884337E-2</c:v>
                </c:pt>
                <c:pt idx="3075">
                  <c:v>1.5028100160422183E-2</c:v>
                </c:pt>
                <c:pt idx="3076">
                  <c:v>1.5021298794007763E-2</c:v>
                </c:pt>
                <c:pt idx="3077">
                  <c:v>1.5014438915730384E-2</c:v>
                </c:pt>
                <c:pt idx="3078">
                  <c:v>1.5007520417713817E-2</c:v>
                </c:pt>
                <c:pt idx="3079">
                  <c:v>1.5000543192012225E-2</c:v>
                </c:pt>
                <c:pt idx="3080">
                  <c:v>1.499350713072555E-2</c:v>
                </c:pt>
                <c:pt idx="3081">
                  <c:v>1.4986412125965224E-2</c:v>
                </c:pt>
                <c:pt idx="3082">
                  <c:v>1.4979258069796293E-2</c:v>
                </c:pt>
                <c:pt idx="3083">
                  <c:v>1.497204485430644E-2</c:v>
                </c:pt>
                <c:pt idx="3084">
                  <c:v>1.4964772371629464E-2</c:v>
                </c:pt>
                <c:pt idx="3085">
                  <c:v>1.4957440513806314E-2</c:v>
                </c:pt>
                <c:pt idx="3086">
                  <c:v>1.4950049172970348E-2</c:v>
                </c:pt>
                <c:pt idx="3087">
                  <c:v>1.4942598241161814E-2</c:v>
                </c:pt>
                <c:pt idx="3088">
                  <c:v>1.4935087610536609E-2</c:v>
                </c:pt>
                <c:pt idx="3089">
                  <c:v>1.4927517173123213E-2</c:v>
                </c:pt>
                <c:pt idx="3090">
                  <c:v>1.491988682105375E-2</c:v>
                </c:pt>
                <c:pt idx="3091">
                  <c:v>1.4912196446402293E-2</c:v>
                </c:pt>
                <c:pt idx="3092">
                  <c:v>1.4904445941254214E-2</c:v>
                </c:pt>
                <c:pt idx="3093">
                  <c:v>1.4896635197729427E-2</c:v>
                </c:pt>
                <c:pt idx="3094">
                  <c:v>1.4888764107877862E-2</c:v>
                </c:pt>
                <c:pt idx="3095">
                  <c:v>1.4880832563830373E-2</c:v>
                </c:pt>
                <c:pt idx="3096">
                  <c:v>1.4872840457648263E-2</c:v>
                </c:pt>
                <c:pt idx="3097">
                  <c:v>1.486478768143859E-2</c:v>
                </c:pt>
                <c:pt idx="3098">
                  <c:v>1.4856674127285086E-2</c:v>
                </c:pt>
                <c:pt idx="3099">
                  <c:v>1.4848499687282765E-2</c:v>
                </c:pt>
                <c:pt idx="3100">
                  <c:v>1.4839672891988785E-2</c:v>
                </c:pt>
                <c:pt idx="3101">
                  <c:v>1.4830777504549119E-2</c:v>
                </c:pt>
                <c:pt idx="3102">
                  <c:v>1.482241100651668E-2</c:v>
                </c:pt>
                <c:pt idx="3103">
                  <c:v>1.4813983175556199E-2</c:v>
                </c:pt>
                <c:pt idx="3104">
                  <c:v>1.4805493903807499E-2</c:v>
                </c:pt>
                <c:pt idx="3105">
                  <c:v>1.4796943083329048E-2</c:v>
                </c:pt>
                <c:pt idx="3106">
                  <c:v>1.4788330606225569E-2</c:v>
                </c:pt>
                <c:pt idx="3107">
                  <c:v>1.4779656364589671E-2</c:v>
                </c:pt>
                <c:pt idx="3108">
                  <c:v>1.4770920250502105E-2</c:v>
                </c:pt>
                <c:pt idx="3109">
                  <c:v>1.4762122156043583E-2</c:v>
                </c:pt>
                <c:pt idx="3110">
                  <c:v>1.475326197334058E-2</c:v>
                </c:pt>
                <c:pt idx="3111">
                  <c:v>1.4744339594449854E-2</c:v>
                </c:pt>
                <c:pt idx="3112">
                  <c:v>1.4735354911485719E-2</c:v>
                </c:pt>
                <c:pt idx="3113">
                  <c:v>1.472630781653928E-2</c:v>
                </c:pt>
                <c:pt idx="3114">
                  <c:v>1.4717198201666353E-2</c:v>
                </c:pt>
                <c:pt idx="3115">
                  <c:v>1.470802595900351E-2</c:v>
                </c:pt>
                <c:pt idx="3116">
                  <c:v>1.4698790980617741E-2</c:v>
                </c:pt>
                <c:pt idx="3117">
                  <c:v>1.4689493158598766E-2</c:v>
                </c:pt>
                <c:pt idx="3118">
                  <c:v>1.4680132385059082E-2</c:v>
                </c:pt>
                <c:pt idx="3119">
                  <c:v>1.467070855205308E-2</c:v>
                </c:pt>
                <c:pt idx="3120">
                  <c:v>1.4661221551692848E-2</c:v>
                </c:pt>
                <c:pt idx="3121">
                  <c:v>1.4651671276089915E-2</c:v>
                </c:pt>
                <c:pt idx="3122">
                  <c:v>1.4642057617297753E-2</c:v>
                </c:pt>
                <c:pt idx="3123">
                  <c:v>1.4632380467427477E-2</c:v>
                </c:pt>
                <c:pt idx="3124">
                  <c:v>1.4622639718578244E-2</c:v>
                </c:pt>
                <c:pt idx="3125">
                  <c:v>1.4612835262814114E-2</c:v>
                </c:pt>
                <c:pt idx="3126">
                  <c:v>1.4602966992256633E-2</c:v>
                </c:pt>
                <c:pt idx="3127">
                  <c:v>1.4593034798969494E-2</c:v>
                </c:pt>
                <c:pt idx="3128">
                  <c:v>1.4583038575050498E-2</c:v>
                </c:pt>
                <c:pt idx="3129">
                  <c:v>1.4572978212597218E-2</c:v>
                </c:pt>
                <c:pt idx="3130">
                  <c:v>1.4562853603718479E-2</c:v>
                </c:pt>
                <c:pt idx="3131">
                  <c:v>1.4552664640476562E-2</c:v>
                </c:pt>
                <c:pt idx="3132">
                  <c:v>1.4542411214956341E-2</c:v>
                </c:pt>
                <c:pt idx="3133">
                  <c:v>1.453209321930039E-2</c:v>
                </c:pt>
                <c:pt idx="3134">
                  <c:v>1.4521710545535391E-2</c:v>
                </c:pt>
                <c:pt idx="3135">
                  <c:v>1.4511263085791617E-2</c:v>
                </c:pt>
                <c:pt idx="3136">
                  <c:v>1.450075073215279E-2</c:v>
                </c:pt>
                <c:pt idx="3137">
                  <c:v>1.4490173376702317E-2</c:v>
                </c:pt>
                <c:pt idx="3138">
                  <c:v>1.4479530911534923E-2</c:v>
                </c:pt>
                <c:pt idx="3139">
                  <c:v>1.4468823228733177E-2</c:v>
                </c:pt>
                <c:pt idx="3140">
                  <c:v>1.4458050220414213E-2</c:v>
                </c:pt>
                <c:pt idx="3141">
                  <c:v>1.4447211778637115E-2</c:v>
                </c:pt>
                <c:pt idx="3142">
                  <c:v>1.4436307795529835E-2</c:v>
                </c:pt>
                <c:pt idx="3143">
                  <c:v>1.4425338163150621E-2</c:v>
                </c:pt>
                <c:pt idx="3144">
                  <c:v>1.4414302773580533E-2</c:v>
                </c:pt>
                <c:pt idx="3145">
                  <c:v>1.4403201518969821E-2</c:v>
                </c:pt>
                <c:pt idx="3146">
                  <c:v>1.4392034291340821E-2</c:v>
                </c:pt>
                <c:pt idx="3147">
                  <c:v>1.4380800982831444E-2</c:v>
                </c:pt>
                <c:pt idx="3148">
                  <c:v>1.43695014854984E-2</c:v>
                </c:pt>
                <c:pt idx="3149">
                  <c:v>1.4358135691467251E-2</c:v>
                </c:pt>
                <c:pt idx="3150">
                  <c:v>1.434670349280542E-2</c:v>
                </c:pt>
                <c:pt idx="3151">
                  <c:v>1.4335204781626282E-2</c:v>
                </c:pt>
                <c:pt idx="3152">
                  <c:v>1.4322809951541881E-2</c:v>
                </c:pt>
                <c:pt idx="3153">
                  <c:v>1.4310340213643202E-2</c:v>
                </c:pt>
                <c:pt idx="3154">
                  <c:v>1.4298631760554362E-2</c:v>
                </c:pt>
                <c:pt idx="3155">
                  <c:v>1.4286856347869904E-2</c:v>
                </c:pt>
                <c:pt idx="3156">
                  <c:v>1.4276179323331913E-2</c:v>
                </c:pt>
                <c:pt idx="3157">
                  <c:v>1.4274909125502585E-2</c:v>
                </c:pt>
                <c:pt idx="3158">
                  <c:v>1.4275701608395535E-2</c:v>
                </c:pt>
                <c:pt idx="3159">
                  <c:v>1.427648817284837E-2</c:v>
                </c:pt>
                <c:pt idx="3160">
                  <c:v>1.4277268805480716E-2</c:v>
                </c:pt>
                <c:pt idx="3161">
                  <c:v>1.4278043492877739E-2</c:v>
                </c:pt>
                <c:pt idx="3162">
                  <c:v>1.4278812221612787E-2</c:v>
                </c:pt>
                <c:pt idx="3163">
                  <c:v>1.4279574978305535E-2</c:v>
                </c:pt>
                <c:pt idx="3164">
                  <c:v>1.4280331749552483E-2</c:v>
                </c:pt>
                <c:pt idx="3165">
                  <c:v>1.4281082521915636E-2</c:v>
                </c:pt>
                <c:pt idx="3166">
                  <c:v>1.4281827282037767E-2</c:v>
                </c:pt>
                <c:pt idx="3167">
                  <c:v>1.4282566016480652E-2</c:v>
                </c:pt>
                <c:pt idx="3168">
                  <c:v>1.4283298711852523E-2</c:v>
                </c:pt>
                <c:pt idx="3169">
                  <c:v>1.4284025354738368E-2</c:v>
                </c:pt>
                <c:pt idx="3170">
                  <c:v>1.4284745931746225E-2</c:v>
                </c:pt>
                <c:pt idx="3171">
                  <c:v>1.4285460429461081E-2</c:v>
                </c:pt>
                <c:pt idx="3172">
                  <c:v>1.4286168834479612E-2</c:v>
                </c:pt>
                <c:pt idx="3173">
                  <c:v>1.4286871133409814E-2</c:v>
                </c:pt>
                <c:pt idx="3174">
                  <c:v>1.4287567312813519E-2</c:v>
                </c:pt>
                <c:pt idx="3175">
                  <c:v>1.4288257359322076E-2</c:v>
                </c:pt>
                <c:pt idx="3176">
                  <c:v>1.4288941259497312E-2</c:v>
                </c:pt>
                <c:pt idx="3177">
                  <c:v>1.4289618999982026E-2</c:v>
                </c:pt>
                <c:pt idx="3178">
                  <c:v>1.4290290567314765E-2</c:v>
                </c:pt>
                <c:pt idx="3179">
                  <c:v>1.4290955948127003E-2</c:v>
                </c:pt>
                <c:pt idx="3180">
                  <c:v>1.4291615129003624E-2</c:v>
                </c:pt>
                <c:pt idx="3181">
                  <c:v>1.4292268096541163E-2</c:v>
                </c:pt>
                <c:pt idx="3182">
                  <c:v>1.4292914837336163E-2</c:v>
                </c:pt>
                <c:pt idx="3183">
                  <c:v>1.4293555337973664E-2</c:v>
                </c:pt>
                <c:pt idx="3184">
                  <c:v>1.4294189585061613E-2</c:v>
                </c:pt>
                <c:pt idx="3185">
                  <c:v>1.4294817565184964E-2</c:v>
                </c:pt>
                <c:pt idx="3186">
                  <c:v>1.4295439264940419E-2</c:v>
                </c:pt>
                <c:pt idx="3187">
                  <c:v>1.4296054670935995E-2</c:v>
                </c:pt>
                <c:pt idx="3188">
                  <c:v>1.4296663769756647E-2</c:v>
                </c:pt>
                <c:pt idx="3189">
                  <c:v>1.4297266547964173E-2</c:v>
                </c:pt>
                <c:pt idx="3190">
                  <c:v>1.4297862992224637E-2</c:v>
                </c:pt>
                <c:pt idx="3191">
                  <c:v>1.4298453089076516E-2</c:v>
                </c:pt>
                <c:pt idx="3192">
                  <c:v>1.4299036825139484E-2</c:v>
                </c:pt>
                <c:pt idx="3193">
                  <c:v>1.4299614186998651E-2</c:v>
                </c:pt>
                <c:pt idx="3194">
                  <c:v>1.4300185161250449E-2</c:v>
                </c:pt>
                <c:pt idx="3195">
                  <c:v>1.4300749734491398E-2</c:v>
                </c:pt>
                <c:pt idx="3196">
                  <c:v>1.4301307893329583E-2</c:v>
                </c:pt>
                <c:pt idx="3197">
                  <c:v>1.430185962432688E-2</c:v>
                </c:pt>
                <c:pt idx="3198">
                  <c:v>1.4302404914102779E-2</c:v>
                </c:pt>
                <c:pt idx="3199">
                  <c:v>1.4302943749253789E-2</c:v>
                </c:pt>
                <c:pt idx="3200">
                  <c:v>1.4303476116353436E-2</c:v>
                </c:pt>
                <c:pt idx="3201">
                  <c:v>1.4304002002044439E-2</c:v>
                </c:pt>
                <c:pt idx="3202">
                  <c:v>1.4304521392853852E-2</c:v>
                </c:pt>
                <c:pt idx="3203">
                  <c:v>1.4305034275424481E-2</c:v>
                </c:pt>
                <c:pt idx="3204">
                  <c:v>1.4305576471708376E-2</c:v>
                </c:pt>
                <c:pt idx="3205">
                  <c:v>1.4317287981121246E-2</c:v>
                </c:pt>
                <c:pt idx="3206">
                  <c:v>1.4345799846883039E-2</c:v>
                </c:pt>
                <c:pt idx="3207">
                  <c:v>1.4346286954787787E-2</c:v>
                </c:pt>
                <c:pt idx="3208">
                  <c:v>1.4346767467495162E-2</c:v>
                </c:pt>
                <c:pt idx="3209">
                  <c:v>1.4347241371518422E-2</c:v>
                </c:pt>
                <c:pt idx="3210">
                  <c:v>1.4347708653475517E-2</c:v>
                </c:pt>
                <c:pt idx="3211">
                  <c:v>1.4348169299902938E-2</c:v>
                </c:pt>
                <c:pt idx="3212">
                  <c:v>1.4348623297337219E-2</c:v>
                </c:pt>
                <c:pt idx="3213">
                  <c:v>1.4349070632338102E-2</c:v>
                </c:pt>
                <c:pt idx="3214">
                  <c:v>1.4349511291500116E-2</c:v>
                </c:pt>
                <c:pt idx="3215">
                  <c:v>1.4349945261348347E-2</c:v>
                </c:pt>
                <c:pt idx="3216">
                  <c:v>1.4350372528454071E-2</c:v>
                </c:pt>
                <c:pt idx="3217">
                  <c:v>1.4350793079365411E-2</c:v>
                </c:pt>
                <c:pt idx="3218">
                  <c:v>1.4351323484300996E-2</c:v>
                </c:pt>
                <c:pt idx="3219">
                  <c:v>1.4351843562330772E-2</c:v>
                </c:pt>
                <c:pt idx="3220">
                  <c:v>1.4352240017123005E-2</c:v>
                </c:pt>
                <c:pt idx="3221">
                  <c:v>1.4352629694311208E-2</c:v>
                </c:pt>
                <c:pt idx="3222">
                  <c:v>1.435301258040874E-2</c:v>
                </c:pt>
                <c:pt idx="3223">
                  <c:v>1.4353388661975254E-2</c:v>
                </c:pt>
                <c:pt idx="3224">
                  <c:v>1.4353757925582087E-2</c:v>
                </c:pt>
                <c:pt idx="3225">
                  <c:v>1.4354120357800664E-2</c:v>
                </c:pt>
                <c:pt idx="3226">
                  <c:v>1.4354475945179062E-2</c:v>
                </c:pt>
                <c:pt idx="3227">
                  <c:v>1.4354824674265449E-2</c:v>
                </c:pt>
                <c:pt idx="3228">
                  <c:v>1.4355166531619465E-2</c:v>
                </c:pt>
                <c:pt idx="3229">
                  <c:v>1.4355501503800831E-2</c:v>
                </c:pt>
                <c:pt idx="3230">
                  <c:v>1.4355829577369351E-2</c:v>
                </c:pt>
                <c:pt idx="3231">
                  <c:v>1.4356150738896303E-2</c:v>
                </c:pt>
                <c:pt idx="3232">
                  <c:v>1.4356464974929805E-2</c:v>
                </c:pt>
                <c:pt idx="3233">
                  <c:v>1.435677227201804E-2</c:v>
                </c:pt>
                <c:pt idx="3234">
                  <c:v>1.4357072616732079E-2</c:v>
                </c:pt>
                <c:pt idx="3235">
                  <c:v>1.4357365995631957E-2</c:v>
                </c:pt>
                <c:pt idx="3236">
                  <c:v>1.4357652395265447E-2</c:v>
                </c:pt>
                <c:pt idx="3237">
                  <c:v>1.4357931802192501E-2</c:v>
                </c:pt>
                <c:pt idx="3238">
                  <c:v>1.4358204202984337E-2</c:v>
                </c:pt>
                <c:pt idx="3239">
                  <c:v>1.4358469584177443E-2</c:v>
                </c:pt>
                <c:pt idx="3240">
                  <c:v>1.4358727932343208E-2</c:v>
                </c:pt>
                <c:pt idx="3241">
                  <c:v>1.4358979234041069E-2</c:v>
                </c:pt>
                <c:pt idx="3242">
                  <c:v>1.4359223475830971E-2</c:v>
                </c:pt>
                <c:pt idx="3243">
                  <c:v>1.4359460644260908E-2</c:v>
                </c:pt>
                <c:pt idx="3244">
                  <c:v>1.4359690725902177E-2</c:v>
                </c:pt>
                <c:pt idx="3245">
                  <c:v>1.4359913707302932E-2</c:v>
                </c:pt>
                <c:pt idx="3246">
                  <c:v>1.4360129575022602E-2</c:v>
                </c:pt>
                <c:pt idx="3247">
                  <c:v>1.4360338315621116E-2</c:v>
                </c:pt>
                <c:pt idx="3248">
                  <c:v>1.4360539915658069E-2</c:v>
                </c:pt>
                <c:pt idx="3249">
                  <c:v>1.4360734361681522E-2</c:v>
                </c:pt>
                <c:pt idx="3250">
                  <c:v>1.4360921640274436E-2</c:v>
                </c:pt>
                <c:pt idx="3251">
                  <c:v>1.4361101737984631E-2</c:v>
                </c:pt>
                <c:pt idx="3252">
                  <c:v>1.4361274641337194E-2</c:v>
                </c:pt>
                <c:pt idx="3253">
                  <c:v>1.4361440336938128E-2</c:v>
                </c:pt>
                <c:pt idx="3254">
                  <c:v>1.4361598811323963E-2</c:v>
                </c:pt>
                <c:pt idx="3255">
                  <c:v>1.4361750051054107E-2</c:v>
                </c:pt>
                <c:pt idx="3256">
                  <c:v>1.4361894042676848E-2</c:v>
                </c:pt>
                <c:pt idx="3257">
                  <c:v>1.4339581330379091E-2</c:v>
                </c:pt>
                <c:pt idx="3258">
                  <c:v>1.4322919352933739E-2</c:v>
                </c:pt>
                <c:pt idx="3259">
                  <c:v>1.4323041185849561E-2</c:v>
                </c:pt>
                <c:pt idx="3260">
                  <c:v>1.4323155736835369E-2</c:v>
                </c:pt>
                <c:pt idx="3261">
                  <c:v>1.432326299249909E-2</c:v>
                </c:pt>
                <c:pt idx="3262">
                  <c:v>1.4323362939448579E-2</c:v>
                </c:pt>
                <c:pt idx="3263">
                  <c:v>1.432345556426878E-2</c:v>
                </c:pt>
                <c:pt idx="3264">
                  <c:v>1.4323540853555984E-2</c:v>
                </c:pt>
                <c:pt idx="3265">
                  <c:v>1.432361879389484E-2</c:v>
                </c:pt>
                <c:pt idx="3266">
                  <c:v>1.4323689371893451E-2</c:v>
                </c:pt>
                <c:pt idx="3267">
                  <c:v>1.432375257414808E-2</c:v>
                </c:pt>
                <c:pt idx="3268">
                  <c:v>1.4323808387255063E-2</c:v>
                </c:pt>
                <c:pt idx="3269">
                  <c:v>1.4323856797787504E-2</c:v>
                </c:pt>
                <c:pt idx="3270">
                  <c:v>1.4323897792365075E-2</c:v>
                </c:pt>
                <c:pt idx="3271">
                  <c:v>1.432393135757238E-2</c:v>
                </c:pt>
                <c:pt idx="3272">
                  <c:v>1.432395748000575E-2</c:v>
                </c:pt>
                <c:pt idx="3273">
                  <c:v>1.4323976146261588E-2</c:v>
                </c:pt>
                <c:pt idx="3274">
                  <c:v>1.4323987342924642E-2</c:v>
                </c:pt>
                <c:pt idx="3275">
                  <c:v>1.4323991056602679E-2</c:v>
                </c:pt>
                <c:pt idx="3276">
                  <c:v>1.4323987273892136E-2</c:v>
                </c:pt>
                <c:pt idx="3277">
                  <c:v>1.4323975981389323E-2</c:v>
                </c:pt>
                <c:pt idx="3278">
                  <c:v>1.4323957165678891E-2</c:v>
                </c:pt>
                <c:pt idx="3279">
                  <c:v>1.4323930813333996E-2</c:v>
                </c:pt>
                <c:pt idx="3280">
                  <c:v>1.4323896911008934E-2</c:v>
                </c:pt>
                <c:pt idx="3281">
                  <c:v>1.4323855445253579E-2</c:v>
                </c:pt>
                <c:pt idx="3282">
                  <c:v>1.4323806402664226E-2</c:v>
                </c:pt>
                <c:pt idx="3283">
                  <c:v>1.4323749769848822E-2</c:v>
                </c:pt>
                <c:pt idx="3284">
                  <c:v>1.4323685533403616E-2</c:v>
                </c:pt>
                <c:pt idx="3285">
                  <c:v>1.432361367992489E-2</c:v>
                </c:pt>
                <c:pt idx="3286">
                  <c:v>1.4323534195985772E-2</c:v>
                </c:pt>
                <c:pt idx="3287">
                  <c:v>1.4323447068205694E-2</c:v>
                </c:pt>
                <c:pt idx="3288">
                  <c:v>1.4323352283169435E-2</c:v>
                </c:pt>
                <c:pt idx="3289">
                  <c:v>1.4323249827473098E-2</c:v>
                </c:pt>
                <c:pt idx="3290">
                  <c:v>1.4323139687724527E-2</c:v>
                </c:pt>
                <c:pt idx="3291">
                  <c:v>1.4323021850497003E-2</c:v>
                </c:pt>
                <c:pt idx="3292">
                  <c:v>1.4322896302386699E-2</c:v>
                </c:pt>
                <c:pt idx="3293">
                  <c:v>1.4322763030001446E-2</c:v>
                </c:pt>
                <c:pt idx="3294">
                  <c:v>1.43226220199375E-2</c:v>
                </c:pt>
                <c:pt idx="3295">
                  <c:v>1.4322473258779613E-2</c:v>
                </c:pt>
                <c:pt idx="3296">
                  <c:v>1.4322316733135446E-2</c:v>
                </c:pt>
                <c:pt idx="3297">
                  <c:v>1.4322152429566512E-2</c:v>
                </c:pt>
                <c:pt idx="3298">
                  <c:v>1.4321980334715595E-2</c:v>
                </c:pt>
                <c:pt idx="3299">
                  <c:v>1.4321800435155451E-2</c:v>
                </c:pt>
                <c:pt idx="3300">
                  <c:v>1.4321612717470986E-2</c:v>
                </c:pt>
                <c:pt idx="3301">
                  <c:v>1.4321417168258341E-2</c:v>
                </c:pt>
                <c:pt idx="3302">
                  <c:v>1.4321213774136976E-2</c:v>
                </c:pt>
                <c:pt idx="3303">
                  <c:v>1.432100252169128E-2</c:v>
                </c:pt>
                <c:pt idx="3304">
                  <c:v>1.4320783397494576E-2</c:v>
                </c:pt>
                <c:pt idx="3305">
                  <c:v>1.4320556388154647E-2</c:v>
                </c:pt>
                <c:pt idx="3306">
                  <c:v>1.4320321480279025E-2</c:v>
                </c:pt>
                <c:pt idx="3307">
                  <c:v>1.4320078660464168E-2</c:v>
                </c:pt>
                <c:pt idx="3308">
                  <c:v>1.4319827915271465E-2</c:v>
                </c:pt>
                <c:pt idx="3309">
                  <c:v>1.4319569231320292E-2</c:v>
                </c:pt>
                <c:pt idx="3310">
                  <c:v>1.4319302595229911E-2</c:v>
                </c:pt>
                <c:pt idx="3311">
                  <c:v>1.4319027993538734E-2</c:v>
                </c:pt>
                <c:pt idx="3312">
                  <c:v>1.4318745412877637E-2</c:v>
                </c:pt>
                <c:pt idx="3313">
                  <c:v>1.4318454839854271E-2</c:v>
                </c:pt>
                <c:pt idx="3314">
                  <c:v>1.4318156261030264E-2</c:v>
                </c:pt>
                <c:pt idx="3315">
                  <c:v>1.4317849663013294E-2</c:v>
                </c:pt>
                <c:pt idx="3316">
                  <c:v>1.4317535032422656E-2</c:v>
                </c:pt>
                <c:pt idx="3317">
                  <c:v>1.4317212355808143E-2</c:v>
                </c:pt>
                <c:pt idx="3318">
                  <c:v>1.431688161977766E-2</c:v>
                </c:pt>
                <c:pt idx="3319">
                  <c:v>1.4316542810962002E-2</c:v>
                </c:pt>
                <c:pt idx="3320">
                  <c:v>1.4316195915922536E-2</c:v>
                </c:pt>
                <c:pt idx="3321">
                  <c:v>1.4315840921267111E-2</c:v>
                </c:pt>
                <c:pt idx="3322">
                  <c:v>1.4315477813580231E-2</c:v>
                </c:pt>
                <c:pt idx="3323">
                  <c:v>1.4315106579458064E-2</c:v>
                </c:pt>
                <c:pt idx="3324">
                  <c:v>1.4314727205496595E-2</c:v>
                </c:pt>
                <c:pt idx="3325">
                  <c:v>1.4314339678326932E-2</c:v>
                </c:pt>
                <c:pt idx="3326">
                  <c:v>1.4313943984475583E-2</c:v>
                </c:pt>
                <c:pt idx="3327">
                  <c:v>1.4313540110584978E-2</c:v>
                </c:pt>
                <c:pt idx="3328">
                  <c:v>1.4313128043228167E-2</c:v>
                </c:pt>
                <c:pt idx="3329">
                  <c:v>1.4312707769024414E-2</c:v>
                </c:pt>
                <c:pt idx="3330">
                  <c:v>1.4312279274569704E-2</c:v>
                </c:pt>
                <c:pt idx="3331">
                  <c:v>1.4311842546402396E-2</c:v>
                </c:pt>
                <c:pt idx="3332">
                  <c:v>1.431139757118804E-2</c:v>
                </c:pt>
                <c:pt idx="3333">
                  <c:v>1.4310944335487925E-2</c:v>
                </c:pt>
                <c:pt idx="3334">
                  <c:v>1.4310482825898144E-2</c:v>
                </c:pt>
                <c:pt idx="3335">
                  <c:v>1.4310013029026448E-2</c:v>
                </c:pt>
                <c:pt idx="3336">
                  <c:v>1.4309534931434232E-2</c:v>
                </c:pt>
                <c:pt idx="3337">
                  <c:v>1.4309048519763716E-2</c:v>
                </c:pt>
                <c:pt idx="3338">
                  <c:v>1.4308553780564672E-2</c:v>
                </c:pt>
                <c:pt idx="3339">
                  <c:v>1.4308050700491213E-2</c:v>
                </c:pt>
                <c:pt idx="3340">
                  <c:v>1.4307539266069872E-2</c:v>
                </c:pt>
                <c:pt idx="3341">
                  <c:v>1.4307019463919858E-2</c:v>
                </c:pt>
                <c:pt idx="3342">
                  <c:v>1.4306491280683535E-2</c:v>
                </c:pt>
                <c:pt idx="3343">
                  <c:v>1.4305954702887582E-2</c:v>
                </c:pt>
                <c:pt idx="3344">
                  <c:v>1.4305409717151038E-2</c:v>
                </c:pt>
                <c:pt idx="3345">
                  <c:v>1.4304856310081515E-2</c:v>
                </c:pt>
                <c:pt idx="3346">
                  <c:v>1.4304294468263649E-2</c:v>
                </c:pt>
                <c:pt idx="3347">
                  <c:v>1.4303724178293387E-2</c:v>
                </c:pt>
                <c:pt idx="3348">
                  <c:v>1.4303145426766759E-2</c:v>
                </c:pt>
                <c:pt idx="3349">
                  <c:v>1.4302558200279791E-2</c:v>
                </c:pt>
                <c:pt idx="3350">
                  <c:v>1.4301962485428589E-2</c:v>
                </c:pt>
                <c:pt idx="3351">
                  <c:v>1.430135826879742E-2</c:v>
                </c:pt>
                <c:pt idx="3352">
                  <c:v>1.4300745536993877E-2</c:v>
                </c:pt>
                <c:pt idx="3353">
                  <c:v>1.4300124276614127E-2</c:v>
                </c:pt>
                <c:pt idx="3354">
                  <c:v>1.4299494474242514E-2</c:v>
                </c:pt>
                <c:pt idx="3355">
                  <c:v>1.4298856116463463E-2</c:v>
                </c:pt>
                <c:pt idx="3356">
                  <c:v>1.429820918991926E-2</c:v>
                </c:pt>
                <c:pt idx="3357">
                  <c:v>1.4297553681148104E-2</c:v>
                </c:pt>
                <c:pt idx="3358">
                  <c:v>1.4296889576768874E-2</c:v>
                </c:pt>
                <c:pt idx="3359">
                  <c:v>1.4296216863389371E-2</c:v>
                </c:pt>
                <c:pt idx="3360">
                  <c:v>1.4295535527593993E-2</c:v>
                </c:pt>
                <c:pt idx="3361">
                  <c:v>1.4294845555978484E-2</c:v>
                </c:pt>
                <c:pt idx="3362">
                  <c:v>1.4294146935127407E-2</c:v>
                </c:pt>
                <c:pt idx="3363">
                  <c:v>1.4293439651636722E-2</c:v>
                </c:pt>
                <c:pt idx="3364">
                  <c:v>1.4292723692125487E-2</c:v>
                </c:pt>
                <c:pt idx="3365">
                  <c:v>1.4291999043143282E-2</c:v>
                </c:pt>
                <c:pt idx="3366">
                  <c:v>1.429126569135564E-2</c:v>
                </c:pt>
                <c:pt idx="3367">
                  <c:v>1.4290523623265824E-2</c:v>
                </c:pt>
                <c:pt idx="3368">
                  <c:v>1.4289772825562286E-2</c:v>
                </c:pt>
                <c:pt idx="3369">
                  <c:v>1.4289013284783238E-2</c:v>
                </c:pt>
                <c:pt idx="3370">
                  <c:v>1.4288244987524543E-2</c:v>
                </c:pt>
                <c:pt idx="3371">
                  <c:v>1.4287467920405221E-2</c:v>
                </c:pt>
                <c:pt idx="3372">
                  <c:v>1.428668207000955E-2</c:v>
                </c:pt>
                <c:pt idx="3373">
                  <c:v>1.4285887422922023E-2</c:v>
                </c:pt>
                <c:pt idx="3374">
                  <c:v>1.4285083965738458E-2</c:v>
                </c:pt>
                <c:pt idx="3375">
                  <c:v>1.4284271685100986E-2</c:v>
                </c:pt>
                <c:pt idx="3376">
                  <c:v>1.4283450567513005E-2</c:v>
                </c:pt>
                <c:pt idx="3377">
                  <c:v>1.4282620599662992E-2</c:v>
                </c:pt>
                <c:pt idx="3378">
                  <c:v>1.4281781768077298E-2</c:v>
                </c:pt>
                <c:pt idx="3379">
                  <c:v>1.4280934059409668E-2</c:v>
                </c:pt>
                <c:pt idx="3380">
                  <c:v>1.4280077460198222E-2</c:v>
                </c:pt>
                <c:pt idx="3381">
                  <c:v>1.4279211957073421E-2</c:v>
                </c:pt>
                <c:pt idx="3382">
                  <c:v>1.4278337536619548E-2</c:v>
                </c:pt>
                <c:pt idx="3383">
                  <c:v>1.4277454185420963E-2</c:v>
                </c:pt>
                <c:pt idx="3384">
                  <c:v>1.4276561890096661E-2</c:v>
                </c:pt>
                <c:pt idx="3385">
                  <c:v>1.4275660637230868E-2</c:v>
                </c:pt>
                <c:pt idx="3386">
                  <c:v>1.4274750413419289E-2</c:v>
                </c:pt>
                <c:pt idx="3387">
                  <c:v>1.4273831205246394E-2</c:v>
                </c:pt>
                <c:pt idx="3388">
                  <c:v>1.4272902999307918E-2</c:v>
                </c:pt>
                <c:pt idx="3389">
                  <c:v>1.4271965782211259E-2</c:v>
                </c:pt>
                <c:pt idx="3390">
                  <c:v>1.4271019540563796E-2</c:v>
                </c:pt>
                <c:pt idx="3391">
                  <c:v>1.4270064260926703E-2</c:v>
                </c:pt>
                <c:pt idx="3392">
                  <c:v>1.4269099929907188E-2</c:v>
                </c:pt>
                <c:pt idx="3393">
                  <c:v>1.4268126534112621E-2</c:v>
                </c:pt>
                <c:pt idx="3394">
                  <c:v>1.4267144060115805E-2</c:v>
                </c:pt>
                <c:pt idx="3395">
                  <c:v>1.426615249454717E-2</c:v>
                </c:pt>
                <c:pt idx="3396">
                  <c:v>1.4265151823967769E-2</c:v>
                </c:pt>
                <c:pt idx="3397">
                  <c:v>1.4264142034996522E-2</c:v>
                </c:pt>
                <c:pt idx="3398">
                  <c:v>1.4263123114206131E-2</c:v>
                </c:pt>
                <c:pt idx="3399">
                  <c:v>1.4262095048192187E-2</c:v>
                </c:pt>
                <c:pt idx="3400">
                  <c:v>1.4261057823573601E-2</c:v>
                </c:pt>
                <c:pt idx="3401">
                  <c:v>1.4260011426934711E-2</c:v>
                </c:pt>
                <c:pt idx="3402">
                  <c:v>1.4258955844848027E-2</c:v>
                </c:pt>
                <c:pt idx="3403">
                  <c:v>1.4257891063944012E-2</c:v>
                </c:pt>
                <c:pt idx="3404">
                  <c:v>1.4256817070795241E-2</c:v>
                </c:pt>
                <c:pt idx="3405">
                  <c:v>1.4255733852009107E-2</c:v>
                </c:pt>
                <c:pt idx="3406">
                  <c:v>1.4254641394158007E-2</c:v>
                </c:pt>
                <c:pt idx="3407">
                  <c:v>1.4253539683872381E-2</c:v>
                </c:pt>
                <c:pt idx="3408">
                  <c:v>1.425242870771338E-2</c:v>
                </c:pt>
                <c:pt idx="3409">
                  <c:v>1.4251308452288192E-2</c:v>
                </c:pt>
                <c:pt idx="3410">
                  <c:v>1.4250178904215668E-2</c:v>
                </c:pt>
                <c:pt idx="3411">
                  <c:v>1.4249040050045191E-2</c:v>
                </c:pt>
                <c:pt idx="3412">
                  <c:v>1.4247809387983295E-2</c:v>
                </c:pt>
                <c:pt idx="3413">
                  <c:v>1.4257698380603335E-2</c:v>
                </c:pt>
                <c:pt idx="3414">
                  <c:v>1.4284428553376095E-2</c:v>
                </c:pt>
                <c:pt idx="3415">
                  <c:v>1.4283247776509937E-2</c:v>
                </c:pt>
                <c:pt idx="3416">
                  <c:v>1.4282057598940832E-2</c:v>
                </c:pt>
                <c:pt idx="3417">
                  <c:v>1.4280858007227622E-2</c:v>
                </c:pt>
                <c:pt idx="3418">
                  <c:v>1.427964898794099E-2</c:v>
                </c:pt>
                <c:pt idx="3419">
                  <c:v>1.4278430527616574E-2</c:v>
                </c:pt>
                <c:pt idx="3420">
                  <c:v>1.427720261283648E-2</c:v>
                </c:pt>
                <c:pt idx="3421">
                  <c:v>1.4275965230147987E-2</c:v>
                </c:pt>
                <c:pt idx="3422">
                  <c:v>1.4274718366109947E-2</c:v>
                </c:pt>
                <c:pt idx="3423">
                  <c:v>1.4273462007269786E-2</c:v>
                </c:pt>
                <c:pt idx="3424">
                  <c:v>1.4272196140209517E-2</c:v>
                </c:pt>
                <c:pt idx="3425">
                  <c:v>1.4270920751476388E-2</c:v>
                </c:pt>
                <c:pt idx="3426">
                  <c:v>1.4269635827606096E-2</c:v>
                </c:pt>
                <c:pt idx="3427">
                  <c:v>1.4268341355192195E-2</c:v>
                </c:pt>
                <c:pt idx="3428">
                  <c:v>1.4267037320770561E-2</c:v>
                </c:pt>
                <c:pt idx="3429">
                  <c:v>1.4265723710911482E-2</c:v>
                </c:pt>
                <c:pt idx="3430">
                  <c:v>1.4264305508205894E-2</c:v>
                </c:pt>
                <c:pt idx="3431">
                  <c:v>1.4262876526298891E-2</c:v>
                </c:pt>
                <c:pt idx="3432">
                  <c:v>1.4261532734674518E-2</c:v>
                </c:pt>
                <c:pt idx="3433">
                  <c:v>1.426017931194461E-2</c:v>
                </c:pt>
                <c:pt idx="3434">
                  <c:v>1.4258816244609781E-2</c:v>
                </c:pt>
                <c:pt idx="3435">
                  <c:v>1.4257443519286955E-2</c:v>
                </c:pt>
                <c:pt idx="3436">
                  <c:v>1.425606112251164E-2</c:v>
                </c:pt>
                <c:pt idx="3437">
                  <c:v>1.4254669040819455E-2</c:v>
                </c:pt>
                <c:pt idx="3438">
                  <c:v>1.4253267260803967E-2</c:v>
                </c:pt>
                <c:pt idx="3439">
                  <c:v>1.4251855769000829E-2</c:v>
                </c:pt>
                <c:pt idx="3440">
                  <c:v>1.4250434551968776E-2</c:v>
                </c:pt>
                <c:pt idx="3441">
                  <c:v>1.4249003596289781E-2</c:v>
                </c:pt>
                <c:pt idx="3442">
                  <c:v>1.4247562888499479E-2</c:v>
                </c:pt>
                <c:pt idx="3443">
                  <c:v>1.4246112415156375E-2</c:v>
                </c:pt>
                <c:pt idx="3444">
                  <c:v>1.4244652162819461E-2</c:v>
                </c:pt>
                <c:pt idx="3445">
                  <c:v>1.4243182118082216E-2</c:v>
                </c:pt>
                <c:pt idx="3446">
                  <c:v>1.424170226744534E-2</c:v>
                </c:pt>
                <c:pt idx="3447">
                  <c:v>1.4240212597490852E-2</c:v>
                </c:pt>
                <c:pt idx="3448">
                  <c:v>1.4238713094800437E-2</c:v>
                </c:pt>
                <c:pt idx="3449">
                  <c:v>1.4237203745886631E-2</c:v>
                </c:pt>
                <c:pt idx="3450">
                  <c:v>1.4235684537354475E-2</c:v>
                </c:pt>
                <c:pt idx="3451">
                  <c:v>1.4234155455739457E-2</c:v>
                </c:pt>
                <c:pt idx="3452">
                  <c:v>1.4232616487577138E-2</c:v>
                </c:pt>
                <c:pt idx="3453">
                  <c:v>1.4231067619483985E-2</c:v>
                </c:pt>
                <c:pt idx="3454">
                  <c:v>1.4229508837972492E-2</c:v>
                </c:pt>
                <c:pt idx="3455">
                  <c:v>1.4227940129601246E-2</c:v>
                </c:pt>
                <c:pt idx="3456">
                  <c:v>1.4226361480940515E-2</c:v>
                </c:pt>
                <c:pt idx="3457">
                  <c:v>1.4224772878572167E-2</c:v>
                </c:pt>
                <c:pt idx="3458">
                  <c:v>1.4223174309008423E-2</c:v>
                </c:pt>
                <c:pt idx="3459">
                  <c:v>1.4221565758831132E-2</c:v>
                </c:pt>
                <c:pt idx="3460">
                  <c:v>1.4219947214598924E-2</c:v>
                </c:pt>
                <c:pt idx="3461">
                  <c:v>1.4218318662858824E-2</c:v>
                </c:pt>
                <c:pt idx="3462">
                  <c:v>1.4216680090192658E-2</c:v>
                </c:pt>
                <c:pt idx="3463">
                  <c:v>1.4215031483135904E-2</c:v>
                </c:pt>
                <c:pt idx="3464">
                  <c:v>1.421325383973652E-2</c:v>
                </c:pt>
                <c:pt idx="3465">
                  <c:v>1.4200349168781481E-2</c:v>
                </c:pt>
                <c:pt idx="3466">
                  <c:v>1.4170960122521607E-2</c:v>
                </c:pt>
                <c:pt idx="3467">
                  <c:v>1.4169274419607527E-2</c:v>
                </c:pt>
                <c:pt idx="3468">
                  <c:v>1.4167578640797278E-2</c:v>
                </c:pt>
                <c:pt idx="3469">
                  <c:v>1.4165872772674511E-2</c:v>
                </c:pt>
                <c:pt idx="3470">
                  <c:v>1.4164156801857796E-2</c:v>
                </c:pt>
                <c:pt idx="3471">
                  <c:v>1.4162430714884457E-2</c:v>
                </c:pt>
                <c:pt idx="3472">
                  <c:v>1.416069449840756E-2</c:v>
                </c:pt>
                <c:pt idx="3473">
                  <c:v>1.415894813899937E-2</c:v>
                </c:pt>
                <c:pt idx="3474">
                  <c:v>1.4157191623243503E-2</c:v>
                </c:pt>
                <c:pt idx="3475">
                  <c:v>1.415542493775831E-2</c:v>
                </c:pt>
                <c:pt idx="3476">
                  <c:v>1.4153648069127389E-2</c:v>
                </c:pt>
                <c:pt idx="3477">
                  <c:v>1.4151861003922983E-2</c:v>
                </c:pt>
                <c:pt idx="3478">
                  <c:v>1.4149547718267628E-2</c:v>
                </c:pt>
                <c:pt idx="3479">
                  <c:v>1.4147218778738284E-2</c:v>
                </c:pt>
                <c:pt idx="3480">
                  <c:v>1.4145395187861192E-2</c:v>
                </c:pt>
                <c:pt idx="3481">
                  <c:v>1.4143561339162846E-2</c:v>
                </c:pt>
                <c:pt idx="3482">
                  <c:v>1.4141717219215401E-2</c:v>
                </c:pt>
                <c:pt idx="3483">
                  <c:v>1.4139862814625486E-2</c:v>
                </c:pt>
                <c:pt idx="3484">
                  <c:v>1.4137998111988266E-2</c:v>
                </c:pt>
                <c:pt idx="3485">
                  <c:v>1.4136123097910557E-2</c:v>
                </c:pt>
                <c:pt idx="3486">
                  <c:v>1.4134237758964361E-2</c:v>
                </c:pt>
                <c:pt idx="3487">
                  <c:v>1.413234208176793E-2</c:v>
                </c:pt>
                <c:pt idx="3488">
                  <c:v>1.413043605288155E-2</c:v>
                </c:pt>
                <c:pt idx="3489">
                  <c:v>1.4128519658946891E-2</c:v>
                </c:pt>
                <c:pt idx="3490">
                  <c:v>1.4126592886535764E-2</c:v>
                </c:pt>
                <c:pt idx="3491">
                  <c:v>1.4124655722220126E-2</c:v>
                </c:pt>
                <c:pt idx="3492">
                  <c:v>1.4122708152629884E-2</c:v>
                </c:pt>
                <c:pt idx="3493">
                  <c:v>1.4120750164348599E-2</c:v>
                </c:pt>
                <c:pt idx="3494">
                  <c:v>1.411878174395954E-2</c:v>
                </c:pt>
                <c:pt idx="3495">
                  <c:v>1.4116802878081178E-2</c:v>
                </c:pt>
                <c:pt idx="3496">
                  <c:v>1.4114813553285345E-2</c:v>
                </c:pt>
                <c:pt idx="3497">
                  <c:v>1.4112813756201917E-2</c:v>
                </c:pt>
                <c:pt idx="3498">
                  <c:v>1.4110803473367902E-2</c:v>
                </c:pt>
                <c:pt idx="3499">
                  <c:v>1.4108782691424645E-2</c:v>
                </c:pt>
                <c:pt idx="3500">
                  <c:v>1.4106751396955773E-2</c:v>
                </c:pt>
                <c:pt idx="3501">
                  <c:v>1.4104709576556226E-2</c:v>
                </c:pt>
                <c:pt idx="3502">
                  <c:v>1.4102657216809453E-2</c:v>
                </c:pt>
                <c:pt idx="3503">
                  <c:v>1.4100594304333613E-2</c:v>
                </c:pt>
                <c:pt idx="3504">
                  <c:v>1.409852082570064E-2</c:v>
                </c:pt>
                <c:pt idx="3505">
                  <c:v>1.4096436767516853E-2</c:v>
                </c:pt>
                <c:pt idx="3506">
                  <c:v>1.4094342116365911E-2</c:v>
                </c:pt>
                <c:pt idx="3507">
                  <c:v>1.4092236858865938E-2</c:v>
                </c:pt>
                <c:pt idx="3508">
                  <c:v>1.4090120981588506E-2</c:v>
                </c:pt>
                <c:pt idx="3509">
                  <c:v>1.4087994471140394E-2</c:v>
                </c:pt>
                <c:pt idx="3510">
                  <c:v>1.4085857314128047E-2</c:v>
                </c:pt>
                <c:pt idx="3511">
                  <c:v>1.408370949711176E-2</c:v>
                </c:pt>
                <c:pt idx="3512">
                  <c:v>1.4081551006709374E-2</c:v>
                </c:pt>
                <c:pt idx="3513">
                  <c:v>1.4079381829527631E-2</c:v>
                </c:pt>
                <c:pt idx="3514">
                  <c:v>1.4077201952138295E-2</c:v>
                </c:pt>
                <c:pt idx="3515">
                  <c:v>1.4075011361159177E-2</c:v>
                </c:pt>
                <c:pt idx="3516">
                  <c:v>1.4072810043150698E-2</c:v>
                </c:pt>
                <c:pt idx="3517">
                  <c:v>1.4070597984742412E-2</c:v>
                </c:pt>
                <c:pt idx="3518">
                  <c:v>1.4068375172517612E-2</c:v>
                </c:pt>
                <c:pt idx="3519">
                  <c:v>1.4066141593059479E-2</c:v>
                </c:pt>
                <c:pt idx="3520">
                  <c:v>1.4063897232974637E-2</c:v>
                </c:pt>
                <c:pt idx="3521">
                  <c:v>1.4061642078857848E-2</c:v>
                </c:pt>
                <c:pt idx="3522">
                  <c:v>1.4059376117315465E-2</c:v>
                </c:pt>
                <c:pt idx="3523">
                  <c:v>1.4057099334919311E-2</c:v>
                </c:pt>
                <c:pt idx="3524">
                  <c:v>1.4054811718264145E-2</c:v>
                </c:pt>
                <c:pt idx="3525">
                  <c:v>1.4052513253967849E-2</c:v>
                </c:pt>
                <c:pt idx="3526">
                  <c:v>1.4050203928625396E-2</c:v>
                </c:pt>
                <c:pt idx="3527">
                  <c:v>1.404788372878522E-2</c:v>
                </c:pt>
                <c:pt idx="3528">
                  <c:v>1.4045552641099945E-2</c:v>
                </c:pt>
                <c:pt idx="3529">
                  <c:v>1.4043210652141142E-2</c:v>
                </c:pt>
                <c:pt idx="3530">
                  <c:v>1.4040857748503758E-2</c:v>
                </c:pt>
                <c:pt idx="3531">
                  <c:v>1.4038493916770846E-2</c:v>
                </c:pt>
                <c:pt idx="3532">
                  <c:v>1.4036119143548726E-2</c:v>
                </c:pt>
                <c:pt idx="3533">
                  <c:v>1.4033733415443802E-2</c:v>
                </c:pt>
                <c:pt idx="3534">
                  <c:v>1.4031336719039224E-2</c:v>
                </c:pt>
                <c:pt idx="3535">
                  <c:v>1.4028929040929648E-2</c:v>
                </c:pt>
                <c:pt idx="3536">
                  <c:v>1.4026510367709773E-2</c:v>
                </c:pt>
                <c:pt idx="3537">
                  <c:v>1.4024080685974438E-2</c:v>
                </c:pt>
                <c:pt idx="3538">
                  <c:v>1.4021639982306636E-2</c:v>
                </c:pt>
                <c:pt idx="3539">
                  <c:v>1.4019188243347351E-2</c:v>
                </c:pt>
                <c:pt idx="3540">
                  <c:v>1.4016725455633474E-2</c:v>
                </c:pt>
                <c:pt idx="3541">
                  <c:v>1.401425160579439E-2</c:v>
                </c:pt>
                <c:pt idx="3542">
                  <c:v>1.4011766680401567E-2</c:v>
                </c:pt>
                <c:pt idx="3543">
                  <c:v>1.4009270666084256E-2</c:v>
                </c:pt>
                <c:pt idx="3544">
                  <c:v>1.4006763549414148E-2</c:v>
                </c:pt>
                <c:pt idx="3545">
                  <c:v>1.4004245316985875E-2</c:v>
                </c:pt>
                <c:pt idx="3546">
                  <c:v>1.4001715955393889E-2</c:v>
                </c:pt>
                <c:pt idx="3547">
                  <c:v>1.3999175451244376E-2</c:v>
                </c:pt>
                <c:pt idx="3548">
                  <c:v>1.3996623791132097E-2</c:v>
                </c:pt>
                <c:pt idx="3549">
                  <c:v>1.3994060961628413E-2</c:v>
                </c:pt>
                <c:pt idx="3550">
                  <c:v>1.399148694935105E-2</c:v>
                </c:pt>
                <c:pt idx="3551">
                  <c:v>1.3988901740894578E-2</c:v>
                </c:pt>
                <c:pt idx="3552">
                  <c:v>1.3986305322842067E-2</c:v>
                </c:pt>
                <c:pt idx="3553">
                  <c:v>1.3983697681799474E-2</c:v>
                </c:pt>
                <c:pt idx="3554">
                  <c:v>1.3981078804349774E-2</c:v>
                </c:pt>
                <c:pt idx="3555">
                  <c:v>1.3978448677099303E-2</c:v>
                </c:pt>
                <c:pt idx="3556">
                  <c:v>1.3975807286642265E-2</c:v>
                </c:pt>
                <c:pt idx="3557">
                  <c:v>1.3973154619573413E-2</c:v>
                </c:pt>
                <c:pt idx="3558">
                  <c:v>1.3970490662487163E-2</c:v>
                </c:pt>
                <c:pt idx="3559">
                  <c:v>1.3967815401966514E-2</c:v>
                </c:pt>
                <c:pt idx="3560">
                  <c:v>1.3965128824605703E-2</c:v>
                </c:pt>
                <c:pt idx="3561">
                  <c:v>1.3962430917022591E-2</c:v>
                </c:pt>
                <c:pt idx="3562">
                  <c:v>1.395972166581164E-2</c:v>
                </c:pt>
                <c:pt idx="3563">
                  <c:v>1.395700105753233E-2</c:v>
                </c:pt>
                <c:pt idx="3564">
                  <c:v>1.395426907881407E-2</c:v>
                </c:pt>
                <c:pt idx="3565">
                  <c:v>1.3951525716251205E-2</c:v>
                </c:pt>
                <c:pt idx="3566">
                  <c:v>1.3948770956426665E-2</c:v>
                </c:pt>
                <c:pt idx="3567">
                  <c:v>1.3946004785911459E-2</c:v>
                </c:pt>
                <c:pt idx="3568">
                  <c:v>1.3943227191358111E-2</c:v>
                </c:pt>
                <c:pt idx="3569">
                  <c:v>1.3940438159303068E-2</c:v>
                </c:pt>
                <c:pt idx="3570">
                  <c:v>1.3937637676375356E-2</c:v>
                </c:pt>
                <c:pt idx="3571">
                  <c:v>1.3934825729169461E-2</c:v>
                </c:pt>
                <c:pt idx="3572">
                  <c:v>1.3932002304268103E-2</c:v>
                </c:pt>
                <c:pt idx="3573">
                  <c:v>1.3929167388277196E-2</c:v>
                </c:pt>
                <c:pt idx="3574">
                  <c:v>1.3926320967767854E-2</c:v>
                </c:pt>
                <c:pt idx="3575">
                  <c:v>1.3923463029380863E-2</c:v>
                </c:pt>
                <c:pt idx="3576">
                  <c:v>1.3920593559664171E-2</c:v>
                </c:pt>
                <c:pt idx="3577">
                  <c:v>1.3917712545258271E-2</c:v>
                </c:pt>
                <c:pt idx="3578">
                  <c:v>1.3914819972688178E-2</c:v>
                </c:pt>
                <c:pt idx="3579">
                  <c:v>1.3911915828617552E-2</c:v>
                </c:pt>
                <c:pt idx="3580">
                  <c:v>1.390900009961751E-2</c:v>
                </c:pt>
                <c:pt idx="3581">
                  <c:v>1.3906072772282235E-2</c:v>
                </c:pt>
                <c:pt idx="3582">
                  <c:v>1.3903133833183007E-2</c:v>
                </c:pt>
                <c:pt idx="3583">
                  <c:v>1.3900183268971801E-2</c:v>
                </c:pt>
                <c:pt idx="3584">
                  <c:v>1.389722106618497E-2</c:v>
                </c:pt>
                <c:pt idx="3585">
                  <c:v>1.389424721145154E-2</c:v>
                </c:pt>
                <c:pt idx="3586">
                  <c:v>1.3891261691365715E-2</c:v>
                </c:pt>
                <c:pt idx="3587">
                  <c:v>1.3888264492498427E-2</c:v>
                </c:pt>
                <c:pt idx="3588">
                  <c:v>1.3885255601478696E-2</c:v>
                </c:pt>
                <c:pt idx="3589">
                  <c:v>1.3882235004865982E-2</c:v>
                </c:pt>
                <c:pt idx="3590">
                  <c:v>1.3879202689277514E-2</c:v>
                </c:pt>
                <c:pt idx="3591">
                  <c:v>1.3876158641307444E-2</c:v>
                </c:pt>
                <c:pt idx="3592">
                  <c:v>1.3873102847538461E-2</c:v>
                </c:pt>
                <c:pt idx="3593">
                  <c:v>1.3870035294576148E-2</c:v>
                </c:pt>
                <c:pt idx="3594">
                  <c:v>1.386695596900305E-2</c:v>
                </c:pt>
                <c:pt idx="3595">
                  <c:v>1.3863864857448078E-2</c:v>
                </c:pt>
                <c:pt idx="3596">
                  <c:v>1.3860761946458995E-2</c:v>
                </c:pt>
                <c:pt idx="3597">
                  <c:v>1.3857647222676182E-2</c:v>
                </c:pt>
                <c:pt idx="3598">
                  <c:v>1.3854520672658988E-2</c:v>
                </c:pt>
                <c:pt idx="3599">
                  <c:v>1.3851382283001479E-2</c:v>
                </c:pt>
                <c:pt idx="3600">
                  <c:v>1.384823204033251E-2</c:v>
                </c:pt>
                <c:pt idx="3601">
                  <c:v>1.384506993121124E-2</c:v>
                </c:pt>
                <c:pt idx="3602">
                  <c:v>1.3841895942266418E-2</c:v>
                </c:pt>
                <c:pt idx="3603">
                  <c:v>1.3838710060080651E-2</c:v>
                </c:pt>
                <c:pt idx="3604">
                  <c:v>1.3835512271213138E-2</c:v>
                </c:pt>
                <c:pt idx="3605">
                  <c:v>1.383230256230418E-2</c:v>
                </c:pt>
                <c:pt idx="3606">
                  <c:v>1.3829080919947752E-2</c:v>
                </c:pt>
                <c:pt idx="3607">
                  <c:v>1.3825847330703188E-2</c:v>
                </c:pt>
                <c:pt idx="3608">
                  <c:v>1.3822601781187435E-2</c:v>
                </c:pt>
                <c:pt idx="3609">
                  <c:v>1.3819344258017594E-2</c:v>
                </c:pt>
                <c:pt idx="3610">
                  <c:v>1.381607474774154E-2</c:v>
                </c:pt>
                <c:pt idx="3611">
                  <c:v>1.3812793236987609E-2</c:v>
                </c:pt>
                <c:pt idx="3612">
                  <c:v>1.3809499712338373E-2</c:v>
                </c:pt>
                <c:pt idx="3613">
                  <c:v>1.3806194160399236E-2</c:v>
                </c:pt>
                <c:pt idx="3614">
                  <c:v>1.380287656775259E-2</c:v>
                </c:pt>
                <c:pt idx="3615">
                  <c:v>1.3799546921003651E-2</c:v>
                </c:pt>
                <c:pt idx="3616">
                  <c:v>1.3796205206734949E-2</c:v>
                </c:pt>
                <c:pt idx="3617">
                  <c:v>1.3792851411563492E-2</c:v>
                </c:pt>
                <c:pt idx="3618">
                  <c:v>1.3789485522048157E-2</c:v>
                </c:pt>
                <c:pt idx="3619">
                  <c:v>1.3786107524829314E-2</c:v>
                </c:pt>
                <c:pt idx="3620">
                  <c:v>1.3782717406465986E-2</c:v>
                </c:pt>
                <c:pt idx="3621">
                  <c:v>1.379546909864395E-2</c:v>
                </c:pt>
                <c:pt idx="3622">
                  <c:v>1.3813642946570491E-2</c:v>
                </c:pt>
                <c:pt idx="3623">
                  <c:v>1.3810206996529581E-2</c:v>
                </c:pt>
                <c:pt idx="3624">
                  <c:v>1.3806758838398634E-2</c:v>
                </c:pt>
                <c:pt idx="3625">
                  <c:v>1.3803298458711383E-2</c:v>
                </c:pt>
                <c:pt idx="3626">
                  <c:v>1.3799825844036601E-2</c:v>
                </c:pt>
                <c:pt idx="3627">
                  <c:v>1.3796340980919629E-2</c:v>
                </c:pt>
                <c:pt idx="3628">
                  <c:v>1.3792843855929054E-2</c:v>
                </c:pt>
                <c:pt idx="3629">
                  <c:v>1.3789334455621843E-2</c:v>
                </c:pt>
                <c:pt idx="3630">
                  <c:v>1.3785812766554918E-2</c:v>
                </c:pt>
                <c:pt idx="3631">
                  <c:v>1.3782278775308597E-2</c:v>
                </c:pt>
                <c:pt idx="3632">
                  <c:v>1.3778732468393316E-2</c:v>
                </c:pt>
                <c:pt idx="3633">
                  <c:v>1.3775173832412432E-2</c:v>
                </c:pt>
                <c:pt idx="3634">
                  <c:v>1.3771602853899634E-2</c:v>
                </c:pt>
                <c:pt idx="3635">
                  <c:v>1.3768019519411808E-2</c:v>
                </c:pt>
                <c:pt idx="3636">
                  <c:v>1.3764423815529147E-2</c:v>
                </c:pt>
                <c:pt idx="3637">
                  <c:v>1.3760815728785274E-2</c:v>
                </c:pt>
                <c:pt idx="3638">
                  <c:v>1.3757195245748711E-2</c:v>
                </c:pt>
                <c:pt idx="3639">
                  <c:v>1.3753562352976235E-2</c:v>
                </c:pt>
                <c:pt idx="3640">
                  <c:v>1.3749917037036258E-2</c:v>
                </c:pt>
                <c:pt idx="3641">
                  <c:v>1.3746259284474207E-2</c:v>
                </c:pt>
                <c:pt idx="3642">
                  <c:v>1.3742589081869951E-2</c:v>
                </c:pt>
                <c:pt idx="3643">
                  <c:v>1.3738906415733955E-2</c:v>
                </c:pt>
                <c:pt idx="3644">
                  <c:v>1.3735211272680965E-2</c:v>
                </c:pt>
                <c:pt idx="3645">
                  <c:v>1.3731503639221381E-2</c:v>
                </c:pt>
                <c:pt idx="3646">
                  <c:v>1.372778350193514E-2</c:v>
                </c:pt>
                <c:pt idx="3647">
                  <c:v>1.372405084740229E-2</c:v>
                </c:pt>
                <c:pt idx="3648">
                  <c:v>1.3720305662133118E-2</c:v>
                </c:pt>
                <c:pt idx="3649">
                  <c:v>1.3716547932742379E-2</c:v>
                </c:pt>
                <c:pt idx="3650">
                  <c:v>1.3712777645728839E-2</c:v>
                </c:pt>
                <c:pt idx="3651">
                  <c:v>1.3708994787706999E-2</c:v>
                </c:pt>
                <c:pt idx="3652">
                  <c:v>1.3705199345187361E-2</c:v>
                </c:pt>
                <c:pt idx="3653">
                  <c:v>1.3701391304749741E-2</c:v>
                </c:pt>
                <c:pt idx="3654">
                  <c:v>1.3697570652962412E-2</c:v>
                </c:pt>
                <c:pt idx="3655">
                  <c:v>1.3693737376358891E-2</c:v>
                </c:pt>
                <c:pt idx="3656">
                  <c:v>1.3689891461518789E-2</c:v>
                </c:pt>
                <c:pt idx="3657">
                  <c:v>1.3686032894987373E-2</c:v>
                </c:pt>
                <c:pt idx="3658">
                  <c:v>1.3682161663344385E-2</c:v>
                </c:pt>
                <c:pt idx="3659">
                  <c:v>1.3678277753111605E-2</c:v>
                </c:pt>
                <c:pt idx="3660">
                  <c:v>1.367438115089213E-2</c:v>
                </c:pt>
                <c:pt idx="3661">
                  <c:v>1.3670471843195869E-2</c:v>
                </c:pt>
                <c:pt idx="3662">
                  <c:v>1.3666549816614436E-2</c:v>
                </c:pt>
                <c:pt idx="3663">
                  <c:v>1.3662615057704304E-2</c:v>
                </c:pt>
                <c:pt idx="3664">
                  <c:v>1.3658667552987183E-2</c:v>
                </c:pt>
                <c:pt idx="3665">
                  <c:v>1.3654707289066025E-2</c:v>
                </c:pt>
                <c:pt idx="3666">
                  <c:v>1.3650734252497333E-2</c:v>
                </c:pt>
                <c:pt idx="3667">
                  <c:v>1.3646748429814391E-2</c:v>
                </c:pt>
                <c:pt idx="3668">
                  <c:v>1.3642749807585286E-2</c:v>
                </c:pt>
                <c:pt idx="3669">
                  <c:v>1.3638738372366481E-2</c:v>
                </c:pt>
                <c:pt idx="3670">
                  <c:v>1.363471411072604E-2</c:v>
                </c:pt>
                <c:pt idx="3671">
                  <c:v>1.3630677009197269E-2</c:v>
                </c:pt>
                <c:pt idx="3672">
                  <c:v>1.3626337115576244E-2</c:v>
                </c:pt>
                <c:pt idx="3673">
                  <c:v>1.3611328118604596E-2</c:v>
                </c:pt>
                <c:pt idx="3674">
                  <c:v>1.3580697844310565E-2</c:v>
                </c:pt>
                <c:pt idx="3675">
                  <c:v>1.3576618581924849E-2</c:v>
                </c:pt>
                <c:pt idx="3676">
                  <c:v>1.357208971316074E-2</c:v>
                </c:pt>
                <c:pt idx="3677">
                  <c:v>1.3560023776656768E-2</c:v>
                </c:pt>
                <c:pt idx="3678">
                  <c:v>1.3545246809191192E-2</c:v>
                </c:pt>
                <c:pt idx="3679">
                  <c:v>1.3530491386250228E-2</c:v>
                </c:pt>
                <c:pt idx="3680">
                  <c:v>1.3515757589606598E-2</c:v>
                </c:pt>
                <c:pt idx="3681">
                  <c:v>1.3501045501010164E-2</c:v>
                </c:pt>
                <c:pt idx="3682">
                  <c:v>1.3486355202210643E-2</c:v>
                </c:pt>
                <c:pt idx="3683">
                  <c:v>1.3471686774992562E-2</c:v>
                </c:pt>
                <c:pt idx="3684">
                  <c:v>1.3457040301071045E-2</c:v>
                </c:pt>
                <c:pt idx="3685">
                  <c:v>1.3442415862265663E-2</c:v>
                </c:pt>
                <c:pt idx="3686">
                  <c:v>1.3427813540303219E-2</c:v>
                </c:pt>
                <c:pt idx="3687">
                  <c:v>1.3413233416910605E-2</c:v>
                </c:pt>
                <c:pt idx="3688">
                  <c:v>1.3398675573895952E-2</c:v>
                </c:pt>
                <c:pt idx="3689">
                  <c:v>1.3384140092997907E-2</c:v>
                </c:pt>
                <c:pt idx="3690">
                  <c:v>1.3369627055989824E-2</c:v>
                </c:pt>
                <c:pt idx="3691">
                  <c:v>1.335513654461048E-2</c:v>
                </c:pt>
                <c:pt idx="3692">
                  <c:v>1.3340668640621969E-2</c:v>
                </c:pt>
                <c:pt idx="3693">
                  <c:v>1.3326223425797801E-2</c:v>
                </c:pt>
                <c:pt idx="3694">
                  <c:v>1.3311800981888501E-2</c:v>
                </c:pt>
                <c:pt idx="3695">
                  <c:v>1.3297401390644737E-2</c:v>
                </c:pt>
                <c:pt idx="3696">
                  <c:v>1.3283024733851897E-2</c:v>
                </c:pt>
                <c:pt idx="3697">
                  <c:v>1.326867109323749E-2</c:v>
                </c:pt>
                <c:pt idx="3698">
                  <c:v>1.3254340550563758E-2</c:v>
                </c:pt>
                <c:pt idx="3699">
                  <c:v>1.3240033187604869E-2</c:v>
                </c:pt>
                <c:pt idx="3700">
                  <c:v>1.3225749086123209E-2</c:v>
                </c:pt>
                <c:pt idx="3701">
                  <c:v>1.3211488327869732E-2</c:v>
                </c:pt>
                <c:pt idx="3702">
                  <c:v>1.319725099459544E-2</c:v>
                </c:pt>
                <c:pt idx="3703">
                  <c:v>1.3183037168063048E-2</c:v>
                </c:pt>
                <c:pt idx="3704">
                  <c:v>1.3168846930046677E-2</c:v>
                </c:pt>
                <c:pt idx="3705">
                  <c:v>1.3154680362285929E-2</c:v>
                </c:pt>
                <c:pt idx="3706">
                  <c:v>1.3140537546543768E-2</c:v>
                </c:pt>
                <c:pt idx="3707">
                  <c:v>1.3126418564594559E-2</c:v>
                </c:pt>
                <c:pt idx="3708">
                  <c:v>1.3112323498178074E-2</c:v>
                </c:pt>
                <c:pt idx="3709">
                  <c:v>1.3098252429068868E-2</c:v>
                </c:pt>
                <c:pt idx="3710">
                  <c:v>1.3084205438995324E-2</c:v>
                </c:pt>
                <c:pt idx="3711">
                  <c:v>1.3070182609766676E-2</c:v>
                </c:pt>
                <c:pt idx="3712">
                  <c:v>1.3056184023111343E-2</c:v>
                </c:pt>
                <c:pt idx="3713">
                  <c:v>1.3042209760769526E-2</c:v>
                </c:pt>
                <c:pt idx="3714">
                  <c:v>1.3028259904539121E-2</c:v>
                </c:pt>
                <c:pt idx="3715">
                  <c:v>1.3014334536160282E-2</c:v>
                </c:pt>
                <c:pt idx="3716">
                  <c:v>1.3000433737396367E-2</c:v>
                </c:pt>
                <c:pt idx="3717">
                  <c:v>1.2986557589987706E-2</c:v>
                </c:pt>
                <c:pt idx="3718">
                  <c:v>1.2972706175743915E-2</c:v>
                </c:pt>
                <c:pt idx="3719">
                  <c:v>1.2958879576359056E-2</c:v>
                </c:pt>
                <c:pt idx="3720">
                  <c:v>1.2945077873619988E-2</c:v>
                </c:pt>
                <c:pt idx="3721">
                  <c:v>1.2931301149301829E-2</c:v>
                </c:pt>
                <c:pt idx="3722">
                  <c:v>1.2917549485156672E-2</c:v>
                </c:pt>
                <c:pt idx="3723">
                  <c:v>1.2903822962913508E-2</c:v>
                </c:pt>
                <c:pt idx="3724">
                  <c:v>1.2889144290389091E-2</c:v>
                </c:pt>
                <c:pt idx="3725">
                  <c:v>1.287449402849118E-2</c:v>
                </c:pt>
                <c:pt idx="3726">
                  <c:v>1.2860847056008798E-2</c:v>
                </c:pt>
                <c:pt idx="3727">
                  <c:v>1.284722556416602E-2</c:v>
                </c:pt>
                <c:pt idx="3728">
                  <c:v>1.283362963472677E-2</c:v>
                </c:pt>
                <c:pt idx="3729">
                  <c:v>1.2820059349455007E-2</c:v>
                </c:pt>
                <c:pt idx="3730">
                  <c:v>1.2806514790057042E-2</c:v>
                </c:pt>
                <c:pt idx="3731">
                  <c:v>1.2792996038401101E-2</c:v>
                </c:pt>
                <c:pt idx="3732">
                  <c:v>1.2779503176135508E-2</c:v>
                </c:pt>
                <c:pt idx="3733">
                  <c:v>1.2766036285082499E-2</c:v>
                </c:pt>
                <c:pt idx="3734">
                  <c:v>1.2752595446971535E-2</c:v>
                </c:pt>
                <c:pt idx="3735">
                  <c:v>1.2739180743601594E-2</c:v>
                </c:pt>
                <c:pt idx="3736">
                  <c:v>1.2725792256667518E-2</c:v>
                </c:pt>
                <c:pt idx="3737">
                  <c:v>1.2712430067991708E-2</c:v>
                </c:pt>
                <c:pt idx="3738">
                  <c:v>1.2699094259292215E-2</c:v>
                </c:pt>
                <c:pt idx="3739">
                  <c:v>1.2685784912345035E-2</c:v>
                </c:pt>
                <c:pt idx="3740">
                  <c:v>1.2672502108914768E-2</c:v>
                </c:pt>
                <c:pt idx="3741">
                  <c:v>1.2659245930719674E-2</c:v>
                </c:pt>
                <c:pt idx="3742">
                  <c:v>1.2646016459593727E-2</c:v>
                </c:pt>
                <c:pt idx="3743">
                  <c:v>1.263281377723212E-2</c:v>
                </c:pt>
                <c:pt idx="3744">
                  <c:v>1.2619637965411221E-2</c:v>
                </c:pt>
                <c:pt idx="3745">
                  <c:v>1.2606489105884066E-2</c:v>
                </c:pt>
                <c:pt idx="3746">
                  <c:v>1.2593367280450149E-2</c:v>
                </c:pt>
                <c:pt idx="3747">
                  <c:v>1.2580272570816469E-2</c:v>
                </c:pt>
                <c:pt idx="3748">
                  <c:v>1.2567205058747873E-2</c:v>
                </c:pt>
                <c:pt idx="3749">
                  <c:v>1.2554164826043933E-2</c:v>
                </c:pt>
                <c:pt idx="3750">
                  <c:v>1.2541151954434738E-2</c:v>
                </c:pt>
                <c:pt idx="3751">
                  <c:v>1.2528166525673859E-2</c:v>
                </c:pt>
                <c:pt idx="3752">
                  <c:v>1.2515208621537797E-2</c:v>
                </c:pt>
                <c:pt idx="3753">
                  <c:v>1.2502278323780015E-2</c:v>
                </c:pt>
                <c:pt idx="3754">
                  <c:v>1.2489375714130863E-2</c:v>
                </c:pt>
                <c:pt idx="3755">
                  <c:v>1.2476500874390253E-2</c:v>
                </c:pt>
                <c:pt idx="3756">
                  <c:v>1.2463653886300035E-2</c:v>
                </c:pt>
                <c:pt idx="3757">
                  <c:v>1.245083483163697E-2</c:v>
                </c:pt>
                <c:pt idx="3758">
                  <c:v>1.2438043792120126E-2</c:v>
                </c:pt>
                <c:pt idx="3759">
                  <c:v>1.2425280849549409E-2</c:v>
                </c:pt>
                <c:pt idx="3760">
                  <c:v>1.241254608565538E-2</c:v>
                </c:pt>
                <c:pt idx="3761">
                  <c:v>1.239983958220337E-2</c:v>
                </c:pt>
                <c:pt idx="3762">
                  <c:v>1.2387161420958805E-2</c:v>
                </c:pt>
                <c:pt idx="3763">
                  <c:v>1.237451168369851E-2</c:v>
                </c:pt>
                <c:pt idx="3764">
                  <c:v>1.2361890452153185E-2</c:v>
                </c:pt>
                <c:pt idx="3765">
                  <c:v>1.2349297808076852E-2</c:v>
                </c:pt>
                <c:pt idx="3766">
                  <c:v>1.2336733833234931E-2</c:v>
                </c:pt>
                <c:pt idx="3767">
                  <c:v>1.2324198609439244E-2</c:v>
                </c:pt>
                <c:pt idx="3768">
                  <c:v>1.231169221836274E-2</c:v>
                </c:pt>
                <c:pt idx="3769">
                  <c:v>1.2299214741817372E-2</c:v>
                </c:pt>
                <c:pt idx="3770">
                  <c:v>1.2286766261545463E-2</c:v>
                </c:pt>
                <c:pt idx="3771">
                  <c:v>1.227434685932423E-2</c:v>
                </c:pt>
                <c:pt idx="3772">
                  <c:v>1.2261956616884761E-2</c:v>
                </c:pt>
                <c:pt idx="3773">
                  <c:v>1.2249595615992686E-2</c:v>
                </c:pt>
                <c:pt idx="3774">
                  <c:v>1.223726393844846E-2</c:v>
                </c:pt>
                <c:pt idx="3775">
                  <c:v>1.2224961665948388E-2</c:v>
                </c:pt>
                <c:pt idx="3776">
                  <c:v>1.2211813760434774E-2</c:v>
                </c:pt>
                <c:pt idx="3777">
                  <c:v>1.2198699050723821E-2</c:v>
                </c:pt>
                <c:pt idx="3778">
                  <c:v>1.2186489726434453E-2</c:v>
                </c:pt>
                <c:pt idx="3779">
                  <c:v>1.2174310145946643E-2</c:v>
                </c:pt>
                <c:pt idx="3780">
                  <c:v>1.2162160391003096E-2</c:v>
                </c:pt>
                <c:pt idx="3781">
                  <c:v>1.2150040543346521E-2</c:v>
                </c:pt>
                <c:pt idx="3782">
                  <c:v>1.2137950684777713E-2</c:v>
                </c:pt>
                <c:pt idx="3783">
                  <c:v>1.2125890897039424E-2</c:v>
                </c:pt>
                <c:pt idx="3784">
                  <c:v>1.2113861261851273E-2</c:v>
                </c:pt>
                <c:pt idx="3785">
                  <c:v>1.2101861861037295E-2</c:v>
                </c:pt>
                <c:pt idx="3786">
                  <c:v>1.208989277631717E-2</c:v>
                </c:pt>
                <c:pt idx="3787">
                  <c:v>1.2077954089456926E-2</c:v>
                </c:pt>
                <c:pt idx="3788">
                  <c:v>1.2066045882187864E-2</c:v>
                </c:pt>
                <c:pt idx="3789">
                  <c:v>1.2055015285686314E-2</c:v>
                </c:pt>
                <c:pt idx="3790">
                  <c:v>1.2044011783371835E-2</c:v>
                </c:pt>
                <c:pt idx="3791">
                  <c:v>1.2032191111244454E-2</c:v>
                </c:pt>
                <c:pt idx="3792">
                  <c:v>1.2020401234113543E-2</c:v>
                </c:pt>
                <c:pt idx="3793">
                  <c:v>1.200864223372203E-2</c:v>
                </c:pt>
                <c:pt idx="3794">
                  <c:v>1.1996078057331187E-2</c:v>
                </c:pt>
                <c:pt idx="3795">
                  <c:v>1.1983548728597028E-2</c:v>
                </c:pt>
                <c:pt idx="3796">
                  <c:v>1.1971887301616305E-2</c:v>
                </c:pt>
                <c:pt idx="3797">
                  <c:v>1.1960257090110858E-2</c:v>
                </c:pt>
                <c:pt idx="3798">
                  <c:v>1.1948658175812234E-2</c:v>
                </c:pt>
                <c:pt idx="3799">
                  <c:v>1.1937090640475217E-2</c:v>
                </c:pt>
                <c:pt idx="3800">
                  <c:v>1.1925554565854537E-2</c:v>
                </c:pt>
                <c:pt idx="3801">
                  <c:v>1.1914050033751204E-2</c:v>
                </c:pt>
                <c:pt idx="3802">
                  <c:v>1.1902577125862002E-2</c:v>
                </c:pt>
                <c:pt idx="3803">
                  <c:v>1.1891135923976601E-2</c:v>
                </c:pt>
                <c:pt idx="3804">
                  <c:v>1.1879726509872875E-2</c:v>
                </c:pt>
                <c:pt idx="3805">
                  <c:v>1.1868348965294049E-2</c:v>
                </c:pt>
                <c:pt idx="3806">
                  <c:v>1.1857003371983362E-2</c:v>
                </c:pt>
                <c:pt idx="3807">
                  <c:v>1.1845689811718865E-2</c:v>
                </c:pt>
                <c:pt idx="3808">
                  <c:v>1.1834408366243684E-2</c:v>
                </c:pt>
                <c:pt idx="3809">
                  <c:v>1.1823159117347397E-2</c:v>
                </c:pt>
                <c:pt idx="3810">
                  <c:v>1.1811942146750276E-2</c:v>
                </c:pt>
                <c:pt idx="3811">
                  <c:v>1.1800757536241853E-2</c:v>
                </c:pt>
                <c:pt idx="3812">
                  <c:v>1.178960536755386E-2</c:v>
                </c:pt>
                <c:pt idx="3813">
                  <c:v>1.177848572246434E-2</c:v>
                </c:pt>
                <c:pt idx="3814">
                  <c:v>1.176739868273984E-2</c:v>
                </c:pt>
                <c:pt idx="3815">
                  <c:v>1.1756344330111981E-2</c:v>
                </c:pt>
                <c:pt idx="3816">
                  <c:v>1.1745322746370409E-2</c:v>
                </c:pt>
                <c:pt idx="3817">
                  <c:v>1.1734334013247033E-2</c:v>
                </c:pt>
                <c:pt idx="3818">
                  <c:v>1.1723378212519868E-2</c:v>
                </c:pt>
                <c:pt idx="3819">
                  <c:v>1.1712455425943853E-2</c:v>
                </c:pt>
                <c:pt idx="3820">
                  <c:v>1.1701565735262359E-2</c:v>
                </c:pt>
                <c:pt idx="3821">
                  <c:v>1.1690709222265129E-2</c:v>
                </c:pt>
                <c:pt idx="3822">
                  <c:v>1.1679885968672254E-2</c:v>
                </c:pt>
                <c:pt idx="3823">
                  <c:v>1.166909605627342E-2</c:v>
                </c:pt>
                <c:pt idx="3824">
                  <c:v>1.1658339566812155E-2</c:v>
                </c:pt>
                <c:pt idx="3825">
                  <c:v>1.1647616582066502E-2</c:v>
                </c:pt>
                <c:pt idx="3826">
                  <c:v>1.1636927183768284E-2</c:v>
                </c:pt>
                <c:pt idx="3827">
                  <c:v>1.1626271453707196E-2</c:v>
                </c:pt>
                <c:pt idx="3828">
                  <c:v>1.1613379201763857E-2</c:v>
                </c:pt>
                <c:pt idx="3829">
                  <c:v>1.1618673930439007E-2</c:v>
                </c:pt>
                <c:pt idx="3830">
                  <c:v>1.1621747657726068E-2</c:v>
                </c:pt>
                <c:pt idx="3831">
                  <c:v>1.1611213229964043E-2</c:v>
                </c:pt>
                <c:pt idx="3832">
                  <c:v>1.1600713007707873E-2</c:v>
                </c:pt>
                <c:pt idx="3833">
                  <c:v>1.1590247072948071E-2</c:v>
                </c:pt>
                <c:pt idx="3834">
                  <c:v>1.157981550766372E-2</c:v>
                </c:pt>
                <c:pt idx="3835">
                  <c:v>1.1569418393856917E-2</c:v>
                </c:pt>
                <c:pt idx="3836">
                  <c:v>1.1559055813460201E-2</c:v>
                </c:pt>
                <c:pt idx="3837">
                  <c:v>1.1548727848510546E-2</c:v>
                </c:pt>
                <c:pt idx="3838">
                  <c:v>1.1538434580986818E-2</c:v>
                </c:pt>
                <c:pt idx="3839">
                  <c:v>1.1528176092833299E-2</c:v>
                </c:pt>
                <c:pt idx="3840">
                  <c:v>1.1517952466063668E-2</c:v>
                </c:pt>
                <c:pt idx="3841">
                  <c:v>1.150776378266846E-2</c:v>
                </c:pt>
                <c:pt idx="3842">
                  <c:v>1.1497610124591759E-2</c:v>
                </c:pt>
                <c:pt idx="3843">
                  <c:v>1.1487491573847292E-2</c:v>
                </c:pt>
                <c:pt idx="3844">
                  <c:v>1.1476689770962157E-2</c:v>
                </c:pt>
                <c:pt idx="3845">
                  <c:v>1.1465927564897961E-2</c:v>
                </c:pt>
                <c:pt idx="3846">
                  <c:v>1.1455919885188147E-2</c:v>
                </c:pt>
                <c:pt idx="3847">
                  <c:v>1.1445947652452352E-2</c:v>
                </c:pt>
                <c:pt idx="3848">
                  <c:v>1.1436010948657843E-2</c:v>
                </c:pt>
                <c:pt idx="3849">
                  <c:v>1.1426109855806766E-2</c:v>
                </c:pt>
                <c:pt idx="3850">
                  <c:v>1.1416244455877942E-2</c:v>
                </c:pt>
                <c:pt idx="3851">
                  <c:v>1.1406414830838639E-2</c:v>
                </c:pt>
                <c:pt idx="3852">
                  <c:v>1.139662106269084E-2</c:v>
                </c:pt>
                <c:pt idx="3853">
                  <c:v>1.138686323340172E-2</c:v>
                </c:pt>
                <c:pt idx="3854">
                  <c:v>1.1377141424973472E-2</c:v>
                </c:pt>
                <c:pt idx="3855">
                  <c:v>1.1367455719373141E-2</c:v>
                </c:pt>
                <c:pt idx="3856">
                  <c:v>1.1357806198591154E-2</c:v>
                </c:pt>
                <c:pt idx="3857">
                  <c:v>1.1348192944606207E-2</c:v>
                </c:pt>
                <c:pt idx="3858">
                  <c:v>1.1338616039408922E-2</c:v>
                </c:pt>
                <c:pt idx="3859">
                  <c:v>1.1329075564966026E-2</c:v>
                </c:pt>
                <c:pt idx="3860">
                  <c:v>1.1319571603268115E-2</c:v>
                </c:pt>
                <c:pt idx="3861">
                  <c:v>1.1310104236317033E-2</c:v>
                </c:pt>
                <c:pt idx="3862">
                  <c:v>1.1300673546068184E-2</c:v>
                </c:pt>
                <c:pt idx="3863">
                  <c:v>1.1291279614523714E-2</c:v>
                </c:pt>
                <c:pt idx="3864">
                  <c:v>1.128192252365027E-2</c:v>
                </c:pt>
                <c:pt idx="3865">
                  <c:v>1.1272602355449952E-2</c:v>
                </c:pt>
                <c:pt idx="3866">
                  <c:v>1.1263319191878094E-2</c:v>
                </c:pt>
                <c:pt idx="3867">
                  <c:v>1.1254073114971317E-2</c:v>
                </c:pt>
                <c:pt idx="3868">
                  <c:v>1.1244864206638613E-2</c:v>
                </c:pt>
                <c:pt idx="3869">
                  <c:v>1.1235692548904759E-2</c:v>
                </c:pt>
                <c:pt idx="3870">
                  <c:v>1.1226558223771691E-2</c:v>
                </c:pt>
                <c:pt idx="3871">
                  <c:v>1.1217461313171416E-2</c:v>
                </c:pt>
                <c:pt idx="3872">
                  <c:v>1.1208401899140449E-2</c:v>
                </c:pt>
                <c:pt idx="3873">
                  <c:v>1.1199380063622488E-2</c:v>
                </c:pt>
                <c:pt idx="3874">
                  <c:v>1.1190395888607374E-2</c:v>
                </c:pt>
                <c:pt idx="3875">
                  <c:v>1.1181449456108532E-2</c:v>
                </c:pt>
                <c:pt idx="3876">
                  <c:v>1.1172540848069455E-2</c:v>
                </c:pt>
                <c:pt idx="3877">
                  <c:v>1.1163670146480101E-2</c:v>
                </c:pt>
                <c:pt idx="3878">
                  <c:v>1.1154837433365292E-2</c:v>
                </c:pt>
                <c:pt idx="3879">
                  <c:v>1.1146042790633495E-2</c:v>
                </c:pt>
                <c:pt idx="3880">
                  <c:v>1.113728630033281E-2</c:v>
                </c:pt>
                <c:pt idx="3881">
                  <c:v>1.1115516557266836E-2</c:v>
                </c:pt>
                <c:pt idx="3882">
                  <c:v>1.1089505896942681E-2</c:v>
                </c:pt>
                <c:pt idx="3883">
                  <c:v>1.1080887966537929E-2</c:v>
                </c:pt>
                <c:pt idx="3884">
                  <c:v>1.1072308411316335E-2</c:v>
                </c:pt>
                <c:pt idx="3885">
                  <c:v>1.1063767313055105E-2</c:v>
                </c:pt>
                <c:pt idx="3886">
                  <c:v>1.1055264753531637E-2</c:v>
                </c:pt>
                <c:pt idx="3887">
                  <c:v>1.1046800814476801E-2</c:v>
                </c:pt>
                <c:pt idx="3888">
                  <c:v>1.1038375577656198E-2</c:v>
                </c:pt>
                <c:pt idx="3889">
                  <c:v>1.1029989124846935E-2</c:v>
                </c:pt>
                <c:pt idx="3890">
                  <c:v>1.1021641537779965E-2</c:v>
                </c:pt>
                <c:pt idx="3891">
                  <c:v>1.1013332898243893E-2</c:v>
                </c:pt>
                <c:pt idx="3892">
                  <c:v>1.1005063287957849E-2</c:v>
                </c:pt>
                <c:pt idx="3893">
                  <c:v>1.0996832788722108E-2</c:v>
                </c:pt>
                <c:pt idx="3894">
                  <c:v>1.0988641482267301E-2</c:v>
                </c:pt>
                <c:pt idx="3895">
                  <c:v>1.0980489450381971E-2</c:v>
                </c:pt>
                <c:pt idx="3896">
                  <c:v>1.0972376774785041E-2</c:v>
                </c:pt>
                <c:pt idx="3897">
                  <c:v>1.0964303537276725E-2</c:v>
                </c:pt>
                <c:pt idx="3898">
                  <c:v>1.0956269819575853E-2</c:v>
                </c:pt>
                <c:pt idx="3899">
                  <c:v>1.0948275703482373E-2</c:v>
                </c:pt>
                <c:pt idx="3900">
                  <c:v>1.0940321270715229E-2</c:v>
                </c:pt>
                <c:pt idx="3901">
                  <c:v>1.0932406603074284E-2</c:v>
                </c:pt>
                <c:pt idx="3902">
                  <c:v>1.0924531782278238E-2</c:v>
                </c:pt>
                <c:pt idx="3903">
                  <c:v>1.0916696890115395E-2</c:v>
                </c:pt>
                <c:pt idx="3904">
                  <c:v>1.090890200832762E-2</c:v>
                </c:pt>
                <c:pt idx="3905">
                  <c:v>1.0901147218691393E-2</c:v>
                </c:pt>
                <c:pt idx="3906">
                  <c:v>1.089343260294849E-2</c:v>
                </c:pt>
                <c:pt idx="3907">
                  <c:v>1.0885758242852284E-2</c:v>
                </c:pt>
                <c:pt idx="3908">
                  <c:v>1.087812422020237E-2</c:v>
                </c:pt>
                <c:pt idx="3909">
                  <c:v>1.0870530616705537E-2</c:v>
                </c:pt>
                <c:pt idx="3910">
                  <c:v>1.0862977514149679E-2</c:v>
                </c:pt>
                <c:pt idx="3911">
                  <c:v>1.085546499428805E-2</c:v>
                </c:pt>
                <c:pt idx="3912">
                  <c:v>1.0847993138896811E-2</c:v>
                </c:pt>
                <c:pt idx="3913">
                  <c:v>1.0840562029694264E-2</c:v>
                </c:pt>
                <c:pt idx="3914">
                  <c:v>1.083317174847969E-2</c:v>
                </c:pt>
                <c:pt idx="3915">
                  <c:v>1.0825822376994511E-2</c:v>
                </c:pt>
                <c:pt idx="3916">
                  <c:v>1.0818513996991472E-2</c:v>
                </c:pt>
                <c:pt idx="3917">
                  <c:v>1.0811246690234984E-2</c:v>
                </c:pt>
                <c:pt idx="3918">
                  <c:v>1.0804020538501099E-2</c:v>
                </c:pt>
                <c:pt idx="3919">
                  <c:v>1.0796835623507752E-2</c:v>
                </c:pt>
                <c:pt idx="3920">
                  <c:v>1.0789692027077073E-2</c:v>
                </c:pt>
                <c:pt idx="3921">
                  <c:v>1.0782589830903799E-2</c:v>
                </c:pt>
                <c:pt idx="3922">
                  <c:v>1.0775529116786864E-2</c:v>
                </c:pt>
                <c:pt idx="3923">
                  <c:v>1.0768509966467077E-2</c:v>
                </c:pt>
                <c:pt idx="3924">
                  <c:v>1.0761532461708469E-2</c:v>
                </c:pt>
                <c:pt idx="3925">
                  <c:v>1.0754596684275143E-2</c:v>
                </c:pt>
                <c:pt idx="3926">
                  <c:v>1.0747702715919375E-2</c:v>
                </c:pt>
                <c:pt idx="3927">
                  <c:v>1.0740850638381882E-2</c:v>
                </c:pt>
                <c:pt idx="3928">
                  <c:v>1.073404053348434E-2</c:v>
                </c:pt>
                <c:pt idx="3929">
                  <c:v>1.072727248290953E-2</c:v>
                </c:pt>
                <c:pt idx="3930">
                  <c:v>1.0720546568478831E-2</c:v>
                </c:pt>
                <c:pt idx="3931">
                  <c:v>1.0713862871886599E-2</c:v>
                </c:pt>
                <c:pt idx="3932">
                  <c:v>1.070722147495428E-2</c:v>
                </c:pt>
                <c:pt idx="3933">
                  <c:v>1.0700622459410484E-2</c:v>
                </c:pt>
                <c:pt idx="3934">
                  <c:v>1.0694065907007212E-2</c:v>
                </c:pt>
                <c:pt idx="3935">
                  <c:v>1.0687551899531E-2</c:v>
                </c:pt>
                <c:pt idx="3936">
                  <c:v>1.0681080518710402E-2</c:v>
                </c:pt>
                <c:pt idx="3937">
                  <c:v>1.0674651846331772E-2</c:v>
                </c:pt>
                <c:pt idx="3938">
                  <c:v>1.0668265964135257E-2</c:v>
                </c:pt>
                <c:pt idx="3939">
                  <c:v>1.0661922953883924E-2</c:v>
                </c:pt>
                <c:pt idx="3940">
                  <c:v>1.0655622897329197E-2</c:v>
                </c:pt>
                <c:pt idx="3941">
                  <c:v>1.0649365876257338E-2</c:v>
                </c:pt>
                <c:pt idx="3942">
                  <c:v>1.0643151972384928E-2</c:v>
                </c:pt>
                <c:pt idx="3943">
                  <c:v>1.0636981267521087E-2</c:v>
                </c:pt>
                <c:pt idx="3944">
                  <c:v>1.0630853843382262E-2</c:v>
                </c:pt>
                <c:pt idx="3945">
                  <c:v>1.0624769781754443E-2</c:v>
                </c:pt>
                <c:pt idx="3946">
                  <c:v>1.0618729164377064E-2</c:v>
                </c:pt>
                <c:pt idx="3947">
                  <c:v>1.0612732073024236E-2</c:v>
                </c:pt>
                <c:pt idx="3948">
                  <c:v>1.0606778589446964E-2</c:v>
                </c:pt>
                <c:pt idx="3949">
                  <c:v>1.0600868795407685E-2</c:v>
                </c:pt>
                <c:pt idx="3950">
                  <c:v>1.0595002772657123E-2</c:v>
                </c:pt>
                <c:pt idx="3951">
                  <c:v>1.0589180602969145E-2</c:v>
                </c:pt>
                <c:pt idx="3952">
                  <c:v>1.0583402368082905E-2</c:v>
                </c:pt>
                <c:pt idx="3953">
                  <c:v>1.0577668149783604E-2</c:v>
                </c:pt>
                <c:pt idx="3954">
                  <c:v>1.0571978029798578E-2</c:v>
                </c:pt>
                <c:pt idx="3955">
                  <c:v>1.0566332089936179E-2</c:v>
                </c:pt>
                <c:pt idx="3956">
                  <c:v>1.0560730411888871E-2</c:v>
                </c:pt>
                <c:pt idx="3957">
                  <c:v>1.0555173077464754E-2</c:v>
                </c:pt>
                <c:pt idx="3958">
                  <c:v>1.0549660168413921E-2</c:v>
                </c:pt>
                <c:pt idx="3959">
                  <c:v>1.0544191766486627E-2</c:v>
                </c:pt>
                <c:pt idx="3960">
                  <c:v>1.0538767953421256E-2</c:v>
                </c:pt>
                <c:pt idx="3961">
                  <c:v>1.0533388811037206E-2</c:v>
                </c:pt>
                <c:pt idx="3962">
                  <c:v>1.0528054421038035E-2</c:v>
                </c:pt>
                <c:pt idx="3963">
                  <c:v>1.052276486520831E-2</c:v>
                </c:pt>
                <c:pt idx="3964">
                  <c:v>1.051752022528603E-2</c:v>
                </c:pt>
                <c:pt idx="3965">
                  <c:v>1.051232058305554E-2</c:v>
                </c:pt>
                <c:pt idx="3966">
                  <c:v>1.0507166020254914E-2</c:v>
                </c:pt>
                <c:pt idx="3967">
                  <c:v>1.0502056618668267E-2</c:v>
                </c:pt>
                <c:pt idx="3968">
                  <c:v>1.0496992460021804E-2</c:v>
                </c:pt>
                <c:pt idx="3969">
                  <c:v>1.0491973626099532E-2</c:v>
                </c:pt>
                <c:pt idx="3970">
                  <c:v>1.0487000198650696E-2</c:v>
                </c:pt>
                <c:pt idx="3971">
                  <c:v>1.0482072259447431E-2</c:v>
                </c:pt>
                <c:pt idx="3972">
                  <c:v>1.0477189890227173E-2</c:v>
                </c:pt>
                <c:pt idx="3973">
                  <c:v>1.0472353172762121E-2</c:v>
                </c:pt>
                <c:pt idx="3974">
                  <c:v>1.0467562188801046E-2</c:v>
                </c:pt>
                <c:pt idx="3975">
                  <c:v>1.0462817020127423E-2</c:v>
                </c:pt>
                <c:pt idx="3976">
                  <c:v>1.0458117748466752E-2</c:v>
                </c:pt>
                <c:pt idx="3977">
                  <c:v>1.0453464455602387E-2</c:v>
                </c:pt>
                <c:pt idx="3978">
                  <c:v>1.0448857223282674E-2</c:v>
                </c:pt>
                <c:pt idx="3979">
                  <c:v>1.0444296133255992E-2</c:v>
                </c:pt>
                <c:pt idx="3980">
                  <c:v>1.043978126730547E-2</c:v>
                </c:pt>
                <c:pt idx="3981">
                  <c:v>1.0435312707190817E-2</c:v>
                </c:pt>
                <c:pt idx="3982">
                  <c:v>1.0430890534660123E-2</c:v>
                </c:pt>
                <c:pt idx="3983">
                  <c:v>1.0426514831438234E-2</c:v>
                </c:pt>
                <c:pt idx="3984">
                  <c:v>1.0421878832543701E-2</c:v>
                </c:pt>
                <c:pt idx="3985">
                  <c:v>1.0417295183193009E-2</c:v>
                </c:pt>
                <c:pt idx="3986">
                  <c:v>1.0413066058757343E-2</c:v>
                </c:pt>
                <c:pt idx="3987">
                  <c:v>1.0408883742395665E-2</c:v>
                </c:pt>
                <c:pt idx="3988">
                  <c:v>1.040474831584386E-2</c:v>
                </c:pt>
                <c:pt idx="3989">
                  <c:v>1.0400659860860847E-2</c:v>
                </c:pt>
                <c:pt idx="3990">
                  <c:v>1.0396618459228749E-2</c:v>
                </c:pt>
                <c:pt idx="3991">
                  <c:v>1.0392624192671554E-2</c:v>
                </c:pt>
                <c:pt idx="3992">
                  <c:v>1.0388677142982587E-2</c:v>
                </c:pt>
                <c:pt idx="3993">
                  <c:v>1.0384777391908954E-2</c:v>
                </c:pt>
                <c:pt idx="3994">
                  <c:v>1.0380925021197491E-2</c:v>
                </c:pt>
                <c:pt idx="3995">
                  <c:v>1.0377120112606516E-2</c:v>
                </c:pt>
                <c:pt idx="3996">
                  <c:v>1.0373362747928959E-2</c:v>
                </c:pt>
                <c:pt idx="3997">
                  <c:v>1.0369653008888346E-2</c:v>
                </c:pt>
                <c:pt idx="3998">
                  <c:v>1.0365990977231078E-2</c:v>
                </c:pt>
                <c:pt idx="3999">
                  <c:v>1.0362376734784485E-2</c:v>
                </c:pt>
                <c:pt idx="4000">
                  <c:v>1.0358810363237003E-2</c:v>
                </c:pt>
                <c:pt idx="4001">
                  <c:v>1.0355291944357912E-2</c:v>
                </c:pt>
                <c:pt idx="4002">
                  <c:v>1.0351821559939477E-2</c:v>
                </c:pt>
                <c:pt idx="4003">
                  <c:v>1.0348399291739181E-2</c:v>
                </c:pt>
                <c:pt idx="4004">
                  <c:v>1.0345025221479761E-2</c:v>
                </c:pt>
                <c:pt idx="4005">
                  <c:v>1.034169943094154E-2</c:v>
                </c:pt>
                <c:pt idx="4006">
                  <c:v>1.0338422001881663E-2</c:v>
                </c:pt>
                <c:pt idx="4007">
                  <c:v>1.0335193016068799E-2</c:v>
                </c:pt>
                <c:pt idx="4008">
                  <c:v>1.0332012555236719E-2</c:v>
                </c:pt>
                <c:pt idx="4009">
                  <c:v>1.03288807011885E-2</c:v>
                </c:pt>
                <c:pt idx="4010">
                  <c:v>1.0325797535611282E-2</c:v>
                </c:pt>
                <c:pt idx="4011">
                  <c:v>1.0322763140365968E-2</c:v>
                </c:pt>
                <c:pt idx="4012">
                  <c:v>1.0319777597104771E-2</c:v>
                </c:pt>
                <c:pt idx="4013">
                  <c:v>1.0316840987653477E-2</c:v>
                </c:pt>
                <c:pt idx="4014">
                  <c:v>1.0313953393756733E-2</c:v>
                </c:pt>
                <c:pt idx="4015">
                  <c:v>1.0311114897159109E-2</c:v>
                </c:pt>
                <c:pt idx="4016">
                  <c:v>1.0308325579639616E-2</c:v>
                </c:pt>
                <c:pt idx="4017">
                  <c:v>1.030558552295411E-2</c:v>
                </c:pt>
                <c:pt idx="4018">
                  <c:v>1.0302894808835287E-2</c:v>
                </c:pt>
                <c:pt idx="4019">
                  <c:v>1.0300253519073422E-2</c:v>
                </c:pt>
                <c:pt idx="4020">
                  <c:v>1.0297661735423999E-2</c:v>
                </c:pt>
                <c:pt idx="4021">
                  <c:v>1.0295119539619228E-2</c:v>
                </c:pt>
                <c:pt idx="4022">
                  <c:v>1.0292627013460703E-2</c:v>
                </c:pt>
                <c:pt idx="4023">
                  <c:v>1.0290184238657114E-2</c:v>
                </c:pt>
                <c:pt idx="4024">
                  <c:v>1.0287791297021317E-2</c:v>
                </c:pt>
                <c:pt idx="4025">
                  <c:v>1.0285448270261982E-2</c:v>
                </c:pt>
                <c:pt idx="4026">
                  <c:v>1.0283155240180079E-2</c:v>
                </c:pt>
                <c:pt idx="4027">
                  <c:v>1.0280912288507051E-2</c:v>
                </c:pt>
                <c:pt idx="4028">
                  <c:v>1.0278719496997362E-2</c:v>
                </c:pt>
                <c:pt idx="4029">
                  <c:v>1.0276576947463287E-2</c:v>
                </c:pt>
                <c:pt idx="4030">
                  <c:v>1.0274484721577879E-2</c:v>
                </c:pt>
                <c:pt idx="4031">
                  <c:v>1.0272442901176239E-2</c:v>
                </c:pt>
                <c:pt idx="4032">
                  <c:v>1.0270451567977696E-2</c:v>
                </c:pt>
                <c:pt idx="4033">
                  <c:v>1.026851080374757E-2</c:v>
                </c:pt>
                <c:pt idx="4034">
                  <c:v>1.0266620690251105E-2</c:v>
                </c:pt>
                <c:pt idx="4035">
                  <c:v>1.0264781309253408E-2</c:v>
                </c:pt>
                <c:pt idx="4036">
                  <c:v>1.0262867583565658E-2</c:v>
                </c:pt>
                <c:pt idx="4037">
                  <c:v>1.0269027407440762E-2</c:v>
                </c:pt>
                <c:pt idx="4038">
                  <c:v>1.0287439346602166E-2</c:v>
                </c:pt>
                <c:pt idx="4039">
                  <c:v>1.0285806552865772E-2</c:v>
                </c:pt>
                <c:pt idx="4040">
                  <c:v>1.0284225052219426E-2</c:v>
                </c:pt>
                <c:pt idx="4041">
                  <c:v>1.0282694926686164E-2</c:v>
                </c:pt>
                <c:pt idx="4042">
                  <c:v>1.0281216258196184E-2</c:v>
                </c:pt>
                <c:pt idx="4043">
                  <c:v>1.0279789128783858E-2</c:v>
                </c:pt>
                <c:pt idx="4044">
                  <c:v>1.0278413620413806E-2</c:v>
                </c:pt>
                <c:pt idx="4045">
                  <c:v>1.0277089815073711E-2</c:v>
                </c:pt>
                <c:pt idx="4046">
                  <c:v>1.0275817794716277E-2</c:v>
                </c:pt>
                <c:pt idx="4047">
                  <c:v>1.0274597641387049E-2</c:v>
                </c:pt>
                <c:pt idx="4048">
                  <c:v>1.0273429437003587E-2</c:v>
                </c:pt>
                <c:pt idx="4049">
                  <c:v>1.0272313263576202E-2</c:v>
                </c:pt>
                <c:pt idx="4050">
                  <c:v>1.0271249203091894E-2</c:v>
                </c:pt>
                <c:pt idx="4051">
                  <c:v>1.0270237337537385E-2</c:v>
                </c:pt>
                <c:pt idx="4052">
                  <c:v>1.0269277748887903E-2</c:v>
                </c:pt>
                <c:pt idx="4053">
                  <c:v>1.0268370519129842E-2</c:v>
                </c:pt>
                <c:pt idx="4054">
                  <c:v>1.0267457352723436E-2</c:v>
                </c:pt>
                <c:pt idx="4055">
                  <c:v>1.0266603147113808E-2</c:v>
                </c:pt>
                <c:pt idx="4056">
                  <c:v>1.0265861007582458E-2</c:v>
                </c:pt>
                <c:pt idx="4057">
                  <c:v>1.026517156659945E-2</c:v>
                </c:pt>
                <c:pt idx="4058">
                  <c:v>1.0264534906103965E-2</c:v>
                </c:pt>
                <c:pt idx="4059">
                  <c:v>1.0263951108128066E-2</c:v>
                </c:pt>
                <c:pt idx="4060">
                  <c:v>1.0263420254622287E-2</c:v>
                </c:pt>
                <c:pt idx="4061">
                  <c:v>1.0262942427571916E-2</c:v>
                </c:pt>
                <c:pt idx="4062">
                  <c:v>1.0262517708985241E-2</c:v>
                </c:pt>
                <c:pt idx="4063">
                  <c:v>1.0262146180812439E-2</c:v>
                </c:pt>
                <c:pt idx="4064">
                  <c:v>1.0261827925073087E-2</c:v>
                </c:pt>
                <c:pt idx="4065">
                  <c:v>1.0261563023716985E-2</c:v>
                </c:pt>
                <c:pt idx="4066">
                  <c:v>1.0261351558740256E-2</c:v>
                </c:pt>
                <c:pt idx="4067">
                  <c:v>1.0261193612138628E-2</c:v>
                </c:pt>
                <c:pt idx="4068">
                  <c:v>1.0261089265861592E-2</c:v>
                </c:pt>
                <c:pt idx="4069">
                  <c:v>1.0261038601927883E-2</c:v>
                </c:pt>
                <c:pt idx="4070">
                  <c:v>1.026104170229809E-2</c:v>
                </c:pt>
                <c:pt idx="4071">
                  <c:v>1.0261098648979125E-2</c:v>
                </c:pt>
                <c:pt idx="4072">
                  <c:v>1.0261209523896251E-2</c:v>
                </c:pt>
                <c:pt idx="4073">
                  <c:v>1.0261374409114199E-2</c:v>
                </c:pt>
                <c:pt idx="4074">
                  <c:v>1.0261593386558014E-2</c:v>
                </c:pt>
                <c:pt idx="4075">
                  <c:v>1.0261866538245486E-2</c:v>
                </c:pt>
                <c:pt idx="4076">
                  <c:v>1.0262193946101434E-2</c:v>
                </c:pt>
                <c:pt idx="4077">
                  <c:v>1.026257569218956E-2</c:v>
                </c:pt>
                <c:pt idx="4078">
                  <c:v>1.0263011858446072E-2</c:v>
                </c:pt>
                <c:pt idx="4079">
                  <c:v>1.0263502526841582E-2</c:v>
                </c:pt>
                <c:pt idx="4080">
                  <c:v>1.0264047779404633E-2</c:v>
                </c:pt>
                <c:pt idx="4081">
                  <c:v>1.0264647698070731E-2</c:v>
                </c:pt>
                <c:pt idx="4082">
                  <c:v>1.0265302364844853E-2</c:v>
                </c:pt>
                <c:pt idx="4083">
                  <c:v>1.0266011861708583E-2</c:v>
                </c:pt>
                <c:pt idx="4084">
                  <c:v>1.0266776270643329E-2</c:v>
                </c:pt>
                <c:pt idx="4085">
                  <c:v>1.0267595673665145E-2</c:v>
                </c:pt>
                <c:pt idx="4086">
                  <c:v>1.0268470152697048E-2</c:v>
                </c:pt>
                <c:pt idx="4087">
                  <c:v>1.026939978975479E-2</c:v>
                </c:pt>
                <c:pt idx="4088">
                  <c:v>1.0270605306536963E-2</c:v>
                </c:pt>
                <c:pt idx="4089">
                  <c:v>1.0255831524754873E-2</c:v>
                </c:pt>
                <c:pt idx="4090">
                  <c:v>1.0244938668645915E-2</c:v>
                </c:pt>
                <c:pt idx="4091">
                  <c:v>1.0246110352313927E-2</c:v>
                </c:pt>
                <c:pt idx="4092">
                  <c:v>1.0247337487145796E-2</c:v>
                </c:pt>
                <c:pt idx="4093">
                  <c:v>1.0248620154874075E-2</c:v>
                </c:pt>
                <c:pt idx="4094">
                  <c:v>1.0249958437288965E-2</c:v>
                </c:pt>
                <c:pt idx="4095">
                  <c:v>1.0251352416111194E-2</c:v>
                </c:pt>
                <c:pt idx="4096">
                  <c:v>1.0252802173142174E-2</c:v>
                </c:pt>
                <c:pt idx="4097">
                  <c:v>1.0254307790125207E-2</c:v>
                </c:pt>
                <c:pt idx="4098">
                  <c:v>1.0255869348792048E-2</c:v>
                </c:pt>
                <c:pt idx="4099">
                  <c:v>1.0257486930920373E-2</c:v>
                </c:pt>
                <c:pt idx="4100">
                  <c:v>1.0259160618287735E-2</c:v>
                </c:pt>
                <c:pt idx="4101">
                  <c:v>1.026101692505499E-2</c:v>
                </c:pt>
                <c:pt idx="4102">
                  <c:v>1.0262936397153099E-2</c:v>
                </c:pt>
                <c:pt idx="4103">
                  <c:v>1.0264786947494125E-2</c:v>
                </c:pt>
                <c:pt idx="4104">
                  <c:v>1.0266693941745734E-2</c:v>
                </c:pt>
                <c:pt idx="4105">
                  <c:v>1.0268657461730845E-2</c:v>
                </c:pt>
                <c:pt idx="4106">
                  <c:v>1.0270677589167936E-2</c:v>
                </c:pt>
                <c:pt idx="4107">
                  <c:v>1.0272754405809954E-2</c:v>
                </c:pt>
                <c:pt idx="4108">
                  <c:v>1.0274887993421288E-2</c:v>
                </c:pt>
                <c:pt idx="4109">
                  <c:v>1.0277078433777792E-2</c:v>
                </c:pt>
                <c:pt idx="4110">
                  <c:v>1.0279325808631787E-2</c:v>
                </c:pt>
                <c:pt idx="4111">
                  <c:v>1.0281630199712337E-2</c:v>
                </c:pt>
                <c:pt idx="4112">
                  <c:v>1.0283991688829389E-2</c:v>
                </c:pt>
                <c:pt idx="4113">
                  <c:v>1.0286410357711603E-2</c:v>
                </c:pt>
                <c:pt idx="4114">
                  <c:v>1.0288886288110553E-2</c:v>
                </c:pt>
                <c:pt idx="4115">
                  <c:v>1.0291419561823854E-2</c:v>
                </c:pt>
                <c:pt idx="4116">
                  <c:v>1.0294010260556551E-2</c:v>
                </c:pt>
                <c:pt idx="4117">
                  <c:v>1.0296658466117515E-2</c:v>
                </c:pt>
                <c:pt idx="4118">
                  <c:v>1.029936426022268E-2</c:v>
                </c:pt>
                <c:pt idx="4119">
                  <c:v>1.0302127724668928E-2</c:v>
                </c:pt>
                <c:pt idx="4120">
                  <c:v>1.0304948941195173E-2</c:v>
                </c:pt>
                <c:pt idx="4121">
                  <c:v>1.0307827991551513E-2</c:v>
                </c:pt>
                <c:pt idx="4122">
                  <c:v>1.0310764957522622E-2</c:v>
                </c:pt>
                <c:pt idx="4123">
                  <c:v>1.0313759920858241E-2</c:v>
                </c:pt>
                <c:pt idx="4124">
                  <c:v>1.0316812963296375E-2</c:v>
                </c:pt>
                <c:pt idx="4125">
                  <c:v>1.0319924166620947E-2</c:v>
                </c:pt>
                <c:pt idx="4126">
                  <c:v>1.032309361256948E-2</c:v>
                </c:pt>
                <c:pt idx="4127">
                  <c:v>1.0326321382937338E-2</c:v>
                </c:pt>
                <c:pt idx="4128">
                  <c:v>1.0329607559461374E-2</c:v>
                </c:pt>
                <c:pt idx="4129">
                  <c:v>1.0332952223867068E-2</c:v>
                </c:pt>
                <c:pt idx="4130">
                  <c:v>1.0336355457972048E-2</c:v>
                </c:pt>
                <c:pt idx="4131">
                  <c:v>1.0339817343501237E-2</c:v>
                </c:pt>
                <c:pt idx="4132">
                  <c:v>1.0343337962225401E-2</c:v>
                </c:pt>
                <c:pt idx="4133">
                  <c:v>1.0346917395903873E-2</c:v>
                </c:pt>
                <c:pt idx="4134">
                  <c:v>1.035055572627243E-2</c:v>
                </c:pt>
                <c:pt idx="4135">
                  <c:v>1.0354253035124326E-2</c:v>
                </c:pt>
                <c:pt idx="4136">
                  <c:v>1.035800940420665E-2</c:v>
                </c:pt>
                <c:pt idx="4137">
                  <c:v>1.0361824915266025E-2</c:v>
                </c:pt>
                <c:pt idx="4138">
                  <c:v>1.0365699650072124E-2</c:v>
                </c:pt>
                <c:pt idx="4139">
                  <c:v>1.0369633690382575E-2</c:v>
                </c:pt>
                <c:pt idx="4140">
                  <c:v>1.0373627117943564E-2</c:v>
                </c:pt>
                <c:pt idx="4141">
                  <c:v>1.037768001455871E-2</c:v>
                </c:pt>
                <c:pt idx="4142">
                  <c:v>1.0381792461927193E-2</c:v>
                </c:pt>
                <c:pt idx="4143">
                  <c:v>1.038596454184073E-2</c:v>
                </c:pt>
                <c:pt idx="4144">
                  <c:v>1.0390196336055937E-2</c:v>
                </c:pt>
                <c:pt idx="4145">
                  <c:v>1.0394487926329249E-2</c:v>
                </c:pt>
                <c:pt idx="4146">
                  <c:v>1.0398839394416808E-2</c:v>
                </c:pt>
                <c:pt idx="4147">
                  <c:v>1.0403250822097856E-2</c:v>
                </c:pt>
                <c:pt idx="4148">
                  <c:v>1.0407722291081778E-2</c:v>
                </c:pt>
                <c:pt idx="4149">
                  <c:v>1.0412253883193438E-2</c:v>
                </c:pt>
                <c:pt idx="4150">
                  <c:v>1.0416845680130354E-2</c:v>
                </c:pt>
                <c:pt idx="4151">
                  <c:v>1.0421497763682218E-2</c:v>
                </c:pt>
                <c:pt idx="4152">
                  <c:v>1.0426210215626971E-2</c:v>
                </c:pt>
                <c:pt idx="4153">
                  <c:v>1.0430983117684372E-2</c:v>
                </c:pt>
                <c:pt idx="4154">
                  <c:v>1.0435816551632017E-2</c:v>
                </c:pt>
                <c:pt idx="4155">
                  <c:v>1.0440710599223866E-2</c:v>
                </c:pt>
                <c:pt idx="4156">
                  <c:v>1.0445665342236898E-2</c:v>
                </c:pt>
                <c:pt idx="4157">
                  <c:v>1.0450680862401602E-2</c:v>
                </c:pt>
                <c:pt idx="4158">
                  <c:v>1.0455757241482897E-2</c:v>
                </c:pt>
                <c:pt idx="4159">
                  <c:v>1.0460894561280085E-2</c:v>
                </c:pt>
                <c:pt idx="4160">
                  <c:v>1.0466092903499803E-2</c:v>
                </c:pt>
                <c:pt idx="4161">
                  <c:v>1.0471352349917805E-2</c:v>
                </c:pt>
                <c:pt idx="4162">
                  <c:v>1.0476672982297959E-2</c:v>
                </c:pt>
                <c:pt idx="4163">
                  <c:v>1.0482054882403948E-2</c:v>
                </c:pt>
                <c:pt idx="4164">
                  <c:v>1.0487498131999293E-2</c:v>
                </c:pt>
                <c:pt idx="4165">
                  <c:v>1.0493002812800781E-2</c:v>
                </c:pt>
                <c:pt idx="4166">
                  <c:v>1.0498569006629222E-2</c:v>
                </c:pt>
                <c:pt idx="4167">
                  <c:v>1.0504196795189475E-2</c:v>
                </c:pt>
                <c:pt idx="4168">
                  <c:v>1.0509886260278659E-2</c:v>
                </c:pt>
                <c:pt idx="4169">
                  <c:v>1.051563748364737E-2</c:v>
                </c:pt>
                <c:pt idx="4170">
                  <c:v>1.0521450547034369E-2</c:v>
                </c:pt>
                <c:pt idx="4171">
                  <c:v>1.0527325532224468E-2</c:v>
                </c:pt>
                <c:pt idx="4172">
                  <c:v>1.0533262520955973E-2</c:v>
                </c:pt>
                <c:pt idx="4173">
                  <c:v>1.0539261595001483E-2</c:v>
                </c:pt>
                <c:pt idx="4174">
                  <c:v>1.0545322836121879E-2</c:v>
                </c:pt>
                <c:pt idx="4175">
                  <c:v>1.0551446326066334E-2</c:v>
                </c:pt>
                <c:pt idx="4176">
                  <c:v>1.0557632146583571E-2</c:v>
                </c:pt>
                <c:pt idx="4177">
                  <c:v>1.0563880379468414E-2</c:v>
                </c:pt>
                <c:pt idx="4178">
                  <c:v>1.0570191106434404E-2</c:v>
                </c:pt>
                <c:pt idx="4179">
                  <c:v>1.057656440928747E-2</c:v>
                </c:pt>
                <c:pt idx="4180">
                  <c:v>1.0583000369752075E-2</c:v>
                </c:pt>
                <c:pt idx="4181">
                  <c:v>1.0589499069587257E-2</c:v>
                </c:pt>
                <c:pt idx="4182">
                  <c:v>1.059606059059828E-2</c:v>
                </c:pt>
                <c:pt idx="4183">
                  <c:v>1.0602685014450797E-2</c:v>
                </c:pt>
                <c:pt idx="4184">
                  <c:v>1.0609372423007411E-2</c:v>
                </c:pt>
                <c:pt idx="4185">
                  <c:v>1.0616122897979726E-2</c:v>
                </c:pt>
                <c:pt idx="4186">
                  <c:v>1.0622936521113926E-2</c:v>
                </c:pt>
                <c:pt idx="4187">
                  <c:v>1.0629813374190398E-2</c:v>
                </c:pt>
                <c:pt idx="4188">
                  <c:v>1.063675353896648E-2</c:v>
                </c:pt>
                <c:pt idx="4189">
                  <c:v>1.0643757097187475E-2</c:v>
                </c:pt>
                <c:pt idx="4190">
                  <c:v>1.0650824130621376E-2</c:v>
                </c:pt>
                <c:pt idx="4191">
                  <c:v>1.0657954721024692E-2</c:v>
                </c:pt>
                <c:pt idx="4192">
                  <c:v>1.0665148950164991E-2</c:v>
                </c:pt>
                <c:pt idx="4193">
                  <c:v>1.067240689979806E-2</c:v>
                </c:pt>
                <c:pt idx="4194">
                  <c:v>1.0679728651656183E-2</c:v>
                </c:pt>
                <c:pt idx="4195">
                  <c:v>1.0687114287552528E-2</c:v>
                </c:pt>
                <c:pt idx="4196">
                  <c:v>1.0692199907864601E-2</c:v>
                </c:pt>
                <c:pt idx="4197">
                  <c:v>1.0690793580852028E-2</c:v>
                </c:pt>
                <c:pt idx="4198">
                  <c:v>1.0689009846940092E-2</c:v>
                </c:pt>
                <c:pt idx="4199">
                  <c:v>1.0687226071132684E-2</c:v>
                </c:pt>
                <c:pt idx="4200">
                  <c:v>1.0685442253256147E-2</c:v>
                </c:pt>
                <c:pt idx="4201">
                  <c:v>1.0683658393159941E-2</c:v>
                </c:pt>
                <c:pt idx="4202">
                  <c:v>1.0681874490705278E-2</c:v>
                </c:pt>
                <c:pt idx="4203">
                  <c:v>1.0680090545718453E-2</c:v>
                </c:pt>
                <c:pt idx="4204">
                  <c:v>1.0678306558014208E-2</c:v>
                </c:pt>
                <c:pt idx="4205">
                  <c:v>1.067652252745372E-2</c:v>
                </c:pt>
                <c:pt idx="4206">
                  <c:v>1.0674738453898035E-2</c:v>
                </c:pt>
                <c:pt idx="4207">
                  <c:v>1.0672954337196677E-2</c:v>
                </c:pt>
                <c:pt idx="4208">
                  <c:v>1.0671170177118021E-2</c:v>
                </c:pt>
                <c:pt idx="4209">
                  <c:v>1.066938597356964E-2</c:v>
                </c:pt>
                <c:pt idx="4210">
                  <c:v>1.0667601726354623E-2</c:v>
                </c:pt>
                <c:pt idx="4211">
                  <c:v>1.0665817435357208E-2</c:v>
                </c:pt>
                <c:pt idx="4212">
                  <c:v>1.066403310036909E-2</c:v>
                </c:pt>
                <c:pt idx="4213">
                  <c:v>1.0662248721274506E-2</c:v>
                </c:pt>
                <c:pt idx="4214">
                  <c:v>1.0660464297876576E-2</c:v>
                </c:pt>
                <c:pt idx="4215">
                  <c:v>1.0658679830036476E-2</c:v>
                </c:pt>
                <c:pt idx="4216">
                  <c:v>1.0656895317592143E-2</c:v>
                </c:pt>
                <c:pt idx="4217">
                  <c:v>1.065511076039303E-2</c:v>
                </c:pt>
                <c:pt idx="4218">
                  <c:v>1.065332615825392E-2</c:v>
                </c:pt>
                <c:pt idx="4219">
                  <c:v>1.0651541511047535E-2</c:v>
                </c:pt>
                <c:pt idx="4220">
                  <c:v>1.0649756818588693E-2</c:v>
                </c:pt>
                <c:pt idx="4221">
                  <c:v>1.0647972080738357E-2</c:v>
                </c:pt>
                <c:pt idx="4222">
                  <c:v>1.0646187297322888E-2</c:v>
                </c:pt>
                <c:pt idx="4223">
                  <c:v>1.064440246816877E-2</c:v>
                </c:pt>
                <c:pt idx="4224">
                  <c:v>1.0642617593171755E-2</c:v>
                </c:pt>
                <c:pt idx="4225">
                  <c:v>1.0640832672111898E-2</c:v>
                </c:pt>
                <c:pt idx="4226">
                  <c:v>1.0639047704850288E-2</c:v>
                </c:pt>
                <c:pt idx="4227">
                  <c:v>1.0637262691248076E-2</c:v>
                </c:pt>
                <c:pt idx="4228">
                  <c:v>1.0635477631119919E-2</c:v>
                </c:pt>
                <c:pt idx="4229">
                  <c:v>1.0633692524338482E-2</c:v>
                </c:pt>
                <c:pt idx="4230">
                  <c:v>1.0631907370683947E-2</c:v>
                </c:pt>
                <c:pt idx="4231">
                  <c:v>1.0630122170063639E-2</c:v>
                </c:pt>
                <c:pt idx="4232">
                  <c:v>1.0628336922280769E-2</c:v>
                </c:pt>
                <c:pt idx="4233">
                  <c:v>1.0626551627207999E-2</c:v>
                </c:pt>
                <c:pt idx="4234">
                  <c:v>1.0624766284625446E-2</c:v>
                </c:pt>
                <c:pt idx="4235">
                  <c:v>1.062298089444038E-2</c:v>
                </c:pt>
                <c:pt idx="4236">
                  <c:v>1.0621195456456007E-2</c:v>
                </c:pt>
                <c:pt idx="4237">
                  <c:v>1.0619409970521959E-2</c:v>
                </c:pt>
                <c:pt idx="4238">
                  <c:v>1.0617624436476117E-2</c:v>
                </c:pt>
                <c:pt idx="4239">
                  <c:v>1.0615838854156411E-2</c:v>
                </c:pt>
                <c:pt idx="4240">
                  <c:v>1.0614053223423929E-2</c:v>
                </c:pt>
                <c:pt idx="4241">
                  <c:v>1.0612267544093517E-2</c:v>
                </c:pt>
                <c:pt idx="4242">
                  <c:v>1.0610481816037652E-2</c:v>
                </c:pt>
                <c:pt idx="4243">
                  <c:v>1.0608696039071303E-2</c:v>
                </c:pt>
                <c:pt idx="4244">
                  <c:v>1.0606910213020831E-2</c:v>
                </c:pt>
                <c:pt idx="4245">
                  <c:v>1.061340959115919E-2</c:v>
                </c:pt>
                <c:pt idx="4246">
                  <c:v>1.0632388655350824E-2</c:v>
                </c:pt>
                <c:pt idx="4247">
                  <c:v>1.0630597788099617E-2</c:v>
                </c:pt>
                <c:pt idx="4248">
                  <c:v>1.062880687099132E-2</c:v>
                </c:pt>
                <c:pt idx="4249">
                  <c:v>1.0627015903898189E-2</c:v>
                </c:pt>
                <c:pt idx="4250">
                  <c:v>1.0625224886646219E-2</c:v>
                </c:pt>
                <c:pt idx="4251">
                  <c:v>1.0623433819072855E-2</c:v>
                </c:pt>
                <c:pt idx="4252">
                  <c:v>1.062164270101558E-2</c:v>
                </c:pt>
                <c:pt idx="4253">
                  <c:v>1.0619851532346694E-2</c:v>
                </c:pt>
                <c:pt idx="4254">
                  <c:v>1.0618060312868834E-2</c:v>
                </c:pt>
                <c:pt idx="4255">
                  <c:v>1.0616269042442813E-2</c:v>
                </c:pt>
                <c:pt idx="4256">
                  <c:v>1.0614477720906059E-2</c:v>
                </c:pt>
                <c:pt idx="4257">
                  <c:v>1.0612686348072839E-2</c:v>
                </c:pt>
                <c:pt idx="4258">
                  <c:v>1.0610894923827097E-2</c:v>
                </c:pt>
                <c:pt idx="4259">
                  <c:v>1.0609103447983022E-2</c:v>
                </c:pt>
                <c:pt idx="4260">
                  <c:v>1.0607311920378271E-2</c:v>
                </c:pt>
                <c:pt idx="4261">
                  <c:v>1.0605520340873429E-2</c:v>
                </c:pt>
                <c:pt idx="4262">
                  <c:v>1.0603600732938244E-2</c:v>
                </c:pt>
                <c:pt idx="4263">
                  <c:v>1.0601681066369726E-2</c:v>
                </c:pt>
                <c:pt idx="4264">
                  <c:v>1.0599889322670822E-2</c:v>
                </c:pt>
                <c:pt idx="4265">
                  <c:v>1.0598097526375482E-2</c:v>
                </c:pt>
                <c:pt idx="4266">
                  <c:v>1.0596305677367504E-2</c:v>
                </c:pt>
                <c:pt idx="4267">
                  <c:v>1.0594513775461226E-2</c:v>
                </c:pt>
                <c:pt idx="4268">
                  <c:v>1.059272182049408E-2</c:v>
                </c:pt>
                <c:pt idx="4269">
                  <c:v>1.0590929812338404E-2</c:v>
                </c:pt>
                <c:pt idx="4270">
                  <c:v>1.0589137750785233E-2</c:v>
                </c:pt>
                <c:pt idx="4271">
                  <c:v>1.0587345635695329E-2</c:v>
                </c:pt>
                <c:pt idx="4272">
                  <c:v>1.058555346694098E-2</c:v>
                </c:pt>
                <c:pt idx="4273">
                  <c:v>1.0583761244301639E-2</c:v>
                </c:pt>
                <c:pt idx="4274">
                  <c:v>1.058196896767289E-2</c:v>
                </c:pt>
                <c:pt idx="4275">
                  <c:v>1.0580176636857222E-2</c:v>
                </c:pt>
                <c:pt idx="4276">
                  <c:v>1.057838425172713E-2</c:v>
                </c:pt>
                <c:pt idx="4277">
                  <c:v>1.0576591812120046E-2</c:v>
                </c:pt>
                <c:pt idx="4278">
                  <c:v>1.0574799317827028E-2</c:v>
                </c:pt>
                <c:pt idx="4279">
                  <c:v>1.0573006768743665E-2</c:v>
                </c:pt>
                <c:pt idx="4280">
                  <c:v>1.0571214164672443E-2</c:v>
                </c:pt>
                <c:pt idx="4281">
                  <c:v>1.0569421505509075E-2</c:v>
                </c:pt>
                <c:pt idx="4282">
                  <c:v>1.0567628791021339E-2</c:v>
                </c:pt>
                <c:pt idx="4283">
                  <c:v>1.0565836021104771E-2</c:v>
                </c:pt>
                <c:pt idx="4284">
                  <c:v>1.0564043195573703E-2</c:v>
                </c:pt>
                <c:pt idx="4285">
                  <c:v>1.0562250314277051E-2</c:v>
                </c:pt>
                <c:pt idx="4286">
                  <c:v>1.0560457377052489E-2</c:v>
                </c:pt>
                <c:pt idx="4287">
                  <c:v>1.0558664383737443E-2</c:v>
                </c:pt>
                <c:pt idx="4288">
                  <c:v>1.0556871334169408E-2</c:v>
                </c:pt>
                <c:pt idx="4289">
                  <c:v>1.0555078228209086E-2</c:v>
                </c:pt>
                <c:pt idx="4290">
                  <c:v>1.0553285065670754E-2</c:v>
                </c:pt>
                <c:pt idx="4291">
                  <c:v>1.0551491846415118E-2</c:v>
                </c:pt>
                <c:pt idx="4292">
                  <c:v>1.054969857026806E-2</c:v>
                </c:pt>
                <c:pt idx="4293">
                  <c:v>1.0547905237078676E-2</c:v>
                </c:pt>
                <c:pt idx="4294">
                  <c:v>1.0546111846684459E-2</c:v>
                </c:pt>
                <c:pt idx="4295">
                  <c:v>1.0544318398934565E-2</c:v>
                </c:pt>
                <c:pt idx="4296">
                  <c:v>1.0542396783176273E-2</c:v>
                </c:pt>
                <c:pt idx="4297">
                  <c:v>1.0532230695077478E-2</c:v>
                </c:pt>
                <c:pt idx="4298">
                  <c:v>1.0509887261901413E-2</c:v>
                </c:pt>
                <c:pt idx="4299">
                  <c:v>1.0508098475579777E-2</c:v>
                </c:pt>
                <c:pt idx="4300">
                  <c:v>1.0506309631214057E-2</c:v>
                </c:pt>
                <c:pt idx="4301">
                  <c:v>1.0504520728665284E-2</c:v>
                </c:pt>
                <c:pt idx="4302">
                  <c:v>1.0502731767783076E-2</c:v>
                </c:pt>
                <c:pt idx="4303">
                  <c:v>1.0500942748393739E-2</c:v>
                </c:pt>
                <c:pt idx="4304">
                  <c:v>1.0499153670335142E-2</c:v>
                </c:pt>
                <c:pt idx="4305">
                  <c:v>1.0497364533456921E-2</c:v>
                </c:pt>
                <c:pt idx="4306">
                  <c:v>1.0495575337585387E-2</c:v>
                </c:pt>
                <c:pt idx="4307">
                  <c:v>1.049378608259317E-2</c:v>
                </c:pt>
                <c:pt idx="4308">
                  <c:v>1.0491996768283433E-2</c:v>
                </c:pt>
                <c:pt idx="4309">
                  <c:v>1.0490207394505806E-2</c:v>
                </c:pt>
                <c:pt idx="4310">
                  <c:v>1.0488417961144464E-2</c:v>
                </c:pt>
                <c:pt idx="4311">
                  <c:v>1.0486628467956269E-2</c:v>
                </c:pt>
                <c:pt idx="4312">
                  <c:v>1.0484838914871833E-2</c:v>
                </c:pt>
                <c:pt idx="4313">
                  <c:v>1.0483049301671212E-2</c:v>
                </c:pt>
                <c:pt idx="4314">
                  <c:v>1.0481259628215431E-2</c:v>
                </c:pt>
                <c:pt idx="4315">
                  <c:v>1.0479469894330847E-2</c:v>
                </c:pt>
                <c:pt idx="4316">
                  <c:v>1.0477680099890214E-2</c:v>
                </c:pt>
                <c:pt idx="4317">
                  <c:v>1.0475890244719798E-2</c:v>
                </c:pt>
                <c:pt idx="4318">
                  <c:v>1.0474100328645956E-2</c:v>
                </c:pt>
                <c:pt idx="4319">
                  <c:v>1.0472310351518261E-2</c:v>
                </c:pt>
                <c:pt idx="4320">
                  <c:v>1.0470520313174645E-2</c:v>
                </c:pt>
                <c:pt idx="4321">
                  <c:v>1.0468730213476161E-2</c:v>
                </c:pt>
                <c:pt idx="4322">
                  <c:v>1.0466940052249078E-2</c:v>
                </c:pt>
                <c:pt idx="4323">
                  <c:v>1.0465149829308329E-2</c:v>
                </c:pt>
                <c:pt idx="4324">
                  <c:v>1.0463359544526514E-2</c:v>
                </c:pt>
                <c:pt idx="4325">
                  <c:v>1.0461569197753144E-2</c:v>
                </c:pt>
                <c:pt idx="4326">
                  <c:v>1.0459778788803E-2</c:v>
                </c:pt>
                <c:pt idx="4327">
                  <c:v>1.0457988317525651E-2</c:v>
                </c:pt>
                <c:pt idx="4328">
                  <c:v>1.0456197783747335E-2</c:v>
                </c:pt>
                <c:pt idx="4329">
                  <c:v>1.0454407187352289E-2</c:v>
                </c:pt>
                <c:pt idx="4330">
                  <c:v>1.045261652813226E-2</c:v>
                </c:pt>
                <c:pt idx="4331">
                  <c:v>1.0450825805948279E-2</c:v>
                </c:pt>
                <c:pt idx="4332">
                  <c:v>1.0449035020661426E-2</c:v>
                </c:pt>
                <c:pt idx="4333">
                  <c:v>1.0447244172074911E-2</c:v>
                </c:pt>
                <c:pt idx="4334">
                  <c:v>1.044545326006145E-2</c:v>
                </c:pt>
                <c:pt idx="4335">
                  <c:v>1.0443662284435709E-2</c:v>
                </c:pt>
                <c:pt idx="4336">
                  <c:v>1.044187124505877E-2</c:v>
                </c:pt>
                <c:pt idx="4337">
                  <c:v>1.0440080141757114E-2</c:v>
                </c:pt>
                <c:pt idx="4338">
                  <c:v>1.0438288974357035E-2</c:v>
                </c:pt>
                <c:pt idx="4339">
                  <c:v>1.0436497742754345E-2</c:v>
                </c:pt>
                <c:pt idx="4340">
                  <c:v>1.0434706446752253E-2</c:v>
                </c:pt>
                <c:pt idx="4341">
                  <c:v>1.04329150861656E-2</c:v>
                </c:pt>
                <c:pt idx="4342">
                  <c:v>1.0431123660890078E-2</c:v>
                </c:pt>
                <c:pt idx="4343">
                  <c:v>1.0429332170728889E-2</c:v>
                </c:pt>
                <c:pt idx="4344">
                  <c:v>1.042754061554324E-2</c:v>
                </c:pt>
                <c:pt idx="4345">
                  <c:v>1.0425748995147857E-2</c:v>
                </c:pt>
                <c:pt idx="4346">
                  <c:v>1.0423957309415394E-2</c:v>
                </c:pt>
                <c:pt idx="4347">
                  <c:v>1.042216555817221E-2</c:v>
                </c:pt>
                <c:pt idx="4348">
                  <c:v>1.0420245750972027E-2</c:v>
                </c:pt>
                <c:pt idx="4349">
                  <c:v>1.0418325869869233E-2</c:v>
                </c:pt>
                <c:pt idx="4350">
                  <c:v>1.0416533911678462E-2</c:v>
                </c:pt>
                <c:pt idx="4351">
                  <c:v>1.0414741887351883E-2</c:v>
                </c:pt>
                <c:pt idx="4352">
                  <c:v>1.0412949796669518E-2</c:v>
                </c:pt>
                <c:pt idx="4353">
                  <c:v>1.0411157639480827E-2</c:v>
                </c:pt>
                <c:pt idx="4354">
                  <c:v>1.0409365415681725E-2</c:v>
                </c:pt>
                <c:pt idx="4355">
                  <c:v>1.0407573125052215E-2</c:v>
                </c:pt>
                <c:pt idx="4356">
                  <c:v>1.0405780767453321E-2</c:v>
                </c:pt>
                <c:pt idx="4357">
                  <c:v>1.0403988342746247E-2</c:v>
                </c:pt>
                <c:pt idx="4358">
                  <c:v>1.0402195850734156E-2</c:v>
                </c:pt>
                <c:pt idx="4359">
                  <c:v>1.0400403291278098E-2</c:v>
                </c:pt>
                <c:pt idx="4360">
                  <c:v>1.0398610664239114E-2</c:v>
                </c:pt>
                <c:pt idx="4361">
                  <c:v>1.0396946022032342E-2</c:v>
                </c:pt>
                <c:pt idx="4362">
                  <c:v>1.0395281319792058E-2</c:v>
                </c:pt>
                <c:pt idx="4363">
                  <c:v>1.0393488498718207E-2</c:v>
                </c:pt>
                <c:pt idx="4364">
                  <c:v>1.0391695609413285E-2</c:v>
                </c:pt>
                <c:pt idx="4365">
                  <c:v>1.0389902651715131E-2</c:v>
                </c:pt>
                <c:pt idx="4366">
                  <c:v>1.0387981548700789E-2</c:v>
                </c:pt>
                <c:pt idx="4367">
                  <c:v>1.0386060368558058E-2</c:v>
                </c:pt>
                <c:pt idx="4368">
                  <c:v>1.0384267194929197E-2</c:v>
                </c:pt>
                <c:pt idx="4369">
                  <c:v>1.0382473952281987E-2</c:v>
                </c:pt>
                <c:pt idx="4370">
                  <c:v>1.0380680640419634E-2</c:v>
                </c:pt>
                <c:pt idx="4371">
                  <c:v>1.0378887259214854E-2</c:v>
                </c:pt>
                <c:pt idx="4372">
                  <c:v>1.0377093808482432E-2</c:v>
                </c:pt>
                <c:pt idx="4373">
                  <c:v>1.037530028808342E-2</c:v>
                </c:pt>
                <c:pt idx="4374">
                  <c:v>1.0373506697844086E-2</c:v>
                </c:pt>
                <c:pt idx="4375">
                  <c:v>1.0371713037625662E-2</c:v>
                </c:pt>
                <c:pt idx="4376">
                  <c:v>1.036991930724287E-2</c:v>
                </c:pt>
                <c:pt idx="4377">
                  <c:v>1.0368125506568371E-2</c:v>
                </c:pt>
                <c:pt idx="4378">
                  <c:v>1.0366331635382215E-2</c:v>
                </c:pt>
                <c:pt idx="4379">
                  <c:v>1.036453769360343E-2</c:v>
                </c:pt>
                <c:pt idx="4380">
                  <c:v>1.0362743681023521E-2</c:v>
                </c:pt>
                <c:pt idx="4381">
                  <c:v>1.0360949597491996E-2</c:v>
                </c:pt>
                <c:pt idx="4382">
                  <c:v>1.0359155442870062E-2</c:v>
                </c:pt>
                <c:pt idx="4383">
                  <c:v>1.0357361216949287E-2</c:v>
                </c:pt>
                <c:pt idx="4384">
                  <c:v>1.035556691962548E-2</c:v>
                </c:pt>
                <c:pt idx="4385">
                  <c:v>1.0353772550713423E-2</c:v>
                </c:pt>
                <c:pt idx="4386">
                  <c:v>1.0351978110051112E-2</c:v>
                </c:pt>
                <c:pt idx="4387">
                  <c:v>1.0350183597487928E-2</c:v>
                </c:pt>
                <c:pt idx="4388">
                  <c:v>1.0348389012873384E-2</c:v>
                </c:pt>
                <c:pt idx="4389">
                  <c:v>1.0346594356022379E-2</c:v>
                </c:pt>
                <c:pt idx="4390">
                  <c:v>1.0344799626795936E-2</c:v>
                </c:pt>
                <c:pt idx="4391">
                  <c:v>1.0343004825020412E-2</c:v>
                </c:pt>
                <c:pt idx="4392">
                  <c:v>1.0341209950545317E-2</c:v>
                </c:pt>
                <c:pt idx="4393">
                  <c:v>1.0339415003231791E-2</c:v>
                </c:pt>
                <c:pt idx="4394">
                  <c:v>1.033761998288292E-2</c:v>
                </c:pt>
                <c:pt idx="4395">
                  <c:v>1.0335824889348214E-2</c:v>
                </c:pt>
                <c:pt idx="4396">
                  <c:v>1.0334029722488872E-2</c:v>
                </c:pt>
                <c:pt idx="4397">
                  <c:v>1.0332234482131195E-2</c:v>
                </c:pt>
                <c:pt idx="4398">
                  <c:v>1.0330439168113111E-2</c:v>
                </c:pt>
                <c:pt idx="4399">
                  <c:v>1.0328643780295707E-2</c:v>
                </c:pt>
                <c:pt idx="4400">
                  <c:v>1.0326463563807392E-2</c:v>
                </c:pt>
                <c:pt idx="4401">
                  <c:v>1.0324283244426344E-2</c:v>
                </c:pt>
                <c:pt idx="4402">
                  <c:v>1.0322487602297701E-2</c:v>
                </c:pt>
                <c:pt idx="4403">
                  <c:v>1.0320691885663627E-2</c:v>
                </c:pt>
                <c:pt idx="4404">
                  <c:v>1.0318896094350433E-2</c:v>
                </c:pt>
                <c:pt idx="4405">
                  <c:v>1.0317100228184471E-2</c:v>
                </c:pt>
                <c:pt idx="4406">
                  <c:v>1.0315304287038342E-2</c:v>
                </c:pt>
                <c:pt idx="4407">
                  <c:v>1.0313508270738526E-2</c:v>
                </c:pt>
                <c:pt idx="4408">
                  <c:v>1.0311712179111331E-2</c:v>
                </c:pt>
                <c:pt idx="4409">
                  <c:v>1.0309916012006174E-2</c:v>
                </c:pt>
                <c:pt idx="4410">
                  <c:v>1.0308119769272699E-2</c:v>
                </c:pt>
                <c:pt idx="4411">
                  <c:v>1.0306323450748779E-2</c:v>
                </c:pt>
                <c:pt idx="4412">
                  <c:v>1.0304527056260768E-2</c:v>
                </c:pt>
                <c:pt idx="4413">
                  <c:v>1.0302730585669689E-2</c:v>
                </c:pt>
                <c:pt idx="4414">
                  <c:v>1.0300934038802032E-2</c:v>
                </c:pt>
                <c:pt idx="4415">
                  <c:v>1.0299137415507201E-2</c:v>
                </c:pt>
                <c:pt idx="4416">
                  <c:v>1.0297212376007357E-2</c:v>
                </c:pt>
                <c:pt idx="4417">
                  <c:v>1.0295287250340485E-2</c:v>
                </c:pt>
                <c:pt idx="4418">
                  <c:v>1.0293490385786027E-2</c:v>
                </c:pt>
                <c:pt idx="4419">
                  <c:v>1.0291693444167697E-2</c:v>
                </c:pt>
                <c:pt idx="4420">
                  <c:v>1.0289896425265545E-2</c:v>
                </c:pt>
                <c:pt idx="4421">
                  <c:v>1.028809932897547E-2</c:v>
                </c:pt>
                <c:pt idx="4422">
                  <c:v>1.0286302155123743E-2</c:v>
                </c:pt>
                <c:pt idx="4423">
                  <c:v>1.028450490352514E-2</c:v>
                </c:pt>
                <c:pt idx="4424">
                  <c:v>1.0282707574052381E-2</c:v>
                </c:pt>
                <c:pt idx="4425">
                  <c:v>1.0280910166531819E-2</c:v>
                </c:pt>
                <c:pt idx="4426">
                  <c:v>1.0279112680801358E-2</c:v>
                </c:pt>
                <c:pt idx="4427">
                  <c:v>1.0277315116698837E-2</c:v>
                </c:pt>
                <c:pt idx="4428">
                  <c:v>1.0275517474097067E-2</c:v>
                </c:pt>
                <c:pt idx="4429">
                  <c:v>1.0273719752787675E-2</c:v>
                </c:pt>
                <c:pt idx="4430">
                  <c:v>1.0271921952654776E-2</c:v>
                </c:pt>
                <c:pt idx="4431">
                  <c:v>1.0270124073513151E-2</c:v>
                </c:pt>
                <c:pt idx="4432">
                  <c:v>1.0268326115212422E-2</c:v>
                </c:pt>
                <c:pt idx="4433">
                  <c:v>1.0266528077578888E-2</c:v>
                </c:pt>
                <c:pt idx="4434">
                  <c:v>1.0264729960485209E-2</c:v>
                </c:pt>
                <c:pt idx="4435">
                  <c:v>1.0262931763746161E-2</c:v>
                </c:pt>
                <c:pt idx="4436">
                  <c:v>1.0261133487199738E-2</c:v>
                </c:pt>
                <c:pt idx="4437">
                  <c:v>1.0259335130718476E-2</c:v>
                </c:pt>
                <c:pt idx="4438">
                  <c:v>1.0257536694094004E-2</c:v>
                </c:pt>
                <c:pt idx="4439">
                  <c:v>1.0255738177222312E-2</c:v>
                </c:pt>
                <c:pt idx="4440">
                  <c:v>1.0253939579894787E-2</c:v>
                </c:pt>
                <c:pt idx="4441">
                  <c:v>1.025214090198427E-2</c:v>
                </c:pt>
                <c:pt idx="4442">
                  <c:v>1.0250342143305476E-2</c:v>
                </c:pt>
                <c:pt idx="4443">
                  <c:v>1.0248543303719552E-2</c:v>
                </c:pt>
                <c:pt idx="4444">
                  <c:v>1.0246744383075823E-2</c:v>
                </c:pt>
                <c:pt idx="4445">
                  <c:v>1.0244945381189247E-2</c:v>
                </c:pt>
                <c:pt idx="4446">
                  <c:v>1.0243146297920905E-2</c:v>
                </c:pt>
                <c:pt idx="4447">
                  <c:v>1.0241347133085403E-2</c:v>
                </c:pt>
                <c:pt idx="4448">
                  <c:v>1.0239547886567149E-2</c:v>
                </c:pt>
                <c:pt idx="4449">
                  <c:v>1.0237748558157712E-2</c:v>
                </c:pt>
                <c:pt idx="4450">
                  <c:v>1.0235949147741386E-2</c:v>
                </c:pt>
                <c:pt idx="4451">
                  <c:v>1.0234149655121197E-2</c:v>
                </c:pt>
                <c:pt idx="4452">
                  <c:v>1.0232350080169978E-2</c:v>
                </c:pt>
                <c:pt idx="4453">
                  <c:v>1.0246548155967056E-2</c:v>
                </c:pt>
                <c:pt idx="4454">
                  <c:v>1.0256774657052546E-2</c:v>
                </c:pt>
                <c:pt idx="4455">
                  <c:v>1.0254969903090756E-2</c:v>
                </c:pt>
                <c:pt idx="4456">
                  <c:v>1.0253165065887434E-2</c:v>
                </c:pt>
                <c:pt idx="4457">
                  <c:v>1.0251360145338059E-2</c:v>
                </c:pt>
                <c:pt idx="4458">
                  <c:v>1.0249555141280224E-2</c:v>
                </c:pt>
                <c:pt idx="4459">
                  <c:v>1.0247750053493314E-2</c:v>
                </c:pt>
                <c:pt idx="4460">
                  <c:v>1.0245944881872868E-2</c:v>
                </c:pt>
                <c:pt idx="4461">
                  <c:v>1.0244139626256364E-2</c:v>
                </c:pt>
                <c:pt idx="4462">
                  <c:v>1.0242334286446391E-2</c:v>
                </c:pt>
                <c:pt idx="4463">
                  <c:v>1.0240528862350233E-2</c:v>
                </c:pt>
                <c:pt idx="4464">
                  <c:v>1.0238723353724047E-2</c:v>
                </c:pt>
                <c:pt idx="4465">
                  <c:v>1.0236917760463354E-2</c:v>
                </c:pt>
                <c:pt idx="4466">
                  <c:v>1.023511208240563E-2</c:v>
                </c:pt>
                <c:pt idx="4467">
                  <c:v>1.0233306319376736E-2</c:v>
                </c:pt>
                <c:pt idx="4468">
                  <c:v>1.023150047121422E-2</c:v>
                </c:pt>
                <c:pt idx="4469">
                  <c:v>1.0229694537778753E-2</c:v>
                </c:pt>
                <c:pt idx="4470">
                  <c:v>1.0227888518896243E-2</c:v>
                </c:pt>
                <c:pt idx="4471">
                  <c:v>1.0226082414404116E-2</c:v>
                </c:pt>
                <c:pt idx="4472">
                  <c:v>1.0224276224139833E-2</c:v>
                </c:pt>
                <c:pt idx="4473">
                  <c:v>1.0222469947975845E-2</c:v>
                </c:pt>
                <c:pt idx="4474">
                  <c:v>1.0220663585691485E-2</c:v>
                </c:pt>
                <c:pt idx="4475">
                  <c:v>1.0218857137193945E-2</c:v>
                </c:pt>
                <c:pt idx="4476">
                  <c:v>1.0217050602274218E-2</c:v>
                </c:pt>
                <c:pt idx="4477">
                  <c:v>1.0215243980804586E-2</c:v>
                </c:pt>
                <c:pt idx="4478">
                  <c:v>1.0213437272611075E-2</c:v>
                </c:pt>
                <c:pt idx="4479">
                  <c:v>1.0211630477519445E-2</c:v>
                </c:pt>
                <c:pt idx="4480">
                  <c:v>1.0209823595413642E-2</c:v>
                </c:pt>
                <c:pt idx="4481">
                  <c:v>1.0208016626073116E-2</c:v>
                </c:pt>
                <c:pt idx="4482">
                  <c:v>1.0206209569393387E-2</c:v>
                </c:pt>
                <c:pt idx="4483">
                  <c:v>1.0204402425188788E-2</c:v>
                </c:pt>
                <c:pt idx="4484">
                  <c:v>1.0202595193296627E-2</c:v>
                </c:pt>
                <c:pt idx="4485">
                  <c:v>1.0200787873577781E-2</c:v>
                </c:pt>
                <c:pt idx="4486">
                  <c:v>1.0198980465834855E-2</c:v>
                </c:pt>
                <c:pt idx="4487">
                  <c:v>1.0197172969951767E-2</c:v>
                </c:pt>
                <c:pt idx="4488">
                  <c:v>1.0195365385754452E-2</c:v>
                </c:pt>
                <c:pt idx="4489">
                  <c:v>1.0193557713045396E-2</c:v>
                </c:pt>
                <c:pt idx="4490">
                  <c:v>1.01917499517203E-2</c:v>
                </c:pt>
                <c:pt idx="4491">
                  <c:v>1.0189942101604985E-2</c:v>
                </c:pt>
                <c:pt idx="4492">
                  <c:v>1.0188134162513721E-2</c:v>
                </c:pt>
                <c:pt idx="4493">
                  <c:v>1.0186326134318874E-2</c:v>
                </c:pt>
                <c:pt idx="4494">
                  <c:v>1.0184518016834539E-2</c:v>
                </c:pt>
                <c:pt idx="4495">
                  <c:v>1.0182709809921591E-2</c:v>
                </c:pt>
                <c:pt idx="4496">
                  <c:v>1.0180901513405853E-2</c:v>
                </c:pt>
                <c:pt idx="4497">
                  <c:v>1.0179093127136477E-2</c:v>
                </c:pt>
                <c:pt idx="4498">
                  <c:v>1.017728465095083E-2</c:v>
                </c:pt>
                <c:pt idx="4499">
                  <c:v>1.0175476084686394E-2</c:v>
                </c:pt>
                <c:pt idx="4500">
                  <c:v>1.0173667428180776E-2</c:v>
                </c:pt>
                <c:pt idx="4501">
                  <c:v>1.0171858681283012E-2</c:v>
                </c:pt>
                <c:pt idx="4502">
                  <c:v>1.0170049843842193E-2</c:v>
                </c:pt>
                <c:pt idx="4503">
                  <c:v>1.0168240915684254E-2</c:v>
                </c:pt>
                <c:pt idx="4504">
                  <c:v>1.0166431896634898E-2</c:v>
                </c:pt>
                <c:pt idx="4505">
                  <c:v>1.0156672358106265E-2</c:v>
                </c:pt>
                <c:pt idx="4506">
                  <c:v>1.0135046335060559E-2</c:v>
                </c:pt>
                <c:pt idx="4507">
                  <c:v>1.0133241985865998E-2</c:v>
                </c:pt>
                <c:pt idx="4508">
                  <c:v>1.0131437545403344E-2</c:v>
                </c:pt>
                <c:pt idx="4509">
                  <c:v>1.0129633013522051E-2</c:v>
                </c:pt>
                <c:pt idx="4510">
                  <c:v>1.0127828390060149E-2</c:v>
                </c:pt>
                <c:pt idx="4511">
                  <c:v>1.012602367485552E-2</c:v>
                </c:pt>
                <c:pt idx="4512">
                  <c:v>1.012421886775761E-2</c:v>
                </c:pt>
                <c:pt idx="4513">
                  <c:v>1.0122413968581313E-2</c:v>
                </c:pt>
                <c:pt idx="4514">
                  <c:v>1.0120608977187666E-2</c:v>
                </c:pt>
                <c:pt idx="4515">
                  <c:v>1.0118803893437719E-2</c:v>
                </c:pt>
                <c:pt idx="4516">
                  <c:v>1.0116998717146209E-2</c:v>
                </c:pt>
                <c:pt idx="4517">
                  <c:v>1.0115193448139605E-2</c:v>
                </c:pt>
                <c:pt idx="4518">
                  <c:v>1.0113388086302079E-2</c:v>
                </c:pt>
                <c:pt idx="4519">
                  <c:v>1.0111582631425217E-2</c:v>
                </c:pt>
                <c:pt idx="4520">
                  <c:v>1.0109777083393322E-2</c:v>
                </c:pt>
                <c:pt idx="4521">
                  <c:v>1.0107971442009598E-2</c:v>
                </c:pt>
                <c:pt idx="4522">
                  <c:v>1.010616570714664E-2</c:v>
                </c:pt>
                <c:pt idx="4523">
                  <c:v>1.01043598786308E-2</c:v>
                </c:pt>
                <c:pt idx="4524">
                  <c:v>1.0102553956300104E-2</c:v>
                </c:pt>
                <c:pt idx="4525">
                  <c:v>1.0100747940003959E-2</c:v>
                </c:pt>
                <c:pt idx="4526">
                  <c:v>1.0098941829580295E-2</c:v>
                </c:pt>
                <c:pt idx="4527">
                  <c:v>1.009713562485553E-2</c:v>
                </c:pt>
                <c:pt idx="4528">
                  <c:v>1.0095329325702318E-2</c:v>
                </c:pt>
                <c:pt idx="4529">
                  <c:v>1.0093522931923829E-2</c:v>
                </c:pt>
                <c:pt idx="4530">
                  <c:v>1.0091716443381056E-2</c:v>
                </c:pt>
                <c:pt idx="4531">
                  <c:v>1.0089909859923652E-2</c:v>
                </c:pt>
                <c:pt idx="4532">
                  <c:v>1.0088103181377912E-2</c:v>
                </c:pt>
                <c:pt idx="4533">
                  <c:v>1.0086296407570187E-2</c:v>
                </c:pt>
                <c:pt idx="4534">
                  <c:v>1.008448953838471E-2</c:v>
                </c:pt>
                <c:pt idx="4535">
                  <c:v>1.0082682573624741E-2</c:v>
                </c:pt>
                <c:pt idx="4536">
                  <c:v>1.0080875513128092E-2</c:v>
                </c:pt>
                <c:pt idx="4537">
                  <c:v>1.0079068356778995E-2</c:v>
                </c:pt>
                <c:pt idx="4538">
                  <c:v>1.0077261104380767E-2</c:v>
                </c:pt>
                <c:pt idx="4539">
                  <c:v>1.0075453755771279E-2</c:v>
                </c:pt>
                <c:pt idx="4540">
                  <c:v>1.0073646310811615E-2</c:v>
                </c:pt>
                <c:pt idx="4541">
                  <c:v>1.0071838769328122E-2</c:v>
                </c:pt>
                <c:pt idx="4542">
                  <c:v>1.0070031131181942E-2</c:v>
                </c:pt>
                <c:pt idx="4543">
                  <c:v>1.0068223396176159E-2</c:v>
                </c:pt>
                <c:pt idx="4544">
                  <c:v>1.006641556418343E-2</c:v>
                </c:pt>
                <c:pt idx="4545">
                  <c:v>1.0064607635041798E-2</c:v>
                </c:pt>
                <c:pt idx="4546">
                  <c:v>1.0062799608577561E-2</c:v>
                </c:pt>
                <c:pt idx="4547">
                  <c:v>1.006099148464022E-2</c:v>
                </c:pt>
                <c:pt idx="4548">
                  <c:v>1.0059183263090856E-2</c:v>
                </c:pt>
                <c:pt idx="4549">
                  <c:v>1.0057374943721152E-2</c:v>
                </c:pt>
                <c:pt idx="4550">
                  <c:v>1.0055566526415228E-2</c:v>
                </c:pt>
                <c:pt idx="4551">
                  <c:v>1.005375801099943E-2</c:v>
                </c:pt>
                <c:pt idx="4552">
                  <c:v>1.005194939730023E-2</c:v>
                </c:pt>
                <c:pt idx="4553">
                  <c:v>1.0050140685190227E-2</c:v>
                </c:pt>
                <c:pt idx="4554">
                  <c:v>1.0048331874484196E-2</c:v>
                </c:pt>
                <c:pt idx="4555">
                  <c:v>1.0046522965020066E-2</c:v>
                </c:pt>
                <c:pt idx="4556">
                  <c:v>1.0044584736732294E-2</c:v>
                </c:pt>
                <c:pt idx="4557">
                  <c:v>1.0042646397208367E-2</c:v>
                </c:pt>
                <c:pt idx="4558">
                  <c:v>1.0040837176389192E-2</c:v>
                </c:pt>
                <c:pt idx="4559">
                  <c:v>1.0039027856128932E-2</c:v>
                </c:pt>
                <c:pt idx="4560">
                  <c:v>1.0037218436323362E-2</c:v>
                </c:pt>
                <c:pt idx="4561">
                  <c:v>1.0035408916764061E-2</c:v>
                </c:pt>
                <c:pt idx="4562">
                  <c:v>1.003359929735851E-2</c:v>
                </c:pt>
                <c:pt idx="4563">
                  <c:v>1.003178957788671E-2</c:v>
                </c:pt>
                <c:pt idx="4564">
                  <c:v>1.0029979758209682E-2</c:v>
                </c:pt>
                <c:pt idx="4565">
                  <c:v>1.0028169838177045E-2</c:v>
                </c:pt>
                <c:pt idx="4566">
                  <c:v>1.0026359817603534E-2</c:v>
                </c:pt>
                <c:pt idx="4567">
                  <c:v>1.002454969637335E-2</c:v>
                </c:pt>
                <c:pt idx="4568">
                  <c:v>1.002273947428965E-2</c:v>
                </c:pt>
                <c:pt idx="4569">
                  <c:v>1.0020929151225207E-2</c:v>
                </c:pt>
                <c:pt idx="4570">
                  <c:v>1.001911872696001E-2</c:v>
                </c:pt>
                <c:pt idx="4571">
                  <c:v>1.0017308201412976E-2</c:v>
                </c:pt>
                <c:pt idx="4572">
                  <c:v>1.0015497574387378E-2</c:v>
                </c:pt>
                <c:pt idx="4573">
                  <c:v>1.0013686845721143E-2</c:v>
                </c:pt>
                <c:pt idx="4574">
                  <c:v>1.0011876015240565E-2</c:v>
                </c:pt>
                <c:pt idx="4575">
                  <c:v>1.0010065082829875E-2</c:v>
                </c:pt>
                <c:pt idx="4576">
                  <c:v>1.0008254048280787E-2</c:v>
                </c:pt>
                <c:pt idx="4577">
                  <c:v>1.0006442911477443E-2</c:v>
                </c:pt>
                <c:pt idx="4578">
                  <c:v>1.0004631672234619E-2</c:v>
                </c:pt>
                <c:pt idx="4579">
                  <c:v>1.0002820330401879E-2</c:v>
                </c:pt>
                <c:pt idx="4580">
                  <c:v>1.0001008885817148E-2</c:v>
                </c:pt>
                <c:pt idx="4581">
                  <c:v>9.9991973383183261E-3</c:v>
                </c:pt>
                <c:pt idx="4582">
                  <c:v>9.9973856877548298E-3</c:v>
                </c:pt>
                <c:pt idx="4583">
                  <c:v>9.9955739339647326E-3</c:v>
                </c:pt>
                <c:pt idx="4584">
                  <c:v>9.9937620767627522E-3</c:v>
                </c:pt>
                <c:pt idx="4585">
                  <c:v>9.9919501160331201E-3</c:v>
                </c:pt>
                <c:pt idx="4586">
                  <c:v>9.9901380516021852E-3</c:v>
                </c:pt>
                <c:pt idx="4587">
                  <c:v>9.9883258832963607E-3</c:v>
                </c:pt>
                <c:pt idx="4588">
                  <c:v>9.9865136109650345E-3</c:v>
                </c:pt>
                <c:pt idx="4589">
                  <c:v>9.9847012344461313E-3</c:v>
                </c:pt>
                <c:pt idx="4590">
                  <c:v>9.9828887536008489E-3</c:v>
                </c:pt>
                <c:pt idx="4591">
                  <c:v>9.9810761682323276E-3</c:v>
                </c:pt>
                <c:pt idx="4592">
                  <c:v>9.9792634782016471E-3</c:v>
                </c:pt>
                <c:pt idx="4593">
                  <c:v>9.9774506833583115E-3</c:v>
                </c:pt>
                <c:pt idx="4594">
                  <c:v>9.9756377835287287E-3</c:v>
                </c:pt>
                <c:pt idx="4595">
                  <c:v>9.9738247785738626E-3</c:v>
                </c:pt>
                <c:pt idx="4596">
                  <c:v>9.9720116682969154E-3</c:v>
                </c:pt>
                <c:pt idx="4597">
                  <c:v>9.9701984525822334E-3</c:v>
                </c:pt>
                <c:pt idx="4598">
                  <c:v>9.9683851312329548E-3</c:v>
                </c:pt>
                <c:pt idx="4599">
                  <c:v>9.9665717041217388E-3</c:v>
                </c:pt>
                <c:pt idx="4600">
                  <c:v>9.9647581710517828E-3</c:v>
                </c:pt>
                <c:pt idx="4601">
                  <c:v>9.9629445319189512E-3</c:v>
                </c:pt>
                <c:pt idx="4602">
                  <c:v>9.961130786514753E-3</c:v>
                </c:pt>
                <c:pt idx="4603">
                  <c:v>9.9593169346886921E-3</c:v>
                </c:pt>
                <c:pt idx="4604">
                  <c:v>9.9575029762903854E-3</c:v>
                </c:pt>
                <c:pt idx="4605">
                  <c:v>9.9556889111692796E-3</c:v>
                </c:pt>
                <c:pt idx="4606">
                  <c:v>9.9538747391517274E-3</c:v>
                </c:pt>
                <c:pt idx="4607">
                  <c:v>9.9520604600872292E-3</c:v>
                </c:pt>
                <c:pt idx="4608">
                  <c:v>9.9501164693151303E-3</c:v>
                </c:pt>
                <c:pt idx="4609">
                  <c:v>9.9481723580166492E-3</c:v>
                </c:pt>
                <c:pt idx="4610">
                  <c:v>9.9463577414687157E-3</c:v>
                </c:pt>
                <c:pt idx="4611">
                  <c:v>9.9445430171908478E-3</c:v>
                </c:pt>
                <c:pt idx="4612">
                  <c:v>9.9427281850672407E-3</c:v>
                </c:pt>
                <c:pt idx="4613">
                  <c:v>9.9409132449126258E-3</c:v>
                </c:pt>
                <c:pt idx="4614">
                  <c:v>9.9390981965650268E-3</c:v>
                </c:pt>
                <c:pt idx="4615">
                  <c:v>9.9372830398623234E-3</c:v>
                </c:pt>
                <c:pt idx="4616">
                  <c:v>9.9354677746655348E-3</c:v>
                </c:pt>
                <c:pt idx="4617">
                  <c:v>9.9336524008011278E-3</c:v>
                </c:pt>
                <c:pt idx="4618">
                  <c:v>9.9318369180954116E-3</c:v>
                </c:pt>
                <c:pt idx="4619">
                  <c:v>9.930021326421009E-3</c:v>
                </c:pt>
                <c:pt idx="4620">
                  <c:v>9.9282056256042323E-3</c:v>
                </c:pt>
                <c:pt idx="4621">
                  <c:v>9.9263898154715435E-3</c:v>
                </c:pt>
                <c:pt idx="4622">
                  <c:v>9.9245738958955425E-3</c:v>
                </c:pt>
                <c:pt idx="4623">
                  <c:v>9.9227578666793836E-3</c:v>
                </c:pt>
                <c:pt idx="4624">
                  <c:v>9.9209417276842175E-3</c:v>
                </c:pt>
                <c:pt idx="4625">
                  <c:v>9.9191254787595468E-3</c:v>
                </c:pt>
                <c:pt idx="4626">
                  <c:v>9.9173091197316647E-3</c:v>
                </c:pt>
                <c:pt idx="4627">
                  <c:v>9.9154926504384996E-3</c:v>
                </c:pt>
                <c:pt idx="4628">
                  <c:v>9.9136760707412147E-3</c:v>
                </c:pt>
                <c:pt idx="4629">
                  <c:v>9.9118593804544981E-3</c:v>
                </c:pt>
                <c:pt idx="4630">
                  <c:v>9.9100425794278538E-3</c:v>
                </c:pt>
                <c:pt idx="4631">
                  <c:v>9.9082256675224172E-3</c:v>
                </c:pt>
                <c:pt idx="4632">
                  <c:v>9.9064086445529633E-3</c:v>
                </c:pt>
                <c:pt idx="4633">
                  <c:v>9.9045915103573891E-3</c:v>
                </c:pt>
                <c:pt idx="4634">
                  <c:v>9.9027742648082652E-3</c:v>
                </c:pt>
                <c:pt idx="4635">
                  <c:v>9.9009569077320829E-3</c:v>
                </c:pt>
                <c:pt idx="4636">
                  <c:v>9.899139438931984E-3</c:v>
                </c:pt>
                <c:pt idx="4637">
                  <c:v>9.8973218583153517E-3</c:v>
                </c:pt>
                <c:pt idx="4638">
                  <c:v>9.8955041656506575E-3</c:v>
                </c:pt>
                <c:pt idx="4639">
                  <c:v>9.8936863608684901E-3</c:v>
                </c:pt>
                <c:pt idx="4640">
                  <c:v>9.8918684437140567E-3</c:v>
                </c:pt>
                <c:pt idx="4641">
                  <c:v>9.890050414083161E-3</c:v>
                </c:pt>
                <c:pt idx="4642">
                  <c:v>9.8882322718138443E-3</c:v>
                </c:pt>
                <c:pt idx="4643">
                  <c:v>9.8864140167324033E-3</c:v>
                </c:pt>
                <c:pt idx="4644">
                  <c:v>9.8845956486767594E-3</c:v>
                </c:pt>
                <c:pt idx="4645">
                  <c:v>9.8827771675195682E-3</c:v>
                </c:pt>
                <c:pt idx="4646">
                  <c:v>9.8809585730525104E-3</c:v>
                </c:pt>
                <c:pt idx="4647">
                  <c:v>9.8791398651481271E-3</c:v>
                </c:pt>
                <c:pt idx="4648">
                  <c:v>9.877321043644343E-3</c:v>
                </c:pt>
                <c:pt idx="4649">
                  <c:v>9.8755021083907716E-3</c:v>
                </c:pt>
                <c:pt idx="4650">
                  <c:v>9.8736830592021339E-3</c:v>
                </c:pt>
                <c:pt idx="4651">
                  <c:v>9.8718638959395064E-3</c:v>
                </c:pt>
                <c:pt idx="4652">
                  <c:v>9.8700446184292415E-3</c:v>
                </c:pt>
                <c:pt idx="4653">
                  <c:v>9.8682252265324729E-3</c:v>
                </c:pt>
                <c:pt idx="4654">
                  <c:v>9.8664057200638592E-3</c:v>
                </c:pt>
                <c:pt idx="4655">
                  <c:v>9.8645860988844803E-3</c:v>
                </c:pt>
                <c:pt idx="4656">
                  <c:v>9.8627663628323755E-3</c:v>
                </c:pt>
                <c:pt idx="4657">
                  <c:v>9.8609465117338382E-3</c:v>
                </c:pt>
                <c:pt idx="4658">
                  <c:v>9.8591265454499449E-3</c:v>
                </c:pt>
                <c:pt idx="4659">
                  <c:v>9.857306463795474E-3</c:v>
                </c:pt>
                <c:pt idx="4660">
                  <c:v>9.855356246673207E-3</c:v>
                </c:pt>
                <c:pt idx="4661">
                  <c:v>9.8611038730496009E-3</c:v>
                </c:pt>
                <c:pt idx="4662">
                  <c:v>9.8785760995510341E-3</c:v>
                </c:pt>
                <c:pt idx="4663">
                  <c:v>9.8767505504729798E-3</c:v>
                </c:pt>
                <c:pt idx="4664">
                  <c:v>9.8749248849072761E-3</c:v>
                </c:pt>
                <c:pt idx="4665">
                  <c:v>9.8730991026913517E-3</c:v>
                </c:pt>
                <c:pt idx="4666">
                  <c:v>9.8712732036627913E-3</c:v>
                </c:pt>
                <c:pt idx="4667">
                  <c:v>9.8694471876706429E-3</c:v>
                </c:pt>
                <c:pt idx="4668">
                  <c:v>9.867621054540773E-3</c:v>
                </c:pt>
                <c:pt idx="4669">
                  <c:v>9.8657948041222555E-3</c:v>
                </c:pt>
                <c:pt idx="4670">
                  <c:v>9.8639684362525452E-3</c:v>
                </c:pt>
                <c:pt idx="4671">
                  <c:v>9.8621419507692216E-3</c:v>
                </c:pt>
                <c:pt idx="4672">
                  <c:v>9.8603153475329292E-3</c:v>
                </c:pt>
                <c:pt idx="4673">
                  <c:v>9.8584886263579138E-3</c:v>
                </c:pt>
                <c:pt idx="4674">
                  <c:v>9.8566617870932977E-3</c:v>
                </c:pt>
                <c:pt idx="4675">
                  <c:v>9.8548348295880821E-3</c:v>
                </c:pt>
                <c:pt idx="4676">
                  <c:v>9.8524857029376398E-3</c:v>
                </c:pt>
                <c:pt idx="4677">
                  <c:v>9.8501363947492825E-3</c:v>
                </c:pt>
                <c:pt idx="4678">
                  <c:v>9.8483090136182675E-3</c:v>
                </c:pt>
                <c:pt idx="4679">
                  <c:v>9.8464815135037541E-3</c:v>
                </c:pt>
                <c:pt idx="4680">
                  <c:v>9.8446538942780475E-3</c:v>
                </c:pt>
                <c:pt idx="4681">
                  <c:v>9.8428261557322577E-3</c:v>
                </c:pt>
                <c:pt idx="4682">
                  <c:v>9.8409982977270497E-3</c:v>
                </c:pt>
                <c:pt idx="4683">
                  <c:v>9.8391703201231515E-3</c:v>
                </c:pt>
                <c:pt idx="4684">
                  <c:v>9.83734222272316E-3</c:v>
                </c:pt>
                <c:pt idx="4685">
                  <c:v>9.8355140053993841E-3</c:v>
                </c:pt>
                <c:pt idx="4686">
                  <c:v>9.8336856679777547E-3</c:v>
                </c:pt>
                <c:pt idx="4687">
                  <c:v>9.8318572102957195E-3</c:v>
                </c:pt>
                <c:pt idx="4688">
                  <c:v>9.8300286322023731E-3</c:v>
                </c:pt>
                <c:pt idx="4689">
                  <c:v>9.8281999335352501E-3</c:v>
                </c:pt>
                <c:pt idx="4690">
                  <c:v>9.8263711141200558E-3</c:v>
                </c:pt>
                <c:pt idx="4691">
                  <c:v>9.8245421738293193E-3</c:v>
                </c:pt>
                <c:pt idx="4692">
                  <c:v>9.82271311247708E-3</c:v>
                </c:pt>
                <c:pt idx="4693">
                  <c:v>9.8208839299125991E-3</c:v>
                </c:pt>
                <c:pt idx="4694">
                  <c:v>9.8190546259849069E-3</c:v>
                </c:pt>
                <c:pt idx="4695">
                  <c:v>9.8172252005082686E-3</c:v>
                </c:pt>
                <c:pt idx="4696">
                  <c:v>9.8153956533434394E-3</c:v>
                </c:pt>
                <c:pt idx="4697">
                  <c:v>9.8135659843277268E-3</c:v>
                </c:pt>
                <c:pt idx="4698">
                  <c:v>9.8117361932987864E-3</c:v>
                </c:pt>
                <c:pt idx="4699">
                  <c:v>9.8099062801056455E-3</c:v>
                </c:pt>
                <c:pt idx="4700">
                  <c:v>9.808076244574181E-3</c:v>
                </c:pt>
                <c:pt idx="4701">
                  <c:v>9.806246086541931E-3</c:v>
                </c:pt>
                <c:pt idx="4702">
                  <c:v>9.8044158058810255E-3</c:v>
                </c:pt>
                <c:pt idx="4703">
                  <c:v>9.8025854024059011E-3</c:v>
                </c:pt>
                <c:pt idx="4704">
                  <c:v>9.8007548759423777E-3</c:v>
                </c:pt>
                <c:pt idx="4705">
                  <c:v>9.7989242263627572E-3</c:v>
                </c:pt>
                <c:pt idx="4706">
                  <c:v>9.7970934534929686E-3</c:v>
                </c:pt>
                <c:pt idx="4707">
                  <c:v>9.7952625571819316E-3</c:v>
                </c:pt>
                <c:pt idx="4708">
                  <c:v>9.7934315372440808E-3</c:v>
                </c:pt>
                <c:pt idx="4709">
                  <c:v>9.7916003935516645E-3</c:v>
                </c:pt>
                <c:pt idx="4710">
                  <c:v>9.7897691259190029E-3</c:v>
                </c:pt>
                <c:pt idx="4711">
                  <c:v>9.7879377342182314E-3</c:v>
                </c:pt>
                <c:pt idx="4712">
                  <c:v>9.786106218252176E-3</c:v>
                </c:pt>
                <c:pt idx="4713">
                  <c:v>9.7689806746841992E-3</c:v>
                </c:pt>
                <c:pt idx="4714">
                  <c:v>9.7557148271158918E-3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253184"/>
        <c:axId val="476254976"/>
      </c:scatterChart>
      <c:valAx>
        <c:axId val="476253184"/>
        <c:scaling>
          <c:orientation val="minMax"/>
          <c:max val="64819"/>
          <c:min val="42600"/>
        </c:scaling>
        <c:delete val="0"/>
        <c:axPos val="b"/>
        <c:numFmt formatCode="d\-mmm\-yy" sourceLinked="1"/>
        <c:majorTickMark val="out"/>
        <c:minorTickMark val="none"/>
        <c:tickLblPos val="nextTo"/>
        <c:txPr>
          <a:bodyPr rot="-1500000"/>
          <a:lstStyle/>
          <a:p>
            <a:pPr>
              <a:defRPr/>
            </a:pPr>
            <a:endParaRPr lang="en-US"/>
          </a:p>
        </c:txPr>
        <c:crossAx val="476254976"/>
        <c:crosses val="autoZero"/>
        <c:crossBetween val="midCat"/>
        <c:majorUnit val="3000"/>
      </c:valAx>
      <c:valAx>
        <c:axId val="476254976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476253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48375958499694"/>
          <c:y val="6.9982662088909894E-2"/>
          <c:w val="0.81175638759440782"/>
          <c:h val="0.85655338774559187"/>
        </c:manualLayout>
      </c:layout>
      <c:scatterChart>
        <c:scatterStyle val="smoothMarker"/>
        <c:varyColors val="0"/>
        <c:ser>
          <c:idx val="0"/>
          <c:order val="0"/>
          <c:marker>
            <c:symbol val="circle"/>
            <c:size val="4"/>
          </c:marker>
          <c:xVal>
            <c:numRef>
              <c:f>GeneralSettings!$U$7:$U$4721</c:f>
              <c:numCache>
                <c:formatCode>d\-mmm\-yy</c:formatCode>
                <c:ptCount val="4715"/>
                <c:pt idx="0">
                  <c:v>42755</c:v>
                </c:pt>
                <c:pt idx="1">
                  <c:v>42758</c:v>
                </c:pt>
                <c:pt idx="2">
                  <c:v>42759</c:v>
                </c:pt>
                <c:pt idx="3">
                  <c:v>42760</c:v>
                </c:pt>
                <c:pt idx="4">
                  <c:v>42761</c:v>
                </c:pt>
                <c:pt idx="5">
                  <c:v>42762</c:v>
                </c:pt>
                <c:pt idx="6">
                  <c:v>42765</c:v>
                </c:pt>
                <c:pt idx="7">
                  <c:v>42766</c:v>
                </c:pt>
                <c:pt idx="8">
                  <c:v>42767</c:v>
                </c:pt>
                <c:pt idx="9">
                  <c:v>42768</c:v>
                </c:pt>
                <c:pt idx="10">
                  <c:v>42769</c:v>
                </c:pt>
                <c:pt idx="11">
                  <c:v>42772</c:v>
                </c:pt>
                <c:pt idx="12">
                  <c:v>42773</c:v>
                </c:pt>
                <c:pt idx="13">
                  <c:v>42774</c:v>
                </c:pt>
                <c:pt idx="14">
                  <c:v>42775</c:v>
                </c:pt>
                <c:pt idx="15">
                  <c:v>42776</c:v>
                </c:pt>
                <c:pt idx="16">
                  <c:v>42779</c:v>
                </c:pt>
                <c:pt idx="17">
                  <c:v>42780</c:v>
                </c:pt>
                <c:pt idx="18">
                  <c:v>42781</c:v>
                </c:pt>
                <c:pt idx="19">
                  <c:v>42782</c:v>
                </c:pt>
                <c:pt idx="20">
                  <c:v>42783</c:v>
                </c:pt>
                <c:pt idx="21">
                  <c:v>42786</c:v>
                </c:pt>
                <c:pt idx="22">
                  <c:v>42787</c:v>
                </c:pt>
                <c:pt idx="23">
                  <c:v>42788</c:v>
                </c:pt>
                <c:pt idx="24">
                  <c:v>42789</c:v>
                </c:pt>
                <c:pt idx="25">
                  <c:v>42790</c:v>
                </c:pt>
                <c:pt idx="26">
                  <c:v>42793</c:v>
                </c:pt>
                <c:pt idx="27">
                  <c:v>42794</c:v>
                </c:pt>
                <c:pt idx="28">
                  <c:v>42795</c:v>
                </c:pt>
                <c:pt idx="29">
                  <c:v>42796</c:v>
                </c:pt>
                <c:pt idx="30">
                  <c:v>42797</c:v>
                </c:pt>
                <c:pt idx="31">
                  <c:v>42800</c:v>
                </c:pt>
                <c:pt idx="32">
                  <c:v>42801</c:v>
                </c:pt>
                <c:pt idx="33">
                  <c:v>42802</c:v>
                </c:pt>
                <c:pt idx="34">
                  <c:v>42803</c:v>
                </c:pt>
                <c:pt idx="35">
                  <c:v>42804</c:v>
                </c:pt>
                <c:pt idx="36">
                  <c:v>42807</c:v>
                </c:pt>
                <c:pt idx="37">
                  <c:v>42808</c:v>
                </c:pt>
                <c:pt idx="38">
                  <c:v>42809</c:v>
                </c:pt>
                <c:pt idx="39">
                  <c:v>42810</c:v>
                </c:pt>
                <c:pt idx="40">
                  <c:v>42811</c:v>
                </c:pt>
                <c:pt idx="41">
                  <c:v>42814</c:v>
                </c:pt>
                <c:pt idx="42">
                  <c:v>42815</c:v>
                </c:pt>
                <c:pt idx="43">
                  <c:v>42816</c:v>
                </c:pt>
                <c:pt idx="44">
                  <c:v>42817</c:v>
                </c:pt>
                <c:pt idx="45">
                  <c:v>42818</c:v>
                </c:pt>
                <c:pt idx="46">
                  <c:v>42821</c:v>
                </c:pt>
                <c:pt idx="47">
                  <c:v>42822</c:v>
                </c:pt>
                <c:pt idx="48">
                  <c:v>42823</c:v>
                </c:pt>
                <c:pt idx="49">
                  <c:v>42824</c:v>
                </c:pt>
                <c:pt idx="50">
                  <c:v>42825</c:v>
                </c:pt>
                <c:pt idx="51">
                  <c:v>42828</c:v>
                </c:pt>
                <c:pt idx="52">
                  <c:v>42829</c:v>
                </c:pt>
                <c:pt idx="53">
                  <c:v>42830</c:v>
                </c:pt>
                <c:pt idx="54">
                  <c:v>42831</c:v>
                </c:pt>
                <c:pt idx="55">
                  <c:v>42832</c:v>
                </c:pt>
                <c:pt idx="56">
                  <c:v>42835</c:v>
                </c:pt>
                <c:pt idx="57">
                  <c:v>42836</c:v>
                </c:pt>
                <c:pt idx="58">
                  <c:v>42837</c:v>
                </c:pt>
                <c:pt idx="59">
                  <c:v>42838</c:v>
                </c:pt>
                <c:pt idx="60">
                  <c:v>42843</c:v>
                </c:pt>
                <c:pt idx="61">
                  <c:v>42844</c:v>
                </c:pt>
                <c:pt idx="62">
                  <c:v>42845</c:v>
                </c:pt>
                <c:pt idx="63">
                  <c:v>42846</c:v>
                </c:pt>
                <c:pt idx="64">
                  <c:v>42849</c:v>
                </c:pt>
                <c:pt idx="65">
                  <c:v>42850</c:v>
                </c:pt>
                <c:pt idx="66">
                  <c:v>42851</c:v>
                </c:pt>
                <c:pt idx="67">
                  <c:v>42852</c:v>
                </c:pt>
                <c:pt idx="68">
                  <c:v>42853</c:v>
                </c:pt>
                <c:pt idx="69">
                  <c:v>42857</c:v>
                </c:pt>
                <c:pt idx="70">
                  <c:v>42858</c:v>
                </c:pt>
                <c:pt idx="71">
                  <c:v>42859</c:v>
                </c:pt>
                <c:pt idx="72">
                  <c:v>42860</c:v>
                </c:pt>
                <c:pt idx="73">
                  <c:v>42863</c:v>
                </c:pt>
                <c:pt idx="74">
                  <c:v>42864</c:v>
                </c:pt>
                <c:pt idx="75">
                  <c:v>42865</c:v>
                </c:pt>
                <c:pt idx="76">
                  <c:v>42866</c:v>
                </c:pt>
                <c:pt idx="77">
                  <c:v>42867</c:v>
                </c:pt>
                <c:pt idx="78">
                  <c:v>42870</c:v>
                </c:pt>
                <c:pt idx="79">
                  <c:v>42871</c:v>
                </c:pt>
                <c:pt idx="80">
                  <c:v>42872</c:v>
                </c:pt>
                <c:pt idx="81">
                  <c:v>42873</c:v>
                </c:pt>
                <c:pt idx="82">
                  <c:v>42874</c:v>
                </c:pt>
                <c:pt idx="83">
                  <c:v>42877</c:v>
                </c:pt>
                <c:pt idx="84">
                  <c:v>42878</c:v>
                </c:pt>
                <c:pt idx="85">
                  <c:v>42879</c:v>
                </c:pt>
                <c:pt idx="86">
                  <c:v>42880</c:v>
                </c:pt>
                <c:pt idx="87">
                  <c:v>42881</c:v>
                </c:pt>
                <c:pt idx="88">
                  <c:v>42884</c:v>
                </c:pt>
                <c:pt idx="89">
                  <c:v>42885</c:v>
                </c:pt>
                <c:pt idx="90">
                  <c:v>42886</c:v>
                </c:pt>
                <c:pt idx="91">
                  <c:v>42887</c:v>
                </c:pt>
                <c:pt idx="92">
                  <c:v>42888</c:v>
                </c:pt>
                <c:pt idx="93">
                  <c:v>42891</c:v>
                </c:pt>
                <c:pt idx="94">
                  <c:v>42892</c:v>
                </c:pt>
                <c:pt idx="95">
                  <c:v>42893</c:v>
                </c:pt>
                <c:pt idx="96">
                  <c:v>42894</c:v>
                </c:pt>
                <c:pt idx="97">
                  <c:v>42895</c:v>
                </c:pt>
                <c:pt idx="98">
                  <c:v>42898</c:v>
                </c:pt>
                <c:pt idx="99">
                  <c:v>42899</c:v>
                </c:pt>
                <c:pt idx="100">
                  <c:v>42900</c:v>
                </c:pt>
                <c:pt idx="101">
                  <c:v>42901</c:v>
                </c:pt>
                <c:pt idx="102">
                  <c:v>42902</c:v>
                </c:pt>
                <c:pt idx="103">
                  <c:v>42905</c:v>
                </c:pt>
                <c:pt idx="104">
                  <c:v>42906</c:v>
                </c:pt>
                <c:pt idx="105">
                  <c:v>42907</c:v>
                </c:pt>
                <c:pt idx="106">
                  <c:v>42908</c:v>
                </c:pt>
                <c:pt idx="107">
                  <c:v>42909</c:v>
                </c:pt>
                <c:pt idx="108">
                  <c:v>42912</c:v>
                </c:pt>
                <c:pt idx="109">
                  <c:v>42913</c:v>
                </c:pt>
                <c:pt idx="110">
                  <c:v>42914</c:v>
                </c:pt>
                <c:pt idx="111">
                  <c:v>42915</c:v>
                </c:pt>
                <c:pt idx="112">
                  <c:v>42916</c:v>
                </c:pt>
                <c:pt idx="113">
                  <c:v>42919</c:v>
                </c:pt>
                <c:pt idx="114">
                  <c:v>42920</c:v>
                </c:pt>
                <c:pt idx="115">
                  <c:v>42921</c:v>
                </c:pt>
                <c:pt idx="116">
                  <c:v>42922</c:v>
                </c:pt>
                <c:pt idx="117">
                  <c:v>42923</c:v>
                </c:pt>
                <c:pt idx="118">
                  <c:v>42926</c:v>
                </c:pt>
                <c:pt idx="119">
                  <c:v>42927</c:v>
                </c:pt>
                <c:pt idx="120">
                  <c:v>42928</c:v>
                </c:pt>
                <c:pt idx="121">
                  <c:v>42929</c:v>
                </c:pt>
                <c:pt idx="122">
                  <c:v>42930</c:v>
                </c:pt>
                <c:pt idx="123">
                  <c:v>42933</c:v>
                </c:pt>
                <c:pt idx="124">
                  <c:v>42934</c:v>
                </c:pt>
                <c:pt idx="125">
                  <c:v>42935</c:v>
                </c:pt>
                <c:pt idx="126">
                  <c:v>42936</c:v>
                </c:pt>
                <c:pt idx="127">
                  <c:v>42937</c:v>
                </c:pt>
                <c:pt idx="128">
                  <c:v>42940</c:v>
                </c:pt>
                <c:pt idx="129">
                  <c:v>42941</c:v>
                </c:pt>
                <c:pt idx="130">
                  <c:v>42942</c:v>
                </c:pt>
                <c:pt idx="131">
                  <c:v>42943</c:v>
                </c:pt>
                <c:pt idx="132">
                  <c:v>42944</c:v>
                </c:pt>
                <c:pt idx="133">
                  <c:v>42947</c:v>
                </c:pt>
                <c:pt idx="134">
                  <c:v>42948</c:v>
                </c:pt>
                <c:pt idx="135">
                  <c:v>42949</c:v>
                </c:pt>
                <c:pt idx="136">
                  <c:v>42950</c:v>
                </c:pt>
                <c:pt idx="137">
                  <c:v>42951</c:v>
                </c:pt>
                <c:pt idx="138">
                  <c:v>42954</c:v>
                </c:pt>
                <c:pt idx="139">
                  <c:v>42955</c:v>
                </c:pt>
                <c:pt idx="140">
                  <c:v>42956</c:v>
                </c:pt>
                <c:pt idx="141">
                  <c:v>42957</c:v>
                </c:pt>
                <c:pt idx="142">
                  <c:v>42958</c:v>
                </c:pt>
                <c:pt idx="143">
                  <c:v>42961</c:v>
                </c:pt>
                <c:pt idx="144">
                  <c:v>42962</c:v>
                </c:pt>
                <c:pt idx="145">
                  <c:v>42963</c:v>
                </c:pt>
                <c:pt idx="146">
                  <c:v>42964</c:v>
                </c:pt>
                <c:pt idx="147">
                  <c:v>42965</c:v>
                </c:pt>
                <c:pt idx="148">
                  <c:v>42968</c:v>
                </c:pt>
                <c:pt idx="149">
                  <c:v>42969</c:v>
                </c:pt>
                <c:pt idx="150">
                  <c:v>42970</c:v>
                </c:pt>
                <c:pt idx="151">
                  <c:v>42971</c:v>
                </c:pt>
                <c:pt idx="152">
                  <c:v>42972</c:v>
                </c:pt>
                <c:pt idx="153">
                  <c:v>42975</c:v>
                </c:pt>
                <c:pt idx="154">
                  <c:v>42976</c:v>
                </c:pt>
                <c:pt idx="155">
                  <c:v>42977</c:v>
                </c:pt>
                <c:pt idx="156">
                  <c:v>42978</c:v>
                </c:pt>
                <c:pt idx="157">
                  <c:v>42979</c:v>
                </c:pt>
                <c:pt idx="158">
                  <c:v>42982</c:v>
                </c:pt>
                <c:pt idx="159">
                  <c:v>42983</c:v>
                </c:pt>
                <c:pt idx="160">
                  <c:v>42984</c:v>
                </c:pt>
                <c:pt idx="161">
                  <c:v>42985</c:v>
                </c:pt>
                <c:pt idx="162">
                  <c:v>42986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42996</c:v>
                </c:pt>
                <c:pt idx="169">
                  <c:v>42997</c:v>
                </c:pt>
                <c:pt idx="170">
                  <c:v>42998</c:v>
                </c:pt>
                <c:pt idx="171">
                  <c:v>42999</c:v>
                </c:pt>
                <c:pt idx="172">
                  <c:v>43000</c:v>
                </c:pt>
                <c:pt idx="173">
                  <c:v>43003</c:v>
                </c:pt>
                <c:pt idx="174">
                  <c:v>43004</c:v>
                </c:pt>
                <c:pt idx="175">
                  <c:v>43005</c:v>
                </c:pt>
                <c:pt idx="176">
                  <c:v>43006</c:v>
                </c:pt>
                <c:pt idx="177">
                  <c:v>43007</c:v>
                </c:pt>
                <c:pt idx="178">
                  <c:v>43010</c:v>
                </c:pt>
                <c:pt idx="179">
                  <c:v>43011</c:v>
                </c:pt>
                <c:pt idx="180">
                  <c:v>43012</c:v>
                </c:pt>
                <c:pt idx="181">
                  <c:v>43013</c:v>
                </c:pt>
                <c:pt idx="182">
                  <c:v>43014</c:v>
                </c:pt>
                <c:pt idx="183">
                  <c:v>43017</c:v>
                </c:pt>
                <c:pt idx="184">
                  <c:v>43018</c:v>
                </c:pt>
                <c:pt idx="185">
                  <c:v>43019</c:v>
                </c:pt>
                <c:pt idx="186">
                  <c:v>43020</c:v>
                </c:pt>
                <c:pt idx="187">
                  <c:v>43021</c:v>
                </c:pt>
                <c:pt idx="188">
                  <c:v>43024</c:v>
                </c:pt>
                <c:pt idx="189">
                  <c:v>43025</c:v>
                </c:pt>
                <c:pt idx="190">
                  <c:v>43026</c:v>
                </c:pt>
                <c:pt idx="191">
                  <c:v>43027</c:v>
                </c:pt>
                <c:pt idx="192">
                  <c:v>43028</c:v>
                </c:pt>
                <c:pt idx="193">
                  <c:v>43031</c:v>
                </c:pt>
                <c:pt idx="194">
                  <c:v>43032</c:v>
                </c:pt>
                <c:pt idx="195">
                  <c:v>43033</c:v>
                </c:pt>
                <c:pt idx="196">
                  <c:v>43034</c:v>
                </c:pt>
                <c:pt idx="197">
                  <c:v>43035</c:v>
                </c:pt>
                <c:pt idx="198">
                  <c:v>43038</c:v>
                </c:pt>
                <c:pt idx="199">
                  <c:v>43039</c:v>
                </c:pt>
                <c:pt idx="200">
                  <c:v>43040</c:v>
                </c:pt>
                <c:pt idx="201">
                  <c:v>43041</c:v>
                </c:pt>
                <c:pt idx="202">
                  <c:v>43042</c:v>
                </c:pt>
                <c:pt idx="203">
                  <c:v>43045</c:v>
                </c:pt>
                <c:pt idx="204">
                  <c:v>43046</c:v>
                </c:pt>
                <c:pt idx="205">
                  <c:v>43047</c:v>
                </c:pt>
                <c:pt idx="206">
                  <c:v>43048</c:v>
                </c:pt>
                <c:pt idx="207">
                  <c:v>43049</c:v>
                </c:pt>
                <c:pt idx="208">
                  <c:v>43052</c:v>
                </c:pt>
                <c:pt idx="209">
                  <c:v>43053</c:v>
                </c:pt>
                <c:pt idx="210">
                  <c:v>43054</c:v>
                </c:pt>
                <c:pt idx="211">
                  <c:v>43055</c:v>
                </c:pt>
                <c:pt idx="212">
                  <c:v>43056</c:v>
                </c:pt>
                <c:pt idx="213">
                  <c:v>43059</c:v>
                </c:pt>
                <c:pt idx="214">
                  <c:v>43060</c:v>
                </c:pt>
                <c:pt idx="215">
                  <c:v>43061</c:v>
                </c:pt>
                <c:pt idx="216">
                  <c:v>43062</c:v>
                </c:pt>
                <c:pt idx="217">
                  <c:v>43063</c:v>
                </c:pt>
                <c:pt idx="218">
                  <c:v>43066</c:v>
                </c:pt>
                <c:pt idx="219">
                  <c:v>43067</c:v>
                </c:pt>
                <c:pt idx="220">
                  <c:v>43068</c:v>
                </c:pt>
                <c:pt idx="221">
                  <c:v>43069</c:v>
                </c:pt>
                <c:pt idx="222">
                  <c:v>43070</c:v>
                </c:pt>
                <c:pt idx="223">
                  <c:v>43073</c:v>
                </c:pt>
                <c:pt idx="224">
                  <c:v>43074</c:v>
                </c:pt>
                <c:pt idx="225">
                  <c:v>43075</c:v>
                </c:pt>
                <c:pt idx="226">
                  <c:v>43076</c:v>
                </c:pt>
                <c:pt idx="227">
                  <c:v>43077</c:v>
                </c:pt>
                <c:pt idx="228">
                  <c:v>43080</c:v>
                </c:pt>
                <c:pt idx="229">
                  <c:v>43081</c:v>
                </c:pt>
                <c:pt idx="230">
                  <c:v>43082</c:v>
                </c:pt>
                <c:pt idx="231">
                  <c:v>43083</c:v>
                </c:pt>
                <c:pt idx="232">
                  <c:v>43084</c:v>
                </c:pt>
                <c:pt idx="233">
                  <c:v>43087</c:v>
                </c:pt>
                <c:pt idx="234">
                  <c:v>43088</c:v>
                </c:pt>
                <c:pt idx="235">
                  <c:v>43089</c:v>
                </c:pt>
                <c:pt idx="236">
                  <c:v>43090</c:v>
                </c:pt>
                <c:pt idx="237">
                  <c:v>43091</c:v>
                </c:pt>
                <c:pt idx="238">
                  <c:v>43096</c:v>
                </c:pt>
                <c:pt idx="239">
                  <c:v>43097</c:v>
                </c:pt>
                <c:pt idx="240">
                  <c:v>43098</c:v>
                </c:pt>
                <c:pt idx="241">
                  <c:v>43102</c:v>
                </c:pt>
                <c:pt idx="242">
                  <c:v>43103</c:v>
                </c:pt>
                <c:pt idx="243">
                  <c:v>43104</c:v>
                </c:pt>
                <c:pt idx="244">
                  <c:v>43105</c:v>
                </c:pt>
                <c:pt idx="245">
                  <c:v>43108</c:v>
                </c:pt>
                <c:pt idx="246">
                  <c:v>43109</c:v>
                </c:pt>
                <c:pt idx="247">
                  <c:v>43110</c:v>
                </c:pt>
                <c:pt idx="248">
                  <c:v>43111</c:v>
                </c:pt>
                <c:pt idx="249">
                  <c:v>43112</c:v>
                </c:pt>
                <c:pt idx="250">
                  <c:v>43115</c:v>
                </c:pt>
                <c:pt idx="251">
                  <c:v>43116</c:v>
                </c:pt>
                <c:pt idx="252">
                  <c:v>43117</c:v>
                </c:pt>
                <c:pt idx="253">
                  <c:v>43118</c:v>
                </c:pt>
                <c:pt idx="254">
                  <c:v>43119</c:v>
                </c:pt>
                <c:pt idx="255">
                  <c:v>43122</c:v>
                </c:pt>
                <c:pt idx="256">
                  <c:v>43123</c:v>
                </c:pt>
                <c:pt idx="257">
                  <c:v>43124</c:v>
                </c:pt>
                <c:pt idx="258">
                  <c:v>43125</c:v>
                </c:pt>
                <c:pt idx="259">
                  <c:v>43126</c:v>
                </c:pt>
                <c:pt idx="260">
                  <c:v>43129</c:v>
                </c:pt>
                <c:pt idx="261">
                  <c:v>43130</c:v>
                </c:pt>
                <c:pt idx="262">
                  <c:v>43131</c:v>
                </c:pt>
                <c:pt idx="263">
                  <c:v>43132</c:v>
                </c:pt>
                <c:pt idx="264">
                  <c:v>43133</c:v>
                </c:pt>
                <c:pt idx="265">
                  <c:v>43136</c:v>
                </c:pt>
                <c:pt idx="266">
                  <c:v>43137</c:v>
                </c:pt>
                <c:pt idx="267">
                  <c:v>43138</c:v>
                </c:pt>
                <c:pt idx="268">
                  <c:v>43139</c:v>
                </c:pt>
                <c:pt idx="269">
                  <c:v>43140</c:v>
                </c:pt>
                <c:pt idx="270">
                  <c:v>43143</c:v>
                </c:pt>
                <c:pt idx="271">
                  <c:v>43144</c:v>
                </c:pt>
                <c:pt idx="272">
                  <c:v>43145</c:v>
                </c:pt>
                <c:pt idx="273">
                  <c:v>43146</c:v>
                </c:pt>
                <c:pt idx="274">
                  <c:v>43147</c:v>
                </c:pt>
                <c:pt idx="275">
                  <c:v>43150</c:v>
                </c:pt>
                <c:pt idx="276">
                  <c:v>43151</c:v>
                </c:pt>
                <c:pt idx="277">
                  <c:v>43152</c:v>
                </c:pt>
                <c:pt idx="278">
                  <c:v>43153</c:v>
                </c:pt>
                <c:pt idx="279">
                  <c:v>43154</c:v>
                </c:pt>
                <c:pt idx="280">
                  <c:v>43157</c:v>
                </c:pt>
                <c:pt idx="281">
                  <c:v>43158</c:v>
                </c:pt>
                <c:pt idx="282">
                  <c:v>43159</c:v>
                </c:pt>
                <c:pt idx="283">
                  <c:v>43160</c:v>
                </c:pt>
                <c:pt idx="284">
                  <c:v>43161</c:v>
                </c:pt>
                <c:pt idx="285">
                  <c:v>43164</c:v>
                </c:pt>
                <c:pt idx="286">
                  <c:v>43165</c:v>
                </c:pt>
                <c:pt idx="287">
                  <c:v>43166</c:v>
                </c:pt>
                <c:pt idx="288">
                  <c:v>43167</c:v>
                </c:pt>
                <c:pt idx="289">
                  <c:v>43168</c:v>
                </c:pt>
                <c:pt idx="290">
                  <c:v>43171</c:v>
                </c:pt>
                <c:pt idx="291">
                  <c:v>43172</c:v>
                </c:pt>
                <c:pt idx="292">
                  <c:v>43173</c:v>
                </c:pt>
                <c:pt idx="293">
                  <c:v>43174</c:v>
                </c:pt>
                <c:pt idx="294">
                  <c:v>43175</c:v>
                </c:pt>
                <c:pt idx="295">
                  <c:v>43178</c:v>
                </c:pt>
                <c:pt idx="296">
                  <c:v>43179</c:v>
                </c:pt>
                <c:pt idx="297">
                  <c:v>43180</c:v>
                </c:pt>
                <c:pt idx="298">
                  <c:v>43181</c:v>
                </c:pt>
                <c:pt idx="299">
                  <c:v>43182</c:v>
                </c:pt>
                <c:pt idx="300">
                  <c:v>43185</c:v>
                </c:pt>
                <c:pt idx="301">
                  <c:v>43186</c:v>
                </c:pt>
                <c:pt idx="302">
                  <c:v>43187</c:v>
                </c:pt>
                <c:pt idx="303">
                  <c:v>43188</c:v>
                </c:pt>
                <c:pt idx="304">
                  <c:v>43193</c:v>
                </c:pt>
                <c:pt idx="305">
                  <c:v>43194</c:v>
                </c:pt>
                <c:pt idx="306">
                  <c:v>43195</c:v>
                </c:pt>
                <c:pt idx="307">
                  <c:v>43196</c:v>
                </c:pt>
                <c:pt idx="308">
                  <c:v>43199</c:v>
                </c:pt>
                <c:pt idx="309">
                  <c:v>43200</c:v>
                </c:pt>
                <c:pt idx="310">
                  <c:v>43201</c:v>
                </c:pt>
                <c:pt idx="311">
                  <c:v>43202</c:v>
                </c:pt>
                <c:pt idx="312">
                  <c:v>43203</c:v>
                </c:pt>
                <c:pt idx="313">
                  <c:v>43206</c:v>
                </c:pt>
                <c:pt idx="314">
                  <c:v>43207</c:v>
                </c:pt>
                <c:pt idx="315">
                  <c:v>43208</c:v>
                </c:pt>
                <c:pt idx="316">
                  <c:v>43209</c:v>
                </c:pt>
                <c:pt idx="317">
                  <c:v>43210</c:v>
                </c:pt>
                <c:pt idx="318">
                  <c:v>43213</c:v>
                </c:pt>
                <c:pt idx="319">
                  <c:v>43214</c:v>
                </c:pt>
                <c:pt idx="320">
                  <c:v>43215</c:v>
                </c:pt>
                <c:pt idx="321">
                  <c:v>43216</c:v>
                </c:pt>
                <c:pt idx="322">
                  <c:v>43217</c:v>
                </c:pt>
                <c:pt idx="323">
                  <c:v>43220</c:v>
                </c:pt>
                <c:pt idx="324">
                  <c:v>43222</c:v>
                </c:pt>
                <c:pt idx="325">
                  <c:v>43223</c:v>
                </c:pt>
                <c:pt idx="326">
                  <c:v>43224</c:v>
                </c:pt>
                <c:pt idx="327">
                  <c:v>43227</c:v>
                </c:pt>
                <c:pt idx="328">
                  <c:v>43228</c:v>
                </c:pt>
                <c:pt idx="329">
                  <c:v>43229</c:v>
                </c:pt>
                <c:pt idx="330">
                  <c:v>43230</c:v>
                </c:pt>
                <c:pt idx="331">
                  <c:v>43231</c:v>
                </c:pt>
                <c:pt idx="332">
                  <c:v>43234</c:v>
                </c:pt>
                <c:pt idx="333">
                  <c:v>43235</c:v>
                </c:pt>
                <c:pt idx="334">
                  <c:v>43236</c:v>
                </c:pt>
                <c:pt idx="335">
                  <c:v>43237</c:v>
                </c:pt>
                <c:pt idx="336">
                  <c:v>43238</c:v>
                </c:pt>
                <c:pt idx="337">
                  <c:v>43241</c:v>
                </c:pt>
                <c:pt idx="338">
                  <c:v>43242</c:v>
                </c:pt>
                <c:pt idx="339">
                  <c:v>43243</c:v>
                </c:pt>
                <c:pt idx="340">
                  <c:v>43244</c:v>
                </c:pt>
                <c:pt idx="341">
                  <c:v>43245</c:v>
                </c:pt>
                <c:pt idx="342">
                  <c:v>43248</c:v>
                </c:pt>
                <c:pt idx="343">
                  <c:v>43249</c:v>
                </c:pt>
                <c:pt idx="344">
                  <c:v>43250</c:v>
                </c:pt>
                <c:pt idx="345">
                  <c:v>43251</c:v>
                </c:pt>
                <c:pt idx="346">
                  <c:v>43252</c:v>
                </c:pt>
                <c:pt idx="347">
                  <c:v>43255</c:v>
                </c:pt>
                <c:pt idx="348">
                  <c:v>43256</c:v>
                </c:pt>
                <c:pt idx="349">
                  <c:v>43257</c:v>
                </c:pt>
                <c:pt idx="350">
                  <c:v>43258</c:v>
                </c:pt>
                <c:pt idx="351">
                  <c:v>43259</c:v>
                </c:pt>
                <c:pt idx="352">
                  <c:v>43262</c:v>
                </c:pt>
                <c:pt idx="353">
                  <c:v>43263</c:v>
                </c:pt>
                <c:pt idx="354">
                  <c:v>43264</c:v>
                </c:pt>
                <c:pt idx="355">
                  <c:v>43265</c:v>
                </c:pt>
                <c:pt idx="356">
                  <c:v>43266</c:v>
                </c:pt>
                <c:pt idx="357">
                  <c:v>43269</c:v>
                </c:pt>
                <c:pt idx="358">
                  <c:v>43270</c:v>
                </c:pt>
                <c:pt idx="359">
                  <c:v>43271</c:v>
                </c:pt>
                <c:pt idx="360">
                  <c:v>43272</c:v>
                </c:pt>
                <c:pt idx="361">
                  <c:v>43273</c:v>
                </c:pt>
                <c:pt idx="362">
                  <c:v>43276</c:v>
                </c:pt>
                <c:pt idx="363">
                  <c:v>43277</c:v>
                </c:pt>
                <c:pt idx="364">
                  <c:v>43278</c:v>
                </c:pt>
                <c:pt idx="365">
                  <c:v>43279</c:v>
                </c:pt>
                <c:pt idx="366">
                  <c:v>43280</c:v>
                </c:pt>
                <c:pt idx="367">
                  <c:v>43283</c:v>
                </c:pt>
                <c:pt idx="368">
                  <c:v>43284</c:v>
                </c:pt>
                <c:pt idx="369">
                  <c:v>43285</c:v>
                </c:pt>
                <c:pt idx="370">
                  <c:v>43286</c:v>
                </c:pt>
                <c:pt idx="371">
                  <c:v>43287</c:v>
                </c:pt>
                <c:pt idx="372">
                  <c:v>43290</c:v>
                </c:pt>
                <c:pt idx="373">
                  <c:v>43291</c:v>
                </c:pt>
                <c:pt idx="374">
                  <c:v>43292</c:v>
                </c:pt>
                <c:pt idx="375">
                  <c:v>43293</c:v>
                </c:pt>
                <c:pt idx="376">
                  <c:v>43294</c:v>
                </c:pt>
                <c:pt idx="377">
                  <c:v>43297</c:v>
                </c:pt>
                <c:pt idx="378">
                  <c:v>43298</c:v>
                </c:pt>
                <c:pt idx="379">
                  <c:v>43299</c:v>
                </c:pt>
                <c:pt idx="380">
                  <c:v>43300</c:v>
                </c:pt>
                <c:pt idx="381">
                  <c:v>43301</c:v>
                </c:pt>
                <c:pt idx="382">
                  <c:v>43304</c:v>
                </c:pt>
                <c:pt idx="383">
                  <c:v>43305</c:v>
                </c:pt>
                <c:pt idx="384">
                  <c:v>43306</c:v>
                </c:pt>
                <c:pt idx="385">
                  <c:v>43307</c:v>
                </c:pt>
                <c:pt idx="386">
                  <c:v>43308</c:v>
                </c:pt>
                <c:pt idx="387">
                  <c:v>43311</c:v>
                </c:pt>
                <c:pt idx="388">
                  <c:v>43312</c:v>
                </c:pt>
                <c:pt idx="389">
                  <c:v>43313</c:v>
                </c:pt>
                <c:pt idx="390">
                  <c:v>43314</c:v>
                </c:pt>
                <c:pt idx="391">
                  <c:v>43315</c:v>
                </c:pt>
                <c:pt idx="392">
                  <c:v>43318</c:v>
                </c:pt>
                <c:pt idx="393">
                  <c:v>43319</c:v>
                </c:pt>
                <c:pt idx="394">
                  <c:v>43320</c:v>
                </c:pt>
                <c:pt idx="395">
                  <c:v>43321</c:v>
                </c:pt>
                <c:pt idx="396">
                  <c:v>43322</c:v>
                </c:pt>
                <c:pt idx="397">
                  <c:v>43325</c:v>
                </c:pt>
                <c:pt idx="398">
                  <c:v>43326</c:v>
                </c:pt>
                <c:pt idx="399">
                  <c:v>43327</c:v>
                </c:pt>
                <c:pt idx="400">
                  <c:v>43328</c:v>
                </c:pt>
                <c:pt idx="401">
                  <c:v>43329</c:v>
                </c:pt>
                <c:pt idx="402">
                  <c:v>43332</c:v>
                </c:pt>
                <c:pt idx="403">
                  <c:v>43333</c:v>
                </c:pt>
                <c:pt idx="404">
                  <c:v>43334</c:v>
                </c:pt>
                <c:pt idx="405">
                  <c:v>43335</c:v>
                </c:pt>
                <c:pt idx="406">
                  <c:v>43336</c:v>
                </c:pt>
                <c:pt idx="407">
                  <c:v>43339</c:v>
                </c:pt>
                <c:pt idx="408">
                  <c:v>43340</c:v>
                </c:pt>
                <c:pt idx="409">
                  <c:v>43341</c:v>
                </c:pt>
                <c:pt idx="410">
                  <c:v>43342</c:v>
                </c:pt>
                <c:pt idx="411">
                  <c:v>43343</c:v>
                </c:pt>
                <c:pt idx="412">
                  <c:v>43346</c:v>
                </c:pt>
                <c:pt idx="413">
                  <c:v>43347</c:v>
                </c:pt>
                <c:pt idx="414">
                  <c:v>43348</c:v>
                </c:pt>
                <c:pt idx="415">
                  <c:v>43349</c:v>
                </c:pt>
                <c:pt idx="416">
                  <c:v>43350</c:v>
                </c:pt>
                <c:pt idx="417">
                  <c:v>43353</c:v>
                </c:pt>
                <c:pt idx="418">
                  <c:v>43354</c:v>
                </c:pt>
                <c:pt idx="419">
                  <c:v>43355</c:v>
                </c:pt>
                <c:pt idx="420">
                  <c:v>43356</c:v>
                </c:pt>
                <c:pt idx="421">
                  <c:v>43357</c:v>
                </c:pt>
                <c:pt idx="422">
                  <c:v>43360</c:v>
                </c:pt>
                <c:pt idx="423">
                  <c:v>43361</c:v>
                </c:pt>
                <c:pt idx="424">
                  <c:v>43362</c:v>
                </c:pt>
                <c:pt idx="425">
                  <c:v>43363</c:v>
                </c:pt>
                <c:pt idx="426">
                  <c:v>43364</c:v>
                </c:pt>
                <c:pt idx="427">
                  <c:v>43367</c:v>
                </c:pt>
                <c:pt idx="428">
                  <c:v>43368</c:v>
                </c:pt>
                <c:pt idx="429">
                  <c:v>43369</c:v>
                </c:pt>
                <c:pt idx="430">
                  <c:v>43370</c:v>
                </c:pt>
                <c:pt idx="431">
                  <c:v>43371</c:v>
                </c:pt>
                <c:pt idx="432">
                  <c:v>43374</c:v>
                </c:pt>
                <c:pt idx="433">
                  <c:v>43375</c:v>
                </c:pt>
                <c:pt idx="434">
                  <c:v>43376</c:v>
                </c:pt>
                <c:pt idx="435">
                  <c:v>43377</c:v>
                </c:pt>
                <c:pt idx="436">
                  <c:v>43378</c:v>
                </c:pt>
                <c:pt idx="437">
                  <c:v>43381</c:v>
                </c:pt>
                <c:pt idx="438">
                  <c:v>43382</c:v>
                </c:pt>
                <c:pt idx="439">
                  <c:v>43383</c:v>
                </c:pt>
                <c:pt idx="440">
                  <c:v>43384</c:v>
                </c:pt>
                <c:pt idx="441">
                  <c:v>43385</c:v>
                </c:pt>
                <c:pt idx="442">
                  <c:v>43388</c:v>
                </c:pt>
                <c:pt idx="443">
                  <c:v>43389</c:v>
                </c:pt>
                <c:pt idx="444">
                  <c:v>43390</c:v>
                </c:pt>
                <c:pt idx="445">
                  <c:v>43391</c:v>
                </c:pt>
                <c:pt idx="446">
                  <c:v>43392</c:v>
                </c:pt>
                <c:pt idx="447">
                  <c:v>43395</c:v>
                </c:pt>
                <c:pt idx="448">
                  <c:v>43396</c:v>
                </c:pt>
                <c:pt idx="449">
                  <c:v>43397</c:v>
                </c:pt>
                <c:pt idx="450">
                  <c:v>43398</c:v>
                </c:pt>
                <c:pt idx="451">
                  <c:v>43399</c:v>
                </c:pt>
                <c:pt idx="452">
                  <c:v>43402</c:v>
                </c:pt>
                <c:pt idx="453">
                  <c:v>43403</c:v>
                </c:pt>
                <c:pt idx="454">
                  <c:v>43404</c:v>
                </c:pt>
                <c:pt idx="455">
                  <c:v>43405</c:v>
                </c:pt>
                <c:pt idx="456">
                  <c:v>43406</c:v>
                </c:pt>
                <c:pt idx="457">
                  <c:v>43409</c:v>
                </c:pt>
                <c:pt idx="458">
                  <c:v>43410</c:v>
                </c:pt>
                <c:pt idx="459">
                  <c:v>43411</c:v>
                </c:pt>
                <c:pt idx="460">
                  <c:v>43412</c:v>
                </c:pt>
                <c:pt idx="461">
                  <c:v>43413</c:v>
                </c:pt>
                <c:pt idx="462">
                  <c:v>43416</c:v>
                </c:pt>
                <c:pt idx="463">
                  <c:v>43417</c:v>
                </c:pt>
                <c:pt idx="464">
                  <c:v>43418</c:v>
                </c:pt>
                <c:pt idx="465">
                  <c:v>43419</c:v>
                </c:pt>
                <c:pt idx="466">
                  <c:v>43420</c:v>
                </c:pt>
                <c:pt idx="467">
                  <c:v>43423</c:v>
                </c:pt>
                <c:pt idx="468">
                  <c:v>43424</c:v>
                </c:pt>
                <c:pt idx="469">
                  <c:v>43425</c:v>
                </c:pt>
                <c:pt idx="470">
                  <c:v>43426</c:v>
                </c:pt>
                <c:pt idx="471">
                  <c:v>43427</c:v>
                </c:pt>
                <c:pt idx="472">
                  <c:v>43430</c:v>
                </c:pt>
                <c:pt idx="473">
                  <c:v>43431</c:v>
                </c:pt>
                <c:pt idx="474">
                  <c:v>43432</c:v>
                </c:pt>
                <c:pt idx="475">
                  <c:v>43433</c:v>
                </c:pt>
                <c:pt idx="476">
                  <c:v>43434</c:v>
                </c:pt>
                <c:pt idx="477">
                  <c:v>43437</c:v>
                </c:pt>
                <c:pt idx="478">
                  <c:v>43438</c:v>
                </c:pt>
                <c:pt idx="479">
                  <c:v>43439</c:v>
                </c:pt>
                <c:pt idx="480">
                  <c:v>43440</c:v>
                </c:pt>
                <c:pt idx="481">
                  <c:v>43441</c:v>
                </c:pt>
                <c:pt idx="482">
                  <c:v>43444</c:v>
                </c:pt>
                <c:pt idx="483">
                  <c:v>43445</c:v>
                </c:pt>
                <c:pt idx="484">
                  <c:v>43446</c:v>
                </c:pt>
                <c:pt idx="485">
                  <c:v>43447</c:v>
                </c:pt>
                <c:pt idx="486">
                  <c:v>43448</c:v>
                </c:pt>
                <c:pt idx="487">
                  <c:v>43451</c:v>
                </c:pt>
                <c:pt idx="488">
                  <c:v>43452</c:v>
                </c:pt>
                <c:pt idx="489">
                  <c:v>43453</c:v>
                </c:pt>
                <c:pt idx="490">
                  <c:v>43454</c:v>
                </c:pt>
                <c:pt idx="491">
                  <c:v>43455</c:v>
                </c:pt>
                <c:pt idx="492">
                  <c:v>43458</c:v>
                </c:pt>
                <c:pt idx="493">
                  <c:v>43461</c:v>
                </c:pt>
                <c:pt idx="494">
                  <c:v>43462</c:v>
                </c:pt>
                <c:pt idx="495">
                  <c:v>43465</c:v>
                </c:pt>
                <c:pt idx="496">
                  <c:v>43467</c:v>
                </c:pt>
                <c:pt idx="497">
                  <c:v>43468</c:v>
                </c:pt>
                <c:pt idx="498">
                  <c:v>43469</c:v>
                </c:pt>
                <c:pt idx="499">
                  <c:v>43472</c:v>
                </c:pt>
                <c:pt idx="500">
                  <c:v>43473</c:v>
                </c:pt>
                <c:pt idx="501">
                  <c:v>43474</c:v>
                </c:pt>
                <c:pt idx="502">
                  <c:v>43475</c:v>
                </c:pt>
                <c:pt idx="503">
                  <c:v>43476</c:v>
                </c:pt>
                <c:pt idx="504">
                  <c:v>43479</c:v>
                </c:pt>
                <c:pt idx="505">
                  <c:v>43480</c:v>
                </c:pt>
                <c:pt idx="506">
                  <c:v>43481</c:v>
                </c:pt>
                <c:pt idx="507">
                  <c:v>43482</c:v>
                </c:pt>
                <c:pt idx="508">
                  <c:v>43483</c:v>
                </c:pt>
                <c:pt idx="509">
                  <c:v>43486</c:v>
                </c:pt>
                <c:pt idx="510">
                  <c:v>43487</c:v>
                </c:pt>
                <c:pt idx="511">
                  <c:v>43488</c:v>
                </c:pt>
                <c:pt idx="512">
                  <c:v>43489</c:v>
                </c:pt>
                <c:pt idx="513">
                  <c:v>43490</c:v>
                </c:pt>
                <c:pt idx="514">
                  <c:v>43493</c:v>
                </c:pt>
                <c:pt idx="515">
                  <c:v>43494</c:v>
                </c:pt>
                <c:pt idx="516">
                  <c:v>43495</c:v>
                </c:pt>
                <c:pt idx="517">
                  <c:v>43496</c:v>
                </c:pt>
                <c:pt idx="518">
                  <c:v>43497</c:v>
                </c:pt>
                <c:pt idx="519">
                  <c:v>43500</c:v>
                </c:pt>
                <c:pt idx="520">
                  <c:v>43501</c:v>
                </c:pt>
                <c:pt idx="521">
                  <c:v>43502</c:v>
                </c:pt>
                <c:pt idx="522">
                  <c:v>43503</c:v>
                </c:pt>
                <c:pt idx="523">
                  <c:v>43504</c:v>
                </c:pt>
                <c:pt idx="524">
                  <c:v>43507</c:v>
                </c:pt>
                <c:pt idx="525">
                  <c:v>43508</c:v>
                </c:pt>
                <c:pt idx="526">
                  <c:v>43509</c:v>
                </c:pt>
                <c:pt idx="527">
                  <c:v>43510</c:v>
                </c:pt>
                <c:pt idx="528">
                  <c:v>43511</c:v>
                </c:pt>
                <c:pt idx="529">
                  <c:v>43514</c:v>
                </c:pt>
                <c:pt idx="530">
                  <c:v>43515</c:v>
                </c:pt>
                <c:pt idx="531">
                  <c:v>43516</c:v>
                </c:pt>
                <c:pt idx="532">
                  <c:v>43517</c:v>
                </c:pt>
                <c:pt idx="533">
                  <c:v>43518</c:v>
                </c:pt>
                <c:pt idx="534">
                  <c:v>43521</c:v>
                </c:pt>
                <c:pt idx="535">
                  <c:v>43522</c:v>
                </c:pt>
                <c:pt idx="536">
                  <c:v>43523</c:v>
                </c:pt>
                <c:pt idx="537">
                  <c:v>43524</c:v>
                </c:pt>
                <c:pt idx="538">
                  <c:v>43525</c:v>
                </c:pt>
                <c:pt idx="539">
                  <c:v>43528</c:v>
                </c:pt>
                <c:pt idx="540">
                  <c:v>43529</c:v>
                </c:pt>
                <c:pt idx="541">
                  <c:v>43530</c:v>
                </c:pt>
                <c:pt idx="542">
                  <c:v>43531</c:v>
                </c:pt>
                <c:pt idx="543">
                  <c:v>43532</c:v>
                </c:pt>
                <c:pt idx="544">
                  <c:v>43535</c:v>
                </c:pt>
                <c:pt idx="545">
                  <c:v>43536</c:v>
                </c:pt>
                <c:pt idx="546">
                  <c:v>43537</c:v>
                </c:pt>
                <c:pt idx="547">
                  <c:v>43538</c:v>
                </c:pt>
                <c:pt idx="548">
                  <c:v>43539</c:v>
                </c:pt>
                <c:pt idx="549">
                  <c:v>43542</c:v>
                </c:pt>
                <c:pt idx="550">
                  <c:v>43543</c:v>
                </c:pt>
                <c:pt idx="551">
                  <c:v>43544</c:v>
                </c:pt>
                <c:pt idx="552">
                  <c:v>43545</c:v>
                </c:pt>
                <c:pt idx="553">
                  <c:v>43546</c:v>
                </c:pt>
                <c:pt idx="554">
                  <c:v>43549</c:v>
                </c:pt>
                <c:pt idx="555">
                  <c:v>43550</c:v>
                </c:pt>
                <c:pt idx="556">
                  <c:v>43551</c:v>
                </c:pt>
                <c:pt idx="557">
                  <c:v>43552</c:v>
                </c:pt>
                <c:pt idx="558">
                  <c:v>43553</c:v>
                </c:pt>
                <c:pt idx="559">
                  <c:v>43556</c:v>
                </c:pt>
                <c:pt idx="560">
                  <c:v>43557</c:v>
                </c:pt>
                <c:pt idx="561">
                  <c:v>43558</c:v>
                </c:pt>
                <c:pt idx="562">
                  <c:v>43559</c:v>
                </c:pt>
                <c:pt idx="563">
                  <c:v>43560</c:v>
                </c:pt>
                <c:pt idx="564">
                  <c:v>43563</c:v>
                </c:pt>
                <c:pt idx="565">
                  <c:v>43564</c:v>
                </c:pt>
                <c:pt idx="566">
                  <c:v>43565</c:v>
                </c:pt>
                <c:pt idx="567">
                  <c:v>43566</c:v>
                </c:pt>
                <c:pt idx="568">
                  <c:v>43567</c:v>
                </c:pt>
                <c:pt idx="569">
                  <c:v>43570</c:v>
                </c:pt>
                <c:pt idx="570">
                  <c:v>43571</c:v>
                </c:pt>
                <c:pt idx="571">
                  <c:v>43572</c:v>
                </c:pt>
                <c:pt idx="572">
                  <c:v>43573</c:v>
                </c:pt>
                <c:pt idx="573">
                  <c:v>43578</c:v>
                </c:pt>
                <c:pt idx="574">
                  <c:v>43579</c:v>
                </c:pt>
                <c:pt idx="575">
                  <c:v>43580</c:v>
                </c:pt>
                <c:pt idx="576">
                  <c:v>43581</c:v>
                </c:pt>
                <c:pt idx="577">
                  <c:v>43584</c:v>
                </c:pt>
                <c:pt idx="578">
                  <c:v>43585</c:v>
                </c:pt>
                <c:pt idx="579">
                  <c:v>43587</c:v>
                </c:pt>
                <c:pt idx="580">
                  <c:v>43588</c:v>
                </c:pt>
                <c:pt idx="581">
                  <c:v>43591</c:v>
                </c:pt>
                <c:pt idx="582">
                  <c:v>43592</c:v>
                </c:pt>
                <c:pt idx="583">
                  <c:v>43593</c:v>
                </c:pt>
                <c:pt idx="584">
                  <c:v>43594</c:v>
                </c:pt>
                <c:pt idx="585">
                  <c:v>43595</c:v>
                </c:pt>
                <c:pt idx="586">
                  <c:v>43598</c:v>
                </c:pt>
                <c:pt idx="587">
                  <c:v>43599</c:v>
                </c:pt>
                <c:pt idx="588">
                  <c:v>43600</c:v>
                </c:pt>
                <c:pt idx="589">
                  <c:v>43601</c:v>
                </c:pt>
                <c:pt idx="590">
                  <c:v>43602</c:v>
                </c:pt>
                <c:pt idx="591">
                  <c:v>43605</c:v>
                </c:pt>
                <c:pt idx="592">
                  <c:v>43606</c:v>
                </c:pt>
                <c:pt idx="593">
                  <c:v>43607</c:v>
                </c:pt>
                <c:pt idx="594">
                  <c:v>43608</c:v>
                </c:pt>
                <c:pt idx="595">
                  <c:v>43609</c:v>
                </c:pt>
                <c:pt idx="596">
                  <c:v>43612</c:v>
                </c:pt>
                <c:pt idx="597">
                  <c:v>43613</c:v>
                </c:pt>
                <c:pt idx="598">
                  <c:v>43614</c:v>
                </c:pt>
                <c:pt idx="599">
                  <c:v>43615</c:v>
                </c:pt>
                <c:pt idx="600">
                  <c:v>43616</c:v>
                </c:pt>
                <c:pt idx="601">
                  <c:v>43619</c:v>
                </c:pt>
                <c:pt idx="602">
                  <c:v>43620</c:v>
                </c:pt>
                <c:pt idx="603">
                  <c:v>43621</c:v>
                </c:pt>
                <c:pt idx="604">
                  <c:v>43622</c:v>
                </c:pt>
                <c:pt idx="605">
                  <c:v>43623</c:v>
                </c:pt>
                <c:pt idx="606">
                  <c:v>43626</c:v>
                </c:pt>
                <c:pt idx="607">
                  <c:v>43627</c:v>
                </c:pt>
                <c:pt idx="608">
                  <c:v>43628</c:v>
                </c:pt>
                <c:pt idx="609">
                  <c:v>43629</c:v>
                </c:pt>
                <c:pt idx="610">
                  <c:v>43630</c:v>
                </c:pt>
                <c:pt idx="611">
                  <c:v>43633</c:v>
                </c:pt>
                <c:pt idx="612">
                  <c:v>43634</c:v>
                </c:pt>
                <c:pt idx="613">
                  <c:v>43635</c:v>
                </c:pt>
                <c:pt idx="614">
                  <c:v>43636</c:v>
                </c:pt>
                <c:pt idx="615">
                  <c:v>43637</c:v>
                </c:pt>
                <c:pt idx="616">
                  <c:v>43640</c:v>
                </c:pt>
                <c:pt idx="617">
                  <c:v>43641</c:v>
                </c:pt>
                <c:pt idx="618">
                  <c:v>43642</c:v>
                </c:pt>
                <c:pt idx="619">
                  <c:v>43643</c:v>
                </c:pt>
                <c:pt idx="620">
                  <c:v>43644</c:v>
                </c:pt>
                <c:pt idx="621">
                  <c:v>43647</c:v>
                </c:pt>
                <c:pt idx="622">
                  <c:v>43648</c:v>
                </c:pt>
                <c:pt idx="623">
                  <c:v>43649</c:v>
                </c:pt>
                <c:pt idx="624">
                  <c:v>43650</c:v>
                </c:pt>
                <c:pt idx="625">
                  <c:v>43651</c:v>
                </c:pt>
                <c:pt idx="626">
                  <c:v>43654</c:v>
                </c:pt>
                <c:pt idx="627">
                  <c:v>43655</c:v>
                </c:pt>
                <c:pt idx="628">
                  <c:v>43656</c:v>
                </c:pt>
                <c:pt idx="629">
                  <c:v>43657</c:v>
                </c:pt>
                <c:pt idx="630">
                  <c:v>43658</c:v>
                </c:pt>
                <c:pt idx="631">
                  <c:v>43661</c:v>
                </c:pt>
                <c:pt idx="632">
                  <c:v>43662</c:v>
                </c:pt>
                <c:pt idx="633">
                  <c:v>43663</c:v>
                </c:pt>
                <c:pt idx="634">
                  <c:v>43664</c:v>
                </c:pt>
                <c:pt idx="635">
                  <c:v>43665</c:v>
                </c:pt>
                <c:pt idx="636">
                  <c:v>43668</c:v>
                </c:pt>
                <c:pt idx="637">
                  <c:v>43669</c:v>
                </c:pt>
                <c:pt idx="638">
                  <c:v>43670</c:v>
                </c:pt>
                <c:pt idx="639">
                  <c:v>43671</c:v>
                </c:pt>
                <c:pt idx="640">
                  <c:v>43672</c:v>
                </c:pt>
                <c:pt idx="641">
                  <c:v>43675</c:v>
                </c:pt>
                <c:pt idx="642">
                  <c:v>43676</c:v>
                </c:pt>
                <c:pt idx="643">
                  <c:v>43677</c:v>
                </c:pt>
                <c:pt idx="644">
                  <c:v>43678</c:v>
                </c:pt>
                <c:pt idx="645">
                  <c:v>43679</c:v>
                </c:pt>
                <c:pt idx="646">
                  <c:v>43682</c:v>
                </c:pt>
                <c:pt idx="647">
                  <c:v>43683</c:v>
                </c:pt>
                <c:pt idx="648">
                  <c:v>43684</c:v>
                </c:pt>
                <c:pt idx="649">
                  <c:v>43685</c:v>
                </c:pt>
                <c:pt idx="650">
                  <c:v>43686</c:v>
                </c:pt>
                <c:pt idx="651">
                  <c:v>43689</c:v>
                </c:pt>
                <c:pt idx="652">
                  <c:v>43690</c:v>
                </c:pt>
                <c:pt idx="653">
                  <c:v>43691</c:v>
                </c:pt>
                <c:pt idx="654">
                  <c:v>43692</c:v>
                </c:pt>
                <c:pt idx="655">
                  <c:v>43693</c:v>
                </c:pt>
                <c:pt idx="656">
                  <c:v>43696</c:v>
                </c:pt>
                <c:pt idx="657">
                  <c:v>43697</c:v>
                </c:pt>
                <c:pt idx="658">
                  <c:v>43698</c:v>
                </c:pt>
                <c:pt idx="659">
                  <c:v>43699</c:v>
                </c:pt>
                <c:pt idx="660">
                  <c:v>43700</c:v>
                </c:pt>
                <c:pt idx="661">
                  <c:v>43703</c:v>
                </c:pt>
                <c:pt idx="662">
                  <c:v>43704</c:v>
                </c:pt>
                <c:pt idx="663">
                  <c:v>43705</c:v>
                </c:pt>
                <c:pt idx="664">
                  <c:v>43706</c:v>
                </c:pt>
                <c:pt idx="665">
                  <c:v>43707</c:v>
                </c:pt>
                <c:pt idx="666">
                  <c:v>43710</c:v>
                </c:pt>
                <c:pt idx="667">
                  <c:v>43711</c:v>
                </c:pt>
                <c:pt idx="668">
                  <c:v>43712</c:v>
                </c:pt>
                <c:pt idx="669">
                  <c:v>43713</c:v>
                </c:pt>
                <c:pt idx="670">
                  <c:v>43714</c:v>
                </c:pt>
                <c:pt idx="671">
                  <c:v>43717</c:v>
                </c:pt>
                <c:pt idx="672">
                  <c:v>43718</c:v>
                </c:pt>
                <c:pt idx="673">
                  <c:v>43719</c:v>
                </c:pt>
                <c:pt idx="674">
                  <c:v>43720</c:v>
                </c:pt>
                <c:pt idx="675">
                  <c:v>43721</c:v>
                </c:pt>
                <c:pt idx="676">
                  <c:v>43724</c:v>
                </c:pt>
                <c:pt idx="677">
                  <c:v>43725</c:v>
                </c:pt>
                <c:pt idx="678">
                  <c:v>43726</c:v>
                </c:pt>
                <c:pt idx="679">
                  <c:v>43727</c:v>
                </c:pt>
                <c:pt idx="680">
                  <c:v>43728</c:v>
                </c:pt>
                <c:pt idx="681">
                  <c:v>43731</c:v>
                </c:pt>
                <c:pt idx="682">
                  <c:v>43732</c:v>
                </c:pt>
                <c:pt idx="683">
                  <c:v>43733</c:v>
                </c:pt>
                <c:pt idx="684">
                  <c:v>43734</c:v>
                </c:pt>
                <c:pt idx="685">
                  <c:v>43735</c:v>
                </c:pt>
                <c:pt idx="686">
                  <c:v>43738</c:v>
                </c:pt>
                <c:pt idx="687">
                  <c:v>43739</c:v>
                </c:pt>
                <c:pt idx="688">
                  <c:v>43740</c:v>
                </c:pt>
                <c:pt idx="689">
                  <c:v>43741</c:v>
                </c:pt>
                <c:pt idx="690">
                  <c:v>43742</c:v>
                </c:pt>
                <c:pt idx="691">
                  <c:v>43745</c:v>
                </c:pt>
                <c:pt idx="692">
                  <c:v>43746</c:v>
                </c:pt>
                <c:pt idx="693">
                  <c:v>43747</c:v>
                </c:pt>
                <c:pt idx="694">
                  <c:v>43748</c:v>
                </c:pt>
                <c:pt idx="695">
                  <c:v>43749</c:v>
                </c:pt>
                <c:pt idx="696">
                  <c:v>43752</c:v>
                </c:pt>
                <c:pt idx="697">
                  <c:v>43753</c:v>
                </c:pt>
                <c:pt idx="698">
                  <c:v>43754</c:v>
                </c:pt>
                <c:pt idx="699">
                  <c:v>43755</c:v>
                </c:pt>
                <c:pt idx="700">
                  <c:v>43756</c:v>
                </c:pt>
                <c:pt idx="701">
                  <c:v>43759</c:v>
                </c:pt>
                <c:pt idx="702">
                  <c:v>43760</c:v>
                </c:pt>
                <c:pt idx="703">
                  <c:v>43761</c:v>
                </c:pt>
                <c:pt idx="704">
                  <c:v>43762</c:v>
                </c:pt>
                <c:pt idx="705">
                  <c:v>43763</c:v>
                </c:pt>
                <c:pt idx="706">
                  <c:v>43766</c:v>
                </c:pt>
                <c:pt idx="707">
                  <c:v>43767</c:v>
                </c:pt>
                <c:pt idx="708">
                  <c:v>43768</c:v>
                </c:pt>
                <c:pt idx="709">
                  <c:v>43769</c:v>
                </c:pt>
                <c:pt idx="710">
                  <c:v>43770</c:v>
                </c:pt>
                <c:pt idx="711">
                  <c:v>43773</c:v>
                </c:pt>
                <c:pt idx="712">
                  <c:v>43774</c:v>
                </c:pt>
                <c:pt idx="713">
                  <c:v>43775</c:v>
                </c:pt>
                <c:pt idx="714">
                  <c:v>43776</c:v>
                </c:pt>
                <c:pt idx="715">
                  <c:v>43777</c:v>
                </c:pt>
                <c:pt idx="716">
                  <c:v>43780</c:v>
                </c:pt>
                <c:pt idx="717">
                  <c:v>43781</c:v>
                </c:pt>
                <c:pt idx="718">
                  <c:v>43782</c:v>
                </c:pt>
                <c:pt idx="719">
                  <c:v>43783</c:v>
                </c:pt>
                <c:pt idx="720">
                  <c:v>43784</c:v>
                </c:pt>
                <c:pt idx="721">
                  <c:v>43787</c:v>
                </c:pt>
                <c:pt idx="722">
                  <c:v>43788</c:v>
                </c:pt>
                <c:pt idx="723">
                  <c:v>43789</c:v>
                </c:pt>
                <c:pt idx="724">
                  <c:v>43790</c:v>
                </c:pt>
                <c:pt idx="725">
                  <c:v>43791</c:v>
                </c:pt>
                <c:pt idx="726">
                  <c:v>43794</c:v>
                </c:pt>
                <c:pt idx="727">
                  <c:v>43795</c:v>
                </c:pt>
                <c:pt idx="728">
                  <c:v>43796</c:v>
                </c:pt>
                <c:pt idx="729">
                  <c:v>43797</c:v>
                </c:pt>
                <c:pt idx="730">
                  <c:v>43798</c:v>
                </c:pt>
                <c:pt idx="731">
                  <c:v>43801</c:v>
                </c:pt>
                <c:pt idx="732">
                  <c:v>43802</c:v>
                </c:pt>
                <c:pt idx="733">
                  <c:v>43803</c:v>
                </c:pt>
                <c:pt idx="734">
                  <c:v>43804</c:v>
                </c:pt>
                <c:pt idx="735">
                  <c:v>43805</c:v>
                </c:pt>
                <c:pt idx="736">
                  <c:v>43808</c:v>
                </c:pt>
                <c:pt idx="737">
                  <c:v>43809</c:v>
                </c:pt>
                <c:pt idx="738">
                  <c:v>43810</c:v>
                </c:pt>
                <c:pt idx="739">
                  <c:v>43811</c:v>
                </c:pt>
                <c:pt idx="740">
                  <c:v>43812</c:v>
                </c:pt>
                <c:pt idx="741">
                  <c:v>43815</c:v>
                </c:pt>
                <c:pt idx="742">
                  <c:v>43816</c:v>
                </c:pt>
                <c:pt idx="743">
                  <c:v>43817</c:v>
                </c:pt>
                <c:pt idx="744">
                  <c:v>43818</c:v>
                </c:pt>
                <c:pt idx="745">
                  <c:v>43819</c:v>
                </c:pt>
                <c:pt idx="746">
                  <c:v>43822</c:v>
                </c:pt>
                <c:pt idx="747">
                  <c:v>43823</c:v>
                </c:pt>
                <c:pt idx="748">
                  <c:v>43826</c:v>
                </c:pt>
                <c:pt idx="749">
                  <c:v>43829</c:v>
                </c:pt>
                <c:pt idx="750">
                  <c:v>43830</c:v>
                </c:pt>
                <c:pt idx="751">
                  <c:v>43832</c:v>
                </c:pt>
                <c:pt idx="752">
                  <c:v>43833</c:v>
                </c:pt>
                <c:pt idx="753">
                  <c:v>43836</c:v>
                </c:pt>
                <c:pt idx="754">
                  <c:v>43837</c:v>
                </c:pt>
                <c:pt idx="755">
                  <c:v>43838</c:v>
                </c:pt>
                <c:pt idx="756">
                  <c:v>43839</c:v>
                </c:pt>
                <c:pt idx="757">
                  <c:v>43840</c:v>
                </c:pt>
                <c:pt idx="758">
                  <c:v>43843</c:v>
                </c:pt>
                <c:pt idx="759">
                  <c:v>43844</c:v>
                </c:pt>
                <c:pt idx="760">
                  <c:v>43845</c:v>
                </c:pt>
                <c:pt idx="761">
                  <c:v>43846</c:v>
                </c:pt>
                <c:pt idx="762">
                  <c:v>43847</c:v>
                </c:pt>
                <c:pt idx="763">
                  <c:v>43850</c:v>
                </c:pt>
                <c:pt idx="764">
                  <c:v>43851</c:v>
                </c:pt>
                <c:pt idx="765">
                  <c:v>43852</c:v>
                </c:pt>
                <c:pt idx="766">
                  <c:v>43853</c:v>
                </c:pt>
                <c:pt idx="767">
                  <c:v>43854</c:v>
                </c:pt>
                <c:pt idx="768">
                  <c:v>43857</c:v>
                </c:pt>
                <c:pt idx="769">
                  <c:v>43858</c:v>
                </c:pt>
                <c:pt idx="770">
                  <c:v>43859</c:v>
                </c:pt>
                <c:pt idx="771">
                  <c:v>43860</c:v>
                </c:pt>
                <c:pt idx="772">
                  <c:v>43861</c:v>
                </c:pt>
                <c:pt idx="773">
                  <c:v>43864</c:v>
                </c:pt>
                <c:pt idx="774">
                  <c:v>43865</c:v>
                </c:pt>
                <c:pt idx="775">
                  <c:v>43866</c:v>
                </c:pt>
                <c:pt idx="776">
                  <c:v>43867</c:v>
                </c:pt>
                <c:pt idx="777">
                  <c:v>43868</c:v>
                </c:pt>
                <c:pt idx="778">
                  <c:v>43871</c:v>
                </c:pt>
                <c:pt idx="779">
                  <c:v>43872</c:v>
                </c:pt>
                <c:pt idx="780">
                  <c:v>43873</c:v>
                </c:pt>
                <c:pt idx="781">
                  <c:v>43874</c:v>
                </c:pt>
                <c:pt idx="782">
                  <c:v>43875</c:v>
                </c:pt>
                <c:pt idx="783">
                  <c:v>43878</c:v>
                </c:pt>
                <c:pt idx="784">
                  <c:v>43879</c:v>
                </c:pt>
                <c:pt idx="785">
                  <c:v>43880</c:v>
                </c:pt>
                <c:pt idx="786">
                  <c:v>43881</c:v>
                </c:pt>
                <c:pt idx="787">
                  <c:v>43882</c:v>
                </c:pt>
                <c:pt idx="788">
                  <c:v>43885</c:v>
                </c:pt>
                <c:pt idx="789">
                  <c:v>43886</c:v>
                </c:pt>
                <c:pt idx="790">
                  <c:v>43887</c:v>
                </c:pt>
                <c:pt idx="791">
                  <c:v>43888</c:v>
                </c:pt>
                <c:pt idx="792">
                  <c:v>43889</c:v>
                </c:pt>
                <c:pt idx="793">
                  <c:v>43892</c:v>
                </c:pt>
                <c:pt idx="794">
                  <c:v>43893</c:v>
                </c:pt>
                <c:pt idx="795">
                  <c:v>43894</c:v>
                </c:pt>
                <c:pt idx="796">
                  <c:v>43895</c:v>
                </c:pt>
                <c:pt idx="797">
                  <c:v>43896</c:v>
                </c:pt>
                <c:pt idx="798">
                  <c:v>43899</c:v>
                </c:pt>
                <c:pt idx="799">
                  <c:v>43900</c:v>
                </c:pt>
                <c:pt idx="800">
                  <c:v>43901</c:v>
                </c:pt>
                <c:pt idx="801">
                  <c:v>43902</c:v>
                </c:pt>
                <c:pt idx="802">
                  <c:v>43903</c:v>
                </c:pt>
                <c:pt idx="803">
                  <c:v>43906</c:v>
                </c:pt>
                <c:pt idx="804">
                  <c:v>43907</c:v>
                </c:pt>
                <c:pt idx="805">
                  <c:v>43908</c:v>
                </c:pt>
                <c:pt idx="806">
                  <c:v>43909</c:v>
                </c:pt>
                <c:pt idx="807">
                  <c:v>43910</c:v>
                </c:pt>
                <c:pt idx="808">
                  <c:v>43913</c:v>
                </c:pt>
                <c:pt idx="809">
                  <c:v>43914</c:v>
                </c:pt>
                <c:pt idx="810">
                  <c:v>43915</c:v>
                </c:pt>
                <c:pt idx="811">
                  <c:v>43916</c:v>
                </c:pt>
                <c:pt idx="812">
                  <c:v>43917</c:v>
                </c:pt>
                <c:pt idx="813">
                  <c:v>43920</c:v>
                </c:pt>
                <c:pt idx="814">
                  <c:v>43921</c:v>
                </c:pt>
                <c:pt idx="815">
                  <c:v>43922</c:v>
                </c:pt>
                <c:pt idx="816">
                  <c:v>43923</c:v>
                </c:pt>
                <c:pt idx="817">
                  <c:v>43924</c:v>
                </c:pt>
                <c:pt idx="818">
                  <c:v>43927</c:v>
                </c:pt>
                <c:pt idx="819">
                  <c:v>43928</c:v>
                </c:pt>
                <c:pt idx="820">
                  <c:v>43929</c:v>
                </c:pt>
                <c:pt idx="821">
                  <c:v>43930</c:v>
                </c:pt>
                <c:pt idx="822">
                  <c:v>43935</c:v>
                </c:pt>
                <c:pt idx="823">
                  <c:v>43936</c:v>
                </c:pt>
                <c:pt idx="824">
                  <c:v>43937</c:v>
                </c:pt>
                <c:pt idx="825">
                  <c:v>43938</c:v>
                </c:pt>
                <c:pt idx="826">
                  <c:v>43941</c:v>
                </c:pt>
                <c:pt idx="827">
                  <c:v>43942</c:v>
                </c:pt>
                <c:pt idx="828">
                  <c:v>43943</c:v>
                </c:pt>
                <c:pt idx="829">
                  <c:v>43944</c:v>
                </c:pt>
                <c:pt idx="830">
                  <c:v>43945</c:v>
                </c:pt>
                <c:pt idx="831">
                  <c:v>43948</c:v>
                </c:pt>
                <c:pt idx="832">
                  <c:v>43949</c:v>
                </c:pt>
                <c:pt idx="833">
                  <c:v>43950</c:v>
                </c:pt>
                <c:pt idx="834">
                  <c:v>43951</c:v>
                </c:pt>
                <c:pt idx="835">
                  <c:v>43955</c:v>
                </c:pt>
                <c:pt idx="836">
                  <c:v>43956</c:v>
                </c:pt>
                <c:pt idx="837">
                  <c:v>43957</c:v>
                </c:pt>
                <c:pt idx="838">
                  <c:v>43958</c:v>
                </c:pt>
                <c:pt idx="839">
                  <c:v>43959</c:v>
                </c:pt>
                <c:pt idx="840">
                  <c:v>43962</c:v>
                </c:pt>
                <c:pt idx="841">
                  <c:v>43963</c:v>
                </c:pt>
                <c:pt idx="842">
                  <c:v>43964</c:v>
                </c:pt>
                <c:pt idx="843">
                  <c:v>43965</c:v>
                </c:pt>
                <c:pt idx="844">
                  <c:v>43966</c:v>
                </c:pt>
                <c:pt idx="845">
                  <c:v>43969</c:v>
                </c:pt>
                <c:pt idx="846">
                  <c:v>43970</c:v>
                </c:pt>
                <c:pt idx="847">
                  <c:v>43971</c:v>
                </c:pt>
                <c:pt idx="848">
                  <c:v>43972</c:v>
                </c:pt>
                <c:pt idx="849">
                  <c:v>43973</c:v>
                </c:pt>
                <c:pt idx="850">
                  <c:v>43976</c:v>
                </c:pt>
                <c:pt idx="851">
                  <c:v>43977</c:v>
                </c:pt>
                <c:pt idx="852">
                  <c:v>43978</c:v>
                </c:pt>
                <c:pt idx="853">
                  <c:v>43979</c:v>
                </c:pt>
                <c:pt idx="854">
                  <c:v>43980</c:v>
                </c:pt>
                <c:pt idx="855">
                  <c:v>43983</c:v>
                </c:pt>
                <c:pt idx="856">
                  <c:v>43984</c:v>
                </c:pt>
                <c:pt idx="857">
                  <c:v>43985</c:v>
                </c:pt>
                <c:pt idx="858">
                  <c:v>43986</c:v>
                </c:pt>
                <c:pt idx="859">
                  <c:v>43987</c:v>
                </c:pt>
                <c:pt idx="860">
                  <c:v>43990</c:v>
                </c:pt>
                <c:pt idx="861">
                  <c:v>43991</c:v>
                </c:pt>
                <c:pt idx="862">
                  <c:v>43992</c:v>
                </c:pt>
                <c:pt idx="863">
                  <c:v>43993</c:v>
                </c:pt>
                <c:pt idx="864">
                  <c:v>43994</c:v>
                </c:pt>
                <c:pt idx="865">
                  <c:v>43997</c:v>
                </c:pt>
                <c:pt idx="866">
                  <c:v>43998</c:v>
                </c:pt>
                <c:pt idx="867">
                  <c:v>43999</c:v>
                </c:pt>
                <c:pt idx="868">
                  <c:v>44000</c:v>
                </c:pt>
                <c:pt idx="869">
                  <c:v>44001</c:v>
                </c:pt>
                <c:pt idx="870">
                  <c:v>44004</c:v>
                </c:pt>
                <c:pt idx="871">
                  <c:v>44005</c:v>
                </c:pt>
                <c:pt idx="872">
                  <c:v>44006</c:v>
                </c:pt>
                <c:pt idx="873">
                  <c:v>44007</c:v>
                </c:pt>
                <c:pt idx="874">
                  <c:v>44008</c:v>
                </c:pt>
                <c:pt idx="875">
                  <c:v>44011</c:v>
                </c:pt>
                <c:pt idx="876">
                  <c:v>44012</c:v>
                </c:pt>
                <c:pt idx="877">
                  <c:v>44013</c:v>
                </c:pt>
                <c:pt idx="878">
                  <c:v>44014</c:v>
                </c:pt>
                <c:pt idx="879">
                  <c:v>44015</c:v>
                </c:pt>
                <c:pt idx="880">
                  <c:v>44018</c:v>
                </c:pt>
                <c:pt idx="881">
                  <c:v>44019</c:v>
                </c:pt>
                <c:pt idx="882">
                  <c:v>44020</c:v>
                </c:pt>
                <c:pt idx="883">
                  <c:v>44021</c:v>
                </c:pt>
                <c:pt idx="884">
                  <c:v>44022</c:v>
                </c:pt>
                <c:pt idx="885">
                  <c:v>44025</c:v>
                </c:pt>
                <c:pt idx="886">
                  <c:v>44026</c:v>
                </c:pt>
                <c:pt idx="887">
                  <c:v>44027</c:v>
                </c:pt>
                <c:pt idx="888">
                  <c:v>44028</c:v>
                </c:pt>
                <c:pt idx="889">
                  <c:v>44029</c:v>
                </c:pt>
                <c:pt idx="890">
                  <c:v>44032</c:v>
                </c:pt>
                <c:pt idx="891">
                  <c:v>44033</c:v>
                </c:pt>
                <c:pt idx="892">
                  <c:v>44034</c:v>
                </c:pt>
                <c:pt idx="893">
                  <c:v>44035</c:v>
                </c:pt>
                <c:pt idx="894">
                  <c:v>44036</c:v>
                </c:pt>
                <c:pt idx="895">
                  <c:v>44039</c:v>
                </c:pt>
                <c:pt idx="896">
                  <c:v>44040</c:v>
                </c:pt>
                <c:pt idx="897">
                  <c:v>44041</c:v>
                </c:pt>
                <c:pt idx="898">
                  <c:v>44042</c:v>
                </c:pt>
                <c:pt idx="899">
                  <c:v>44043</c:v>
                </c:pt>
                <c:pt idx="900">
                  <c:v>44046</c:v>
                </c:pt>
                <c:pt idx="901">
                  <c:v>44047</c:v>
                </c:pt>
                <c:pt idx="902">
                  <c:v>44048</c:v>
                </c:pt>
                <c:pt idx="903">
                  <c:v>44049</c:v>
                </c:pt>
                <c:pt idx="904">
                  <c:v>44050</c:v>
                </c:pt>
                <c:pt idx="905">
                  <c:v>44053</c:v>
                </c:pt>
                <c:pt idx="906">
                  <c:v>44054</c:v>
                </c:pt>
                <c:pt idx="907">
                  <c:v>44055</c:v>
                </c:pt>
                <c:pt idx="908">
                  <c:v>44056</c:v>
                </c:pt>
                <c:pt idx="909">
                  <c:v>44057</c:v>
                </c:pt>
                <c:pt idx="910">
                  <c:v>44060</c:v>
                </c:pt>
                <c:pt idx="911">
                  <c:v>44061</c:v>
                </c:pt>
                <c:pt idx="912">
                  <c:v>44062</c:v>
                </c:pt>
                <c:pt idx="913">
                  <c:v>44063</c:v>
                </c:pt>
                <c:pt idx="914">
                  <c:v>44064</c:v>
                </c:pt>
                <c:pt idx="915">
                  <c:v>44067</c:v>
                </c:pt>
                <c:pt idx="916">
                  <c:v>44068</c:v>
                </c:pt>
                <c:pt idx="917">
                  <c:v>44069</c:v>
                </c:pt>
                <c:pt idx="918">
                  <c:v>44070</c:v>
                </c:pt>
                <c:pt idx="919">
                  <c:v>44071</c:v>
                </c:pt>
                <c:pt idx="920">
                  <c:v>44074</c:v>
                </c:pt>
                <c:pt idx="921">
                  <c:v>44075</c:v>
                </c:pt>
                <c:pt idx="922">
                  <c:v>44076</c:v>
                </c:pt>
                <c:pt idx="923">
                  <c:v>44077</c:v>
                </c:pt>
                <c:pt idx="924">
                  <c:v>44078</c:v>
                </c:pt>
                <c:pt idx="925">
                  <c:v>44081</c:v>
                </c:pt>
                <c:pt idx="926">
                  <c:v>44082</c:v>
                </c:pt>
                <c:pt idx="927">
                  <c:v>44083</c:v>
                </c:pt>
                <c:pt idx="928">
                  <c:v>44084</c:v>
                </c:pt>
                <c:pt idx="929">
                  <c:v>44085</c:v>
                </c:pt>
                <c:pt idx="930">
                  <c:v>44088</c:v>
                </c:pt>
                <c:pt idx="931">
                  <c:v>44089</c:v>
                </c:pt>
                <c:pt idx="932">
                  <c:v>44090</c:v>
                </c:pt>
                <c:pt idx="933">
                  <c:v>44091</c:v>
                </c:pt>
                <c:pt idx="934">
                  <c:v>44092</c:v>
                </c:pt>
                <c:pt idx="935">
                  <c:v>44095</c:v>
                </c:pt>
                <c:pt idx="936">
                  <c:v>44096</c:v>
                </c:pt>
                <c:pt idx="937">
                  <c:v>44097</c:v>
                </c:pt>
                <c:pt idx="938">
                  <c:v>44098</c:v>
                </c:pt>
                <c:pt idx="939">
                  <c:v>44099</c:v>
                </c:pt>
                <c:pt idx="940">
                  <c:v>44102</c:v>
                </c:pt>
                <c:pt idx="941">
                  <c:v>44103</c:v>
                </c:pt>
                <c:pt idx="942">
                  <c:v>44104</c:v>
                </c:pt>
                <c:pt idx="943">
                  <c:v>44105</c:v>
                </c:pt>
                <c:pt idx="944">
                  <c:v>44106</c:v>
                </c:pt>
                <c:pt idx="945">
                  <c:v>44109</c:v>
                </c:pt>
                <c:pt idx="946">
                  <c:v>44110</c:v>
                </c:pt>
                <c:pt idx="947">
                  <c:v>44111</c:v>
                </c:pt>
                <c:pt idx="948">
                  <c:v>44112</c:v>
                </c:pt>
                <c:pt idx="949">
                  <c:v>44113</c:v>
                </c:pt>
                <c:pt idx="950">
                  <c:v>44116</c:v>
                </c:pt>
                <c:pt idx="951">
                  <c:v>44117</c:v>
                </c:pt>
                <c:pt idx="952">
                  <c:v>44118</c:v>
                </c:pt>
                <c:pt idx="953">
                  <c:v>44119</c:v>
                </c:pt>
                <c:pt idx="954">
                  <c:v>44120</c:v>
                </c:pt>
                <c:pt idx="955">
                  <c:v>44123</c:v>
                </c:pt>
                <c:pt idx="956">
                  <c:v>44124</c:v>
                </c:pt>
                <c:pt idx="957">
                  <c:v>44125</c:v>
                </c:pt>
                <c:pt idx="958">
                  <c:v>44126</c:v>
                </c:pt>
                <c:pt idx="959">
                  <c:v>44127</c:v>
                </c:pt>
                <c:pt idx="960">
                  <c:v>44130</c:v>
                </c:pt>
                <c:pt idx="961">
                  <c:v>44131</c:v>
                </c:pt>
                <c:pt idx="962">
                  <c:v>44132</c:v>
                </c:pt>
                <c:pt idx="963">
                  <c:v>44133</c:v>
                </c:pt>
                <c:pt idx="964">
                  <c:v>44134</c:v>
                </c:pt>
                <c:pt idx="965">
                  <c:v>44137</c:v>
                </c:pt>
                <c:pt idx="966">
                  <c:v>44138</c:v>
                </c:pt>
                <c:pt idx="967">
                  <c:v>44139</c:v>
                </c:pt>
                <c:pt idx="968">
                  <c:v>44140</c:v>
                </c:pt>
                <c:pt idx="969">
                  <c:v>44141</c:v>
                </c:pt>
                <c:pt idx="970">
                  <c:v>44144</c:v>
                </c:pt>
                <c:pt idx="971">
                  <c:v>44145</c:v>
                </c:pt>
                <c:pt idx="972">
                  <c:v>44146</c:v>
                </c:pt>
                <c:pt idx="973">
                  <c:v>44147</c:v>
                </c:pt>
                <c:pt idx="974">
                  <c:v>44148</c:v>
                </c:pt>
                <c:pt idx="975">
                  <c:v>44151</c:v>
                </c:pt>
                <c:pt idx="976">
                  <c:v>44152</c:v>
                </c:pt>
                <c:pt idx="977">
                  <c:v>44153</c:v>
                </c:pt>
                <c:pt idx="978">
                  <c:v>44154</c:v>
                </c:pt>
                <c:pt idx="979">
                  <c:v>44155</c:v>
                </c:pt>
                <c:pt idx="980">
                  <c:v>44158</c:v>
                </c:pt>
                <c:pt idx="981">
                  <c:v>44159</c:v>
                </c:pt>
                <c:pt idx="982">
                  <c:v>44160</c:v>
                </c:pt>
                <c:pt idx="983">
                  <c:v>44161</c:v>
                </c:pt>
                <c:pt idx="984">
                  <c:v>44162</c:v>
                </c:pt>
                <c:pt idx="985">
                  <c:v>44165</c:v>
                </c:pt>
                <c:pt idx="986">
                  <c:v>44166</c:v>
                </c:pt>
                <c:pt idx="987">
                  <c:v>44167</c:v>
                </c:pt>
                <c:pt idx="988">
                  <c:v>44168</c:v>
                </c:pt>
                <c:pt idx="989">
                  <c:v>44169</c:v>
                </c:pt>
                <c:pt idx="990">
                  <c:v>44172</c:v>
                </c:pt>
                <c:pt idx="991">
                  <c:v>44173</c:v>
                </c:pt>
                <c:pt idx="992">
                  <c:v>44174</c:v>
                </c:pt>
                <c:pt idx="993">
                  <c:v>44175</c:v>
                </c:pt>
                <c:pt idx="994">
                  <c:v>44176</c:v>
                </c:pt>
                <c:pt idx="995">
                  <c:v>44179</c:v>
                </c:pt>
                <c:pt idx="996">
                  <c:v>44180</c:v>
                </c:pt>
                <c:pt idx="997">
                  <c:v>44181</c:v>
                </c:pt>
                <c:pt idx="998">
                  <c:v>44182</c:v>
                </c:pt>
                <c:pt idx="999">
                  <c:v>44183</c:v>
                </c:pt>
                <c:pt idx="1000">
                  <c:v>44186</c:v>
                </c:pt>
                <c:pt idx="1001">
                  <c:v>44187</c:v>
                </c:pt>
                <c:pt idx="1002">
                  <c:v>44188</c:v>
                </c:pt>
                <c:pt idx="1003">
                  <c:v>44189</c:v>
                </c:pt>
                <c:pt idx="1004">
                  <c:v>44193</c:v>
                </c:pt>
                <c:pt idx="1005">
                  <c:v>44194</c:v>
                </c:pt>
                <c:pt idx="1006">
                  <c:v>44195</c:v>
                </c:pt>
                <c:pt idx="1007">
                  <c:v>44196</c:v>
                </c:pt>
                <c:pt idx="1008">
                  <c:v>44200</c:v>
                </c:pt>
                <c:pt idx="1009">
                  <c:v>44201</c:v>
                </c:pt>
                <c:pt idx="1010">
                  <c:v>44202</c:v>
                </c:pt>
                <c:pt idx="1011">
                  <c:v>44203</c:v>
                </c:pt>
                <c:pt idx="1012">
                  <c:v>44204</c:v>
                </c:pt>
                <c:pt idx="1013">
                  <c:v>44207</c:v>
                </c:pt>
                <c:pt idx="1014">
                  <c:v>44208</c:v>
                </c:pt>
                <c:pt idx="1015">
                  <c:v>44209</c:v>
                </c:pt>
                <c:pt idx="1016">
                  <c:v>44210</c:v>
                </c:pt>
                <c:pt idx="1017">
                  <c:v>44211</c:v>
                </c:pt>
                <c:pt idx="1018">
                  <c:v>44214</c:v>
                </c:pt>
                <c:pt idx="1019">
                  <c:v>44215</c:v>
                </c:pt>
                <c:pt idx="1020">
                  <c:v>44216</c:v>
                </c:pt>
                <c:pt idx="1021">
                  <c:v>44217</c:v>
                </c:pt>
                <c:pt idx="1022">
                  <c:v>44218</c:v>
                </c:pt>
                <c:pt idx="1023">
                  <c:v>44221</c:v>
                </c:pt>
                <c:pt idx="1024">
                  <c:v>44222</c:v>
                </c:pt>
                <c:pt idx="1025">
                  <c:v>44223</c:v>
                </c:pt>
                <c:pt idx="1026">
                  <c:v>44224</c:v>
                </c:pt>
                <c:pt idx="1027">
                  <c:v>44225</c:v>
                </c:pt>
                <c:pt idx="1028">
                  <c:v>44228</c:v>
                </c:pt>
                <c:pt idx="1029">
                  <c:v>44229</c:v>
                </c:pt>
                <c:pt idx="1030">
                  <c:v>44230</c:v>
                </c:pt>
                <c:pt idx="1031">
                  <c:v>44231</c:v>
                </c:pt>
                <c:pt idx="1032">
                  <c:v>44232</c:v>
                </c:pt>
                <c:pt idx="1033">
                  <c:v>44235</c:v>
                </c:pt>
                <c:pt idx="1034">
                  <c:v>44236</c:v>
                </c:pt>
                <c:pt idx="1035">
                  <c:v>44237</c:v>
                </c:pt>
                <c:pt idx="1036">
                  <c:v>44238</c:v>
                </c:pt>
                <c:pt idx="1037">
                  <c:v>44239</c:v>
                </c:pt>
                <c:pt idx="1038">
                  <c:v>44242</c:v>
                </c:pt>
                <c:pt idx="1039">
                  <c:v>44243</c:v>
                </c:pt>
                <c:pt idx="1040">
                  <c:v>44244</c:v>
                </c:pt>
                <c:pt idx="1041">
                  <c:v>44245</c:v>
                </c:pt>
                <c:pt idx="1042">
                  <c:v>44246</c:v>
                </c:pt>
                <c:pt idx="1043">
                  <c:v>44249</c:v>
                </c:pt>
                <c:pt idx="1044">
                  <c:v>44250</c:v>
                </c:pt>
                <c:pt idx="1045">
                  <c:v>44251</c:v>
                </c:pt>
                <c:pt idx="1046">
                  <c:v>44252</c:v>
                </c:pt>
                <c:pt idx="1047">
                  <c:v>44253</c:v>
                </c:pt>
                <c:pt idx="1048">
                  <c:v>44256</c:v>
                </c:pt>
                <c:pt idx="1049">
                  <c:v>44257</c:v>
                </c:pt>
                <c:pt idx="1050">
                  <c:v>44258</c:v>
                </c:pt>
                <c:pt idx="1051">
                  <c:v>44259</c:v>
                </c:pt>
                <c:pt idx="1052">
                  <c:v>44260</c:v>
                </c:pt>
                <c:pt idx="1053">
                  <c:v>44263</c:v>
                </c:pt>
                <c:pt idx="1054">
                  <c:v>44264</c:v>
                </c:pt>
                <c:pt idx="1055">
                  <c:v>44265</c:v>
                </c:pt>
                <c:pt idx="1056">
                  <c:v>44266</c:v>
                </c:pt>
                <c:pt idx="1057">
                  <c:v>44267</c:v>
                </c:pt>
                <c:pt idx="1058">
                  <c:v>44270</c:v>
                </c:pt>
                <c:pt idx="1059">
                  <c:v>44271</c:v>
                </c:pt>
                <c:pt idx="1060">
                  <c:v>44272</c:v>
                </c:pt>
                <c:pt idx="1061">
                  <c:v>44273</c:v>
                </c:pt>
                <c:pt idx="1062">
                  <c:v>44274</c:v>
                </c:pt>
                <c:pt idx="1063">
                  <c:v>44277</c:v>
                </c:pt>
                <c:pt idx="1064">
                  <c:v>44278</c:v>
                </c:pt>
                <c:pt idx="1065">
                  <c:v>44279</c:v>
                </c:pt>
                <c:pt idx="1066">
                  <c:v>44280</c:v>
                </c:pt>
                <c:pt idx="1067">
                  <c:v>44281</c:v>
                </c:pt>
                <c:pt idx="1068">
                  <c:v>44284</c:v>
                </c:pt>
                <c:pt idx="1069">
                  <c:v>44285</c:v>
                </c:pt>
                <c:pt idx="1070">
                  <c:v>44286</c:v>
                </c:pt>
                <c:pt idx="1071">
                  <c:v>44287</c:v>
                </c:pt>
                <c:pt idx="1072">
                  <c:v>44292</c:v>
                </c:pt>
                <c:pt idx="1073">
                  <c:v>44293</c:v>
                </c:pt>
                <c:pt idx="1074">
                  <c:v>44294</c:v>
                </c:pt>
                <c:pt idx="1075">
                  <c:v>44295</c:v>
                </c:pt>
                <c:pt idx="1076">
                  <c:v>44298</c:v>
                </c:pt>
                <c:pt idx="1077">
                  <c:v>44299</c:v>
                </c:pt>
                <c:pt idx="1078">
                  <c:v>44300</c:v>
                </c:pt>
                <c:pt idx="1079">
                  <c:v>44301</c:v>
                </c:pt>
                <c:pt idx="1080">
                  <c:v>44302</c:v>
                </c:pt>
                <c:pt idx="1081">
                  <c:v>44305</c:v>
                </c:pt>
                <c:pt idx="1082">
                  <c:v>44306</c:v>
                </c:pt>
                <c:pt idx="1083">
                  <c:v>44307</c:v>
                </c:pt>
                <c:pt idx="1084">
                  <c:v>44308</c:v>
                </c:pt>
                <c:pt idx="1085">
                  <c:v>44309</c:v>
                </c:pt>
                <c:pt idx="1086">
                  <c:v>44312</c:v>
                </c:pt>
                <c:pt idx="1087">
                  <c:v>44313</c:v>
                </c:pt>
                <c:pt idx="1088">
                  <c:v>44314</c:v>
                </c:pt>
                <c:pt idx="1089">
                  <c:v>44315</c:v>
                </c:pt>
                <c:pt idx="1090">
                  <c:v>44316</c:v>
                </c:pt>
                <c:pt idx="1091">
                  <c:v>44319</c:v>
                </c:pt>
                <c:pt idx="1092">
                  <c:v>44320</c:v>
                </c:pt>
                <c:pt idx="1093">
                  <c:v>44321</c:v>
                </c:pt>
                <c:pt idx="1094">
                  <c:v>44322</c:v>
                </c:pt>
                <c:pt idx="1095">
                  <c:v>44323</c:v>
                </c:pt>
                <c:pt idx="1096">
                  <c:v>44326</c:v>
                </c:pt>
                <c:pt idx="1097">
                  <c:v>44327</c:v>
                </c:pt>
                <c:pt idx="1098">
                  <c:v>44328</c:v>
                </c:pt>
                <c:pt idx="1099">
                  <c:v>44329</c:v>
                </c:pt>
                <c:pt idx="1100">
                  <c:v>44330</c:v>
                </c:pt>
                <c:pt idx="1101">
                  <c:v>44333</c:v>
                </c:pt>
                <c:pt idx="1102">
                  <c:v>44334</c:v>
                </c:pt>
                <c:pt idx="1103">
                  <c:v>44335</c:v>
                </c:pt>
                <c:pt idx="1104">
                  <c:v>44336</c:v>
                </c:pt>
                <c:pt idx="1105">
                  <c:v>44337</c:v>
                </c:pt>
                <c:pt idx="1106">
                  <c:v>44340</c:v>
                </c:pt>
                <c:pt idx="1107">
                  <c:v>44341</c:v>
                </c:pt>
                <c:pt idx="1108">
                  <c:v>44342</c:v>
                </c:pt>
                <c:pt idx="1109">
                  <c:v>44343</c:v>
                </c:pt>
                <c:pt idx="1110">
                  <c:v>44344</c:v>
                </c:pt>
                <c:pt idx="1111">
                  <c:v>44347</c:v>
                </c:pt>
                <c:pt idx="1112">
                  <c:v>44348</c:v>
                </c:pt>
                <c:pt idx="1113">
                  <c:v>44349</c:v>
                </c:pt>
                <c:pt idx="1114">
                  <c:v>44350</c:v>
                </c:pt>
                <c:pt idx="1115">
                  <c:v>44351</c:v>
                </c:pt>
                <c:pt idx="1116">
                  <c:v>44354</c:v>
                </c:pt>
                <c:pt idx="1117">
                  <c:v>44355</c:v>
                </c:pt>
                <c:pt idx="1118">
                  <c:v>44356</c:v>
                </c:pt>
                <c:pt idx="1119">
                  <c:v>44357</c:v>
                </c:pt>
                <c:pt idx="1120">
                  <c:v>44358</c:v>
                </c:pt>
                <c:pt idx="1121">
                  <c:v>44361</c:v>
                </c:pt>
                <c:pt idx="1122">
                  <c:v>44362</c:v>
                </c:pt>
                <c:pt idx="1123">
                  <c:v>44363</c:v>
                </c:pt>
                <c:pt idx="1124">
                  <c:v>44364</c:v>
                </c:pt>
                <c:pt idx="1125">
                  <c:v>44365</c:v>
                </c:pt>
                <c:pt idx="1126">
                  <c:v>44368</c:v>
                </c:pt>
                <c:pt idx="1127">
                  <c:v>44369</c:v>
                </c:pt>
                <c:pt idx="1128">
                  <c:v>44370</c:v>
                </c:pt>
                <c:pt idx="1129">
                  <c:v>44371</c:v>
                </c:pt>
                <c:pt idx="1130">
                  <c:v>44372</c:v>
                </c:pt>
                <c:pt idx="1131">
                  <c:v>44375</c:v>
                </c:pt>
                <c:pt idx="1132">
                  <c:v>44376</c:v>
                </c:pt>
                <c:pt idx="1133">
                  <c:v>44377</c:v>
                </c:pt>
                <c:pt idx="1134">
                  <c:v>44378</c:v>
                </c:pt>
                <c:pt idx="1135">
                  <c:v>44379</c:v>
                </c:pt>
                <c:pt idx="1136">
                  <c:v>44382</c:v>
                </c:pt>
                <c:pt idx="1137">
                  <c:v>44383</c:v>
                </c:pt>
                <c:pt idx="1138">
                  <c:v>44384</c:v>
                </c:pt>
                <c:pt idx="1139">
                  <c:v>44385</c:v>
                </c:pt>
                <c:pt idx="1140">
                  <c:v>44386</c:v>
                </c:pt>
                <c:pt idx="1141">
                  <c:v>44389</c:v>
                </c:pt>
                <c:pt idx="1142">
                  <c:v>44390</c:v>
                </c:pt>
                <c:pt idx="1143">
                  <c:v>44391</c:v>
                </c:pt>
                <c:pt idx="1144">
                  <c:v>44392</c:v>
                </c:pt>
                <c:pt idx="1145">
                  <c:v>44393</c:v>
                </c:pt>
                <c:pt idx="1146">
                  <c:v>44396</c:v>
                </c:pt>
                <c:pt idx="1147">
                  <c:v>44397</c:v>
                </c:pt>
                <c:pt idx="1148">
                  <c:v>44398</c:v>
                </c:pt>
                <c:pt idx="1149">
                  <c:v>44399</c:v>
                </c:pt>
                <c:pt idx="1150">
                  <c:v>44400</c:v>
                </c:pt>
                <c:pt idx="1151">
                  <c:v>44403</c:v>
                </c:pt>
                <c:pt idx="1152">
                  <c:v>44404</c:v>
                </c:pt>
                <c:pt idx="1153">
                  <c:v>44405</c:v>
                </c:pt>
                <c:pt idx="1154">
                  <c:v>44406</c:v>
                </c:pt>
                <c:pt idx="1155">
                  <c:v>44407</c:v>
                </c:pt>
                <c:pt idx="1156">
                  <c:v>44410</c:v>
                </c:pt>
                <c:pt idx="1157">
                  <c:v>44411</c:v>
                </c:pt>
                <c:pt idx="1158">
                  <c:v>44412</c:v>
                </c:pt>
                <c:pt idx="1159">
                  <c:v>44413</c:v>
                </c:pt>
                <c:pt idx="1160">
                  <c:v>44414</c:v>
                </c:pt>
                <c:pt idx="1161">
                  <c:v>44417</c:v>
                </c:pt>
                <c:pt idx="1162">
                  <c:v>44418</c:v>
                </c:pt>
                <c:pt idx="1163">
                  <c:v>44419</c:v>
                </c:pt>
                <c:pt idx="1164">
                  <c:v>44420</c:v>
                </c:pt>
                <c:pt idx="1165">
                  <c:v>44421</c:v>
                </c:pt>
                <c:pt idx="1166">
                  <c:v>44424</c:v>
                </c:pt>
                <c:pt idx="1167">
                  <c:v>44425</c:v>
                </c:pt>
                <c:pt idx="1168">
                  <c:v>44426</c:v>
                </c:pt>
                <c:pt idx="1169">
                  <c:v>44427</c:v>
                </c:pt>
                <c:pt idx="1170">
                  <c:v>44428</c:v>
                </c:pt>
                <c:pt idx="1171">
                  <c:v>44431</c:v>
                </c:pt>
                <c:pt idx="1172">
                  <c:v>44432</c:v>
                </c:pt>
                <c:pt idx="1173">
                  <c:v>44433</c:v>
                </c:pt>
                <c:pt idx="1174">
                  <c:v>44434</c:v>
                </c:pt>
                <c:pt idx="1175">
                  <c:v>44435</c:v>
                </c:pt>
                <c:pt idx="1176">
                  <c:v>44438</c:v>
                </c:pt>
                <c:pt idx="1177">
                  <c:v>44439</c:v>
                </c:pt>
                <c:pt idx="1178">
                  <c:v>44440</c:v>
                </c:pt>
                <c:pt idx="1179">
                  <c:v>44441</c:v>
                </c:pt>
                <c:pt idx="1180">
                  <c:v>44442</c:v>
                </c:pt>
                <c:pt idx="1181">
                  <c:v>44445</c:v>
                </c:pt>
                <c:pt idx="1182">
                  <c:v>44446</c:v>
                </c:pt>
                <c:pt idx="1183">
                  <c:v>44447</c:v>
                </c:pt>
                <c:pt idx="1184">
                  <c:v>44448</c:v>
                </c:pt>
                <c:pt idx="1185">
                  <c:v>44449</c:v>
                </c:pt>
                <c:pt idx="1186">
                  <c:v>44452</c:v>
                </c:pt>
                <c:pt idx="1187">
                  <c:v>44453</c:v>
                </c:pt>
                <c:pt idx="1188">
                  <c:v>44454</c:v>
                </c:pt>
                <c:pt idx="1189">
                  <c:v>44455</c:v>
                </c:pt>
                <c:pt idx="1190">
                  <c:v>44456</c:v>
                </c:pt>
                <c:pt idx="1191">
                  <c:v>44459</c:v>
                </c:pt>
                <c:pt idx="1192">
                  <c:v>44460</c:v>
                </c:pt>
                <c:pt idx="1193">
                  <c:v>44461</c:v>
                </c:pt>
                <c:pt idx="1194">
                  <c:v>44462</c:v>
                </c:pt>
                <c:pt idx="1195">
                  <c:v>44463</c:v>
                </c:pt>
                <c:pt idx="1196">
                  <c:v>44466</c:v>
                </c:pt>
                <c:pt idx="1197">
                  <c:v>44467</c:v>
                </c:pt>
                <c:pt idx="1198">
                  <c:v>44468</c:v>
                </c:pt>
                <c:pt idx="1199">
                  <c:v>44469</c:v>
                </c:pt>
                <c:pt idx="1200">
                  <c:v>44470</c:v>
                </c:pt>
                <c:pt idx="1201">
                  <c:v>44473</c:v>
                </c:pt>
                <c:pt idx="1202">
                  <c:v>44474</c:v>
                </c:pt>
                <c:pt idx="1203">
                  <c:v>44475</c:v>
                </c:pt>
                <c:pt idx="1204">
                  <c:v>44476</c:v>
                </c:pt>
                <c:pt idx="1205">
                  <c:v>44477</c:v>
                </c:pt>
                <c:pt idx="1206">
                  <c:v>44480</c:v>
                </c:pt>
                <c:pt idx="1207">
                  <c:v>44481</c:v>
                </c:pt>
                <c:pt idx="1208">
                  <c:v>44482</c:v>
                </c:pt>
                <c:pt idx="1209">
                  <c:v>44483</c:v>
                </c:pt>
                <c:pt idx="1210">
                  <c:v>44484</c:v>
                </c:pt>
                <c:pt idx="1211">
                  <c:v>44487</c:v>
                </c:pt>
                <c:pt idx="1212">
                  <c:v>44488</c:v>
                </c:pt>
                <c:pt idx="1213">
                  <c:v>44489</c:v>
                </c:pt>
                <c:pt idx="1214">
                  <c:v>44490</c:v>
                </c:pt>
                <c:pt idx="1215">
                  <c:v>44491</c:v>
                </c:pt>
                <c:pt idx="1216">
                  <c:v>44494</c:v>
                </c:pt>
                <c:pt idx="1217">
                  <c:v>44495</c:v>
                </c:pt>
                <c:pt idx="1218">
                  <c:v>44496</c:v>
                </c:pt>
                <c:pt idx="1219">
                  <c:v>44497</c:v>
                </c:pt>
                <c:pt idx="1220">
                  <c:v>44498</c:v>
                </c:pt>
                <c:pt idx="1221">
                  <c:v>44501</c:v>
                </c:pt>
                <c:pt idx="1222">
                  <c:v>44502</c:v>
                </c:pt>
                <c:pt idx="1223">
                  <c:v>44503</c:v>
                </c:pt>
                <c:pt idx="1224">
                  <c:v>44504</c:v>
                </c:pt>
                <c:pt idx="1225">
                  <c:v>44505</c:v>
                </c:pt>
                <c:pt idx="1226">
                  <c:v>44508</c:v>
                </c:pt>
                <c:pt idx="1227">
                  <c:v>44509</c:v>
                </c:pt>
                <c:pt idx="1228">
                  <c:v>44510</c:v>
                </c:pt>
                <c:pt idx="1229">
                  <c:v>44511</c:v>
                </c:pt>
                <c:pt idx="1230">
                  <c:v>44512</c:v>
                </c:pt>
                <c:pt idx="1231">
                  <c:v>44515</c:v>
                </c:pt>
                <c:pt idx="1232">
                  <c:v>44516</c:v>
                </c:pt>
                <c:pt idx="1233">
                  <c:v>44517</c:v>
                </c:pt>
                <c:pt idx="1234">
                  <c:v>44518</c:v>
                </c:pt>
                <c:pt idx="1235">
                  <c:v>44519</c:v>
                </c:pt>
                <c:pt idx="1236">
                  <c:v>44522</c:v>
                </c:pt>
                <c:pt idx="1237">
                  <c:v>44523</c:v>
                </c:pt>
                <c:pt idx="1238">
                  <c:v>44524</c:v>
                </c:pt>
                <c:pt idx="1239">
                  <c:v>44525</c:v>
                </c:pt>
                <c:pt idx="1240">
                  <c:v>44526</c:v>
                </c:pt>
                <c:pt idx="1241">
                  <c:v>44529</c:v>
                </c:pt>
                <c:pt idx="1242">
                  <c:v>44530</c:v>
                </c:pt>
                <c:pt idx="1243">
                  <c:v>44531</c:v>
                </c:pt>
                <c:pt idx="1244">
                  <c:v>44532</c:v>
                </c:pt>
                <c:pt idx="1245">
                  <c:v>44533</c:v>
                </c:pt>
                <c:pt idx="1246">
                  <c:v>44536</c:v>
                </c:pt>
                <c:pt idx="1247">
                  <c:v>44537</c:v>
                </c:pt>
                <c:pt idx="1248">
                  <c:v>44538</c:v>
                </c:pt>
                <c:pt idx="1249">
                  <c:v>44539</c:v>
                </c:pt>
                <c:pt idx="1250">
                  <c:v>44540</c:v>
                </c:pt>
                <c:pt idx="1251">
                  <c:v>44543</c:v>
                </c:pt>
                <c:pt idx="1252">
                  <c:v>44544</c:v>
                </c:pt>
                <c:pt idx="1253">
                  <c:v>44545</c:v>
                </c:pt>
                <c:pt idx="1254">
                  <c:v>44546</c:v>
                </c:pt>
                <c:pt idx="1255">
                  <c:v>44547</c:v>
                </c:pt>
                <c:pt idx="1256">
                  <c:v>44550</c:v>
                </c:pt>
                <c:pt idx="1257">
                  <c:v>44551</c:v>
                </c:pt>
                <c:pt idx="1258">
                  <c:v>44552</c:v>
                </c:pt>
                <c:pt idx="1259">
                  <c:v>44553</c:v>
                </c:pt>
                <c:pt idx="1260">
                  <c:v>44554</c:v>
                </c:pt>
                <c:pt idx="1261">
                  <c:v>44557</c:v>
                </c:pt>
                <c:pt idx="1262">
                  <c:v>44558</c:v>
                </c:pt>
                <c:pt idx="1263">
                  <c:v>44559</c:v>
                </c:pt>
                <c:pt idx="1264">
                  <c:v>44560</c:v>
                </c:pt>
                <c:pt idx="1265">
                  <c:v>44561</c:v>
                </c:pt>
                <c:pt idx="1266">
                  <c:v>44564</c:v>
                </c:pt>
                <c:pt idx="1267">
                  <c:v>44565</c:v>
                </c:pt>
                <c:pt idx="1268">
                  <c:v>44566</c:v>
                </c:pt>
                <c:pt idx="1269">
                  <c:v>44567</c:v>
                </c:pt>
                <c:pt idx="1270">
                  <c:v>44568</c:v>
                </c:pt>
                <c:pt idx="1271">
                  <c:v>44571</c:v>
                </c:pt>
                <c:pt idx="1272">
                  <c:v>44572</c:v>
                </c:pt>
                <c:pt idx="1273">
                  <c:v>44573</c:v>
                </c:pt>
                <c:pt idx="1274">
                  <c:v>44574</c:v>
                </c:pt>
                <c:pt idx="1275">
                  <c:v>44575</c:v>
                </c:pt>
                <c:pt idx="1276">
                  <c:v>44578</c:v>
                </c:pt>
                <c:pt idx="1277">
                  <c:v>44579</c:v>
                </c:pt>
                <c:pt idx="1278">
                  <c:v>44580</c:v>
                </c:pt>
                <c:pt idx="1279">
                  <c:v>44581</c:v>
                </c:pt>
                <c:pt idx="1280">
                  <c:v>44582</c:v>
                </c:pt>
                <c:pt idx="1281">
                  <c:v>44585</c:v>
                </c:pt>
                <c:pt idx="1282">
                  <c:v>44586</c:v>
                </c:pt>
                <c:pt idx="1283">
                  <c:v>44587</c:v>
                </c:pt>
                <c:pt idx="1284">
                  <c:v>44588</c:v>
                </c:pt>
                <c:pt idx="1285">
                  <c:v>44589</c:v>
                </c:pt>
                <c:pt idx="1286">
                  <c:v>44592</c:v>
                </c:pt>
                <c:pt idx="1287">
                  <c:v>44593</c:v>
                </c:pt>
                <c:pt idx="1288">
                  <c:v>44594</c:v>
                </c:pt>
                <c:pt idx="1289">
                  <c:v>44595</c:v>
                </c:pt>
                <c:pt idx="1290">
                  <c:v>44596</c:v>
                </c:pt>
                <c:pt idx="1291">
                  <c:v>44599</c:v>
                </c:pt>
                <c:pt idx="1292">
                  <c:v>44600</c:v>
                </c:pt>
                <c:pt idx="1293">
                  <c:v>44601</c:v>
                </c:pt>
                <c:pt idx="1294">
                  <c:v>44602</c:v>
                </c:pt>
                <c:pt idx="1295">
                  <c:v>44603</c:v>
                </c:pt>
                <c:pt idx="1296">
                  <c:v>44606</c:v>
                </c:pt>
                <c:pt idx="1297">
                  <c:v>44607</c:v>
                </c:pt>
                <c:pt idx="1298">
                  <c:v>44608</c:v>
                </c:pt>
                <c:pt idx="1299">
                  <c:v>44609</c:v>
                </c:pt>
                <c:pt idx="1300">
                  <c:v>44610</c:v>
                </c:pt>
                <c:pt idx="1301">
                  <c:v>44613</c:v>
                </c:pt>
                <c:pt idx="1302">
                  <c:v>44614</c:v>
                </c:pt>
                <c:pt idx="1303">
                  <c:v>44615</c:v>
                </c:pt>
                <c:pt idx="1304">
                  <c:v>44616</c:v>
                </c:pt>
                <c:pt idx="1305">
                  <c:v>44617</c:v>
                </c:pt>
                <c:pt idx="1306">
                  <c:v>44620</c:v>
                </c:pt>
                <c:pt idx="1307">
                  <c:v>44621</c:v>
                </c:pt>
                <c:pt idx="1308">
                  <c:v>44622</c:v>
                </c:pt>
                <c:pt idx="1309">
                  <c:v>44623</c:v>
                </c:pt>
                <c:pt idx="1310">
                  <c:v>44624</c:v>
                </c:pt>
                <c:pt idx="1311">
                  <c:v>44627</c:v>
                </c:pt>
                <c:pt idx="1312">
                  <c:v>44628</c:v>
                </c:pt>
                <c:pt idx="1313">
                  <c:v>44629</c:v>
                </c:pt>
                <c:pt idx="1314">
                  <c:v>44630</c:v>
                </c:pt>
                <c:pt idx="1315">
                  <c:v>44631</c:v>
                </c:pt>
                <c:pt idx="1316">
                  <c:v>44634</c:v>
                </c:pt>
                <c:pt idx="1317">
                  <c:v>44635</c:v>
                </c:pt>
                <c:pt idx="1318">
                  <c:v>44636</c:v>
                </c:pt>
                <c:pt idx="1319">
                  <c:v>44637</c:v>
                </c:pt>
                <c:pt idx="1320">
                  <c:v>44638</c:v>
                </c:pt>
                <c:pt idx="1321">
                  <c:v>44641</c:v>
                </c:pt>
                <c:pt idx="1322">
                  <c:v>44642</c:v>
                </c:pt>
                <c:pt idx="1323">
                  <c:v>44643</c:v>
                </c:pt>
                <c:pt idx="1324">
                  <c:v>44644</c:v>
                </c:pt>
                <c:pt idx="1325">
                  <c:v>44645</c:v>
                </c:pt>
                <c:pt idx="1326">
                  <c:v>44648</c:v>
                </c:pt>
                <c:pt idx="1327">
                  <c:v>44649</c:v>
                </c:pt>
                <c:pt idx="1328">
                  <c:v>44650</c:v>
                </c:pt>
                <c:pt idx="1329">
                  <c:v>44651</c:v>
                </c:pt>
                <c:pt idx="1330">
                  <c:v>44652</c:v>
                </c:pt>
                <c:pt idx="1331">
                  <c:v>44655</c:v>
                </c:pt>
                <c:pt idx="1332">
                  <c:v>44656</c:v>
                </c:pt>
                <c:pt idx="1333">
                  <c:v>44657</c:v>
                </c:pt>
                <c:pt idx="1334">
                  <c:v>44658</c:v>
                </c:pt>
                <c:pt idx="1335">
                  <c:v>44659</c:v>
                </c:pt>
                <c:pt idx="1336">
                  <c:v>44662</c:v>
                </c:pt>
                <c:pt idx="1337">
                  <c:v>44663</c:v>
                </c:pt>
                <c:pt idx="1338">
                  <c:v>44664</c:v>
                </c:pt>
                <c:pt idx="1339">
                  <c:v>44665</c:v>
                </c:pt>
                <c:pt idx="1340">
                  <c:v>44670</c:v>
                </c:pt>
                <c:pt idx="1341">
                  <c:v>44671</c:v>
                </c:pt>
                <c:pt idx="1342">
                  <c:v>44672</c:v>
                </c:pt>
                <c:pt idx="1343">
                  <c:v>44673</c:v>
                </c:pt>
                <c:pt idx="1344">
                  <c:v>44676</c:v>
                </c:pt>
                <c:pt idx="1345">
                  <c:v>44677</c:v>
                </c:pt>
                <c:pt idx="1346">
                  <c:v>44678</c:v>
                </c:pt>
                <c:pt idx="1347">
                  <c:v>44679</c:v>
                </c:pt>
                <c:pt idx="1348">
                  <c:v>44680</c:v>
                </c:pt>
                <c:pt idx="1349">
                  <c:v>44683</c:v>
                </c:pt>
                <c:pt idx="1350">
                  <c:v>44684</c:v>
                </c:pt>
                <c:pt idx="1351">
                  <c:v>44685</c:v>
                </c:pt>
                <c:pt idx="1352">
                  <c:v>44686</c:v>
                </c:pt>
                <c:pt idx="1353">
                  <c:v>44687</c:v>
                </c:pt>
                <c:pt idx="1354">
                  <c:v>44690</c:v>
                </c:pt>
                <c:pt idx="1355">
                  <c:v>44691</c:v>
                </c:pt>
                <c:pt idx="1356">
                  <c:v>44692</c:v>
                </c:pt>
                <c:pt idx="1357">
                  <c:v>44693</c:v>
                </c:pt>
                <c:pt idx="1358">
                  <c:v>44694</c:v>
                </c:pt>
                <c:pt idx="1359">
                  <c:v>44697</c:v>
                </c:pt>
                <c:pt idx="1360">
                  <c:v>44698</c:v>
                </c:pt>
                <c:pt idx="1361">
                  <c:v>44699</c:v>
                </c:pt>
                <c:pt idx="1362">
                  <c:v>44700</c:v>
                </c:pt>
                <c:pt idx="1363">
                  <c:v>44701</c:v>
                </c:pt>
                <c:pt idx="1364">
                  <c:v>44704</c:v>
                </c:pt>
                <c:pt idx="1365">
                  <c:v>44705</c:v>
                </c:pt>
                <c:pt idx="1366">
                  <c:v>44706</c:v>
                </c:pt>
                <c:pt idx="1367">
                  <c:v>44707</c:v>
                </c:pt>
                <c:pt idx="1368">
                  <c:v>44708</c:v>
                </c:pt>
                <c:pt idx="1369">
                  <c:v>44711</c:v>
                </c:pt>
                <c:pt idx="1370">
                  <c:v>44712</c:v>
                </c:pt>
                <c:pt idx="1371">
                  <c:v>44713</c:v>
                </c:pt>
                <c:pt idx="1372">
                  <c:v>44714</c:v>
                </c:pt>
                <c:pt idx="1373">
                  <c:v>44715</c:v>
                </c:pt>
                <c:pt idx="1374">
                  <c:v>44718</c:v>
                </c:pt>
                <c:pt idx="1375">
                  <c:v>44719</c:v>
                </c:pt>
                <c:pt idx="1376">
                  <c:v>44720</c:v>
                </c:pt>
                <c:pt idx="1377">
                  <c:v>44721</c:v>
                </c:pt>
                <c:pt idx="1378">
                  <c:v>44722</c:v>
                </c:pt>
                <c:pt idx="1379">
                  <c:v>44725</c:v>
                </c:pt>
                <c:pt idx="1380">
                  <c:v>44726</c:v>
                </c:pt>
                <c:pt idx="1381">
                  <c:v>44727</c:v>
                </c:pt>
                <c:pt idx="1382">
                  <c:v>44728</c:v>
                </c:pt>
                <c:pt idx="1383">
                  <c:v>44729</c:v>
                </c:pt>
                <c:pt idx="1384">
                  <c:v>44732</c:v>
                </c:pt>
                <c:pt idx="1385">
                  <c:v>44733</c:v>
                </c:pt>
                <c:pt idx="1386">
                  <c:v>44734</c:v>
                </c:pt>
                <c:pt idx="1387">
                  <c:v>44735</c:v>
                </c:pt>
                <c:pt idx="1388">
                  <c:v>44736</c:v>
                </c:pt>
                <c:pt idx="1389">
                  <c:v>44739</c:v>
                </c:pt>
                <c:pt idx="1390">
                  <c:v>44740</c:v>
                </c:pt>
                <c:pt idx="1391">
                  <c:v>44741</c:v>
                </c:pt>
                <c:pt idx="1392">
                  <c:v>44742</c:v>
                </c:pt>
                <c:pt idx="1393">
                  <c:v>44743</c:v>
                </c:pt>
                <c:pt idx="1394">
                  <c:v>44746</c:v>
                </c:pt>
                <c:pt idx="1395">
                  <c:v>44747</c:v>
                </c:pt>
                <c:pt idx="1396">
                  <c:v>44748</c:v>
                </c:pt>
                <c:pt idx="1397">
                  <c:v>44749</c:v>
                </c:pt>
                <c:pt idx="1398">
                  <c:v>44750</c:v>
                </c:pt>
                <c:pt idx="1399">
                  <c:v>44753</c:v>
                </c:pt>
                <c:pt idx="1400">
                  <c:v>44754</c:v>
                </c:pt>
                <c:pt idx="1401">
                  <c:v>44755</c:v>
                </c:pt>
                <c:pt idx="1402">
                  <c:v>44756</c:v>
                </c:pt>
                <c:pt idx="1403">
                  <c:v>44757</c:v>
                </c:pt>
                <c:pt idx="1404">
                  <c:v>44760</c:v>
                </c:pt>
                <c:pt idx="1405">
                  <c:v>44761</c:v>
                </c:pt>
                <c:pt idx="1406">
                  <c:v>44762</c:v>
                </c:pt>
                <c:pt idx="1407">
                  <c:v>44763</c:v>
                </c:pt>
                <c:pt idx="1408">
                  <c:v>44764</c:v>
                </c:pt>
                <c:pt idx="1409">
                  <c:v>44767</c:v>
                </c:pt>
                <c:pt idx="1410">
                  <c:v>44768</c:v>
                </c:pt>
                <c:pt idx="1411">
                  <c:v>44769</c:v>
                </c:pt>
                <c:pt idx="1412">
                  <c:v>44770</c:v>
                </c:pt>
                <c:pt idx="1413">
                  <c:v>44771</c:v>
                </c:pt>
                <c:pt idx="1414">
                  <c:v>44774</c:v>
                </c:pt>
                <c:pt idx="1415">
                  <c:v>44775</c:v>
                </c:pt>
                <c:pt idx="1416">
                  <c:v>44776</c:v>
                </c:pt>
                <c:pt idx="1417">
                  <c:v>44777</c:v>
                </c:pt>
                <c:pt idx="1418">
                  <c:v>44778</c:v>
                </c:pt>
                <c:pt idx="1419">
                  <c:v>44781</c:v>
                </c:pt>
                <c:pt idx="1420">
                  <c:v>44782</c:v>
                </c:pt>
                <c:pt idx="1421">
                  <c:v>44783</c:v>
                </c:pt>
                <c:pt idx="1422">
                  <c:v>44784</c:v>
                </c:pt>
                <c:pt idx="1423">
                  <c:v>44785</c:v>
                </c:pt>
                <c:pt idx="1424">
                  <c:v>44788</c:v>
                </c:pt>
                <c:pt idx="1425">
                  <c:v>44789</c:v>
                </c:pt>
                <c:pt idx="1426">
                  <c:v>44790</c:v>
                </c:pt>
                <c:pt idx="1427">
                  <c:v>44791</c:v>
                </c:pt>
                <c:pt idx="1428">
                  <c:v>44792</c:v>
                </c:pt>
                <c:pt idx="1429">
                  <c:v>44795</c:v>
                </c:pt>
                <c:pt idx="1430">
                  <c:v>44796</c:v>
                </c:pt>
                <c:pt idx="1431">
                  <c:v>44797</c:v>
                </c:pt>
                <c:pt idx="1432">
                  <c:v>44798</c:v>
                </c:pt>
                <c:pt idx="1433">
                  <c:v>44799</c:v>
                </c:pt>
                <c:pt idx="1434">
                  <c:v>44802</c:v>
                </c:pt>
                <c:pt idx="1435">
                  <c:v>44803</c:v>
                </c:pt>
                <c:pt idx="1436">
                  <c:v>44804</c:v>
                </c:pt>
                <c:pt idx="1437">
                  <c:v>44805</c:v>
                </c:pt>
                <c:pt idx="1438">
                  <c:v>44806</c:v>
                </c:pt>
                <c:pt idx="1439">
                  <c:v>44809</c:v>
                </c:pt>
                <c:pt idx="1440">
                  <c:v>44810</c:v>
                </c:pt>
                <c:pt idx="1441">
                  <c:v>44811</c:v>
                </c:pt>
                <c:pt idx="1442">
                  <c:v>44812</c:v>
                </c:pt>
                <c:pt idx="1443">
                  <c:v>44813</c:v>
                </c:pt>
                <c:pt idx="1444">
                  <c:v>44816</c:v>
                </c:pt>
                <c:pt idx="1445">
                  <c:v>44817</c:v>
                </c:pt>
                <c:pt idx="1446">
                  <c:v>44818</c:v>
                </c:pt>
                <c:pt idx="1447">
                  <c:v>44819</c:v>
                </c:pt>
                <c:pt idx="1448">
                  <c:v>44820</c:v>
                </c:pt>
                <c:pt idx="1449">
                  <c:v>44823</c:v>
                </c:pt>
                <c:pt idx="1450">
                  <c:v>44824</c:v>
                </c:pt>
                <c:pt idx="1451">
                  <c:v>44825</c:v>
                </c:pt>
                <c:pt idx="1452">
                  <c:v>44826</c:v>
                </c:pt>
                <c:pt idx="1453">
                  <c:v>44827</c:v>
                </c:pt>
                <c:pt idx="1454">
                  <c:v>44830</c:v>
                </c:pt>
                <c:pt idx="1455">
                  <c:v>44831</c:v>
                </c:pt>
                <c:pt idx="1456">
                  <c:v>44832</c:v>
                </c:pt>
                <c:pt idx="1457">
                  <c:v>44833</c:v>
                </c:pt>
                <c:pt idx="1458">
                  <c:v>44834</c:v>
                </c:pt>
                <c:pt idx="1459">
                  <c:v>44837</c:v>
                </c:pt>
                <c:pt idx="1460">
                  <c:v>44838</c:v>
                </c:pt>
                <c:pt idx="1461">
                  <c:v>44839</c:v>
                </c:pt>
                <c:pt idx="1462">
                  <c:v>44840</c:v>
                </c:pt>
                <c:pt idx="1463">
                  <c:v>44841</c:v>
                </c:pt>
                <c:pt idx="1464">
                  <c:v>44844</c:v>
                </c:pt>
                <c:pt idx="1465">
                  <c:v>44845</c:v>
                </c:pt>
                <c:pt idx="1466">
                  <c:v>44846</c:v>
                </c:pt>
                <c:pt idx="1467">
                  <c:v>44847</c:v>
                </c:pt>
                <c:pt idx="1468">
                  <c:v>44848</c:v>
                </c:pt>
                <c:pt idx="1469">
                  <c:v>44851</c:v>
                </c:pt>
                <c:pt idx="1470">
                  <c:v>44852</c:v>
                </c:pt>
                <c:pt idx="1471">
                  <c:v>44853</c:v>
                </c:pt>
                <c:pt idx="1472">
                  <c:v>44854</c:v>
                </c:pt>
                <c:pt idx="1473">
                  <c:v>44855</c:v>
                </c:pt>
                <c:pt idx="1474">
                  <c:v>44858</c:v>
                </c:pt>
                <c:pt idx="1475">
                  <c:v>44859</c:v>
                </c:pt>
                <c:pt idx="1476">
                  <c:v>44860</c:v>
                </c:pt>
                <c:pt idx="1477">
                  <c:v>44861</c:v>
                </c:pt>
                <c:pt idx="1478">
                  <c:v>44862</c:v>
                </c:pt>
                <c:pt idx="1479">
                  <c:v>44865</c:v>
                </c:pt>
                <c:pt idx="1480">
                  <c:v>44866</c:v>
                </c:pt>
                <c:pt idx="1481">
                  <c:v>44867</c:v>
                </c:pt>
                <c:pt idx="1482">
                  <c:v>44868</c:v>
                </c:pt>
                <c:pt idx="1483">
                  <c:v>44869</c:v>
                </c:pt>
                <c:pt idx="1484">
                  <c:v>44872</c:v>
                </c:pt>
                <c:pt idx="1485">
                  <c:v>44873</c:v>
                </c:pt>
                <c:pt idx="1486">
                  <c:v>44874</c:v>
                </c:pt>
                <c:pt idx="1487">
                  <c:v>44875</c:v>
                </c:pt>
                <c:pt idx="1488">
                  <c:v>44876</c:v>
                </c:pt>
                <c:pt idx="1489">
                  <c:v>44879</c:v>
                </c:pt>
                <c:pt idx="1490">
                  <c:v>44880</c:v>
                </c:pt>
                <c:pt idx="1491">
                  <c:v>44881</c:v>
                </c:pt>
                <c:pt idx="1492">
                  <c:v>44882</c:v>
                </c:pt>
                <c:pt idx="1493">
                  <c:v>44883</c:v>
                </c:pt>
                <c:pt idx="1494">
                  <c:v>44886</c:v>
                </c:pt>
                <c:pt idx="1495">
                  <c:v>44887</c:v>
                </c:pt>
                <c:pt idx="1496">
                  <c:v>44888</c:v>
                </c:pt>
                <c:pt idx="1497">
                  <c:v>44889</c:v>
                </c:pt>
                <c:pt idx="1498">
                  <c:v>44890</c:v>
                </c:pt>
                <c:pt idx="1499">
                  <c:v>44893</c:v>
                </c:pt>
                <c:pt idx="1500">
                  <c:v>44894</c:v>
                </c:pt>
                <c:pt idx="1501">
                  <c:v>44895</c:v>
                </c:pt>
                <c:pt idx="1502">
                  <c:v>44896</c:v>
                </c:pt>
                <c:pt idx="1503">
                  <c:v>44897</c:v>
                </c:pt>
                <c:pt idx="1504">
                  <c:v>44900</c:v>
                </c:pt>
                <c:pt idx="1505">
                  <c:v>44901</c:v>
                </c:pt>
                <c:pt idx="1506">
                  <c:v>44902</c:v>
                </c:pt>
                <c:pt idx="1507">
                  <c:v>44903</c:v>
                </c:pt>
                <c:pt idx="1508">
                  <c:v>44904</c:v>
                </c:pt>
                <c:pt idx="1509">
                  <c:v>44907</c:v>
                </c:pt>
                <c:pt idx="1510">
                  <c:v>44908</c:v>
                </c:pt>
                <c:pt idx="1511">
                  <c:v>44909</c:v>
                </c:pt>
                <c:pt idx="1512">
                  <c:v>44910</c:v>
                </c:pt>
                <c:pt idx="1513">
                  <c:v>44911</c:v>
                </c:pt>
                <c:pt idx="1514">
                  <c:v>44914</c:v>
                </c:pt>
                <c:pt idx="1515">
                  <c:v>44915</c:v>
                </c:pt>
                <c:pt idx="1516">
                  <c:v>44916</c:v>
                </c:pt>
                <c:pt idx="1517">
                  <c:v>44917</c:v>
                </c:pt>
                <c:pt idx="1518">
                  <c:v>44918</c:v>
                </c:pt>
                <c:pt idx="1519">
                  <c:v>44922</c:v>
                </c:pt>
                <c:pt idx="1520">
                  <c:v>44923</c:v>
                </c:pt>
                <c:pt idx="1521">
                  <c:v>44924</c:v>
                </c:pt>
                <c:pt idx="1522">
                  <c:v>44925</c:v>
                </c:pt>
                <c:pt idx="1523">
                  <c:v>44928</c:v>
                </c:pt>
                <c:pt idx="1524">
                  <c:v>44929</c:v>
                </c:pt>
                <c:pt idx="1525">
                  <c:v>44930</c:v>
                </c:pt>
                <c:pt idx="1526">
                  <c:v>44931</c:v>
                </c:pt>
                <c:pt idx="1527">
                  <c:v>44932</c:v>
                </c:pt>
                <c:pt idx="1528">
                  <c:v>44935</c:v>
                </c:pt>
                <c:pt idx="1529">
                  <c:v>44936</c:v>
                </c:pt>
                <c:pt idx="1530">
                  <c:v>44937</c:v>
                </c:pt>
                <c:pt idx="1531">
                  <c:v>44938</c:v>
                </c:pt>
                <c:pt idx="1532">
                  <c:v>44939</c:v>
                </c:pt>
                <c:pt idx="1533">
                  <c:v>44942</c:v>
                </c:pt>
                <c:pt idx="1534">
                  <c:v>44943</c:v>
                </c:pt>
                <c:pt idx="1535">
                  <c:v>44944</c:v>
                </c:pt>
                <c:pt idx="1536">
                  <c:v>44945</c:v>
                </c:pt>
                <c:pt idx="1537">
                  <c:v>44946</c:v>
                </c:pt>
                <c:pt idx="1538">
                  <c:v>44949</c:v>
                </c:pt>
                <c:pt idx="1539">
                  <c:v>44950</c:v>
                </c:pt>
                <c:pt idx="1540">
                  <c:v>44951</c:v>
                </c:pt>
                <c:pt idx="1541">
                  <c:v>44952</c:v>
                </c:pt>
                <c:pt idx="1542">
                  <c:v>44953</c:v>
                </c:pt>
                <c:pt idx="1543">
                  <c:v>44956</c:v>
                </c:pt>
                <c:pt idx="1544">
                  <c:v>44957</c:v>
                </c:pt>
                <c:pt idx="1545">
                  <c:v>44958</c:v>
                </c:pt>
                <c:pt idx="1546">
                  <c:v>44959</c:v>
                </c:pt>
                <c:pt idx="1547">
                  <c:v>44960</c:v>
                </c:pt>
                <c:pt idx="1548">
                  <c:v>44963</c:v>
                </c:pt>
                <c:pt idx="1549">
                  <c:v>44964</c:v>
                </c:pt>
                <c:pt idx="1550">
                  <c:v>44965</c:v>
                </c:pt>
                <c:pt idx="1551">
                  <c:v>44966</c:v>
                </c:pt>
                <c:pt idx="1552">
                  <c:v>44967</c:v>
                </c:pt>
                <c:pt idx="1553">
                  <c:v>44970</c:v>
                </c:pt>
                <c:pt idx="1554">
                  <c:v>44971</c:v>
                </c:pt>
                <c:pt idx="1555">
                  <c:v>44972</c:v>
                </c:pt>
                <c:pt idx="1556">
                  <c:v>44973</c:v>
                </c:pt>
                <c:pt idx="1557">
                  <c:v>44974</c:v>
                </c:pt>
                <c:pt idx="1558">
                  <c:v>44977</c:v>
                </c:pt>
                <c:pt idx="1559">
                  <c:v>44978</c:v>
                </c:pt>
                <c:pt idx="1560">
                  <c:v>44979</c:v>
                </c:pt>
                <c:pt idx="1561">
                  <c:v>44980</c:v>
                </c:pt>
                <c:pt idx="1562">
                  <c:v>44981</c:v>
                </c:pt>
                <c:pt idx="1563">
                  <c:v>44984</c:v>
                </c:pt>
                <c:pt idx="1564">
                  <c:v>44985</c:v>
                </c:pt>
                <c:pt idx="1565">
                  <c:v>44986</c:v>
                </c:pt>
                <c:pt idx="1566">
                  <c:v>44987</c:v>
                </c:pt>
                <c:pt idx="1567">
                  <c:v>44988</c:v>
                </c:pt>
                <c:pt idx="1568">
                  <c:v>44991</c:v>
                </c:pt>
                <c:pt idx="1569">
                  <c:v>44992</c:v>
                </c:pt>
                <c:pt idx="1570">
                  <c:v>44993</c:v>
                </c:pt>
                <c:pt idx="1571">
                  <c:v>44994</c:v>
                </c:pt>
                <c:pt idx="1572">
                  <c:v>44995</c:v>
                </c:pt>
                <c:pt idx="1573">
                  <c:v>44998</c:v>
                </c:pt>
                <c:pt idx="1574">
                  <c:v>44999</c:v>
                </c:pt>
                <c:pt idx="1575">
                  <c:v>45000</c:v>
                </c:pt>
                <c:pt idx="1576">
                  <c:v>45001</c:v>
                </c:pt>
                <c:pt idx="1577">
                  <c:v>45002</c:v>
                </c:pt>
                <c:pt idx="1578">
                  <c:v>45005</c:v>
                </c:pt>
                <c:pt idx="1579">
                  <c:v>45006</c:v>
                </c:pt>
                <c:pt idx="1580">
                  <c:v>45007</c:v>
                </c:pt>
                <c:pt idx="1581">
                  <c:v>45008</c:v>
                </c:pt>
                <c:pt idx="1582">
                  <c:v>45009</c:v>
                </c:pt>
                <c:pt idx="1583">
                  <c:v>45012</c:v>
                </c:pt>
                <c:pt idx="1584">
                  <c:v>45013</c:v>
                </c:pt>
                <c:pt idx="1585">
                  <c:v>45014</c:v>
                </c:pt>
                <c:pt idx="1586">
                  <c:v>45015</c:v>
                </c:pt>
                <c:pt idx="1587">
                  <c:v>45016</c:v>
                </c:pt>
                <c:pt idx="1588">
                  <c:v>45019</c:v>
                </c:pt>
                <c:pt idx="1589">
                  <c:v>45020</c:v>
                </c:pt>
                <c:pt idx="1590">
                  <c:v>45021</c:v>
                </c:pt>
                <c:pt idx="1591">
                  <c:v>45022</c:v>
                </c:pt>
                <c:pt idx="1592">
                  <c:v>45027</c:v>
                </c:pt>
                <c:pt idx="1593">
                  <c:v>45028</c:v>
                </c:pt>
                <c:pt idx="1594">
                  <c:v>45029</c:v>
                </c:pt>
                <c:pt idx="1595">
                  <c:v>45030</c:v>
                </c:pt>
                <c:pt idx="1596">
                  <c:v>45033</c:v>
                </c:pt>
                <c:pt idx="1597">
                  <c:v>45034</c:v>
                </c:pt>
                <c:pt idx="1598">
                  <c:v>45035</c:v>
                </c:pt>
                <c:pt idx="1599">
                  <c:v>45036</c:v>
                </c:pt>
                <c:pt idx="1600">
                  <c:v>45037</c:v>
                </c:pt>
                <c:pt idx="1601">
                  <c:v>45040</c:v>
                </c:pt>
                <c:pt idx="1602">
                  <c:v>45041</c:v>
                </c:pt>
                <c:pt idx="1603">
                  <c:v>45042</c:v>
                </c:pt>
                <c:pt idx="1604">
                  <c:v>45043</c:v>
                </c:pt>
                <c:pt idx="1605">
                  <c:v>45044</c:v>
                </c:pt>
                <c:pt idx="1606">
                  <c:v>45048</c:v>
                </c:pt>
                <c:pt idx="1607">
                  <c:v>45049</c:v>
                </c:pt>
                <c:pt idx="1608">
                  <c:v>45050</c:v>
                </c:pt>
                <c:pt idx="1609">
                  <c:v>45051</c:v>
                </c:pt>
                <c:pt idx="1610">
                  <c:v>45054</c:v>
                </c:pt>
                <c:pt idx="1611">
                  <c:v>45055</c:v>
                </c:pt>
                <c:pt idx="1612">
                  <c:v>45056</c:v>
                </c:pt>
                <c:pt idx="1613">
                  <c:v>45057</c:v>
                </c:pt>
                <c:pt idx="1614">
                  <c:v>45058</c:v>
                </c:pt>
                <c:pt idx="1615">
                  <c:v>45061</c:v>
                </c:pt>
                <c:pt idx="1616">
                  <c:v>45062</c:v>
                </c:pt>
                <c:pt idx="1617">
                  <c:v>45063</c:v>
                </c:pt>
                <c:pt idx="1618">
                  <c:v>45064</c:v>
                </c:pt>
                <c:pt idx="1619">
                  <c:v>45065</c:v>
                </c:pt>
                <c:pt idx="1620">
                  <c:v>45068</c:v>
                </c:pt>
                <c:pt idx="1621">
                  <c:v>45069</c:v>
                </c:pt>
                <c:pt idx="1622">
                  <c:v>45070</c:v>
                </c:pt>
                <c:pt idx="1623">
                  <c:v>45071</c:v>
                </c:pt>
                <c:pt idx="1624">
                  <c:v>45072</c:v>
                </c:pt>
                <c:pt idx="1625">
                  <c:v>45075</c:v>
                </c:pt>
                <c:pt idx="1626">
                  <c:v>45076</c:v>
                </c:pt>
                <c:pt idx="1627">
                  <c:v>45077</c:v>
                </c:pt>
                <c:pt idx="1628">
                  <c:v>45078</c:v>
                </c:pt>
                <c:pt idx="1629">
                  <c:v>45079</c:v>
                </c:pt>
                <c:pt idx="1630">
                  <c:v>45082</c:v>
                </c:pt>
                <c:pt idx="1631">
                  <c:v>45083</c:v>
                </c:pt>
                <c:pt idx="1632">
                  <c:v>45084</c:v>
                </c:pt>
                <c:pt idx="1633">
                  <c:v>45085</c:v>
                </c:pt>
                <c:pt idx="1634">
                  <c:v>45086</c:v>
                </c:pt>
                <c:pt idx="1635">
                  <c:v>45089</c:v>
                </c:pt>
                <c:pt idx="1636">
                  <c:v>45090</c:v>
                </c:pt>
                <c:pt idx="1637">
                  <c:v>45091</c:v>
                </c:pt>
                <c:pt idx="1638">
                  <c:v>45092</c:v>
                </c:pt>
                <c:pt idx="1639">
                  <c:v>45093</c:v>
                </c:pt>
                <c:pt idx="1640">
                  <c:v>45096</c:v>
                </c:pt>
                <c:pt idx="1641">
                  <c:v>45097</c:v>
                </c:pt>
                <c:pt idx="1642">
                  <c:v>45098</c:v>
                </c:pt>
                <c:pt idx="1643">
                  <c:v>45099</c:v>
                </c:pt>
                <c:pt idx="1644">
                  <c:v>45100</c:v>
                </c:pt>
                <c:pt idx="1645">
                  <c:v>45103</c:v>
                </c:pt>
                <c:pt idx="1646">
                  <c:v>45104</c:v>
                </c:pt>
                <c:pt idx="1647">
                  <c:v>45105</c:v>
                </c:pt>
                <c:pt idx="1648">
                  <c:v>45106</c:v>
                </c:pt>
                <c:pt idx="1649">
                  <c:v>45107</c:v>
                </c:pt>
                <c:pt idx="1650">
                  <c:v>45110</c:v>
                </c:pt>
                <c:pt idx="1651">
                  <c:v>45111</c:v>
                </c:pt>
                <c:pt idx="1652">
                  <c:v>45112</c:v>
                </c:pt>
                <c:pt idx="1653">
                  <c:v>45113</c:v>
                </c:pt>
                <c:pt idx="1654">
                  <c:v>45114</c:v>
                </c:pt>
                <c:pt idx="1655">
                  <c:v>45117</c:v>
                </c:pt>
                <c:pt idx="1656">
                  <c:v>45118</c:v>
                </c:pt>
                <c:pt idx="1657">
                  <c:v>45119</c:v>
                </c:pt>
                <c:pt idx="1658">
                  <c:v>45120</c:v>
                </c:pt>
                <c:pt idx="1659">
                  <c:v>45121</c:v>
                </c:pt>
                <c:pt idx="1660">
                  <c:v>45124</c:v>
                </c:pt>
                <c:pt idx="1661">
                  <c:v>45125</c:v>
                </c:pt>
                <c:pt idx="1662">
                  <c:v>45126</c:v>
                </c:pt>
                <c:pt idx="1663">
                  <c:v>45127</c:v>
                </c:pt>
                <c:pt idx="1664">
                  <c:v>45128</c:v>
                </c:pt>
                <c:pt idx="1665">
                  <c:v>45131</c:v>
                </c:pt>
                <c:pt idx="1666">
                  <c:v>45132</c:v>
                </c:pt>
                <c:pt idx="1667">
                  <c:v>45133</c:v>
                </c:pt>
                <c:pt idx="1668">
                  <c:v>45134</c:v>
                </c:pt>
                <c:pt idx="1669">
                  <c:v>45135</c:v>
                </c:pt>
                <c:pt idx="1670">
                  <c:v>45138</c:v>
                </c:pt>
                <c:pt idx="1671">
                  <c:v>45139</c:v>
                </c:pt>
                <c:pt idx="1672">
                  <c:v>45140</c:v>
                </c:pt>
                <c:pt idx="1673">
                  <c:v>45141</c:v>
                </c:pt>
                <c:pt idx="1674">
                  <c:v>45142</c:v>
                </c:pt>
                <c:pt idx="1675">
                  <c:v>45145</c:v>
                </c:pt>
                <c:pt idx="1676">
                  <c:v>45146</c:v>
                </c:pt>
                <c:pt idx="1677">
                  <c:v>45147</c:v>
                </c:pt>
                <c:pt idx="1678">
                  <c:v>45148</c:v>
                </c:pt>
                <c:pt idx="1679">
                  <c:v>45149</c:v>
                </c:pt>
                <c:pt idx="1680">
                  <c:v>45152</c:v>
                </c:pt>
                <c:pt idx="1681">
                  <c:v>45153</c:v>
                </c:pt>
                <c:pt idx="1682">
                  <c:v>45154</c:v>
                </c:pt>
                <c:pt idx="1683">
                  <c:v>45155</c:v>
                </c:pt>
                <c:pt idx="1684">
                  <c:v>45156</c:v>
                </c:pt>
                <c:pt idx="1685">
                  <c:v>45159</c:v>
                </c:pt>
                <c:pt idx="1686">
                  <c:v>45160</c:v>
                </c:pt>
                <c:pt idx="1687">
                  <c:v>45161</c:v>
                </c:pt>
                <c:pt idx="1688">
                  <c:v>45162</c:v>
                </c:pt>
                <c:pt idx="1689">
                  <c:v>45163</c:v>
                </c:pt>
                <c:pt idx="1690">
                  <c:v>45166</c:v>
                </c:pt>
                <c:pt idx="1691">
                  <c:v>45167</c:v>
                </c:pt>
                <c:pt idx="1692">
                  <c:v>45168</c:v>
                </c:pt>
                <c:pt idx="1693">
                  <c:v>45169</c:v>
                </c:pt>
                <c:pt idx="1694">
                  <c:v>45170</c:v>
                </c:pt>
                <c:pt idx="1695">
                  <c:v>45173</c:v>
                </c:pt>
                <c:pt idx="1696">
                  <c:v>45174</c:v>
                </c:pt>
                <c:pt idx="1697">
                  <c:v>45175</c:v>
                </c:pt>
                <c:pt idx="1698">
                  <c:v>45176</c:v>
                </c:pt>
                <c:pt idx="1699">
                  <c:v>45177</c:v>
                </c:pt>
                <c:pt idx="1700">
                  <c:v>45180</c:v>
                </c:pt>
                <c:pt idx="1701">
                  <c:v>45181</c:v>
                </c:pt>
                <c:pt idx="1702">
                  <c:v>45182</c:v>
                </c:pt>
                <c:pt idx="1703">
                  <c:v>45183</c:v>
                </c:pt>
                <c:pt idx="1704">
                  <c:v>45184</c:v>
                </c:pt>
                <c:pt idx="1705">
                  <c:v>45187</c:v>
                </c:pt>
                <c:pt idx="1706">
                  <c:v>45188</c:v>
                </c:pt>
                <c:pt idx="1707">
                  <c:v>45189</c:v>
                </c:pt>
                <c:pt idx="1708">
                  <c:v>45190</c:v>
                </c:pt>
                <c:pt idx="1709">
                  <c:v>45191</c:v>
                </c:pt>
                <c:pt idx="1710">
                  <c:v>45194</c:v>
                </c:pt>
                <c:pt idx="1711">
                  <c:v>45195</c:v>
                </c:pt>
                <c:pt idx="1712">
                  <c:v>45196</c:v>
                </c:pt>
                <c:pt idx="1713">
                  <c:v>45197</c:v>
                </c:pt>
                <c:pt idx="1714">
                  <c:v>45198</c:v>
                </c:pt>
                <c:pt idx="1715">
                  <c:v>45201</c:v>
                </c:pt>
                <c:pt idx="1716">
                  <c:v>45202</c:v>
                </c:pt>
                <c:pt idx="1717">
                  <c:v>45203</c:v>
                </c:pt>
                <c:pt idx="1718">
                  <c:v>45204</c:v>
                </c:pt>
                <c:pt idx="1719">
                  <c:v>45205</c:v>
                </c:pt>
                <c:pt idx="1720">
                  <c:v>45208</c:v>
                </c:pt>
                <c:pt idx="1721">
                  <c:v>45209</c:v>
                </c:pt>
                <c:pt idx="1722">
                  <c:v>45210</c:v>
                </c:pt>
                <c:pt idx="1723">
                  <c:v>45211</c:v>
                </c:pt>
                <c:pt idx="1724">
                  <c:v>45212</c:v>
                </c:pt>
                <c:pt idx="1725">
                  <c:v>45215</c:v>
                </c:pt>
                <c:pt idx="1726">
                  <c:v>45216</c:v>
                </c:pt>
                <c:pt idx="1727">
                  <c:v>45217</c:v>
                </c:pt>
                <c:pt idx="1728">
                  <c:v>45218</c:v>
                </c:pt>
                <c:pt idx="1729">
                  <c:v>45219</c:v>
                </c:pt>
                <c:pt idx="1730">
                  <c:v>45222</c:v>
                </c:pt>
                <c:pt idx="1731">
                  <c:v>45223</c:v>
                </c:pt>
                <c:pt idx="1732">
                  <c:v>45224</c:v>
                </c:pt>
                <c:pt idx="1733">
                  <c:v>45225</c:v>
                </c:pt>
                <c:pt idx="1734">
                  <c:v>45226</c:v>
                </c:pt>
                <c:pt idx="1735">
                  <c:v>45229</c:v>
                </c:pt>
                <c:pt idx="1736">
                  <c:v>45230</c:v>
                </c:pt>
                <c:pt idx="1737">
                  <c:v>45231</c:v>
                </c:pt>
                <c:pt idx="1738">
                  <c:v>45232</c:v>
                </c:pt>
                <c:pt idx="1739">
                  <c:v>45233</c:v>
                </c:pt>
                <c:pt idx="1740">
                  <c:v>45236</c:v>
                </c:pt>
                <c:pt idx="1741">
                  <c:v>45237</c:v>
                </c:pt>
                <c:pt idx="1742">
                  <c:v>45238</c:v>
                </c:pt>
                <c:pt idx="1743">
                  <c:v>45239</c:v>
                </c:pt>
                <c:pt idx="1744">
                  <c:v>45240</c:v>
                </c:pt>
                <c:pt idx="1745">
                  <c:v>45243</c:v>
                </c:pt>
                <c:pt idx="1746">
                  <c:v>45244</c:v>
                </c:pt>
                <c:pt idx="1747">
                  <c:v>45245</c:v>
                </c:pt>
                <c:pt idx="1748">
                  <c:v>45246</c:v>
                </c:pt>
                <c:pt idx="1749">
                  <c:v>45247</c:v>
                </c:pt>
                <c:pt idx="1750">
                  <c:v>45250</c:v>
                </c:pt>
                <c:pt idx="1751">
                  <c:v>45251</c:v>
                </c:pt>
                <c:pt idx="1752">
                  <c:v>45252</c:v>
                </c:pt>
                <c:pt idx="1753">
                  <c:v>45253</c:v>
                </c:pt>
                <c:pt idx="1754">
                  <c:v>45254</c:v>
                </c:pt>
                <c:pt idx="1755">
                  <c:v>45257</c:v>
                </c:pt>
                <c:pt idx="1756">
                  <c:v>45258</c:v>
                </c:pt>
                <c:pt idx="1757">
                  <c:v>45259</c:v>
                </c:pt>
                <c:pt idx="1758">
                  <c:v>45260</c:v>
                </c:pt>
                <c:pt idx="1759">
                  <c:v>45261</c:v>
                </c:pt>
                <c:pt idx="1760">
                  <c:v>45264</c:v>
                </c:pt>
                <c:pt idx="1761">
                  <c:v>45265</c:v>
                </c:pt>
                <c:pt idx="1762">
                  <c:v>45266</c:v>
                </c:pt>
                <c:pt idx="1763">
                  <c:v>45267</c:v>
                </c:pt>
                <c:pt idx="1764">
                  <c:v>45268</c:v>
                </c:pt>
                <c:pt idx="1765">
                  <c:v>45271</c:v>
                </c:pt>
                <c:pt idx="1766">
                  <c:v>45272</c:v>
                </c:pt>
                <c:pt idx="1767">
                  <c:v>45273</c:v>
                </c:pt>
                <c:pt idx="1768">
                  <c:v>45274</c:v>
                </c:pt>
                <c:pt idx="1769">
                  <c:v>45275</c:v>
                </c:pt>
                <c:pt idx="1770">
                  <c:v>45278</c:v>
                </c:pt>
                <c:pt idx="1771">
                  <c:v>45279</c:v>
                </c:pt>
                <c:pt idx="1772">
                  <c:v>45280</c:v>
                </c:pt>
                <c:pt idx="1773">
                  <c:v>45281</c:v>
                </c:pt>
                <c:pt idx="1774">
                  <c:v>45282</c:v>
                </c:pt>
                <c:pt idx="1775">
                  <c:v>45287</c:v>
                </c:pt>
                <c:pt idx="1776">
                  <c:v>45288</c:v>
                </c:pt>
                <c:pt idx="1777">
                  <c:v>45289</c:v>
                </c:pt>
                <c:pt idx="1778">
                  <c:v>45293</c:v>
                </c:pt>
                <c:pt idx="1779">
                  <c:v>45294</c:v>
                </c:pt>
                <c:pt idx="1780">
                  <c:v>45295</c:v>
                </c:pt>
                <c:pt idx="1781">
                  <c:v>45296</c:v>
                </c:pt>
                <c:pt idx="1782">
                  <c:v>45299</c:v>
                </c:pt>
                <c:pt idx="1783">
                  <c:v>45300</c:v>
                </c:pt>
                <c:pt idx="1784">
                  <c:v>45301</c:v>
                </c:pt>
                <c:pt idx="1785">
                  <c:v>45302</c:v>
                </c:pt>
                <c:pt idx="1786">
                  <c:v>45303</c:v>
                </c:pt>
                <c:pt idx="1787">
                  <c:v>45306</c:v>
                </c:pt>
                <c:pt idx="1788">
                  <c:v>45307</c:v>
                </c:pt>
                <c:pt idx="1789">
                  <c:v>45308</c:v>
                </c:pt>
                <c:pt idx="1790">
                  <c:v>45309</c:v>
                </c:pt>
                <c:pt idx="1791">
                  <c:v>45310</c:v>
                </c:pt>
                <c:pt idx="1792">
                  <c:v>45313</c:v>
                </c:pt>
                <c:pt idx="1793">
                  <c:v>45314</c:v>
                </c:pt>
                <c:pt idx="1794">
                  <c:v>45315</c:v>
                </c:pt>
                <c:pt idx="1795">
                  <c:v>45316</c:v>
                </c:pt>
                <c:pt idx="1796">
                  <c:v>45317</c:v>
                </c:pt>
                <c:pt idx="1797">
                  <c:v>45320</c:v>
                </c:pt>
                <c:pt idx="1798">
                  <c:v>45321</c:v>
                </c:pt>
                <c:pt idx="1799">
                  <c:v>45322</c:v>
                </c:pt>
                <c:pt idx="1800">
                  <c:v>45323</c:v>
                </c:pt>
                <c:pt idx="1801">
                  <c:v>45324</c:v>
                </c:pt>
                <c:pt idx="1802">
                  <c:v>45327</c:v>
                </c:pt>
                <c:pt idx="1803">
                  <c:v>45328</c:v>
                </c:pt>
                <c:pt idx="1804">
                  <c:v>45329</c:v>
                </c:pt>
                <c:pt idx="1805">
                  <c:v>45330</c:v>
                </c:pt>
                <c:pt idx="1806">
                  <c:v>45331</c:v>
                </c:pt>
                <c:pt idx="1807">
                  <c:v>45334</c:v>
                </c:pt>
                <c:pt idx="1808">
                  <c:v>45335</c:v>
                </c:pt>
                <c:pt idx="1809">
                  <c:v>45336</c:v>
                </c:pt>
                <c:pt idx="1810">
                  <c:v>45337</c:v>
                </c:pt>
                <c:pt idx="1811">
                  <c:v>45338</c:v>
                </c:pt>
                <c:pt idx="1812">
                  <c:v>45341</c:v>
                </c:pt>
                <c:pt idx="1813">
                  <c:v>45342</c:v>
                </c:pt>
                <c:pt idx="1814">
                  <c:v>45343</c:v>
                </c:pt>
                <c:pt idx="1815">
                  <c:v>45344</c:v>
                </c:pt>
                <c:pt idx="1816">
                  <c:v>45345</c:v>
                </c:pt>
                <c:pt idx="1817">
                  <c:v>45348</c:v>
                </c:pt>
                <c:pt idx="1818">
                  <c:v>45349</c:v>
                </c:pt>
                <c:pt idx="1819">
                  <c:v>45350</c:v>
                </c:pt>
                <c:pt idx="1820">
                  <c:v>45351</c:v>
                </c:pt>
                <c:pt idx="1821">
                  <c:v>45352</c:v>
                </c:pt>
                <c:pt idx="1822">
                  <c:v>45355</c:v>
                </c:pt>
                <c:pt idx="1823">
                  <c:v>45356</c:v>
                </c:pt>
                <c:pt idx="1824">
                  <c:v>45357</c:v>
                </c:pt>
                <c:pt idx="1825">
                  <c:v>45358</c:v>
                </c:pt>
                <c:pt idx="1826">
                  <c:v>45359</c:v>
                </c:pt>
                <c:pt idx="1827">
                  <c:v>45362</c:v>
                </c:pt>
                <c:pt idx="1828">
                  <c:v>45363</c:v>
                </c:pt>
                <c:pt idx="1829">
                  <c:v>45364</c:v>
                </c:pt>
                <c:pt idx="1830">
                  <c:v>45365</c:v>
                </c:pt>
                <c:pt idx="1831">
                  <c:v>45366</c:v>
                </c:pt>
                <c:pt idx="1832">
                  <c:v>45369</c:v>
                </c:pt>
                <c:pt idx="1833">
                  <c:v>45370</c:v>
                </c:pt>
                <c:pt idx="1834">
                  <c:v>45371</c:v>
                </c:pt>
                <c:pt idx="1835">
                  <c:v>45372</c:v>
                </c:pt>
                <c:pt idx="1836">
                  <c:v>45373</c:v>
                </c:pt>
                <c:pt idx="1837">
                  <c:v>45376</c:v>
                </c:pt>
                <c:pt idx="1838">
                  <c:v>45377</c:v>
                </c:pt>
                <c:pt idx="1839">
                  <c:v>45378</c:v>
                </c:pt>
                <c:pt idx="1840">
                  <c:v>45379</c:v>
                </c:pt>
                <c:pt idx="1841">
                  <c:v>45384</c:v>
                </c:pt>
                <c:pt idx="1842">
                  <c:v>45385</c:v>
                </c:pt>
                <c:pt idx="1843">
                  <c:v>45386</c:v>
                </c:pt>
                <c:pt idx="1844">
                  <c:v>45387</c:v>
                </c:pt>
                <c:pt idx="1845">
                  <c:v>45390</c:v>
                </c:pt>
                <c:pt idx="1846">
                  <c:v>45391</c:v>
                </c:pt>
                <c:pt idx="1847">
                  <c:v>45392</c:v>
                </c:pt>
                <c:pt idx="1848">
                  <c:v>45393</c:v>
                </c:pt>
                <c:pt idx="1849">
                  <c:v>45394</c:v>
                </c:pt>
                <c:pt idx="1850">
                  <c:v>45397</c:v>
                </c:pt>
                <c:pt idx="1851">
                  <c:v>45398</c:v>
                </c:pt>
                <c:pt idx="1852">
                  <c:v>45399</c:v>
                </c:pt>
                <c:pt idx="1853">
                  <c:v>45400</c:v>
                </c:pt>
                <c:pt idx="1854">
                  <c:v>45401</c:v>
                </c:pt>
                <c:pt idx="1855">
                  <c:v>45404</c:v>
                </c:pt>
                <c:pt idx="1856">
                  <c:v>45405</c:v>
                </c:pt>
                <c:pt idx="1857">
                  <c:v>45406</c:v>
                </c:pt>
                <c:pt idx="1858">
                  <c:v>45407</c:v>
                </c:pt>
                <c:pt idx="1859">
                  <c:v>45408</c:v>
                </c:pt>
                <c:pt idx="1860">
                  <c:v>45411</c:v>
                </c:pt>
                <c:pt idx="1861">
                  <c:v>45412</c:v>
                </c:pt>
                <c:pt idx="1862">
                  <c:v>45414</c:v>
                </c:pt>
                <c:pt idx="1863">
                  <c:v>45415</c:v>
                </c:pt>
                <c:pt idx="1864">
                  <c:v>45418</c:v>
                </c:pt>
                <c:pt idx="1865">
                  <c:v>45419</c:v>
                </c:pt>
                <c:pt idx="1866">
                  <c:v>45420</c:v>
                </c:pt>
                <c:pt idx="1867">
                  <c:v>45421</c:v>
                </c:pt>
                <c:pt idx="1868">
                  <c:v>45422</c:v>
                </c:pt>
                <c:pt idx="1869">
                  <c:v>45425</c:v>
                </c:pt>
                <c:pt idx="1870">
                  <c:v>45426</c:v>
                </c:pt>
                <c:pt idx="1871">
                  <c:v>45427</c:v>
                </c:pt>
                <c:pt idx="1872">
                  <c:v>45428</c:v>
                </c:pt>
                <c:pt idx="1873">
                  <c:v>45429</c:v>
                </c:pt>
                <c:pt idx="1874">
                  <c:v>45432</c:v>
                </c:pt>
                <c:pt idx="1875">
                  <c:v>45433</c:v>
                </c:pt>
                <c:pt idx="1876">
                  <c:v>45434</c:v>
                </c:pt>
                <c:pt idx="1877">
                  <c:v>45435</c:v>
                </c:pt>
                <c:pt idx="1878">
                  <c:v>45436</c:v>
                </c:pt>
                <c:pt idx="1879">
                  <c:v>45439</c:v>
                </c:pt>
                <c:pt idx="1880">
                  <c:v>45440</c:v>
                </c:pt>
                <c:pt idx="1881">
                  <c:v>45441</c:v>
                </c:pt>
                <c:pt idx="1882">
                  <c:v>45442</c:v>
                </c:pt>
                <c:pt idx="1883">
                  <c:v>45443</c:v>
                </c:pt>
                <c:pt idx="1884">
                  <c:v>45446</c:v>
                </c:pt>
                <c:pt idx="1885">
                  <c:v>45447</c:v>
                </c:pt>
                <c:pt idx="1886">
                  <c:v>45448</c:v>
                </c:pt>
                <c:pt idx="1887">
                  <c:v>45449</c:v>
                </c:pt>
                <c:pt idx="1888">
                  <c:v>45450</c:v>
                </c:pt>
                <c:pt idx="1889">
                  <c:v>45453</c:v>
                </c:pt>
                <c:pt idx="1890">
                  <c:v>45454</c:v>
                </c:pt>
                <c:pt idx="1891">
                  <c:v>45455</c:v>
                </c:pt>
                <c:pt idx="1892">
                  <c:v>45456</c:v>
                </c:pt>
                <c:pt idx="1893">
                  <c:v>45457</c:v>
                </c:pt>
                <c:pt idx="1894">
                  <c:v>45460</c:v>
                </c:pt>
                <c:pt idx="1895">
                  <c:v>45461</c:v>
                </c:pt>
                <c:pt idx="1896">
                  <c:v>45462</c:v>
                </c:pt>
                <c:pt idx="1897">
                  <c:v>45463</c:v>
                </c:pt>
                <c:pt idx="1898">
                  <c:v>45464</c:v>
                </c:pt>
                <c:pt idx="1899">
                  <c:v>45467</c:v>
                </c:pt>
                <c:pt idx="1900">
                  <c:v>45468</c:v>
                </c:pt>
                <c:pt idx="1901">
                  <c:v>45469</c:v>
                </c:pt>
                <c:pt idx="1902">
                  <c:v>45470</c:v>
                </c:pt>
                <c:pt idx="1903">
                  <c:v>45471</c:v>
                </c:pt>
                <c:pt idx="1904">
                  <c:v>45474</c:v>
                </c:pt>
                <c:pt idx="1905">
                  <c:v>45475</c:v>
                </c:pt>
                <c:pt idx="1906">
                  <c:v>45476</c:v>
                </c:pt>
                <c:pt idx="1907">
                  <c:v>45477</c:v>
                </c:pt>
                <c:pt idx="1908">
                  <c:v>45478</c:v>
                </c:pt>
                <c:pt idx="1909">
                  <c:v>45481</c:v>
                </c:pt>
                <c:pt idx="1910">
                  <c:v>45482</c:v>
                </c:pt>
                <c:pt idx="1911">
                  <c:v>45483</c:v>
                </c:pt>
                <c:pt idx="1912">
                  <c:v>45484</c:v>
                </c:pt>
                <c:pt idx="1913">
                  <c:v>45485</c:v>
                </c:pt>
                <c:pt idx="1914">
                  <c:v>45488</c:v>
                </c:pt>
                <c:pt idx="1915">
                  <c:v>45489</c:v>
                </c:pt>
                <c:pt idx="1916">
                  <c:v>45490</c:v>
                </c:pt>
                <c:pt idx="1917">
                  <c:v>45491</c:v>
                </c:pt>
                <c:pt idx="1918">
                  <c:v>45492</c:v>
                </c:pt>
                <c:pt idx="1919">
                  <c:v>45495</c:v>
                </c:pt>
                <c:pt idx="1920">
                  <c:v>45496</c:v>
                </c:pt>
                <c:pt idx="1921">
                  <c:v>45497</c:v>
                </c:pt>
                <c:pt idx="1922">
                  <c:v>45498</c:v>
                </c:pt>
                <c:pt idx="1923">
                  <c:v>45499</c:v>
                </c:pt>
                <c:pt idx="1924">
                  <c:v>45502</c:v>
                </c:pt>
                <c:pt idx="1925">
                  <c:v>45503</c:v>
                </c:pt>
                <c:pt idx="1926">
                  <c:v>45504</c:v>
                </c:pt>
                <c:pt idx="1927">
                  <c:v>45505</c:v>
                </c:pt>
                <c:pt idx="1928">
                  <c:v>45506</c:v>
                </c:pt>
                <c:pt idx="1929">
                  <c:v>45509</c:v>
                </c:pt>
                <c:pt idx="1930">
                  <c:v>45510</c:v>
                </c:pt>
                <c:pt idx="1931">
                  <c:v>45511</c:v>
                </c:pt>
                <c:pt idx="1932">
                  <c:v>45512</c:v>
                </c:pt>
                <c:pt idx="1933">
                  <c:v>45513</c:v>
                </c:pt>
                <c:pt idx="1934">
                  <c:v>45516</c:v>
                </c:pt>
                <c:pt idx="1935">
                  <c:v>45517</c:v>
                </c:pt>
                <c:pt idx="1936">
                  <c:v>45518</c:v>
                </c:pt>
                <c:pt idx="1937">
                  <c:v>45519</c:v>
                </c:pt>
                <c:pt idx="1938">
                  <c:v>45520</c:v>
                </c:pt>
                <c:pt idx="1939">
                  <c:v>45523</c:v>
                </c:pt>
                <c:pt idx="1940">
                  <c:v>45524</c:v>
                </c:pt>
                <c:pt idx="1941">
                  <c:v>45525</c:v>
                </c:pt>
                <c:pt idx="1942">
                  <c:v>45526</c:v>
                </c:pt>
                <c:pt idx="1943">
                  <c:v>45527</c:v>
                </c:pt>
                <c:pt idx="1944">
                  <c:v>45530</c:v>
                </c:pt>
                <c:pt idx="1945">
                  <c:v>45531</c:v>
                </c:pt>
                <c:pt idx="1946">
                  <c:v>45532</c:v>
                </c:pt>
                <c:pt idx="1947">
                  <c:v>45533</c:v>
                </c:pt>
                <c:pt idx="1948">
                  <c:v>45534</c:v>
                </c:pt>
                <c:pt idx="1949">
                  <c:v>45537</c:v>
                </c:pt>
                <c:pt idx="1950">
                  <c:v>45538</c:v>
                </c:pt>
                <c:pt idx="1951">
                  <c:v>45539</c:v>
                </c:pt>
                <c:pt idx="1952">
                  <c:v>45540</c:v>
                </c:pt>
                <c:pt idx="1953">
                  <c:v>45541</c:v>
                </c:pt>
                <c:pt idx="1954">
                  <c:v>45544</c:v>
                </c:pt>
                <c:pt idx="1955">
                  <c:v>45545</c:v>
                </c:pt>
                <c:pt idx="1956">
                  <c:v>45546</c:v>
                </c:pt>
                <c:pt idx="1957">
                  <c:v>45547</c:v>
                </c:pt>
                <c:pt idx="1958">
                  <c:v>45548</c:v>
                </c:pt>
                <c:pt idx="1959">
                  <c:v>45551</c:v>
                </c:pt>
                <c:pt idx="1960">
                  <c:v>45552</c:v>
                </c:pt>
                <c:pt idx="1961">
                  <c:v>45553</c:v>
                </c:pt>
                <c:pt idx="1962">
                  <c:v>45554</c:v>
                </c:pt>
                <c:pt idx="1963">
                  <c:v>45555</c:v>
                </c:pt>
                <c:pt idx="1964">
                  <c:v>45558</c:v>
                </c:pt>
                <c:pt idx="1965">
                  <c:v>45559</c:v>
                </c:pt>
                <c:pt idx="1966">
                  <c:v>45560</c:v>
                </c:pt>
                <c:pt idx="1967">
                  <c:v>45561</c:v>
                </c:pt>
                <c:pt idx="1968">
                  <c:v>45562</c:v>
                </c:pt>
                <c:pt idx="1969">
                  <c:v>45565</c:v>
                </c:pt>
                <c:pt idx="1970">
                  <c:v>45566</c:v>
                </c:pt>
                <c:pt idx="1971">
                  <c:v>45567</c:v>
                </c:pt>
                <c:pt idx="1972">
                  <c:v>45568</c:v>
                </c:pt>
                <c:pt idx="1973">
                  <c:v>45569</c:v>
                </c:pt>
                <c:pt idx="1974">
                  <c:v>45572</c:v>
                </c:pt>
                <c:pt idx="1975">
                  <c:v>45573</c:v>
                </c:pt>
                <c:pt idx="1976">
                  <c:v>45574</c:v>
                </c:pt>
                <c:pt idx="1977">
                  <c:v>45575</c:v>
                </c:pt>
                <c:pt idx="1978">
                  <c:v>45576</c:v>
                </c:pt>
                <c:pt idx="1979">
                  <c:v>45579</c:v>
                </c:pt>
                <c:pt idx="1980">
                  <c:v>45580</c:v>
                </c:pt>
                <c:pt idx="1981">
                  <c:v>45581</c:v>
                </c:pt>
                <c:pt idx="1982">
                  <c:v>45582</c:v>
                </c:pt>
                <c:pt idx="1983">
                  <c:v>45583</c:v>
                </c:pt>
                <c:pt idx="1984">
                  <c:v>45586</c:v>
                </c:pt>
                <c:pt idx="1985">
                  <c:v>45587</c:v>
                </c:pt>
                <c:pt idx="1986">
                  <c:v>45588</c:v>
                </c:pt>
                <c:pt idx="1987">
                  <c:v>45589</c:v>
                </c:pt>
                <c:pt idx="1988">
                  <c:v>45590</c:v>
                </c:pt>
                <c:pt idx="1989">
                  <c:v>45593</c:v>
                </c:pt>
                <c:pt idx="1990">
                  <c:v>45594</c:v>
                </c:pt>
                <c:pt idx="1991">
                  <c:v>45595</c:v>
                </c:pt>
                <c:pt idx="1992">
                  <c:v>45596</c:v>
                </c:pt>
                <c:pt idx="1993">
                  <c:v>45597</c:v>
                </c:pt>
                <c:pt idx="1994">
                  <c:v>45600</c:v>
                </c:pt>
                <c:pt idx="1995">
                  <c:v>45601</c:v>
                </c:pt>
                <c:pt idx="1996">
                  <c:v>45602</c:v>
                </c:pt>
                <c:pt idx="1997">
                  <c:v>45603</c:v>
                </c:pt>
                <c:pt idx="1998">
                  <c:v>45604</c:v>
                </c:pt>
                <c:pt idx="1999">
                  <c:v>45607</c:v>
                </c:pt>
                <c:pt idx="2000">
                  <c:v>45608</c:v>
                </c:pt>
                <c:pt idx="2001">
                  <c:v>45609</c:v>
                </c:pt>
                <c:pt idx="2002">
                  <c:v>45610</c:v>
                </c:pt>
                <c:pt idx="2003">
                  <c:v>45617</c:v>
                </c:pt>
                <c:pt idx="2004">
                  <c:v>45624</c:v>
                </c:pt>
                <c:pt idx="2005">
                  <c:v>45631</c:v>
                </c:pt>
                <c:pt idx="2006">
                  <c:v>45638</c:v>
                </c:pt>
                <c:pt idx="2007">
                  <c:v>45645</c:v>
                </c:pt>
                <c:pt idx="2008">
                  <c:v>45653</c:v>
                </c:pt>
                <c:pt idx="2009">
                  <c:v>45660</c:v>
                </c:pt>
                <c:pt idx="2010">
                  <c:v>45667</c:v>
                </c:pt>
                <c:pt idx="2011">
                  <c:v>45674</c:v>
                </c:pt>
                <c:pt idx="2012">
                  <c:v>45681</c:v>
                </c:pt>
                <c:pt idx="2013">
                  <c:v>45688</c:v>
                </c:pt>
                <c:pt idx="2014">
                  <c:v>45695</c:v>
                </c:pt>
                <c:pt idx="2015">
                  <c:v>45702</c:v>
                </c:pt>
                <c:pt idx="2016">
                  <c:v>45709</c:v>
                </c:pt>
                <c:pt idx="2017">
                  <c:v>45716</c:v>
                </c:pt>
                <c:pt idx="2018">
                  <c:v>45723</c:v>
                </c:pt>
                <c:pt idx="2019">
                  <c:v>45730</c:v>
                </c:pt>
                <c:pt idx="2020">
                  <c:v>45737</c:v>
                </c:pt>
                <c:pt idx="2021">
                  <c:v>45744</c:v>
                </c:pt>
                <c:pt idx="2022">
                  <c:v>45751</c:v>
                </c:pt>
                <c:pt idx="2023">
                  <c:v>45758</c:v>
                </c:pt>
                <c:pt idx="2024">
                  <c:v>45769</c:v>
                </c:pt>
                <c:pt idx="2025">
                  <c:v>45776</c:v>
                </c:pt>
                <c:pt idx="2026">
                  <c:v>45783</c:v>
                </c:pt>
                <c:pt idx="2027">
                  <c:v>45790</c:v>
                </c:pt>
                <c:pt idx="2028">
                  <c:v>45797</c:v>
                </c:pt>
                <c:pt idx="2029">
                  <c:v>45804</c:v>
                </c:pt>
                <c:pt idx="2030">
                  <c:v>45811</c:v>
                </c:pt>
                <c:pt idx="2031">
                  <c:v>45818</c:v>
                </c:pt>
                <c:pt idx="2032">
                  <c:v>45825</c:v>
                </c:pt>
                <c:pt idx="2033">
                  <c:v>45832</c:v>
                </c:pt>
                <c:pt idx="2034">
                  <c:v>45839</c:v>
                </c:pt>
                <c:pt idx="2035">
                  <c:v>45846</c:v>
                </c:pt>
                <c:pt idx="2036">
                  <c:v>45853</c:v>
                </c:pt>
                <c:pt idx="2037">
                  <c:v>45860</c:v>
                </c:pt>
                <c:pt idx="2038">
                  <c:v>45867</c:v>
                </c:pt>
                <c:pt idx="2039">
                  <c:v>45874</c:v>
                </c:pt>
                <c:pt idx="2040">
                  <c:v>45881</c:v>
                </c:pt>
                <c:pt idx="2041">
                  <c:v>45888</c:v>
                </c:pt>
                <c:pt idx="2042">
                  <c:v>45895</c:v>
                </c:pt>
                <c:pt idx="2043">
                  <c:v>45902</c:v>
                </c:pt>
                <c:pt idx="2044">
                  <c:v>45909</c:v>
                </c:pt>
                <c:pt idx="2045">
                  <c:v>45916</c:v>
                </c:pt>
                <c:pt idx="2046">
                  <c:v>45923</c:v>
                </c:pt>
                <c:pt idx="2047">
                  <c:v>45930</c:v>
                </c:pt>
                <c:pt idx="2048">
                  <c:v>45937</c:v>
                </c:pt>
                <c:pt idx="2049">
                  <c:v>45944</c:v>
                </c:pt>
                <c:pt idx="2050">
                  <c:v>45951</c:v>
                </c:pt>
                <c:pt idx="2051">
                  <c:v>45958</c:v>
                </c:pt>
                <c:pt idx="2052">
                  <c:v>45965</c:v>
                </c:pt>
                <c:pt idx="2053">
                  <c:v>45972</c:v>
                </c:pt>
                <c:pt idx="2054">
                  <c:v>45979</c:v>
                </c:pt>
                <c:pt idx="2055">
                  <c:v>45986</c:v>
                </c:pt>
                <c:pt idx="2056">
                  <c:v>45993</c:v>
                </c:pt>
                <c:pt idx="2057">
                  <c:v>46000</c:v>
                </c:pt>
                <c:pt idx="2058">
                  <c:v>46007</c:v>
                </c:pt>
                <c:pt idx="2059">
                  <c:v>46014</c:v>
                </c:pt>
                <c:pt idx="2060">
                  <c:v>46021</c:v>
                </c:pt>
                <c:pt idx="2061">
                  <c:v>46028</c:v>
                </c:pt>
                <c:pt idx="2062">
                  <c:v>46035</c:v>
                </c:pt>
                <c:pt idx="2063">
                  <c:v>46042</c:v>
                </c:pt>
                <c:pt idx="2064">
                  <c:v>46049</c:v>
                </c:pt>
                <c:pt idx="2065">
                  <c:v>46056</c:v>
                </c:pt>
                <c:pt idx="2066">
                  <c:v>46063</c:v>
                </c:pt>
                <c:pt idx="2067">
                  <c:v>46070</c:v>
                </c:pt>
                <c:pt idx="2068">
                  <c:v>46077</c:v>
                </c:pt>
                <c:pt idx="2069">
                  <c:v>46084</c:v>
                </c:pt>
                <c:pt idx="2070">
                  <c:v>46091</c:v>
                </c:pt>
                <c:pt idx="2071">
                  <c:v>46098</c:v>
                </c:pt>
                <c:pt idx="2072">
                  <c:v>46105</c:v>
                </c:pt>
                <c:pt idx="2073">
                  <c:v>46112</c:v>
                </c:pt>
                <c:pt idx="2074">
                  <c:v>46119</c:v>
                </c:pt>
                <c:pt idx="2075">
                  <c:v>46126</c:v>
                </c:pt>
                <c:pt idx="2076">
                  <c:v>46133</c:v>
                </c:pt>
                <c:pt idx="2077">
                  <c:v>46140</c:v>
                </c:pt>
                <c:pt idx="2078">
                  <c:v>46147</c:v>
                </c:pt>
                <c:pt idx="2079">
                  <c:v>46154</c:v>
                </c:pt>
                <c:pt idx="2080">
                  <c:v>46161</c:v>
                </c:pt>
                <c:pt idx="2081">
                  <c:v>46168</c:v>
                </c:pt>
                <c:pt idx="2082">
                  <c:v>46175</c:v>
                </c:pt>
                <c:pt idx="2083">
                  <c:v>46182</c:v>
                </c:pt>
                <c:pt idx="2084">
                  <c:v>46189</c:v>
                </c:pt>
                <c:pt idx="2085">
                  <c:v>46196</c:v>
                </c:pt>
                <c:pt idx="2086">
                  <c:v>46203</c:v>
                </c:pt>
                <c:pt idx="2087">
                  <c:v>46210</c:v>
                </c:pt>
                <c:pt idx="2088">
                  <c:v>46217</c:v>
                </c:pt>
                <c:pt idx="2089">
                  <c:v>46224</c:v>
                </c:pt>
                <c:pt idx="2090">
                  <c:v>46231</c:v>
                </c:pt>
                <c:pt idx="2091">
                  <c:v>46238</c:v>
                </c:pt>
                <c:pt idx="2092">
                  <c:v>46245</c:v>
                </c:pt>
                <c:pt idx="2093">
                  <c:v>46252</c:v>
                </c:pt>
                <c:pt idx="2094">
                  <c:v>46259</c:v>
                </c:pt>
                <c:pt idx="2095">
                  <c:v>46266</c:v>
                </c:pt>
                <c:pt idx="2096">
                  <c:v>46273</c:v>
                </c:pt>
                <c:pt idx="2097">
                  <c:v>46280</c:v>
                </c:pt>
                <c:pt idx="2098">
                  <c:v>46287</c:v>
                </c:pt>
                <c:pt idx="2099">
                  <c:v>46294</c:v>
                </c:pt>
                <c:pt idx="2100">
                  <c:v>46301</c:v>
                </c:pt>
                <c:pt idx="2101">
                  <c:v>46308</c:v>
                </c:pt>
                <c:pt idx="2102">
                  <c:v>46315</c:v>
                </c:pt>
                <c:pt idx="2103">
                  <c:v>46322</c:v>
                </c:pt>
                <c:pt idx="2104">
                  <c:v>46329</c:v>
                </c:pt>
                <c:pt idx="2105">
                  <c:v>46336</c:v>
                </c:pt>
                <c:pt idx="2106">
                  <c:v>46343</c:v>
                </c:pt>
                <c:pt idx="2107">
                  <c:v>46350</c:v>
                </c:pt>
                <c:pt idx="2108">
                  <c:v>46357</c:v>
                </c:pt>
                <c:pt idx="2109">
                  <c:v>46364</c:v>
                </c:pt>
                <c:pt idx="2110">
                  <c:v>46371</c:v>
                </c:pt>
                <c:pt idx="2111">
                  <c:v>46378</c:v>
                </c:pt>
                <c:pt idx="2112">
                  <c:v>46385</c:v>
                </c:pt>
                <c:pt idx="2113">
                  <c:v>46392</c:v>
                </c:pt>
                <c:pt idx="2114">
                  <c:v>46399</c:v>
                </c:pt>
                <c:pt idx="2115">
                  <c:v>46406</c:v>
                </c:pt>
                <c:pt idx="2116">
                  <c:v>46413</c:v>
                </c:pt>
                <c:pt idx="2117">
                  <c:v>46420</c:v>
                </c:pt>
                <c:pt idx="2118">
                  <c:v>46427</c:v>
                </c:pt>
                <c:pt idx="2119">
                  <c:v>46434</c:v>
                </c:pt>
                <c:pt idx="2120">
                  <c:v>46441</c:v>
                </c:pt>
                <c:pt idx="2121">
                  <c:v>46448</c:v>
                </c:pt>
                <c:pt idx="2122">
                  <c:v>46455</c:v>
                </c:pt>
                <c:pt idx="2123">
                  <c:v>46462</c:v>
                </c:pt>
                <c:pt idx="2124">
                  <c:v>46469</c:v>
                </c:pt>
                <c:pt idx="2125">
                  <c:v>46476</c:v>
                </c:pt>
                <c:pt idx="2126">
                  <c:v>46483</c:v>
                </c:pt>
                <c:pt idx="2127">
                  <c:v>46490</c:v>
                </c:pt>
                <c:pt idx="2128">
                  <c:v>46497</c:v>
                </c:pt>
                <c:pt idx="2129">
                  <c:v>46504</c:v>
                </c:pt>
                <c:pt idx="2130">
                  <c:v>46511</c:v>
                </c:pt>
                <c:pt idx="2131">
                  <c:v>46518</c:v>
                </c:pt>
                <c:pt idx="2132">
                  <c:v>46525</c:v>
                </c:pt>
                <c:pt idx="2133">
                  <c:v>46532</c:v>
                </c:pt>
                <c:pt idx="2134">
                  <c:v>46539</c:v>
                </c:pt>
                <c:pt idx="2135">
                  <c:v>46546</c:v>
                </c:pt>
                <c:pt idx="2136">
                  <c:v>46553</c:v>
                </c:pt>
                <c:pt idx="2137">
                  <c:v>46560</c:v>
                </c:pt>
                <c:pt idx="2138">
                  <c:v>46567</c:v>
                </c:pt>
                <c:pt idx="2139">
                  <c:v>46574</c:v>
                </c:pt>
                <c:pt idx="2140">
                  <c:v>46581</c:v>
                </c:pt>
                <c:pt idx="2141">
                  <c:v>46588</c:v>
                </c:pt>
                <c:pt idx="2142">
                  <c:v>46595</c:v>
                </c:pt>
                <c:pt idx="2143">
                  <c:v>46602</c:v>
                </c:pt>
                <c:pt idx="2144">
                  <c:v>46609</c:v>
                </c:pt>
                <c:pt idx="2145">
                  <c:v>46616</c:v>
                </c:pt>
                <c:pt idx="2146">
                  <c:v>46623</c:v>
                </c:pt>
                <c:pt idx="2147">
                  <c:v>46630</c:v>
                </c:pt>
                <c:pt idx="2148">
                  <c:v>46637</c:v>
                </c:pt>
                <c:pt idx="2149">
                  <c:v>46644</c:v>
                </c:pt>
                <c:pt idx="2150">
                  <c:v>46651</c:v>
                </c:pt>
                <c:pt idx="2151">
                  <c:v>46658</c:v>
                </c:pt>
                <c:pt idx="2152">
                  <c:v>46665</c:v>
                </c:pt>
                <c:pt idx="2153">
                  <c:v>46672</c:v>
                </c:pt>
                <c:pt idx="2154">
                  <c:v>46679</c:v>
                </c:pt>
                <c:pt idx="2155">
                  <c:v>46686</c:v>
                </c:pt>
                <c:pt idx="2156">
                  <c:v>46693</c:v>
                </c:pt>
                <c:pt idx="2157">
                  <c:v>46700</c:v>
                </c:pt>
                <c:pt idx="2158">
                  <c:v>46707</c:v>
                </c:pt>
                <c:pt idx="2159">
                  <c:v>46714</c:v>
                </c:pt>
                <c:pt idx="2160">
                  <c:v>46721</c:v>
                </c:pt>
                <c:pt idx="2161">
                  <c:v>46728</c:v>
                </c:pt>
                <c:pt idx="2162">
                  <c:v>46735</c:v>
                </c:pt>
                <c:pt idx="2163">
                  <c:v>46742</c:v>
                </c:pt>
                <c:pt idx="2164">
                  <c:v>46749</c:v>
                </c:pt>
                <c:pt idx="2165">
                  <c:v>46756</c:v>
                </c:pt>
                <c:pt idx="2166">
                  <c:v>46763</c:v>
                </c:pt>
                <c:pt idx="2167">
                  <c:v>46770</c:v>
                </c:pt>
                <c:pt idx="2168">
                  <c:v>46777</c:v>
                </c:pt>
                <c:pt idx="2169">
                  <c:v>46784</c:v>
                </c:pt>
                <c:pt idx="2170">
                  <c:v>46791</c:v>
                </c:pt>
                <c:pt idx="2171">
                  <c:v>46798</c:v>
                </c:pt>
                <c:pt idx="2172">
                  <c:v>46805</c:v>
                </c:pt>
                <c:pt idx="2173">
                  <c:v>46812</c:v>
                </c:pt>
                <c:pt idx="2174">
                  <c:v>46819</c:v>
                </c:pt>
                <c:pt idx="2175">
                  <c:v>46826</c:v>
                </c:pt>
                <c:pt idx="2176">
                  <c:v>46833</c:v>
                </c:pt>
                <c:pt idx="2177">
                  <c:v>46840</c:v>
                </c:pt>
                <c:pt idx="2178">
                  <c:v>46847</c:v>
                </c:pt>
                <c:pt idx="2179">
                  <c:v>46854</c:v>
                </c:pt>
                <c:pt idx="2180">
                  <c:v>46861</c:v>
                </c:pt>
                <c:pt idx="2181">
                  <c:v>46868</c:v>
                </c:pt>
                <c:pt idx="2182">
                  <c:v>46875</c:v>
                </c:pt>
                <c:pt idx="2183">
                  <c:v>46882</c:v>
                </c:pt>
                <c:pt idx="2184">
                  <c:v>46889</c:v>
                </c:pt>
                <c:pt idx="2185">
                  <c:v>46896</c:v>
                </c:pt>
                <c:pt idx="2186">
                  <c:v>46903</c:v>
                </c:pt>
                <c:pt idx="2187">
                  <c:v>46910</c:v>
                </c:pt>
                <c:pt idx="2188">
                  <c:v>46917</c:v>
                </c:pt>
                <c:pt idx="2189">
                  <c:v>46924</c:v>
                </c:pt>
                <c:pt idx="2190">
                  <c:v>46931</c:v>
                </c:pt>
                <c:pt idx="2191">
                  <c:v>46938</c:v>
                </c:pt>
                <c:pt idx="2192">
                  <c:v>46945</c:v>
                </c:pt>
                <c:pt idx="2193">
                  <c:v>46952</c:v>
                </c:pt>
                <c:pt idx="2194">
                  <c:v>46959</c:v>
                </c:pt>
                <c:pt idx="2195">
                  <c:v>46966</c:v>
                </c:pt>
                <c:pt idx="2196">
                  <c:v>46973</c:v>
                </c:pt>
                <c:pt idx="2197">
                  <c:v>46980</c:v>
                </c:pt>
                <c:pt idx="2198">
                  <c:v>46987</c:v>
                </c:pt>
                <c:pt idx="2199">
                  <c:v>46994</c:v>
                </c:pt>
                <c:pt idx="2200">
                  <c:v>47001</c:v>
                </c:pt>
                <c:pt idx="2201">
                  <c:v>47008</c:v>
                </c:pt>
                <c:pt idx="2202">
                  <c:v>47015</c:v>
                </c:pt>
                <c:pt idx="2203">
                  <c:v>47022</c:v>
                </c:pt>
                <c:pt idx="2204">
                  <c:v>47029</c:v>
                </c:pt>
                <c:pt idx="2205">
                  <c:v>47036</c:v>
                </c:pt>
                <c:pt idx="2206">
                  <c:v>47043</c:v>
                </c:pt>
                <c:pt idx="2207">
                  <c:v>47050</c:v>
                </c:pt>
                <c:pt idx="2208">
                  <c:v>47057</c:v>
                </c:pt>
                <c:pt idx="2209">
                  <c:v>47064</c:v>
                </c:pt>
                <c:pt idx="2210">
                  <c:v>47071</c:v>
                </c:pt>
                <c:pt idx="2211">
                  <c:v>47078</c:v>
                </c:pt>
                <c:pt idx="2212">
                  <c:v>47085</c:v>
                </c:pt>
                <c:pt idx="2213">
                  <c:v>47092</c:v>
                </c:pt>
                <c:pt idx="2214">
                  <c:v>47099</c:v>
                </c:pt>
                <c:pt idx="2215">
                  <c:v>47106</c:v>
                </c:pt>
                <c:pt idx="2216">
                  <c:v>47114</c:v>
                </c:pt>
                <c:pt idx="2217">
                  <c:v>47121</c:v>
                </c:pt>
                <c:pt idx="2218">
                  <c:v>47128</c:v>
                </c:pt>
                <c:pt idx="2219">
                  <c:v>47135</c:v>
                </c:pt>
                <c:pt idx="2220">
                  <c:v>47142</c:v>
                </c:pt>
                <c:pt idx="2221">
                  <c:v>47149</c:v>
                </c:pt>
                <c:pt idx="2222">
                  <c:v>47156</c:v>
                </c:pt>
                <c:pt idx="2223">
                  <c:v>47163</c:v>
                </c:pt>
                <c:pt idx="2224">
                  <c:v>47170</c:v>
                </c:pt>
                <c:pt idx="2225">
                  <c:v>47177</c:v>
                </c:pt>
                <c:pt idx="2226">
                  <c:v>47184</c:v>
                </c:pt>
                <c:pt idx="2227">
                  <c:v>47191</c:v>
                </c:pt>
                <c:pt idx="2228">
                  <c:v>47198</c:v>
                </c:pt>
                <c:pt idx="2229">
                  <c:v>47205</c:v>
                </c:pt>
                <c:pt idx="2230">
                  <c:v>47212</c:v>
                </c:pt>
                <c:pt idx="2231">
                  <c:v>47219</c:v>
                </c:pt>
                <c:pt idx="2232">
                  <c:v>47226</c:v>
                </c:pt>
                <c:pt idx="2233">
                  <c:v>47233</c:v>
                </c:pt>
                <c:pt idx="2234">
                  <c:v>47240</c:v>
                </c:pt>
                <c:pt idx="2235">
                  <c:v>47247</c:v>
                </c:pt>
                <c:pt idx="2236">
                  <c:v>47254</c:v>
                </c:pt>
                <c:pt idx="2237">
                  <c:v>47261</c:v>
                </c:pt>
                <c:pt idx="2238">
                  <c:v>47268</c:v>
                </c:pt>
                <c:pt idx="2239">
                  <c:v>47275</c:v>
                </c:pt>
                <c:pt idx="2240">
                  <c:v>47282</c:v>
                </c:pt>
                <c:pt idx="2241">
                  <c:v>47289</c:v>
                </c:pt>
                <c:pt idx="2242">
                  <c:v>47296</c:v>
                </c:pt>
                <c:pt idx="2243">
                  <c:v>47303</c:v>
                </c:pt>
                <c:pt idx="2244">
                  <c:v>47310</c:v>
                </c:pt>
                <c:pt idx="2245">
                  <c:v>47317</c:v>
                </c:pt>
                <c:pt idx="2246">
                  <c:v>47324</c:v>
                </c:pt>
                <c:pt idx="2247">
                  <c:v>47331</c:v>
                </c:pt>
                <c:pt idx="2248">
                  <c:v>47338</c:v>
                </c:pt>
                <c:pt idx="2249">
                  <c:v>47345</c:v>
                </c:pt>
                <c:pt idx="2250">
                  <c:v>47352</c:v>
                </c:pt>
                <c:pt idx="2251">
                  <c:v>47359</c:v>
                </c:pt>
                <c:pt idx="2252">
                  <c:v>47366</c:v>
                </c:pt>
                <c:pt idx="2253">
                  <c:v>47373</c:v>
                </c:pt>
                <c:pt idx="2254">
                  <c:v>47380</c:v>
                </c:pt>
                <c:pt idx="2255">
                  <c:v>47387</c:v>
                </c:pt>
                <c:pt idx="2256">
                  <c:v>47394</c:v>
                </c:pt>
                <c:pt idx="2257">
                  <c:v>47401</c:v>
                </c:pt>
                <c:pt idx="2258">
                  <c:v>47408</c:v>
                </c:pt>
                <c:pt idx="2259">
                  <c:v>47415</c:v>
                </c:pt>
                <c:pt idx="2260">
                  <c:v>47422</c:v>
                </c:pt>
                <c:pt idx="2261">
                  <c:v>47429</c:v>
                </c:pt>
                <c:pt idx="2262">
                  <c:v>47436</c:v>
                </c:pt>
                <c:pt idx="2263">
                  <c:v>47443</c:v>
                </c:pt>
                <c:pt idx="2264">
                  <c:v>47450</c:v>
                </c:pt>
                <c:pt idx="2265">
                  <c:v>47457</c:v>
                </c:pt>
                <c:pt idx="2266">
                  <c:v>47464</c:v>
                </c:pt>
                <c:pt idx="2267">
                  <c:v>47471</c:v>
                </c:pt>
                <c:pt idx="2268">
                  <c:v>47479</c:v>
                </c:pt>
                <c:pt idx="2269">
                  <c:v>47486</c:v>
                </c:pt>
                <c:pt idx="2270">
                  <c:v>47493</c:v>
                </c:pt>
                <c:pt idx="2271">
                  <c:v>47500</c:v>
                </c:pt>
                <c:pt idx="2272">
                  <c:v>47507</c:v>
                </c:pt>
                <c:pt idx="2273">
                  <c:v>47514</c:v>
                </c:pt>
                <c:pt idx="2274">
                  <c:v>47521</c:v>
                </c:pt>
                <c:pt idx="2275">
                  <c:v>47528</c:v>
                </c:pt>
                <c:pt idx="2276">
                  <c:v>47535</c:v>
                </c:pt>
                <c:pt idx="2277">
                  <c:v>47542</c:v>
                </c:pt>
                <c:pt idx="2278">
                  <c:v>47549</c:v>
                </c:pt>
                <c:pt idx="2279">
                  <c:v>47556</c:v>
                </c:pt>
                <c:pt idx="2280">
                  <c:v>47563</c:v>
                </c:pt>
                <c:pt idx="2281">
                  <c:v>47570</c:v>
                </c:pt>
                <c:pt idx="2282">
                  <c:v>47577</c:v>
                </c:pt>
                <c:pt idx="2283">
                  <c:v>47584</c:v>
                </c:pt>
                <c:pt idx="2284">
                  <c:v>47591</c:v>
                </c:pt>
                <c:pt idx="2285">
                  <c:v>47598</c:v>
                </c:pt>
                <c:pt idx="2286">
                  <c:v>47605</c:v>
                </c:pt>
                <c:pt idx="2287">
                  <c:v>47612</c:v>
                </c:pt>
                <c:pt idx="2288">
                  <c:v>47619</c:v>
                </c:pt>
                <c:pt idx="2289">
                  <c:v>47626</c:v>
                </c:pt>
                <c:pt idx="2290">
                  <c:v>47633</c:v>
                </c:pt>
                <c:pt idx="2291">
                  <c:v>47640</c:v>
                </c:pt>
                <c:pt idx="2292">
                  <c:v>47647</c:v>
                </c:pt>
                <c:pt idx="2293">
                  <c:v>47654</c:v>
                </c:pt>
                <c:pt idx="2294">
                  <c:v>47661</c:v>
                </c:pt>
                <c:pt idx="2295">
                  <c:v>47668</c:v>
                </c:pt>
                <c:pt idx="2296">
                  <c:v>47675</c:v>
                </c:pt>
                <c:pt idx="2297">
                  <c:v>47682</c:v>
                </c:pt>
                <c:pt idx="2298">
                  <c:v>47689</c:v>
                </c:pt>
                <c:pt idx="2299">
                  <c:v>47696</c:v>
                </c:pt>
                <c:pt idx="2300">
                  <c:v>47703</c:v>
                </c:pt>
                <c:pt idx="2301">
                  <c:v>47710</c:v>
                </c:pt>
                <c:pt idx="2302">
                  <c:v>47717</c:v>
                </c:pt>
                <c:pt idx="2303">
                  <c:v>47724</c:v>
                </c:pt>
                <c:pt idx="2304">
                  <c:v>47731</c:v>
                </c:pt>
                <c:pt idx="2305">
                  <c:v>47738</c:v>
                </c:pt>
                <c:pt idx="2306">
                  <c:v>47745</c:v>
                </c:pt>
                <c:pt idx="2307">
                  <c:v>47752</c:v>
                </c:pt>
                <c:pt idx="2308">
                  <c:v>47759</c:v>
                </c:pt>
                <c:pt idx="2309">
                  <c:v>47766</c:v>
                </c:pt>
                <c:pt idx="2310">
                  <c:v>47773</c:v>
                </c:pt>
                <c:pt idx="2311">
                  <c:v>47780</c:v>
                </c:pt>
                <c:pt idx="2312">
                  <c:v>47787</c:v>
                </c:pt>
                <c:pt idx="2313">
                  <c:v>47794</c:v>
                </c:pt>
                <c:pt idx="2314">
                  <c:v>47801</c:v>
                </c:pt>
                <c:pt idx="2315">
                  <c:v>47808</c:v>
                </c:pt>
                <c:pt idx="2316">
                  <c:v>47815</c:v>
                </c:pt>
                <c:pt idx="2317">
                  <c:v>47822</c:v>
                </c:pt>
                <c:pt idx="2318">
                  <c:v>47829</c:v>
                </c:pt>
                <c:pt idx="2319">
                  <c:v>47836</c:v>
                </c:pt>
                <c:pt idx="2320">
                  <c:v>47844</c:v>
                </c:pt>
                <c:pt idx="2321">
                  <c:v>47851</c:v>
                </c:pt>
                <c:pt idx="2322">
                  <c:v>47858</c:v>
                </c:pt>
                <c:pt idx="2323">
                  <c:v>47865</c:v>
                </c:pt>
                <c:pt idx="2324">
                  <c:v>47872</c:v>
                </c:pt>
                <c:pt idx="2325">
                  <c:v>47879</c:v>
                </c:pt>
                <c:pt idx="2326">
                  <c:v>47886</c:v>
                </c:pt>
                <c:pt idx="2327">
                  <c:v>47893</c:v>
                </c:pt>
                <c:pt idx="2328">
                  <c:v>47900</c:v>
                </c:pt>
                <c:pt idx="2329">
                  <c:v>47907</c:v>
                </c:pt>
                <c:pt idx="2330">
                  <c:v>47914</c:v>
                </c:pt>
                <c:pt idx="2331">
                  <c:v>47921</c:v>
                </c:pt>
                <c:pt idx="2332">
                  <c:v>47928</c:v>
                </c:pt>
                <c:pt idx="2333">
                  <c:v>47935</c:v>
                </c:pt>
                <c:pt idx="2334">
                  <c:v>47942</c:v>
                </c:pt>
                <c:pt idx="2335">
                  <c:v>47953</c:v>
                </c:pt>
                <c:pt idx="2336">
                  <c:v>47960</c:v>
                </c:pt>
                <c:pt idx="2337">
                  <c:v>47967</c:v>
                </c:pt>
                <c:pt idx="2338">
                  <c:v>47974</c:v>
                </c:pt>
                <c:pt idx="2339">
                  <c:v>47981</c:v>
                </c:pt>
                <c:pt idx="2340">
                  <c:v>47988</c:v>
                </c:pt>
                <c:pt idx="2341">
                  <c:v>47995</c:v>
                </c:pt>
                <c:pt idx="2342">
                  <c:v>48002</c:v>
                </c:pt>
                <c:pt idx="2343">
                  <c:v>48009</c:v>
                </c:pt>
                <c:pt idx="2344">
                  <c:v>48016</c:v>
                </c:pt>
                <c:pt idx="2345">
                  <c:v>48023</c:v>
                </c:pt>
                <c:pt idx="2346">
                  <c:v>48030</c:v>
                </c:pt>
                <c:pt idx="2347">
                  <c:v>48037</c:v>
                </c:pt>
                <c:pt idx="2348">
                  <c:v>48044</c:v>
                </c:pt>
                <c:pt idx="2349">
                  <c:v>48051</c:v>
                </c:pt>
                <c:pt idx="2350">
                  <c:v>48058</c:v>
                </c:pt>
                <c:pt idx="2351">
                  <c:v>48065</c:v>
                </c:pt>
                <c:pt idx="2352">
                  <c:v>48072</c:v>
                </c:pt>
                <c:pt idx="2353">
                  <c:v>48079</c:v>
                </c:pt>
                <c:pt idx="2354">
                  <c:v>48086</c:v>
                </c:pt>
                <c:pt idx="2355">
                  <c:v>48093</c:v>
                </c:pt>
                <c:pt idx="2356">
                  <c:v>48100</c:v>
                </c:pt>
                <c:pt idx="2357">
                  <c:v>48107</c:v>
                </c:pt>
                <c:pt idx="2358">
                  <c:v>48114</c:v>
                </c:pt>
                <c:pt idx="2359">
                  <c:v>48121</c:v>
                </c:pt>
                <c:pt idx="2360">
                  <c:v>48128</c:v>
                </c:pt>
                <c:pt idx="2361">
                  <c:v>48135</c:v>
                </c:pt>
                <c:pt idx="2362">
                  <c:v>48142</c:v>
                </c:pt>
                <c:pt idx="2363">
                  <c:v>48149</c:v>
                </c:pt>
                <c:pt idx="2364">
                  <c:v>48156</c:v>
                </c:pt>
                <c:pt idx="2365">
                  <c:v>48163</c:v>
                </c:pt>
                <c:pt idx="2366">
                  <c:v>48170</c:v>
                </c:pt>
                <c:pt idx="2367">
                  <c:v>48177</c:v>
                </c:pt>
                <c:pt idx="2368">
                  <c:v>48184</c:v>
                </c:pt>
                <c:pt idx="2369">
                  <c:v>48191</c:v>
                </c:pt>
                <c:pt idx="2370">
                  <c:v>48198</c:v>
                </c:pt>
                <c:pt idx="2371">
                  <c:v>48205</c:v>
                </c:pt>
                <c:pt idx="2372">
                  <c:v>48212</c:v>
                </c:pt>
                <c:pt idx="2373">
                  <c:v>48219</c:v>
                </c:pt>
                <c:pt idx="2374">
                  <c:v>48226</c:v>
                </c:pt>
                <c:pt idx="2375">
                  <c:v>48233</c:v>
                </c:pt>
                <c:pt idx="2376">
                  <c:v>48240</c:v>
                </c:pt>
                <c:pt idx="2377">
                  <c:v>48247</c:v>
                </c:pt>
                <c:pt idx="2378">
                  <c:v>48254</c:v>
                </c:pt>
                <c:pt idx="2379">
                  <c:v>48261</c:v>
                </c:pt>
                <c:pt idx="2380">
                  <c:v>48268</c:v>
                </c:pt>
                <c:pt idx="2381">
                  <c:v>48275</c:v>
                </c:pt>
                <c:pt idx="2382">
                  <c:v>48282</c:v>
                </c:pt>
                <c:pt idx="2383">
                  <c:v>48289</c:v>
                </c:pt>
                <c:pt idx="2384">
                  <c:v>48296</c:v>
                </c:pt>
                <c:pt idx="2385">
                  <c:v>48303</c:v>
                </c:pt>
                <c:pt idx="2386">
                  <c:v>48310</c:v>
                </c:pt>
                <c:pt idx="2387">
                  <c:v>48317</c:v>
                </c:pt>
                <c:pt idx="2388">
                  <c:v>48324</c:v>
                </c:pt>
                <c:pt idx="2389">
                  <c:v>48331</c:v>
                </c:pt>
                <c:pt idx="2390">
                  <c:v>48338</c:v>
                </c:pt>
                <c:pt idx="2391">
                  <c:v>48345</c:v>
                </c:pt>
                <c:pt idx="2392">
                  <c:v>48352</c:v>
                </c:pt>
                <c:pt idx="2393">
                  <c:v>48359</c:v>
                </c:pt>
                <c:pt idx="2394">
                  <c:v>48366</c:v>
                </c:pt>
                <c:pt idx="2395">
                  <c:v>48373</c:v>
                </c:pt>
                <c:pt idx="2396">
                  <c:v>48380</c:v>
                </c:pt>
                <c:pt idx="2397">
                  <c:v>48387</c:v>
                </c:pt>
                <c:pt idx="2398">
                  <c:v>48394</c:v>
                </c:pt>
                <c:pt idx="2399">
                  <c:v>48401</c:v>
                </c:pt>
                <c:pt idx="2400">
                  <c:v>48408</c:v>
                </c:pt>
                <c:pt idx="2401">
                  <c:v>48415</c:v>
                </c:pt>
                <c:pt idx="2402">
                  <c:v>48422</c:v>
                </c:pt>
                <c:pt idx="2403">
                  <c:v>48429</c:v>
                </c:pt>
                <c:pt idx="2404">
                  <c:v>48436</c:v>
                </c:pt>
                <c:pt idx="2405">
                  <c:v>48443</c:v>
                </c:pt>
                <c:pt idx="2406">
                  <c:v>48450</c:v>
                </c:pt>
                <c:pt idx="2407">
                  <c:v>48457</c:v>
                </c:pt>
                <c:pt idx="2408">
                  <c:v>48464</c:v>
                </c:pt>
                <c:pt idx="2409">
                  <c:v>48471</c:v>
                </c:pt>
                <c:pt idx="2410">
                  <c:v>48478</c:v>
                </c:pt>
                <c:pt idx="2411">
                  <c:v>48485</c:v>
                </c:pt>
                <c:pt idx="2412">
                  <c:v>48492</c:v>
                </c:pt>
                <c:pt idx="2413">
                  <c:v>48499</c:v>
                </c:pt>
                <c:pt idx="2414">
                  <c:v>48506</c:v>
                </c:pt>
                <c:pt idx="2415">
                  <c:v>48513</c:v>
                </c:pt>
                <c:pt idx="2416">
                  <c:v>48520</c:v>
                </c:pt>
                <c:pt idx="2417">
                  <c:v>48527</c:v>
                </c:pt>
                <c:pt idx="2418">
                  <c:v>48534</c:v>
                </c:pt>
                <c:pt idx="2419">
                  <c:v>48541</c:v>
                </c:pt>
                <c:pt idx="2420">
                  <c:v>48548</c:v>
                </c:pt>
                <c:pt idx="2421">
                  <c:v>48555</c:v>
                </c:pt>
                <c:pt idx="2422">
                  <c:v>48562</c:v>
                </c:pt>
                <c:pt idx="2423">
                  <c:v>48569</c:v>
                </c:pt>
                <c:pt idx="2424">
                  <c:v>48576</c:v>
                </c:pt>
                <c:pt idx="2425">
                  <c:v>48583</c:v>
                </c:pt>
                <c:pt idx="2426">
                  <c:v>48590</c:v>
                </c:pt>
                <c:pt idx="2427">
                  <c:v>48597</c:v>
                </c:pt>
                <c:pt idx="2428">
                  <c:v>48604</c:v>
                </c:pt>
                <c:pt idx="2429">
                  <c:v>48611</c:v>
                </c:pt>
                <c:pt idx="2430">
                  <c:v>48618</c:v>
                </c:pt>
                <c:pt idx="2431">
                  <c:v>48625</c:v>
                </c:pt>
                <c:pt idx="2432">
                  <c:v>48632</c:v>
                </c:pt>
                <c:pt idx="2433">
                  <c:v>48639</c:v>
                </c:pt>
                <c:pt idx="2434">
                  <c:v>48646</c:v>
                </c:pt>
                <c:pt idx="2435">
                  <c:v>48653</c:v>
                </c:pt>
                <c:pt idx="2436">
                  <c:v>48660</c:v>
                </c:pt>
                <c:pt idx="2437">
                  <c:v>48667</c:v>
                </c:pt>
                <c:pt idx="2438">
                  <c:v>48674</c:v>
                </c:pt>
                <c:pt idx="2439">
                  <c:v>48681</c:v>
                </c:pt>
                <c:pt idx="2440">
                  <c:v>48688</c:v>
                </c:pt>
                <c:pt idx="2441">
                  <c:v>48695</c:v>
                </c:pt>
                <c:pt idx="2442">
                  <c:v>48702</c:v>
                </c:pt>
                <c:pt idx="2443">
                  <c:v>48709</c:v>
                </c:pt>
                <c:pt idx="2444">
                  <c:v>48716</c:v>
                </c:pt>
                <c:pt idx="2445">
                  <c:v>48723</c:v>
                </c:pt>
                <c:pt idx="2446">
                  <c:v>48730</c:v>
                </c:pt>
                <c:pt idx="2447">
                  <c:v>48737</c:v>
                </c:pt>
                <c:pt idx="2448">
                  <c:v>48744</c:v>
                </c:pt>
                <c:pt idx="2449">
                  <c:v>48751</c:v>
                </c:pt>
                <c:pt idx="2450">
                  <c:v>48758</c:v>
                </c:pt>
                <c:pt idx="2451">
                  <c:v>48765</c:v>
                </c:pt>
                <c:pt idx="2452">
                  <c:v>48772</c:v>
                </c:pt>
                <c:pt idx="2453">
                  <c:v>48779</c:v>
                </c:pt>
                <c:pt idx="2454">
                  <c:v>48786</c:v>
                </c:pt>
                <c:pt idx="2455">
                  <c:v>48793</c:v>
                </c:pt>
                <c:pt idx="2456">
                  <c:v>48800</c:v>
                </c:pt>
                <c:pt idx="2457">
                  <c:v>48807</c:v>
                </c:pt>
                <c:pt idx="2458">
                  <c:v>48814</c:v>
                </c:pt>
                <c:pt idx="2459">
                  <c:v>48821</c:v>
                </c:pt>
                <c:pt idx="2460">
                  <c:v>48828</c:v>
                </c:pt>
                <c:pt idx="2461">
                  <c:v>48835</c:v>
                </c:pt>
                <c:pt idx="2462">
                  <c:v>48842</c:v>
                </c:pt>
                <c:pt idx="2463">
                  <c:v>48849</c:v>
                </c:pt>
                <c:pt idx="2464">
                  <c:v>48856</c:v>
                </c:pt>
                <c:pt idx="2465">
                  <c:v>48863</c:v>
                </c:pt>
                <c:pt idx="2466">
                  <c:v>48870</c:v>
                </c:pt>
                <c:pt idx="2467">
                  <c:v>48877</c:v>
                </c:pt>
                <c:pt idx="2468">
                  <c:v>48884</c:v>
                </c:pt>
                <c:pt idx="2469">
                  <c:v>48891</c:v>
                </c:pt>
                <c:pt idx="2470">
                  <c:v>48898</c:v>
                </c:pt>
                <c:pt idx="2471">
                  <c:v>48905</c:v>
                </c:pt>
                <c:pt idx="2472">
                  <c:v>48912</c:v>
                </c:pt>
                <c:pt idx="2473">
                  <c:v>48919</c:v>
                </c:pt>
                <c:pt idx="2474">
                  <c:v>48926</c:v>
                </c:pt>
                <c:pt idx="2475">
                  <c:v>48933</c:v>
                </c:pt>
                <c:pt idx="2476">
                  <c:v>48940</c:v>
                </c:pt>
                <c:pt idx="2477">
                  <c:v>48947</c:v>
                </c:pt>
                <c:pt idx="2478">
                  <c:v>48954</c:v>
                </c:pt>
                <c:pt idx="2479">
                  <c:v>48961</c:v>
                </c:pt>
                <c:pt idx="2480">
                  <c:v>48968</c:v>
                </c:pt>
                <c:pt idx="2481">
                  <c:v>48975</c:v>
                </c:pt>
                <c:pt idx="2482">
                  <c:v>48982</c:v>
                </c:pt>
                <c:pt idx="2483">
                  <c:v>48989</c:v>
                </c:pt>
                <c:pt idx="2484">
                  <c:v>48996</c:v>
                </c:pt>
                <c:pt idx="2485">
                  <c:v>49003</c:v>
                </c:pt>
                <c:pt idx="2486">
                  <c:v>49010</c:v>
                </c:pt>
                <c:pt idx="2487">
                  <c:v>49017</c:v>
                </c:pt>
                <c:pt idx="2488">
                  <c:v>49024</c:v>
                </c:pt>
                <c:pt idx="2489">
                  <c:v>49031</c:v>
                </c:pt>
                <c:pt idx="2490">
                  <c:v>49038</c:v>
                </c:pt>
                <c:pt idx="2491">
                  <c:v>49045</c:v>
                </c:pt>
                <c:pt idx="2492">
                  <c:v>49052</c:v>
                </c:pt>
                <c:pt idx="2493">
                  <c:v>49059</c:v>
                </c:pt>
                <c:pt idx="2494">
                  <c:v>49066</c:v>
                </c:pt>
                <c:pt idx="2495">
                  <c:v>49073</c:v>
                </c:pt>
                <c:pt idx="2496">
                  <c:v>49080</c:v>
                </c:pt>
                <c:pt idx="2497">
                  <c:v>49087</c:v>
                </c:pt>
                <c:pt idx="2498">
                  <c:v>49094</c:v>
                </c:pt>
                <c:pt idx="2499">
                  <c:v>49101</c:v>
                </c:pt>
                <c:pt idx="2500">
                  <c:v>49108</c:v>
                </c:pt>
                <c:pt idx="2501">
                  <c:v>49115</c:v>
                </c:pt>
                <c:pt idx="2502">
                  <c:v>49122</c:v>
                </c:pt>
                <c:pt idx="2503">
                  <c:v>49129</c:v>
                </c:pt>
                <c:pt idx="2504">
                  <c:v>49136</c:v>
                </c:pt>
                <c:pt idx="2505">
                  <c:v>49143</c:v>
                </c:pt>
                <c:pt idx="2506">
                  <c:v>49150</c:v>
                </c:pt>
                <c:pt idx="2507">
                  <c:v>49157</c:v>
                </c:pt>
                <c:pt idx="2508">
                  <c:v>49164</c:v>
                </c:pt>
                <c:pt idx="2509">
                  <c:v>49171</c:v>
                </c:pt>
                <c:pt idx="2510">
                  <c:v>49178</c:v>
                </c:pt>
                <c:pt idx="2511">
                  <c:v>49185</c:v>
                </c:pt>
                <c:pt idx="2512">
                  <c:v>49192</c:v>
                </c:pt>
                <c:pt idx="2513">
                  <c:v>49199</c:v>
                </c:pt>
                <c:pt idx="2514">
                  <c:v>49206</c:v>
                </c:pt>
                <c:pt idx="2515">
                  <c:v>49213</c:v>
                </c:pt>
                <c:pt idx="2516">
                  <c:v>49220</c:v>
                </c:pt>
                <c:pt idx="2517">
                  <c:v>49227</c:v>
                </c:pt>
                <c:pt idx="2518">
                  <c:v>49234</c:v>
                </c:pt>
                <c:pt idx="2519">
                  <c:v>49241</c:v>
                </c:pt>
                <c:pt idx="2520">
                  <c:v>49248</c:v>
                </c:pt>
                <c:pt idx="2521">
                  <c:v>49255</c:v>
                </c:pt>
                <c:pt idx="2522">
                  <c:v>49262</c:v>
                </c:pt>
                <c:pt idx="2523">
                  <c:v>49269</c:v>
                </c:pt>
                <c:pt idx="2524">
                  <c:v>49276</c:v>
                </c:pt>
                <c:pt idx="2525">
                  <c:v>49283</c:v>
                </c:pt>
                <c:pt idx="2526">
                  <c:v>49290</c:v>
                </c:pt>
                <c:pt idx="2527">
                  <c:v>49297</c:v>
                </c:pt>
                <c:pt idx="2528">
                  <c:v>49305</c:v>
                </c:pt>
                <c:pt idx="2529">
                  <c:v>49312</c:v>
                </c:pt>
                <c:pt idx="2530">
                  <c:v>49319</c:v>
                </c:pt>
                <c:pt idx="2531">
                  <c:v>49326</c:v>
                </c:pt>
                <c:pt idx="2532">
                  <c:v>49333</c:v>
                </c:pt>
                <c:pt idx="2533">
                  <c:v>49340</c:v>
                </c:pt>
                <c:pt idx="2534">
                  <c:v>49347</c:v>
                </c:pt>
                <c:pt idx="2535">
                  <c:v>49354</c:v>
                </c:pt>
                <c:pt idx="2536">
                  <c:v>49361</c:v>
                </c:pt>
                <c:pt idx="2537">
                  <c:v>49368</c:v>
                </c:pt>
                <c:pt idx="2538">
                  <c:v>49375</c:v>
                </c:pt>
                <c:pt idx="2539">
                  <c:v>49382</c:v>
                </c:pt>
                <c:pt idx="2540">
                  <c:v>49389</c:v>
                </c:pt>
                <c:pt idx="2541">
                  <c:v>49396</c:v>
                </c:pt>
                <c:pt idx="2542">
                  <c:v>49403</c:v>
                </c:pt>
                <c:pt idx="2543">
                  <c:v>49410</c:v>
                </c:pt>
                <c:pt idx="2544">
                  <c:v>49417</c:v>
                </c:pt>
                <c:pt idx="2545">
                  <c:v>49424</c:v>
                </c:pt>
                <c:pt idx="2546">
                  <c:v>49431</c:v>
                </c:pt>
                <c:pt idx="2547">
                  <c:v>49438</c:v>
                </c:pt>
                <c:pt idx="2548">
                  <c:v>49445</c:v>
                </c:pt>
                <c:pt idx="2549">
                  <c:v>49452</c:v>
                </c:pt>
                <c:pt idx="2550">
                  <c:v>49459</c:v>
                </c:pt>
                <c:pt idx="2551">
                  <c:v>49466</c:v>
                </c:pt>
                <c:pt idx="2552">
                  <c:v>49473</c:v>
                </c:pt>
                <c:pt idx="2553">
                  <c:v>49480</c:v>
                </c:pt>
                <c:pt idx="2554">
                  <c:v>49487</c:v>
                </c:pt>
                <c:pt idx="2555">
                  <c:v>49494</c:v>
                </c:pt>
                <c:pt idx="2556">
                  <c:v>49501</c:v>
                </c:pt>
                <c:pt idx="2557">
                  <c:v>49508</c:v>
                </c:pt>
                <c:pt idx="2558">
                  <c:v>49515</c:v>
                </c:pt>
                <c:pt idx="2559">
                  <c:v>49522</c:v>
                </c:pt>
                <c:pt idx="2560">
                  <c:v>49529</c:v>
                </c:pt>
                <c:pt idx="2561">
                  <c:v>49536</c:v>
                </c:pt>
                <c:pt idx="2562">
                  <c:v>49543</c:v>
                </c:pt>
                <c:pt idx="2563">
                  <c:v>49550</c:v>
                </c:pt>
                <c:pt idx="2564">
                  <c:v>49557</c:v>
                </c:pt>
                <c:pt idx="2565">
                  <c:v>49564</c:v>
                </c:pt>
                <c:pt idx="2566">
                  <c:v>49571</c:v>
                </c:pt>
                <c:pt idx="2567">
                  <c:v>49578</c:v>
                </c:pt>
                <c:pt idx="2568">
                  <c:v>49585</c:v>
                </c:pt>
                <c:pt idx="2569">
                  <c:v>49592</c:v>
                </c:pt>
                <c:pt idx="2570">
                  <c:v>49599</c:v>
                </c:pt>
                <c:pt idx="2571">
                  <c:v>49606</c:v>
                </c:pt>
                <c:pt idx="2572">
                  <c:v>49613</c:v>
                </c:pt>
                <c:pt idx="2573">
                  <c:v>49620</c:v>
                </c:pt>
                <c:pt idx="2574">
                  <c:v>49627</c:v>
                </c:pt>
                <c:pt idx="2575">
                  <c:v>49634</c:v>
                </c:pt>
                <c:pt idx="2576">
                  <c:v>49641</c:v>
                </c:pt>
                <c:pt idx="2577">
                  <c:v>49648</c:v>
                </c:pt>
                <c:pt idx="2578">
                  <c:v>49655</c:v>
                </c:pt>
                <c:pt idx="2579">
                  <c:v>49662</c:v>
                </c:pt>
                <c:pt idx="2580">
                  <c:v>49670</c:v>
                </c:pt>
                <c:pt idx="2581">
                  <c:v>49677</c:v>
                </c:pt>
                <c:pt idx="2582">
                  <c:v>49684</c:v>
                </c:pt>
                <c:pt idx="2583">
                  <c:v>49691</c:v>
                </c:pt>
                <c:pt idx="2584">
                  <c:v>49698</c:v>
                </c:pt>
                <c:pt idx="2585">
                  <c:v>49705</c:v>
                </c:pt>
                <c:pt idx="2586">
                  <c:v>49712</c:v>
                </c:pt>
                <c:pt idx="2587">
                  <c:v>49719</c:v>
                </c:pt>
                <c:pt idx="2588">
                  <c:v>49726</c:v>
                </c:pt>
                <c:pt idx="2589">
                  <c:v>49733</c:v>
                </c:pt>
                <c:pt idx="2590">
                  <c:v>49740</c:v>
                </c:pt>
                <c:pt idx="2591">
                  <c:v>49747</c:v>
                </c:pt>
                <c:pt idx="2592">
                  <c:v>49754</c:v>
                </c:pt>
                <c:pt idx="2593">
                  <c:v>49761</c:v>
                </c:pt>
                <c:pt idx="2594">
                  <c:v>49768</c:v>
                </c:pt>
                <c:pt idx="2595">
                  <c:v>49775</c:v>
                </c:pt>
                <c:pt idx="2596">
                  <c:v>49782</c:v>
                </c:pt>
                <c:pt idx="2597">
                  <c:v>49789</c:v>
                </c:pt>
                <c:pt idx="2598">
                  <c:v>49797</c:v>
                </c:pt>
                <c:pt idx="2599">
                  <c:v>49804</c:v>
                </c:pt>
                <c:pt idx="2600">
                  <c:v>49811</c:v>
                </c:pt>
                <c:pt idx="2601">
                  <c:v>49818</c:v>
                </c:pt>
                <c:pt idx="2602">
                  <c:v>49825</c:v>
                </c:pt>
                <c:pt idx="2603">
                  <c:v>49832</c:v>
                </c:pt>
                <c:pt idx="2604">
                  <c:v>49839</c:v>
                </c:pt>
                <c:pt idx="2605">
                  <c:v>49846</c:v>
                </c:pt>
                <c:pt idx="2606">
                  <c:v>49853</c:v>
                </c:pt>
                <c:pt idx="2607">
                  <c:v>49860</c:v>
                </c:pt>
                <c:pt idx="2608">
                  <c:v>49867</c:v>
                </c:pt>
                <c:pt idx="2609">
                  <c:v>49874</c:v>
                </c:pt>
                <c:pt idx="2610">
                  <c:v>49881</c:v>
                </c:pt>
                <c:pt idx="2611">
                  <c:v>49888</c:v>
                </c:pt>
                <c:pt idx="2612">
                  <c:v>49895</c:v>
                </c:pt>
                <c:pt idx="2613">
                  <c:v>49902</c:v>
                </c:pt>
                <c:pt idx="2614">
                  <c:v>49909</c:v>
                </c:pt>
                <c:pt idx="2615">
                  <c:v>49916</c:v>
                </c:pt>
                <c:pt idx="2616">
                  <c:v>49923</c:v>
                </c:pt>
                <c:pt idx="2617">
                  <c:v>49930</c:v>
                </c:pt>
                <c:pt idx="2618">
                  <c:v>49937</c:v>
                </c:pt>
                <c:pt idx="2619">
                  <c:v>49944</c:v>
                </c:pt>
                <c:pt idx="2620">
                  <c:v>49951</c:v>
                </c:pt>
                <c:pt idx="2621">
                  <c:v>49958</c:v>
                </c:pt>
                <c:pt idx="2622">
                  <c:v>49965</c:v>
                </c:pt>
                <c:pt idx="2623">
                  <c:v>49972</c:v>
                </c:pt>
                <c:pt idx="2624">
                  <c:v>49979</c:v>
                </c:pt>
                <c:pt idx="2625">
                  <c:v>49986</c:v>
                </c:pt>
                <c:pt idx="2626">
                  <c:v>49993</c:v>
                </c:pt>
                <c:pt idx="2627">
                  <c:v>50000</c:v>
                </c:pt>
                <c:pt idx="2628">
                  <c:v>50007</c:v>
                </c:pt>
                <c:pt idx="2629">
                  <c:v>50014</c:v>
                </c:pt>
                <c:pt idx="2630">
                  <c:v>50021</c:v>
                </c:pt>
                <c:pt idx="2631">
                  <c:v>50028</c:v>
                </c:pt>
                <c:pt idx="2632">
                  <c:v>50038</c:v>
                </c:pt>
                <c:pt idx="2633">
                  <c:v>50045</c:v>
                </c:pt>
                <c:pt idx="2634">
                  <c:v>50052</c:v>
                </c:pt>
                <c:pt idx="2635">
                  <c:v>50059</c:v>
                </c:pt>
                <c:pt idx="2636">
                  <c:v>50066</c:v>
                </c:pt>
                <c:pt idx="2637">
                  <c:v>50073</c:v>
                </c:pt>
                <c:pt idx="2638">
                  <c:v>50080</c:v>
                </c:pt>
                <c:pt idx="2639">
                  <c:v>50087</c:v>
                </c:pt>
                <c:pt idx="2640">
                  <c:v>50094</c:v>
                </c:pt>
                <c:pt idx="2641">
                  <c:v>50101</c:v>
                </c:pt>
                <c:pt idx="2642">
                  <c:v>50108</c:v>
                </c:pt>
                <c:pt idx="2643">
                  <c:v>50115</c:v>
                </c:pt>
                <c:pt idx="2644">
                  <c:v>50122</c:v>
                </c:pt>
                <c:pt idx="2645">
                  <c:v>50129</c:v>
                </c:pt>
                <c:pt idx="2646">
                  <c:v>50137</c:v>
                </c:pt>
                <c:pt idx="2647">
                  <c:v>50144</c:v>
                </c:pt>
                <c:pt idx="2648">
                  <c:v>50151</c:v>
                </c:pt>
                <c:pt idx="2649">
                  <c:v>50158</c:v>
                </c:pt>
                <c:pt idx="2650">
                  <c:v>50165</c:v>
                </c:pt>
                <c:pt idx="2651">
                  <c:v>50172</c:v>
                </c:pt>
                <c:pt idx="2652">
                  <c:v>50179</c:v>
                </c:pt>
                <c:pt idx="2653">
                  <c:v>50186</c:v>
                </c:pt>
                <c:pt idx="2654">
                  <c:v>50193</c:v>
                </c:pt>
                <c:pt idx="2655">
                  <c:v>50200</c:v>
                </c:pt>
                <c:pt idx="2656">
                  <c:v>50207</c:v>
                </c:pt>
                <c:pt idx="2657">
                  <c:v>50214</c:v>
                </c:pt>
                <c:pt idx="2658">
                  <c:v>50221</c:v>
                </c:pt>
                <c:pt idx="2659">
                  <c:v>50228</c:v>
                </c:pt>
                <c:pt idx="2660">
                  <c:v>50235</c:v>
                </c:pt>
                <c:pt idx="2661">
                  <c:v>50242</c:v>
                </c:pt>
                <c:pt idx="2662">
                  <c:v>50249</c:v>
                </c:pt>
                <c:pt idx="2663">
                  <c:v>50256</c:v>
                </c:pt>
                <c:pt idx="2664">
                  <c:v>50263</c:v>
                </c:pt>
                <c:pt idx="2665">
                  <c:v>50270</c:v>
                </c:pt>
                <c:pt idx="2666">
                  <c:v>50277</c:v>
                </c:pt>
                <c:pt idx="2667">
                  <c:v>50284</c:v>
                </c:pt>
                <c:pt idx="2668">
                  <c:v>50291</c:v>
                </c:pt>
                <c:pt idx="2669">
                  <c:v>50298</c:v>
                </c:pt>
                <c:pt idx="2670">
                  <c:v>50305</c:v>
                </c:pt>
                <c:pt idx="2671">
                  <c:v>50312</c:v>
                </c:pt>
                <c:pt idx="2672">
                  <c:v>50319</c:v>
                </c:pt>
                <c:pt idx="2673">
                  <c:v>50326</c:v>
                </c:pt>
                <c:pt idx="2674">
                  <c:v>50333</c:v>
                </c:pt>
                <c:pt idx="2675">
                  <c:v>50340</c:v>
                </c:pt>
                <c:pt idx="2676">
                  <c:v>50347</c:v>
                </c:pt>
                <c:pt idx="2677">
                  <c:v>50354</c:v>
                </c:pt>
                <c:pt idx="2678">
                  <c:v>50361</c:v>
                </c:pt>
                <c:pt idx="2679">
                  <c:v>50368</c:v>
                </c:pt>
                <c:pt idx="2680">
                  <c:v>50375</c:v>
                </c:pt>
                <c:pt idx="2681">
                  <c:v>50382</c:v>
                </c:pt>
                <c:pt idx="2682">
                  <c:v>50389</c:v>
                </c:pt>
                <c:pt idx="2683">
                  <c:v>50396</c:v>
                </c:pt>
                <c:pt idx="2684">
                  <c:v>50403</c:v>
                </c:pt>
                <c:pt idx="2685">
                  <c:v>50410</c:v>
                </c:pt>
                <c:pt idx="2686">
                  <c:v>50417</c:v>
                </c:pt>
                <c:pt idx="2687">
                  <c:v>50424</c:v>
                </c:pt>
                <c:pt idx="2688">
                  <c:v>50431</c:v>
                </c:pt>
                <c:pt idx="2689">
                  <c:v>50438</c:v>
                </c:pt>
                <c:pt idx="2690">
                  <c:v>50445</c:v>
                </c:pt>
                <c:pt idx="2691">
                  <c:v>50452</c:v>
                </c:pt>
                <c:pt idx="2692">
                  <c:v>50459</c:v>
                </c:pt>
                <c:pt idx="2693">
                  <c:v>50466</c:v>
                </c:pt>
                <c:pt idx="2694">
                  <c:v>50473</c:v>
                </c:pt>
                <c:pt idx="2695">
                  <c:v>50480</c:v>
                </c:pt>
                <c:pt idx="2696">
                  <c:v>50487</c:v>
                </c:pt>
                <c:pt idx="2697">
                  <c:v>50494</c:v>
                </c:pt>
                <c:pt idx="2698">
                  <c:v>50501</c:v>
                </c:pt>
                <c:pt idx="2699">
                  <c:v>50508</c:v>
                </c:pt>
                <c:pt idx="2700">
                  <c:v>50515</c:v>
                </c:pt>
                <c:pt idx="2701">
                  <c:v>50522</c:v>
                </c:pt>
                <c:pt idx="2702">
                  <c:v>50529</c:v>
                </c:pt>
                <c:pt idx="2703">
                  <c:v>50536</c:v>
                </c:pt>
                <c:pt idx="2704">
                  <c:v>50543</c:v>
                </c:pt>
                <c:pt idx="2705">
                  <c:v>50550</c:v>
                </c:pt>
                <c:pt idx="2706">
                  <c:v>50557</c:v>
                </c:pt>
                <c:pt idx="2707">
                  <c:v>50564</c:v>
                </c:pt>
                <c:pt idx="2708">
                  <c:v>50571</c:v>
                </c:pt>
                <c:pt idx="2709">
                  <c:v>50578</c:v>
                </c:pt>
                <c:pt idx="2710">
                  <c:v>50585</c:v>
                </c:pt>
                <c:pt idx="2711">
                  <c:v>50592</c:v>
                </c:pt>
                <c:pt idx="2712">
                  <c:v>50599</c:v>
                </c:pt>
                <c:pt idx="2713">
                  <c:v>50606</c:v>
                </c:pt>
                <c:pt idx="2714">
                  <c:v>50613</c:v>
                </c:pt>
                <c:pt idx="2715">
                  <c:v>50620</c:v>
                </c:pt>
                <c:pt idx="2716">
                  <c:v>50627</c:v>
                </c:pt>
                <c:pt idx="2717">
                  <c:v>50634</c:v>
                </c:pt>
                <c:pt idx="2718">
                  <c:v>50641</c:v>
                </c:pt>
                <c:pt idx="2719">
                  <c:v>50648</c:v>
                </c:pt>
                <c:pt idx="2720">
                  <c:v>50655</c:v>
                </c:pt>
                <c:pt idx="2721">
                  <c:v>50662</c:v>
                </c:pt>
                <c:pt idx="2722">
                  <c:v>50669</c:v>
                </c:pt>
                <c:pt idx="2723">
                  <c:v>50676</c:v>
                </c:pt>
                <c:pt idx="2724">
                  <c:v>50683</c:v>
                </c:pt>
                <c:pt idx="2725">
                  <c:v>50690</c:v>
                </c:pt>
                <c:pt idx="2726">
                  <c:v>50697</c:v>
                </c:pt>
                <c:pt idx="2727">
                  <c:v>50704</c:v>
                </c:pt>
                <c:pt idx="2728">
                  <c:v>50711</c:v>
                </c:pt>
                <c:pt idx="2729">
                  <c:v>50718</c:v>
                </c:pt>
                <c:pt idx="2730">
                  <c:v>50725</c:v>
                </c:pt>
                <c:pt idx="2731">
                  <c:v>50732</c:v>
                </c:pt>
                <c:pt idx="2732">
                  <c:v>50739</c:v>
                </c:pt>
                <c:pt idx="2733">
                  <c:v>50746</c:v>
                </c:pt>
                <c:pt idx="2734">
                  <c:v>50753</c:v>
                </c:pt>
                <c:pt idx="2735">
                  <c:v>50760</c:v>
                </c:pt>
                <c:pt idx="2736">
                  <c:v>50767</c:v>
                </c:pt>
                <c:pt idx="2737">
                  <c:v>50774</c:v>
                </c:pt>
                <c:pt idx="2738">
                  <c:v>50781</c:v>
                </c:pt>
                <c:pt idx="2739">
                  <c:v>50788</c:v>
                </c:pt>
                <c:pt idx="2740">
                  <c:v>50795</c:v>
                </c:pt>
                <c:pt idx="2741">
                  <c:v>50802</c:v>
                </c:pt>
                <c:pt idx="2742">
                  <c:v>50809</c:v>
                </c:pt>
                <c:pt idx="2743">
                  <c:v>50816</c:v>
                </c:pt>
                <c:pt idx="2744">
                  <c:v>50823</c:v>
                </c:pt>
                <c:pt idx="2745">
                  <c:v>50830</c:v>
                </c:pt>
                <c:pt idx="2746">
                  <c:v>50837</c:v>
                </c:pt>
                <c:pt idx="2747">
                  <c:v>50844</c:v>
                </c:pt>
                <c:pt idx="2748">
                  <c:v>50851</c:v>
                </c:pt>
                <c:pt idx="2749">
                  <c:v>50858</c:v>
                </c:pt>
                <c:pt idx="2750">
                  <c:v>50865</c:v>
                </c:pt>
                <c:pt idx="2751">
                  <c:v>50872</c:v>
                </c:pt>
                <c:pt idx="2752">
                  <c:v>50879</c:v>
                </c:pt>
                <c:pt idx="2753">
                  <c:v>50886</c:v>
                </c:pt>
                <c:pt idx="2754">
                  <c:v>50893</c:v>
                </c:pt>
                <c:pt idx="2755">
                  <c:v>50900</c:v>
                </c:pt>
                <c:pt idx="2756">
                  <c:v>50907</c:v>
                </c:pt>
                <c:pt idx="2757">
                  <c:v>50914</c:v>
                </c:pt>
                <c:pt idx="2758">
                  <c:v>50921</c:v>
                </c:pt>
                <c:pt idx="2759">
                  <c:v>50928</c:v>
                </c:pt>
                <c:pt idx="2760">
                  <c:v>50935</c:v>
                </c:pt>
                <c:pt idx="2761">
                  <c:v>50942</c:v>
                </c:pt>
                <c:pt idx="2762">
                  <c:v>50949</c:v>
                </c:pt>
                <c:pt idx="2763">
                  <c:v>50956</c:v>
                </c:pt>
                <c:pt idx="2764">
                  <c:v>50963</c:v>
                </c:pt>
                <c:pt idx="2765">
                  <c:v>50970</c:v>
                </c:pt>
                <c:pt idx="2766">
                  <c:v>50977</c:v>
                </c:pt>
                <c:pt idx="2767">
                  <c:v>50984</c:v>
                </c:pt>
                <c:pt idx="2768">
                  <c:v>50991</c:v>
                </c:pt>
                <c:pt idx="2769">
                  <c:v>50998</c:v>
                </c:pt>
                <c:pt idx="2770">
                  <c:v>51005</c:v>
                </c:pt>
                <c:pt idx="2771">
                  <c:v>51012</c:v>
                </c:pt>
                <c:pt idx="2772">
                  <c:v>51019</c:v>
                </c:pt>
                <c:pt idx="2773">
                  <c:v>51026</c:v>
                </c:pt>
                <c:pt idx="2774">
                  <c:v>51033</c:v>
                </c:pt>
                <c:pt idx="2775">
                  <c:v>51040</c:v>
                </c:pt>
                <c:pt idx="2776">
                  <c:v>51047</c:v>
                </c:pt>
                <c:pt idx="2777">
                  <c:v>51054</c:v>
                </c:pt>
                <c:pt idx="2778">
                  <c:v>51061</c:v>
                </c:pt>
                <c:pt idx="2779">
                  <c:v>51068</c:v>
                </c:pt>
                <c:pt idx="2780">
                  <c:v>51075</c:v>
                </c:pt>
                <c:pt idx="2781">
                  <c:v>51082</c:v>
                </c:pt>
                <c:pt idx="2782">
                  <c:v>51089</c:v>
                </c:pt>
                <c:pt idx="2783">
                  <c:v>51096</c:v>
                </c:pt>
                <c:pt idx="2784">
                  <c:v>51103</c:v>
                </c:pt>
                <c:pt idx="2785">
                  <c:v>51110</c:v>
                </c:pt>
                <c:pt idx="2786">
                  <c:v>51117</c:v>
                </c:pt>
                <c:pt idx="2787">
                  <c:v>51124</c:v>
                </c:pt>
                <c:pt idx="2788">
                  <c:v>51131</c:v>
                </c:pt>
                <c:pt idx="2789">
                  <c:v>51138</c:v>
                </c:pt>
                <c:pt idx="2790">
                  <c:v>51145</c:v>
                </c:pt>
                <c:pt idx="2791">
                  <c:v>51152</c:v>
                </c:pt>
                <c:pt idx="2792">
                  <c:v>51159</c:v>
                </c:pt>
                <c:pt idx="2793">
                  <c:v>51166</c:v>
                </c:pt>
                <c:pt idx="2794">
                  <c:v>51173</c:v>
                </c:pt>
                <c:pt idx="2795">
                  <c:v>51180</c:v>
                </c:pt>
                <c:pt idx="2796">
                  <c:v>51187</c:v>
                </c:pt>
                <c:pt idx="2797">
                  <c:v>51194</c:v>
                </c:pt>
                <c:pt idx="2798">
                  <c:v>51201</c:v>
                </c:pt>
                <c:pt idx="2799">
                  <c:v>51208</c:v>
                </c:pt>
                <c:pt idx="2800">
                  <c:v>51215</c:v>
                </c:pt>
                <c:pt idx="2801">
                  <c:v>51222</c:v>
                </c:pt>
                <c:pt idx="2802">
                  <c:v>51229</c:v>
                </c:pt>
                <c:pt idx="2803">
                  <c:v>51236</c:v>
                </c:pt>
                <c:pt idx="2804">
                  <c:v>51243</c:v>
                </c:pt>
                <c:pt idx="2805">
                  <c:v>51250</c:v>
                </c:pt>
                <c:pt idx="2806">
                  <c:v>51258</c:v>
                </c:pt>
                <c:pt idx="2807">
                  <c:v>51265</c:v>
                </c:pt>
                <c:pt idx="2808">
                  <c:v>51272</c:v>
                </c:pt>
                <c:pt idx="2809">
                  <c:v>51279</c:v>
                </c:pt>
                <c:pt idx="2810">
                  <c:v>51286</c:v>
                </c:pt>
                <c:pt idx="2811">
                  <c:v>51293</c:v>
                </c:pt>
                <c:pt idx="2812">
                  <c:v>51300</c:v>
                </c:pt>
                <c:pt idx="2813">
                  <c:v>51307</c:v>
                </c:pt>
                <c:pt idx="2814">
                  <c:v>51314</c:v>
                </c:pt>
                <c:pt idx="2815">
                  <c:v>51321</c:v>
                </c:pt>
                <c:pt idx="2816">
                  <c:v>51328</c:v>
                </c:pt>
                <c:pt idx="2817">
                  <c:v>51335</c:v>
                </c:pt>
                <c:pt idx="2818">
                  <c:v>51342</c:v>
                </c:pt>
                <c:pt idx="2819">
                  <c:v>51349</c:v>
                </c:pt>
                <c:pt idx="2820">
                  <c:v>51356</c:v>
                </c:pt>
                <c:pt idx="2821">
                  <c:v>51363</c:v>
                </c:pt>
                <c:pt idx="2822">
                  <c:v>51370</c:v>
                </c:pt>
                <c:pt idx="2823">
                  <c:v>51377</c:v>
                </c:pt>
                <c:pt idx="2824">
                  <c:v>51384</c:v>
                </c:pt>
                <c:pt idx="2825">
                  <c:v>51391</c:v>
                </c:pt>
                <c:pt idx="2826">
                  <c:v>51398</c:v>
                </c:pt>
                <c:pt idx="2827">
                  <c:v>51405</c:v>
                </c:pt>
                <c:pt idx="2828">
                  <c:v>51412</c:v>
                </c:pt>
                <c:pt idx="2829">
                  <c:v>51419</c:v>
                </c:pt>
                <c:pt idx="2830">
                  <c:v>51426</c:v>
                </c:pt>
                <c:pt idx="2831">
                  <c:v>51433</c:v>
                </c:pt>
                <c:pt idx="2832">
                  <c:v>51440</c:v>
                </c:pt>
                <c:pt idx="2833">
                  <c:v>51447</c:v>
                </c:pt>
                <c:pt idx="2834">
                  <c:v>51454</c:v>
                </c:pt>
                <c:pt idx="2835">
                  <c:v>51461</c:v>
                </c:pt>
                <c:pt idx="2836">
                  <c:v>51468</c:v>
                </c:pt>
                <c:pt idx="2837">
                  <c:v>51475</c:v>
                </c:pt>
                <c:pt idx="2838">
                  <c:v>51482</c:v>
                </c:pt>
                <c:pt idx="2839">
                  <c:v>51489</c:v>
                </c:pt>
                <c:pt idx="2840">
                  <c:v>51497</c:v>
                </c:pt>
                <c:pt idx="2841">
                  <c:v>51504</c:v>
                </c:pt>
                <c:pt idx="2842">
                  <c:v>51511</c:v>
                </c:pt>
                <c:pt idx="2843">
                  <c:v>51518</c:v>
                </c:pt>
                <c:pt idx="2844">
                  <c:v>51525</c:v>
                </c:pt>
                <c:pt idx="2845">
                  <c:v>51532</c:v>
                </c:pt>
                <c:pt idx="2846">
                  <c:v>51539</c:v>
                </c:pt>
                <c:pt idx="2847">
                  <c:v>51546</c:v>
                </c:pt>
                <c:pt idx="2848">
                  <c:v>51553</c:v>
                </c:pt>
                <c:pt idx="2849">
                  <c:v>51560</c:v>
                </c:pt>
                <c:pt idx="2850">
                  <c:v>51567</c:v>
                </c:pt>
                <c:pt idx="2851">
                  <c:v>51574</c:v>
                </c:pt>
                <c:pt idx="2852">
                  <c:v>51581</c:v>
                </c:pt>
                <c:pt idx="2853">
                  <c:v>51588</c:v>
                </c:pt>
                <c:pt idx="2854">
                  <c:v>51595</c:v>
                </c:pt>
                <c:pt idx="2855">
                  <c:v>51602</c:v>
                </c:pt>
                <c:pt idx="2856">
                  <c:v>51609</c:v>
                </c:pt>
                <c:pt idx="2857">
                  <c:v>51616</c:v>
                </c:pt>
                <c:pt idx="2858">
                  <c:v>51623</c:v>
                </c:pt>
                <c:pt idx="2859">
                  <c:v>51630</c:v>
                </c:pt>
                <c:pt idx="2860">
                  <c:v>51637</c:v>
                </c:pt>
                <c:pt idx="2861">
                  <c:v>51644</c:v>
                </c:pt>
                <c:pt idx="2862">
                  <c:v>51651</c:v>
                </c:pt>
                <c:pt idx="2863">
                  <c:v>51658</c:v>
                </c:pt>
                <c:pt idx="2864">
                  <c:v>51665</c:v>
                </c:pt>
                <c:pt idx="2865">
                  <c:v>51672</c:v>
                </c:pt>
                <c:pt idx="2866">
                  <c:v>51679</c:v>
                </c:pt>
                <c:pt idx="2867">
                  <c:v>51686</c:v>
                </c:pt>
                <c:pt idx="2868">
                  <c:v>51693</c:v>
                </c:pt>
                <c:pt idx="2869">
                  <c:v>51700</c:v>
                </c:pt>
                <c:pt idx="2870">
                  <c:v>51707</c:v>
                </c:pt>
                <c:pt idx="2871">
                  <c:v>51714</c:v>
                </c:pt>
                <c:pt idx="2872">
                  <c:v>51721</c:v>
                </c:pt>
                <c:pt idx="2873">
                  <c:v>51728</c:v>
                </c:pt>
                <c:pt idx="2874">
                  <c:v>51735</c:v>
                </c:pt>
                <c:pt idx="2875">
                  <c:v>51742</c:v>
                </c:pt>
                <c:pt idx="2876">
                  <c:v>51749</c:v>
                </c:pt>
                <c:pt idx="2877">
                  <c:v>51756</c:v>
                </c:pt>
                <c:pt idx="2878">
                  <c:v>51763</c:v>
                </c:pt>
                <c:pt idx="2879">
                  <c:v>51770</c:v>
                </c:pt>
                <c:pt idx="2880">
                  <c:v>51777</c:v>
                </c:pt>
                <c:pt idx="2881">
                  <c:v>51784</c:v>
                </c:pt>
                <c:pt idx="2882">
                  <c:v>51791</c:v>
                </c:pt>
                <c:pt idx="2883">
                  <c:v>51798</c:v>
                </c:pt>
                <c:pt idx="2884">
                  <c:v>51805</c:v>
                </c:pt>
                <c:pt idx="2885">
                  <c:v>51812</c:v>
                </c:pt>
                <c:pt idx="2886">
                  <c:v>51819</c:v>
                </c:pt>
                <c:pt idx="2887">
                  <c:v>51826</c:v>
                </c:pt>
                <c:pt idx="2888">
                  <c:v>51833</c:v>
                </c:pt>
                <c:pt idx="2889">
                  <c:v>51840</c:v>
                </c:pt>
                <c:pt idx="2890">
                  <c:v>51847</c:v>
                </c:pt>
                <c:pt idx="2891">
                  <c:v>51854</c:v>
                </c:pt>
                <c:pt idx="2892">
                  <c:v>51862</c:v>
                </c:pt>
                <c:pt idx="2893">
                  <c:v>51869</c:v>
                </c:pt>
                <c:pt idx="2894">
                  <c:v>51876</c:v>
                </c:pt>
                <c:pt idx="2895">
                  <c:v>51883</c:v>
                </c:pt>
                <c:pt idx="2896">
                  <c:v>51890</c:v>
                </c:pt>
                <c:pt idx="2897">
                  <c:v>51897</c:v>
                </c:pt>
                <c:pt idx="2898">
                  <c:v>51904</c:v>
                </c:pt>
                <c:pt idx="2899">
                  <c:v>51911</c:v>
                </c:pt>
                <c:pt idx="2900">
                  <c:v>51918</c:v>
                </c:pt>
                <c:pt idx="2901">
                  <c:v>51925</c:v>
                </c:pt>
                <c:pt idx="2902">
                  <c:v>51932</c:v>
                </c:pt>
                <c:pt idx="2903">
                  <c:v>51939</c:v>
                </c:pt>
                <c:pt idx="2904">
                  <c:v>51946</c:v>
                </c:pt>
                <c:pt idx="2905">
                  <c:v>51953</c:v>
                </c:pt>
                <c:pt idx="2906">
                  <c:v>51964</c:v>
                </c:pt>
                <c:pt idx="2907">
                  <c:v>51971</c:v>
                </c:pt>
                <c:pt idx="2908">
                  <c:v>51978</c:v>
                </c:pt>
                <c:pt idx="2909">
                  <c:v>51985</c:v>
                </c:pt>
                <c:pt idx="2910">
                  <c:v>51992</c:v>
                </c:pt>
                <c:pt idx="2911">
                  <c:v>51999</c:v>
                </c:pt>
                <c:pt idx="2912">
                  <c:v>52006</c:v>
                </c:pt>
                <c:pt idx="2913">
                  <c:v>52013</c:v>
                </c:pt>
                <c:pt idx="2914">
                  <c:v>52020</c:v>
                </c:pt>
                <c:pt idx="2915">
                  <c:v>52027</c:v>
                </c:pt>
                <c:pt idx="2916">
                  <c:v>52034</c:v>
                </c:pt>
                <c:pt idx="2917">
                  <c:v>52041</c:v>
                </c:pt>
                <c:pt idx="2918">
                  <c:v>52048</c:v>
                </c:pt>
                <c:pt idx="2919">
                  <c:v>52055</c:v>
                </c:pt>
                <c:pt idx="2920">
                  <c:v>52062</c:v>
                </c:pt>
                <c:pt idx="2921">
                  <c:v>52069</c:v>
                </c:pt>
                <c:pt idx="2922">
                  <c:v>52076</c:v>
                </c:pt>
                <c:pt idx="2923">
                  <c:v>52083</c:v>
                </c:pt>
                <c:pt idx="2924">
                  <c:v>52090</c:v>
                </c:pt>
                <c:pt idx="2925">
                  <c:v>52097</c:v>
                </c:pt>
                <c:pt idx="2926">
                  <c:v>52104</c:v>
                </c:pt>
                <c:pt idx="2927">
                  <c:v>52111</c:v>
                </c:pt>
                <c:pt idx="2928">
                  <c:v>52118</c:v>
                </c:pt>
                <c:pt idx="2929">
                  <c:v>52125</c:v>
                </c:pt>
                <c:pt idx="2930">
                  <c:v>52132</c:v>
                </c:pt>
                <c:pt idx="2931">
                  <c:v>52139</c:v>
                </c:pt>
                <c:pt idx="2932">
                  <c:v>52146</c:v>
                </c:pt>
                <c:pt idx="2933">
                  <c:v>52153</c:v>
                </c:pt>
                <c:pt idx="2934">
                  <c:v>52160</c:v>
                </c:pt>
                <c:pt idx="2935">
                  <c:v>52167</c:v>
                </c:pt>
                <c:pt idx="2936">
                  <c:v>52174</c:v>
                </c:pt>
                <c:pt idx="2937">
                  <c:v>52181</c:v>
                </c:pt>
                <c:pt idx="2938">
                  <c:v>52188</c:v>
                </c:pt>
                <c:pt idx="2939">
                  <c:v>52195</c:v>
                </c:pt>
                <c:pt idx="2940">
                  <c:v>52202</c:v>
                </c:pt>
                <c:pt idx="2941">
                  <c:v>52209</c:v>
                </c:pt>
                <c:pt idx="2942">
                  <c:v>52216</c:v>
                </c:pt>
                <c:pt idx="2943">
                  <c:v>52223</c:v>
                </c:pt>
                <c:pt idx="2944">
                  <c:v>52230</c:v>
                </c:pt>
                <c:pt idx="2945">
                  <c:v>52237</c:v>
                </c:pt>
                <c:pt idx="2946">
                  <c:v>52244</c:v>
                </c:pt>
                <c:pt idx="2947">
                  <c:v>52251</c:v>
                </c:pt>
                <c:pt idx="2948">
                  <c:v>52258</c:v>
                </c:pt>
                <c:pt idx="2949">
                  <c:v>52265</c:v>
                </c:pt>
                <c:pt idx="2950">
                  <c:v>52272</c:v>
                </c:pt>
                <c:pt idx="2951">
                  <c:v>52279</c:v>
                </c:pt>
                <c:pt idx="2952">
                  <c:v>52286</c:v>
                </c:pt>
                <c:pt idx="2953">
                  <c:v>52293</c:v>
                </c:pt>
                <c:pt idx="2954">
                  <c:v>52300</c:v>
                </c:pt>
                <c:pt idx="2955">
                  <c:v>52307</c:v>
                </c:pt>
                <c:pt idx="2956">
                  <c:v>52314</c:v>
                </c:pt>
                <c:pt idx="2957">
                  <c:v>52321</c:v>
                </c:pt>
                <c:pt idx="2958">
                  <c:v>52328</c:v>
                </c:pt>
                <c:pt idx="2959">
                  <c:v>52335</c:v>
                </c:pt>
                <c:pt idx="2960">
                  <c:v>52342</c:v>
                </c:pt>
                <c:pt idx="2961">
                  <c:v>52349</c:v>
                </c:pt>
                <c:pt idx="2962">
                  <c:v>52356</c:v>
                </c:pt>
                <c:pt idx="2963">
                  <c:v>52363</c:v>
                </c:pt>
                <c:pt idx="2964">
                  <c:v>52370</c:v>
                </c:pt>
                <c:pt idx="2965">
                  <c:v>52377</c:v>
                </c:pt>
                <c:pt idx="2966">
                  <c:v>52384</c:v>
                </c:pt>
                <c:pt idx="2967">
                  <c:v>52391</c:v>
                </c:pt>
                <c:pt idx="2968">
                  <c:v>52398</c:v>
                </c:pt>
                <c:pt idx="2969">
                  <c:v>52405</c:v>
                </c:pt>
                <c:pt idx="2970">
                  <c:v>52412</c:v>
                </c:pt>
                <c:pt idx="2971">
                  <c:v>52419</c:v>
                </c:pt>
                <c:pt idx="2972">
                  <c:v>52426</c:v>
                </c:pt>
                <c:pt idx="2973">
                  <c:v>52433</c:v>
                </c:pt>
                <c:pt idx="2974">
                  <c:v>52440</c:v>
                </c:pt>
                <c:pt idx="2975">
                  <c:v>52447</c:v>
                </c:pt>
                <c:pt idx="2976">
                  <c:v>52454</c:v>
                </c:pt>
                <c:pt idx="2977">
                  <c:v>52461</c:v>
                </c:pt>
                <c:pt idx="2978">
                  <c:v>52468</c:v>
                </c:pt>
                <c:pt idx="2979">
                  <c:v>52475</c:v>
                </c:pt>
                <c:pt idx="2980">
                  <c:v>52482</c:v>
                </c:pt>
                <c:pt idx="2981">
                  <c:v>52489</c:v>
                </c:pt>
                <c:pt idx="2982">
                  <c:v>52496</c:v>
                </c:pt>
                <c:pt idx="2983">
                  <c:v>52503</c:v>
                </c:pt>
                <c:pt idx="2984">
                  <c:v>52510</c:v>
                </c:pt>
                <c:pt idx="2985">
                  <c:v>52517</c:v>
                </c:pt>
                <c:pt idx="2986">
                  <c:v>52524</c:v>
                </c:pt>
                <c:pt idx="2987">
                  <c:v>52531</c:v>
                </c:pt>
                <c:pt idx="2988">
                  <c:v>52538</c:v>
                </c:pt>
                <c:pt idx="2989">
                  <c:v>52545</c:v>
                </c:pt>
                <c:pt idx="2990">
                  <c:v>52552</c:v>
                </c:pt>
                <c:pt idx="2991">
                  <c:v>52559</c:v>
                </c:pt>
                <c:pt idx="2992">
                  <c:v>52566</c:v>
                </c:pt>
                <c:pt idx="2993">
                  <c:v>52573</c:v>
                </c:pt>
                <c:pt idx="2994">
                  <c:v>52580</c:v>
                </c:pt>
                <c:pt idx="2995">
                  <c:v>52587</c:v>
                </c:pt>
                <c:pt idx="2996">
                  <c:v>52594</c:v>
                </c:pt>
                <c:pt idx="2997">
                  <c:v>52601</c:v>
                </c:pt>
                <c:pt idx="2998">
                  <c:v>52608</c:v>
                </c:pt>
                <c:pt idx="2999">
                  <c:v>52615</c:v>
                </c:pt>
                <c:pt idx="3000">
                  <c:v>52622</c:v>
                </c:pt>
                <c:pt idx="3001">
                  <c:v>52629</c:v>
                </c:pt>
                <c:pt idx="3002">
                  <c:v>52636</c:v>
                </c:pt>
                <c:pt idx="3003">
                  <c:v>52643</c:v>
                </c:pt>
                <c:pt idx="3004">
                  <c:v>52650</c:v>
                </c:pt>
                <c:pt idx="3005">
                  <c:v>52657</c:v>
                </c:pt>
                <c:pt idx="3006">
                  <c:v>52664</c:v>
                </c:pt>
                <c:pt idx="3007">
                  <c:v>52671</c:v>
                </c:pt>
                <c:pt idx="3008">
                  <c:v>52678</c:v>
                </c:pt>
                <c:pt idx="3009">
                  <c:v>52685</c:v>
                </c:pt>
                <c:pt idx="3010">
                  <c:v>52692</c:v>
                </c:pt>
                <c:pt idx="3011">
                  <c:v>52699</c:v>
                </c:pt>
                <c:pt idx="3012">
                  <c:v>52706</c:v>
                </c:pt>
                <c:pt idx="3013">
                  <c:v>52713</c:v>
                </c:pt>
                <c:pt idx="3014">
                  <c:v>52720</c:v>
                </c:pt>
                <c:pt idx="3015">
                  <c:v>52727</c:v>
                </c:pt>
                <c:pt idx="3016">
                  <c:v>52734</c:v>
                </c:pt>
                <c:pt idx="3017">
                  <c:v>52741</c:v>
                </c:pt>
                <c:pt idx="3018">
                  <c:v>52748</c:v>
                </c:pt>
                <c:pt idx="3019">
                  <c:v>52755</c:v>
                </c:pt>
                <c:pt idx="3020">
                  <c:v>52762</c:v>
                </c:pt>
                <c:pt idx="3021">
                  <c:v>52769</c:v>
                </c:pt>
                <c:pt idx="3022">
                  <c:v>52776</c:v>
                </c:pt>
                <c:pt idx="3023">
                  <c:v>52783</c:v>
                </c:pt>
                <c:pt idx="3024">
                  <c:v>52790</c:v>
                </c:pt>
                <c:pt idx="3025">
                  <c:v>52797</c:v>
                </c:pt>
                <c:pt idx="3026">
                  <c:v>52804</c:v>
                </c:pt>
                <c:pt idx="3027">
                  <c:v>52811</c:v>
                </c:pt>
                <c:pt idx="3028">
                  <c:v>52818</c:v>
                </c:pt>
                <c:pt idx="3029">
                  <c:v>52825</c:v>
                </c:pt>
                <c:pt idx="3030">
                  <c:v>52832</c:v>
                </c:pt>
                <c:pt idx="3031">
                  <c:v>52839</c:v>
                </c:pt>
                <c:pt idx="3032">
                  <c:v>52846</c:v>
                </c:pt>
                <c:pt idx="3033">
                  <c:v>52853</c:v>
                </c:pt>
                <c:pt idx="3034">
                  <c:v>52860</c:v>
                </c:pt>
                <c:pt idx="3035">
                  <c:v>52867</c:v>
                </c:pt>
                <c:pt idx="3036">
                  <c:v>52874</c:v>
                </c:pt>
                <c:pt idx="3037">
                  <c:v>52881</c:v>
                </c:pt>
                <c:pt idx="3038">
                  <c:v>52888</c:v>
                </c:pt>
                <c:pt idx="3039">
                  <c:v>52895</c:v>
                </c:pt>
                <c:pt idx="3040">
                  <c:v>52902</c:v>
                </c:pt>
                <c:pt idx="3041">
                  <c:v>52909</c:v>
                </c:pt>
                <c:pt idx="3042">
                  <c:v>52916</c:v>
                </c:pt>
                <c:pt idx="3043">
                  <c:v>52923</c:v>
                </c:pt>
                <c:pt idx="3044">
                  <c:v>52930</c:v>
                </c:pt>
                <c:pt idx="3045">
                  <c:v>52937</c:v>
                </c:pt>
                <c:pt idx="3046">
                  <c:v>52944</c:v>
                </c:pt>
                <c:pt idx="3047">
                  <c:v>52951</c:v>
                </c:pt>
                <c:pt idx="3048">
                  <c:v>52958</c:v>
                </c:pt>
                <c:pt idx="3049">
                  <c:v>52965</c:v>
                </c:pt>
                <c:pt idx="3050">
                  <c:v>52972</c:v>
                </c:pt>
                <c:pt idx="3051">
                  <c:v>52979</c:v>
                </c:pt>
                <c:pt idx="3052">
                  <c:v>52986</c:v>
                </c:pt>
                <c:pt idx="3053">
                  <c:v>52993</c:v>
                </c:pt>
                <c:pt idx="3054">
                  <c:v>53000</c:v>
                </c:pt>
                <c:pt idx="3055">
                  <c:v>53007</c:v>
                </c:pt>
                <c:pt idx="3056">
                  <c:v>53014</c:v>
                </c:pt>
                <c:pt idx="3057">
                  <c:v>53021</c:v>
                </c:pt>
                <c:pt idx="3058">
                  <c:v>53028</c:v>
                </c:pt>
                <c:pt idx="3059">
                  <c:v>53035</c:v>
                </c:pt>
                <c:pt idx="3060">
                  <c:v>53042</c:v>
                </c:pt>
                <c:pt idx="3061">
                  <c:v>53049</c:v>
                </c:pt>
                <c:pt idx="3062">
                  <c:v>53056</c:v>
                </c:pt>
                <c:pt idx="3063">
                  <c:v>53063</c:v>
                </c:pt>
                <c:pt idx="3064">
                  <c:v>53070</c:v>
                </c:pt>
                <c:pt idx="3065">
                  <c:v>53077</c:v>
                </c:pt>
                <c:pt idx="3066">
                  <c:v>53084</c:v>
                </c:pt>
                <c:pt idx="3067">
                  <c:v>53091</c:v>
                </c:pt>
                <c:pt idx="3068">
                  <c:v>53098</c:v>
                </c:pt>
                <c:pt idx="3069">
                  <c:v>53105</c:v>
                </c:pt>
                <c:pt idx="3070">
                  <c:v>53112</c:v>
                </c:pt>
                <c:pt idx="3071">
                  <c:v>53119</c:v>
                </c:pt>
                <c:pt idx="3072">
                  <c:v>53126</c:v>
                </c:pt>
                <c:pt idx="3073">
                  <c:v>53133</c:v>
                </c:pt>
                <c:pt idx="3074">
                  <c:v>53140</c:v>
                </c:pt>
                <c:pt idx="3075">
                  <c:v>53147</c:v>
                </c:pt>
                <c:pt idx="3076">
                  <c:v>53154</c:v>
                </c:pt>
                <c:pt idx="3077">
                  <c:v>53161</c:v>
                </c:pt>
                <c:pt idx="3078">
                  <c:v>53168</c:v>
                </c:pt>
                <c:pt idx="3079">
                  <c:v>53175</c:v>
                </c:pt>
                <c:pt idx="3080">
                  <c:v>53182</c:v>
                </c:pt>
                <c:pt idx="3081">
                  <c:v>53189</c:v>
                </c:pt>
                <c:pt idx="3082">
                  <c:v>53196</c:v>
                </c:pt>
                <c:pt idx="3083">
                  <c:v>53203</c:v>
                </c:pt>
                <c:pt idx="3084">
                  <c:v>53210</c:v>
                </c:pt>
                <c:pt idx="3085">
                  <c:v>53217</c:v>
                </c:pt>
                <c:pt idx="3086">
                  <c:v>53224</c:v>
                </c:pt>
                <c:pt idx="3087">
                  <c:v>53231</c:v>
                </c:pt>
                <c:pt idx="3088">
                  <c:v>53238</c:v>
                </c:pt>
                <c:pt idx="3089">
                  <c:v>53245</c:v>
                </c:pt>
                <c:pt idx="3090">
                  <c:v>53252</c:v>
                </c:pt>
                <c:pt idx="3091">
                  <c:v>53259</c:v>
                </c:pt>
                <c:pt idx="3092">
                  <c:v>53266</c:v>
                </c:pt>
                <c:pt idx="3093">
                  <c:v>53273</c:v>
                </c:pt>
                <c:pt idx="3094">
                  <c:v>53280</c:v>
                </c:pt>
                <c:pt idx="3095">
                  <c:v>53287</c:v>
                </c:pt>
                <c:pt idx="3096">
                  <c:v>53294</c:v>
                </c:pt>
                <c:pt idx="3097">
                  <c:v>53301</c:v>
                </c:pt>
                <c:pt idx="3098">
                  <c:v>53308</c:v>
                </c:pt>
                <c:pt idx="3099">
                  <c:v>53315</c:v>
                </c:pt>
                <c:pt idx="3100">
                  <c:v>53323</c:v>
                </c:pt>
                <c:pt idx="3101">
                  <c:v>53330</c:v>
                </c:pt>
                <c:pt idx="3102">
                  <c:v>53337</c:v>
                </c:pt>
                <c:pt idx="3103">
                  <c:v>53344</c:v>
                </c:pt>
                <c:pt idx="3104">
                  <c:v>53351</c:v>
                </c:pt>
                <c:pt idx="3105">
                  <c:v>53358</c:v>
                </c:pt>
                <c:pt idx="3106">
                  <c:v>53365</c:v>
                </c:pt>
                <c:pt idx="3107">
                  <c:v>53372</c:v>
                </c:pt>
                <c:pt idx="3108">
                  <c:v>53379</c:v>
                </c:pt>
                <c:pt idx="3109">
                  <c:v>53386</c:v>
                </c:pt>
                <c:pt idx="3110">
                  <c:v>53393</c:v>
                </c:pt>
                <c:pt idx="3111">
                  <c:v>53400</c:v>
                </c:pt>
                <c:pt idx="3112">
                  <c:v>53407</c:v>
                </c:pt>
                <c:pt idx="3113">
                  <c:v>53414</c:v>
                </c:pt>
                <c:pt idx="3114">
                  <c:v>53421</c:v>
                </c:pt>
                <c:pt idx="3115">
                  <c:v>53428</c:v>
                </c:pt>
                <c:pt idx="3116">
                  <c:v>53435</c:v>
                </c:pt>
                <c:pt idx="3117">
                  <c:v>53442</c:v>
                </c:pt>
                <c:pt idx="3118">
                  <c:v>53449</c:v>
                </c:pt>
                <c:pt idx="3119">
                  <c:v>53456</c:v>
                </c:pt>
                <c:pt idx="3120">
                  <c:v>53463</c:v>
                </c:pt>
                <c:pt idx="3121">
                  <c:v>53470</c:v>
                </c:pt>
                <c:pt idx="3122">
                  <c:v>53477</c:v>
                </c:pt>
                <c:pt idx="3123">
                  <c:v>53484</c:v>
                </c:pt>
                <c:pt idx="3124">
                  <c:v>53491</c:v>
                </c:pt>
                <c:pt idx="3125">
                  <c:v>53498</c:v>
                </c:pt>
                <c:pt idx="3126">
                  <c:v>53505</c:v>
                </c:pt>
                <c:pt idx="3127">
                  <c:v>53512</c:v>
                </c:pt>
                <c:pt idx="3128">
                  <c:v>53519</c:v>
                </c:pt>
                <c:pt idx="3129">
                  <c:v>53526</c:v>
                </c:pt>
                <c:pt idx="3130">
                  <c:v>53533</c:v>
                </c:pt>
                <c:pt idx="3131">
                  <c:v>53540</c:v>
                </c:pt>
                <c:pt idx="3132">
                  <c:v>53547</c:v>
                </c:pt>
                <c:pt idx="3133">
                  <c:v>53554</c:v>
                </c:pt>
                <c:pt idx="3134">
                  <c:v>53561</c:v>
                </c:pt>
                <c:pt idx="3135">
                  <c:v>53568</c:v>
                </c:pt>
                <c:pt idx="3136">
                  <c:v>53575</c:v>
                </c:pt>
                <c:pt idx="3137">
                  <c:v>53582</c:v>
                </c:pt>
                <c:pt idx="3138">
                  <c:v>53589</c:v>
                </c:pt>
                <c:pt idx="3139">
                  <c:v>53596</c:v>
                </c:pt>
                <c:pt idx="3140">
                  <c:v>53603</c:v>
                </c:pt>
                <c:pt idx="3141">
                  <c:v>53610</c:v>
                </c:pt>
                <c:pt idx="3142">
                  <c:v>53617</c:v>
                </c:pt>
                <c:pt idx="3143">
                  <c:v>53624</c:v>
                </c:pt>
                <c:pt idx="3144">
                  <c:v>53631</c:v>
                </c:pt>
                <c:pt idx="3145">
                  <c:v>53638</c:v>
                </c:pt>
                <c:pt idx="3146">
                  <c:v>53645</c:v>
                </c:pt>
                <c:pt idx="3147">
                  <c:v>53652</c:v>
                </c:pt>
                <c:pt idx="3148">
                  <c:v>53659</c:v>
                </c:pt>
                <c:pt idx="3149">
                  <c:v>53666</c:v>
                </c:pt>
                <c:pt idx="3150">
                  <c:v>53673</c:v>
                </c:pt>
                <c:pt idx="3151">
                  <c:v>53680</c:v>
                </c:pt>
                <c:pt idx="3152">
                  <c:v>53688</c:v>
                </c:pt>
                <c:pt idx="3153">
                  <c:v>53695</c:v>
                </c:pt>
                <c:pt idx="3154">
                  <c:v>53702</c:v>
                </c:pt>
                <c:pt idx="3155">
                  <c:v>53709</c:v>
                </c:pt>
                <c:pt idx="3156">
                  <c:v>53716</c:v>
                </c:pt>
                <c:pt idx="3157">
                  <c:v>53723</c:v>
                </c:pt>
                <c:pt idx="3158">
                  <c:v>53730</c:v>
                </c:pt>
                <c:pt idx="3159">
                  <c:v>53737</c:v>
                </c:pt>
                <c:pt idx="3160">
                  <c:v>53744</c:v>
                </c:pt>
                <c:pt idx="3161">
                  <c:v>53751</c:v>
                </c:pt>
                <c:pt idx="3162">
                  <c:v>53758</c:v>
                </c:pt>
                <c:pt idx="3163">
                  <c:v>53765</c:v>
                </c:pt>
                <c:pt idx="3164">
                  <c:v>53772</c:v>
                </c:pt>
                <c:pt idx="3165">
                  <c:v>53779</c:v>
                </c:pt>
                <c:pt idx="3166">
                  <c:v>53786</c:v>
                </c:pt>
                <c:pt idx="3167">
                  <c:v>53793</c:v>
                </c:pt>
                <c:pt idx="3168">
                  <c:v>53800</c:v>
                </c:pt>
                <c:pt idx="3169">
                  <c:v>53807</c:v>
                </c:pt>
                <c:pt idx="3170">
                  <c:v>53814</c:v>
                </c:pt>
                <c:pt idx="3171">
                  <c:v>53821</c:v>
                </c:pt>
                <c:pt idx="3172">
                  <c:v>53828</c:v>
                </c:pt>
                <c:pt idx="3173">
                  <c:v>53835</c:v>
                </c:pt>
                <c:pt idx="3174">
                  <c:v>53842</c:v>
                </c:pt>
                <c:pt idx="3175">
                  <c:v>53849</c:v>
                </c:pt>
                <c:pt idx="3176">
                  <c:v>53856</c:v>
                </c:pt>
                <c:pt idx="3177">
                  <c:v>53863</c:v>
                </c:pt>
                <c:pt idx="3178">
                  <c:v>53870</c:v>
                </c:pt>
                <c:pt idx="3179">
                  <c:v>53877</c:v>
                </c:pt>
                <c:pt idx="3180">
                  <c:v>53884</c:v>
                </c:pt>
                <c:pt idx="3181">
                  <c:v>53891</c:v>
                </c:pt>
                <c:pt idx="3182">
                  <c:v>53898</c:v>
                </c:pt>
                <c:pt idx="3183">
                  <c:v>53905</c:v>
                </c:pt>
                <c:pt idx="3184">
                  <c:v>53912</c:v>
                </c:pt>
                <c:pt idx="3185">
                  <c:v>53919</c:v>
                </c:pt>
                <c:pt idx="3186">
                  <c:v>53926</c:v>
                </c:pt>
                <c:pt idx="3187">
                  <c:v>53933</c:v>
                </c:pt>
                <c:pt idx="3188">
                  <c:v>53940</c:v>
                </c:pt>
                <c:pt idx="3189">
                  <c:v>53947</c:v>
                </c:pt>
                <c:pt idx="3190">
                  <c:v>53954</c:v>
                </c:pt>
                <c:pt idx="3191">
                  <c:v>53961</c:v>
                </c:pt>
                <c:pt idx="3192">
                  <c:v>53968</c:v>
                </c:pt>
                <c:pt idx="3193">
                  <c:v>53975</c:v>
                </c:pt>
                <c:pt idx="3194">
                  <c:v>53982</c:v>
                </c:pt>
                <c:pt idx="3195">
                  <c:v>53989</c:v>
                </c:pt>
                <c:pt idx="3196">
                  <c:v>53996</c:v>
                </c:pt>
                <c:pt idx="3197">
                  <c:v>54003</c:v>
                </c:pt>
                <c:pt idx="3198">
                  <c:v>54010</c:v>
                </c:pt>
                <c:pt idx="3199">
                  <c:v>54017</c:v>
                </c:pt>
                <c:pt idx="3200">
                  <c:v>54024</c:v>
                </c:pt>
                <c:pt idx="3201">
                  <c:v>54031</c:v>
                </c:pt>
                <c:pt idx="3202">
                  <c:v>54038</c:v>
                </c:pt>
                <c:pt idx="3203">
                  <c:v>54045</c:v>
                </c:pt>
                <c:pt idx="3204">
                  <c:v>54053</c:v>
                </c:pt>
                <c:pt idx="3205">
                  <c:v>54060</c:v>
                </c:pt>
                <c:pt idx="3206">
                  <c:v>54067</c:v>
                </c:pt>
                <c:pt idx="3207">
                  <c:v>54074</c:v>
                </c:pt>
                <c:pt idx="3208">
                  <c:v>54081</c:v>
                </c:pt>
                <c:pt idx="3209">
                  <c:v>54088</c:v>
                </c:pt>
                <c:pt idx="3210">
                  <c:v>54095</c:v>
                </c:pt>
                <c:pt idx="3211">
                  <c:v>54102</c:v>
                </c:pt>
                <c:pt idx="3212">
                  <c:v>54109</c:v>
                </c:pt>
                <c:pt idx="3213">
                  <c:v>54116</c:v>
                </c:pt>
                <c:pt idx="3214">
                  <c:v>54123</c:v>
                </c:pt>
                <c:pt idx="3215">
                  <c:v>54130</c:v>
                </c:pt>
                <c:pt idx="3216">
                  <c:v>54137</c:v>
                </c:pt>
                <c:pt idx="3217">
                  <c:v>54144</c:v>
                </c:pt>
                <c:pt idx="3218">
                  <c:v>54155</c:v>
                </c:pt>
                <c:pt idx="3219">
                  <c:v>54162</c:v>
                </c:pt>
                <c:pt idx="3220">
                  <c:v>54169</c:v>
                </c:pt>
                <c:pt idx="3221">
                  <c:v>54176</c:v>
                </c:pt>
                <c:pt idx="3222">
                  <c:v>54183</c:v>
                </c:pt>
                <c:pt idx="3223">
                  <c:v>54190</c:v>
                </c:pt>
                <c:pt idx="3224">
                  <c:v>54197</c:v>
                </c:pt>
                <c:pt idx="3225">
                  <c:v>54204</c:v>
                </c:pt>
                <c:pt idx="3226">
                  <c:v>54211</c:v>
                </c:pt>
                <c:pt idx="3227">
                  <c:v>54218</c:v>
                </c:pt>
                <c:pt idx="3228">
                  <c:v>54225</c:v>
                </c:pt>
                <c:pt idx="3229">
                  <c:v>54232</c:v>
                </c:pt>
                <c:pt idx="3230">
                  <c:v>54239</c:v>
                </c:pt>
                <c:pt idx="3231">
                  <c:v>54246</c:v>
                </c:pt>
                <c:pt idx="3232">
                  <c:v>54253</c:v>
                </c:pt>
                <c:pt idx="3233">
                  <c:v>54260</c:v>
                </c:pt>
                <c:pt idx="3234">
                  <c:v>54267</c:v>
                </c:pt>
                <c:pt idx="3235">
                  <c:v>54274</c:v>
                </c:pt>
                <c:pt idx="3236">
                  <c:v>54281</c:v>
                </c:pt>
                <c:pt idx="3237">
                  <c:v>54288</c:v>
                </c:pt>
                <c:pt idx="3238">
                  <c:v>54295</c:v>
                </c:pt>
                <c:pt idx="3239">
                  <c:v>54302</c:v>
                </c:pt>
                <c:pt idx="3240">
                  <c:v>54309</c:v>
                </c:pt>
                <c:pt idx="3241">
                  <c:v>54316</c:v>
                </c:pt>
                <c:pt idx="3242">
                  <c:v>54323</c:v>
                </c:pt>
                <c:pt idx="3243">
                  <c:v>54330</c:v>
                </c:pt>
                <c:pt idx="3244">
                  <c:v>54337</c:v>
                </c:pt>
                <c:pt idx="3245">
                  <c:v>54344</c:v>
                </c:pt>
                <c:pt idx="3246">
                  <c:v>54351</c:v>
                </c:pt>
                <c:pt idx="3247">
                  <c:v>54358</c:v>
                </c:pt>
                <c:pt idx="3248">
                  <c:v>54365</c:v>
                </c:pt>
                <c:pt idx="3249">
                  <c:v>54372</c:v>
                </c:pt>
                <c:pt idx="3250">
                  <c:v>54379</c:v>
                </c:pt>
                <c:pt idx="3251">
                  <c:v>54386</c:v>
                </c:pt>
                <c:pt idx="3252">
                  <c:v>54393</c:v>
                </c:pt>
                <c:pt idx="3253">
                  <c:v>54400</c:v>
                </c:pt>
                <c:pt idx="3254">
                  <c:v>54407</c:v>
                </c:pt>
                <c:pt idx="3255">
                  <c:v>54414</c:v>
                </c:pt>
                <c:pt idx="3256">
                  <c:v>54421</c:v>
                </c:pt>
                <c:pt idx="3257">
                  <c:v>54428</c:v>
                </c:pt>
                <c:pt idx="3258">
                  <c:v>54435</c:v>
                </c:pt>
                <c:pt idx="3259">
                  <c:v>54442</c:v>
                </c:pt>
                <c:pt idx="3260">
                  <c:v>54449</c:v>
                </c:pt>
                <c:pt idx="3261">
                  <c:v>54456</c:v>
                </c:pt>
                <c:pt idx="3262">
                  <c:v>54463</c:v>
                </c:pt>
                <c:pt idx="3263">
                  <c:v>54470</c:v>
                </c:pt>
                <c:pt idx="3264">
                  <c:v>54477</c:v>
                </c:pt>
                <c:pt idx="3265">
                  <c:v>54484</c:v>
                </c:pt>
                <c:pt idx="3266">
                  <c:v>54491</c:v>
                </c:pt>
                <c:pt idx="3267">
                  <c:v>54498</c:v>
                </c:pt>
                <c:pt idx="3268">
                  <c:v>54505</c:v>
                </c:pt>
                <c:pt idx="3269">
                  <c:v>54512</c:v>
                </c:pt>
                <c:pt idx="3270">
                  <c:v>54519</c:v>
                </c:pt>
                <c:pt idx="3271">
                  <c:v>54526</c:v>
                </c:pt>
                <c:pt idx="3272">
                  <c:v>54533</c:v>
                </c:pt>
                <c:pt idx="3273">
                  <c:v>54540</c:v>
                </c:pt>
                <c:pt idx="3274">
                  <c:v>54547</c:v>
                </c:pt>
                <c:pt idx="3275">
                  <c:v>54554</c:v>
                </c:pt>
                <c:pt idx="3276">
                  <c:v>54561</c:v>
                </c:pt>
                <c:pt idx="3277">
                  <c:v>54568</c:v>
                </c:pt>
                <c:pt idx="3278">
                  <c:v>54575</c:v>
                </c:pt>
                <c:pt idx="3279">
                  <c:v>54582</c:v>
                </c:pt>
                <c:pt idx="3280">
                  <c:v>54589</c:v>
                </c:pt>
                <c:pt idx="3281">
                  <c:v>54596</c:v>
                </c:pt>
                <c:pt idx="3282">
                  <c:v>54603</c:v>
                </c:pt>
                <c:pt idx="3283">
                  <c:v>54610</c:v>
                </c:pt>
                <c:pt idx="3284">
                  <c:v>54617</c:v>
                </c:pt>
                <c:pt idx="3285">
                  <c:v>54624</c:v>
                </c:pt>
                <c:pt idx="3286">
                  <c:v>54631</c:v>
                </c:pt>
                <c:pt idx="3287">
                  <c:v>54638</c:v>
                </c:pt>
                <c:pt idx="3288">
                  <c:v>54645</c:v>
                </c:pt>
                <c:pt idx="3289">
                  <c:v>54652</c:v>
                </c:pt>
                <c:pt idx="3290">
                  <c:v>54659</c:v>
                </c:pt>
                <c:pt idx="3291">
                  <c:v>54666</c:v>
                </c:pt>
                <c:pt idx="3292">
                  <c:v>54673</c:v>
                </c:pt>
                <c:pt idx="3293">
                  <c:v>54680</c:v>
                </c:pt>
                <c:pt idx="3294">
                  <c:v>54687</c:v>
                </c:pt>
                <c:pt idx="3295">
                  <c:v>54694</c:v>
                </c:pt>
                <c:pt idx="3296">
                  <c:v>54701</c:v>
                </c:pt>
                <c:pt idx="3297">
                  <c:v>54708</c:v>
                </c:pt>
                <c:pt idx="3298">
                  <c:v>54715</c:v>
                </c:pt>
                <c:pt idx="3299">
                  <c:v>54722</c:v>
                </c:pt>
                <c:pt idx="3300">
                  <c:v>54729</c:v>
                </c:pt>
                <c:pt idx="3301">
                  <c:v>54736</c:v>
                </c:pt>
                <c:pt idx="3302">
                  <c:v>54743</c:v>
                </c:pt>
                <c:pt idx="3303">
                  <c:v>54750</c:v>
                </c:pt>
                <c:pt idx="3304">
                  <c:v>54757</c:v>
                </c:pt>
                <c:pt idx="3305">
                  <c:v>54764</c:v>
                </c:pt>
                <c:pt idx="3306">
                  <c:v>54771</c:v>
                </c:pt>
                <c:pt idx="3307">
                  <c:v>54778</c:v>
                </c:pt>
                <c:pt idx="3308">
                  <c:v>54785</c:v>
                </c:pt>
                <c:pt idx="3309">
                  <c:v>54792</c:v>
                </c:pt>
                <c:pt idx="3310">
                  <c:v>54799</c:v>
                </c:pt>
                <c:pt idx="3311">
                  <c:v>54806</c:v>
                </c:pt>
                <c:pt idx="3312">
                  <c:v>54813</c:v>
                </c:pt>
                <c:pt idx="3313">
                  <c:v>54820</c:v>
                </c:pt>
                <c:pt idx="3314">
                  <c:v>54827</c:v>
                </c:pt>
                <c:pt idx="3315">
                  <c:v>54834</c:v>
                </c:pt>
                <c:pt idx="3316">
                  <c:v>54841</c:v>
                </c:pt>
                <c:pt idx="3317">
                  <c:v>54848</c:v>
                </c:pt>
                <c:pt idx="3318">
                  <c:v>54855</c:v>
                </c:pt>
                <c:pt idx="3319">
                  <c:v>54862</c:v>
                </c:pt>
                <c:pt idx="3320">
                  <c:v>54869</c:v>
                </c:pt>
                <c:pt idx="3321">
                  <c:v>54876</c:v>
                </c:pt>
                <c:pt idx="3322">
                  <c:v>54883</c:v>
                </c:pt>
                <c:pt idx="3323">
                  <c:v>54890</c:v>
                </c:pt>
                <c:pt idx="3324">
                  <c:v>54897</c:v>
                </c:pt>
                <c:pt idx="3325">
                  <c:v>54904</c:v>
                </c:pt>
                <c:pt idx="3326">
                  <c:v>54911</c:v>
                </c:pt>
                <c:pt idx="3327">
                  <c:v>54918</c:v>
                </c:pt>
                <c:pt idx="3328">
                  <c:v>54925</c:v>
                </c:pt>
                <c:pt idx="3329">
                  <c:v>54932</c:v>
                </c:pt>
                <c:pt idx="3330">
                  <c:v>54939</c:v>
                </c:pt>
                <c:pt idx="3331">
                  <c:v>54946</c:v>
                </c:pt>
                <c:pt idx="3332">
                  <c:v>54953</c:v>
                </c:pt>
                <c:pt idx="3333">
                  <c:v>54960</c:v>
                </c:pt>
                <c:pt idx="3334">
                  <c:v>54967</c:v>
                </c:pt>
                <c:pt idx="3335">
                  <c:v>54974</c:v>
                </c:pt>
                <c:pt idx="3336">
                  <c:v>54981</c:v>
                </c:pt>
                <c:pt idx="3337">
                  <c:v>54988</c:v>
                </c:pt>
                <c:pt idx="3338">
                  <c:v>54995</c:v>
                </c:pt>
                <c:pt idx="3339">
                  <c:v>55002</c:v>
                </c:pt>
                <c:pt idx="3340">
                  <c:v>55009</c:v>
                </c:pt>
                <c:pt idx="3341">
                  <c:v>55016</c:v>
                </c:pt>
                <c:pt idx="3342">
                  <c:v>55023</c:v>
                </c:pt>
                <c:pt idx="3343">
                  <c:v>55030</c:v>
                </c:pt>
                <c:pt idx="3344">
                  <c:v>55037</c:v>
                </c:pt>
                <c:pt idx="3345">
                  <c:v>55044</c:v>
                </c:pt>
                <c:pt idx="3346">
                  <c:v>55051</c:v>
                </c:pt>
                <c:pt idx="3347">
                  <c:v>55058</c:v>
                </c:pt>
                <c:pt idx="3348">
                  <c:v>55065</c:v>
                </c:pt>
                <c:pt idx="3349">
                  <c:v>55072</c:v>
                </c:pt>
                <c:pt idx="3350">
                  <c:v>55079</c:v>
                </c:pt>
                <c:pt idx="3351">
                  <c:v>55086</c:v>
                </c:pt>
                <c:pt idx="3352">
                  <c:v>55093</c:v>
                </c:pt>
                <c:pt idx="3353">
                  <c:v>55100</c:v>
                </c:pt>
                <c:pt idx="3354">
                  <c:v>55107</c:v>
                </c:pt>
                <c:pt idx="3355">
                  <c:v>55114</c:v>
                </c:pt>
                <c:pt idx="3356">
                  <c:v>55121</c:v>
                </c:pt>
                <c:pt idx="3357">
                  <c:v>55128</c:v>
                </c:pt>
                <c:pt idx="3358">
                  <c:v>55135</c:v>
                </c:pt>
                <c:pt idx="3359">
                  <c:v>55142</c:v>
                </c:pt>
                <c:pt idx="3360">
                  <c:v>55149</c:v>
                </c:pt>
                <c:pt idx="3361">
                  <c:v>55156</c:v>
                </c:pt>
                <c:pt idx="3362">
                  <c:v>55163</c:v>
                </c:pt>
                <c:pt idx="3363">
                  <c:v>55170</c:v>
                </c:pt>
                <c:pt idx="3364">
                  <c:v>55177</c:v>
                </c:pt>
                <c:pt idx="3365">
                  <c:v>55184</c:v>
                </c:pt>
                <c:pt idx="3366">
                  <c:v>55191</c:v>
                </c:pt>
                <c:pt idx="3367">
                  <c:v>55198</c:v>
                </c:pt>
                <c:pt idx="3368">
                  <c:v>55205</c:v>
                </c:pt>
                <c:pt idx="3369">
                  <c:v>55212</c:v>
                </c:pt>
                <c:pt idx="3370">
                  <c:v>55219</c:v>
                </c:pt>
                <c:pt idx="3371">
                  <c:v>55226</c:v>
                </c:pt>
                <c:pt idx="3372">
                  <c:v>55233</c:v>
                </c:pt>
                <c:pt idx="3373">
                  <c:v>55240</c:v>
                </c:pt>
                <c:pt idx="3374">
                  <c:v>55247</c:v>
                </c:pt>
                <c:pt idx="3375">
                  <c:v>55254</c:v>
                </c:pt>
                <c:pt idx="3376">
                  <c:v>55261</c:v>
                </c:pt>
                <c:pt idx="3377">
                  <c:v>55268</c:v>
                </c:pt>
                <c:pt idx="3378">
                  <c:v>55275</c:v>
                </c:pt>
                <c:pt idx="3379">
                  <c:v>55282</c:v>
                </c:pt>
                <c:pt idx="3380">
                  <c:v>55289</c:v>
                </c:pt>
                <c:pt idx="3381">
                  <c:v>55296</c:v>
                </c:pt>
                <c:pt idx="3382">
                  <c:v>55303</c:v>
                </c:pt>
                <c:pt idx="3383">
                  <c:v>55310</c:v>
                </c:pt>
                <c:pt idx="3384">
                  <c:v>55317</c:v>
                </c:pt>
                <c:pt idx="3385">
                  <c:v>55324</c:v>
                </c:pt>
                <c:pt idx="3386">
                  <c:v>55331</c:v>
                </c:pt>
                <c:pt idx="3387">
                  <c:v>55338</c:v>
                </c:pt>
                <c:pt idx="3388">
                  <c:v>55345</c:v>
                </c:pt>
                <c:pt idx="3389">
                  <c:v>55352</c:v>
                </c:pt>
                <c:pt idx="3390">
                  <c:v>55359</c:v>
                </c:pt>
                <c:pt idx="3391">
                  <c:v>55366</c:v>
                </c:pt>
                <c:pt idx="3392">
                  <c:v>55373</c:v>
                </c:pt>
                <c:pt idx="3393">
                  <c:v>55380</c:v>
                </c:pt>
                <c:pt idx="3394">
                  <c:v>55387</c:v>
                </c:pt>
                <c:pt idx="3395">
                  <c:v>55394</c:v>
                </c:pt>
                <c:pt idx="3396">
                  <c:v>55401</c:v>
                </c:pt>
                <c:pt idx="3397">
                  <c:v>55408</c:v>
                </c:pt>
                <c:pt idx="3398">
                  <c:v>55415</c:v>
                </c:pt>
                <c:pt idx="3399">
                  <c:v>55422</c:v>
                </c:pt>
                <c:pt idx="3400">
                  <c:v>55429</c:v>
                </c:pt>
                <c:pt idx="3401">
                  <c:v>55436</c:v>
                </c:pt>
                <c:pt idx="3402">
                  <c:v>55443</c:v>
                </c:pt>
                <c:pt idx="3403">
                  <c:v>55450</c:v>
                </c:pt>
                <c:pt idx="3404">
                  <c:v>55457</c:v>
                </c:pt>
                <c:pt idx="3405">
                  <c:v>55464</c:v>
                </c:pt>
                <c:pt idx="3406">
                  <c:v>55471</c:v>
                </c:pt>
                <c:pt idx="3407">
                  <c:v>55478</c:v>
                </c:pt>
                <c:pt idx="3408">
                  <c:v>55485</c:v>
                </c:pt>
                <c:pt idx="3409">
                  <c:v>55492</c:v>
                </c:pt>
                <c:pt idx="3410">
                  <c:v>55499</c:v>
                </c:pt>
                <c:pt idx="3411">
                  <c:v>55506</c:v>
                </c:pt>
                <c:pt idx="3412">
                  <c:v>55514</c:v>
                </c:pt>
                <c:pt idx="3413">
                  <c:v>55521</c:v>
                </c:pt>
                <c:pt idx="3414">
                  <c:v>55528</c:v>
                </c:pt>
                <c:pt idx="3415">
                  <c:v>55535</c:v>
                </c:pt>
                <c:pt idx="3416">
                  <c:v>55542</c:v>
                </c:pt>
                <c:pt idx="3417">
                  <c:v>55549</c:v>
                </c:pt>
                <c:pt idx="3418">
                  <c:v>55556</c:v>
                </c:pt>
                <c:pt idx="3419">
                  <c:v>55563</c:v>
                </c:pt>
                <c:pt idx="3420">
                  <c:v>55570</c:v>
                </c:pt>
                <c:pt idx="3421">
                  <c:v>55577</c:v>
                </c:pt>
                <c:pt idx="3422">
                  <c:v>55584</c:v>
                </c:pt>
                <c:pt idx="3423">
                  <c:v>55591</c:v>
                </c:pt>
                <c:pt idx="3424">
                  <c:v>55598</c:v>
                </c:pt>
                <c:pt idx="3425">
                  <c:v>55605</c:v>
                </c:pt>
                <c:pt idx="3426">
                  <c:v>55612</c:v>
                </c:pt>
                <c:pt idx="3427">
                  <c:v>55619</c:v>
                </c:pt>
                <c:pt idx="3428">
                  <c:v>55626</c:v>
                </c:pt>
                <c:pt idx="3429">
                  <c:v>55633</c:v>
                </c:pt>
                <c:pt idx="3430">
                  <c:v>55641</c:v>
                </c:pt>
                <c:pt idx="3431">
                  <c:v>55648</c:v>
                </c:pt>
                <c:pt idx="3432">
                  <c:v>55655</c:v>
                </c:pt>
                <c:pt idx="3433">
                  <c:v>55662</c:v>
                </c:pt>
                <c:pt idx="3434">
                  <c:v>55669</c:v>
                </c:pt>
                <c:pt idx="3435">
                  <c:v>55676</c:v>
                </c:pt>
                <c:pt idx="3436">
                  <c:v>55683</c:v>
                </c:pt>
                <c:pt idx="3437">
                  <c:v>55690</c:v>
                </c:pt>
                <c:pt idx="3438">
                  <c:v>55697</c:v>
                </c:pt>
                <c:pt idx="3439">
                  <c:v>55704</c:v>
                </c:pt>
                <c:pt idx="3440">
                  <c:v>55711</c:v>
                </c:pt>
                <c:pt idx="3441">
                  <c:v>55718</c:v>
                </c:pt>
                <c:pt idx="3442">
                  <c:v>55725</c:v>
                </c:pt>
                <c:pt idx="3443">
                  <c:v>55732</c:v>
                </c:pt>
                <c:pt idx="3444">
                  <c:v>55739</c:v>
                </c:pt>
                <c:pt idx="3445">
                  <c:v>55746</c:v>
                </c:pt>
                <c:pt idx="3446">
                  <c:v>55753</c:v>
                </c:pt>
                <c:pt idx="3447">
                  <c:v>55760</c:v>
                </c:pt>
                <c:pt idx="3448">
                  <c:v>55767</c:v>
                </c:pt>
                <c:pt idx="3449">
                  <c:v>55774</c:v>
                </c:pt>
                <c:pt idx="3450">
                  <c:v>55781</c:v>
                </c:pt>
                <c:pt idx="3451">
                  <c:v>55788</c:v>
                </c:pt>
                <c:pt idx="3452">
                  <c:v>55795</c:v>
                </c:pt>
                <c:pt idx="3453">
                  <c:v>55802</c:v>
                </c:pt>
                <c:pt idx="3454">
                  <c:v>55809</c:v>
                </c:pt>
                <c:pt idx="3455">
                  <c:v>55816</c:v>
                </c:pt>
                <c:pt idx="3456">
                  <c:v>55823</c:v>
                </c:pt>
                <c:pt idx="3457">
                  <c:v>55830</c:v>
                </c:pt>
                <c:pt idx="3458">
                  <c:v>55837</c:v>
                </c:pt>
                <c:pt idx="3459">
                  <c:v>55844</c:v>
                </c:pt>
                <c:pt idx="3460">
                  <c:v>55851</c:v>
                </c:pt>
                <c:pt idx="3461">
                  <c:v>55858</c:v>
                </c:pt>
                <c:pt idx="3462">
                  <c:v>55865</c:v>
                </c:pt>
                <c:pt idx="3463">
                  <c:v>55872</c:v>
                </c:pt>
                <c:pt idx="3464">
                  <c:v>55880</c:v>
                </c:pt>
                <c:pt idx="3465">
                  <c:v>55887</c:v>
                </c:pt>
                <c:pt idx="3466">
                  <c:v>55894</c:v>
                </c:pt>
                <c:pt idx="3467">
                  <c:v>55901</c:v>
                </c:pt>
                <c:pt idx="3468">
                  <c:v>55908</c:v>
                </c:pt>
                <c:pt idx="3469">
                  <c:v>55915</c:v>
                </c:pt>
                <c:pt idx="3470">
                  <c:v>55922</c:v>
                </c:pt>
                <c:pt idx="3471">
                  <c:v>55929</c:v>
                </c:pt>
                <c:pt idx="3472">
                  <c:v>55936</c:v>
                </c:pt>
                <c:pt idx="3473">
                  <c:v>55943</c:v>
                </c:pt>
                <c:pt idx="3474">
                  <c:v>55950</c:v>
                </c:pt>
                <c:pt idx="3475">
                  <c:v>55957</c:v>
                </c:pt>
                <c:pt idx="3476">
                  <c:v>55964</c:v>
                </c:pt>
                <c:pt idx="3477">
                  <c:v>55971</c:v>
                </c:pt>
                <c:pt idx="3478">
                  <c:v>55982</c:v>
                </c:pt>
                <c:pt idx="3479">
                  <c:v>55989</c:v>
                </c:pt>
                <c:pt idx="3480">
                  <c:v>55996</c:v>
                </c:pt>
                <c:pt idx="3481">
                  <c:v>56003</c:v>
                </c:pt>
                <c:pt idx="3482">
                  <c:v>56010</c:v>
                </c:pt>
                <c:pt idx="3483">
                  <c:v>56017</c:v>
                </c:pt>
                <c:pt idx="3484">
                  <c:v>56024</c:v>
                </c:pt>
                <c:pt idx="3485">
                  <c:v>56031</c:v>
                </c:pt>
                <c:pt idx="3486">
                  <c:v>56038</c:v>
                </c:pt>
                <c:pt idx="3487">
                  <c:v>56045</c:v>
                </c:pt>
                <c:pt idx="3488">
                  <c:v>56052</c:v>
                </c:pt>
                <c:pt idx="3489">
                  <c:v>56059</c:v>
                </c:pt>
                <c:pt idx="3490">
                  <c:v>56066</c:v>
                </c:pt>
                <c:pt idx="3491">
                  <c:v>56073</c:v>
                </c:pt>
                <c:pt idx="3492">
                  <c:v>56080</c:v>
                </c:pt>
                <c:pt idx="3493">
                  <c:v>56087</c:v>
                </c:pt>
                <c:pt idx="3494">
                  <c:v>56094</c:v>
                </c:pt>
                <c:pt idx="3495">
                  <c:v>56101</c:v>
                </c:pt>
                <c:pt idx="3496">
                  <c:v>56108</c:v>
                </c:pt>
                <c:pt idx="3497">
                  <c:v>56115</c:v>
                </c:pt>
                <c:pt idx="3498">
                  <c:v>56122</c:v>
                </c:pt>
                <c:pt idx="3499">
                  <c:v>56129</c:v>
                </c:pt>
                <c:pt idx="3500">
                  <c:v>56136</c:v>
                </c:pt>
                <c:pt idx="3501">
                  <c:v>56143</c:v>
                </c:pt>
                <c:pt idx="3502">
                  <c:v>56150</c:v>
                </c:pt>
                <c:pt idx="3503">
                  <c:v>56157</c:v>
                </c:pt>
                <c:pt idx="3504">
                  <c:v>56164</c:v>
                </c:pt>
                <c:pt idx="3505">
                  <c:v>56171</c:v>
                </c:pt>
                <c:pt idx="3506">
                  <c:v>56178</c:v>
                </c:pt>
                <c:pt idx="3507">
                  <c:v>56185</c:v>
                </c:pt>
                <c:pt idx="3508">
                  <c:v>56192</c:v>
                </c:pt>
                <c:pt idx="3509">
                  <c:v>56199</c:v>
                </c:pt>
                <c:pt idx="3510">
                  <c:v>56206</c:v>
                </c:pt>
                <c:pt idx="3511">
                  <c:v>56213</c:v>
                </c:pt>
                <c:pt idx="3512">
                  <c:v>56220</c:v>
                </c:pt>
                <c:pt idx="3513">
                  <c:v>56227</c:v>
                </c:pt>
                <c:pt idx="3514">
                  <c:v>56234</c:v>
                </c:pt>
                <c:pt idx="3515">
                  <c:v>56241</c:v>
                </c:pt>
                <c:pt idx="3516">
                  <c:v>56248</c:v>
                </c:pt>
                <c:pt idx="3517">
                  <c:v>56255</c:v>
                </c:pt>
                <c:pt idx="3518">
                  <c:v>56262</c:v>
                </c:pt>
                <c:pt idx="3519">
                  <c:v>56269</c:v>
                </c:pt>
                <c:pt idx="3520">
                  <c:v>56276</c:v>
                </c:pt>
                <c:pt idx="3521">
                  <c:v>56283</c:v>
                </c:pt>
                <c:pt idx="3522">
                  <c:v>56290</c:v>
                </c:pt>
                <c:pt idx="3523">
                  <c:v>56297</c:v>
                </c:pt>
                <c:pt idx="3524">
                  <c:v>56304</c:v>
                </c:pt>
                <c:pt idx="3525">
                  <c:v>56311</c:v>
                </c:pt>
                <c:pt idx="3526">
                  <c:v>56318</c:v>
                </c:pt>
                <c:pt idx="3527">
                  <c:v>56325</c:v>
                </c:pt>
                <c:pt idx="3528">
                  <c:v>56332</c:v>
                </c:pt>
                <c:pt idx="3529">
                  <c:v>56339</c:v>
                </c:pt>
                <c:pt idx="3530">
                  <c:v>56346</c:v>
                </c:pt>
                <c:pt idx="3531">
                  <c:v>56353</c:v>
                </c:pt>
                <c:pt idx="3532">
                  <c:v>56360</c:v>
                </c:pt>
                <c:pt idx="3533">
                  <c:v>56367</c:v>
                </c:pt>
                <c:pt idx="3534">
                  <c:v>56374</c:v>
                </c:pt>
                <c:pt idx="3535">
                  <c:v>56381</c:v>
                </c:pt>
                <c:pt idx="3536">
                  <c:v>56388</c:v>
                </c:pt>
                <c:pt idx="3537">
                  <c:v>56395</c:v>
                </c:pt>
                <c:pt idx="3538">
                  <c:v>56402</c:v>
                </c:pt>
                <c:pt idx="3539">
                  <c:v>56409</c:v>
                </c:pt>
                <c:pt idx="3540">
                  <c:v>56416</c:v>
                </c:pt>
                <c:pt idx="3541">
                  <c:v>56423</c:v>
                </c:pt>
                <c:pt idx="3542">
                  <c:v>56430</c:v>
                </c:pt>
                <c:pt idx="3543">
                  <c:v>56437</c:v>
                </c:pt>
                <c:pt idx="3544">
                  <c:v>56444</c:v>
                </c:pt>
                <c:pt idx="3545">
                  <c:v>56451</c:v>
                </c:pt>
                <c:pt idx="3546">
                  <c:v>56458</c:v>
                </c:pt>
                <c:pt idx="3547">
                  <c:v>56465</c:v>
                </c:pt>
                <c:pt idx="3548">
                  <c:v>56472</c:v>
                </c:pt>
                <c:pt idx="3549">
                  <c:v>56479</c:v>
                </c:pt>
                <c:pt idx="3550">
                  <c:v>56486</c:v>
                </c:pt>
                <c:pt idx="3551">
                  <c:v>56493</c:v>
                </c:pt>
                <c:pt idx="3552">
                  <c:v>56500</c:v>
                </c:pt>
                <c:pt idx="3553">
                  <c:v>56507</c:v>
                </c:pt>
                <c:pt idx="3554">
                  <c:v>56514</c:v>
                </c:pt>
                <c:pt idx="3555">
                  <c:v>56521</c:v>
                </c:pt>
                <c:pt idx="3556">
                  <c:v>56528</c:v>
                </c:pt>
                <c:pt idx="3557">
                  <c:v>56535</c:v>
                </c:pt>
                <c:pt idx="3558">
                  <c:v>56542</c:v>
                </c:pt>
                <c:pt idx="3559">
                  <c:v>56549</c:v>
                </c:pt>
                <c:pt idx="3560">
                  <c:v>56556</c:v>
                </c:pt>
                <c:pt idx="3561">
                  <c:v>56563</c:v>
                </c:pt>
                <c:pt idx="3562">
                  <c:v>56570</c:v>
                </c:pt>
                <c:pt idx="3563">
                  <c:v>56577</c:v>
                </c:pt>
                <c:pt idx="3564">
                  <c:v>56584</c:v>
                </c:pt>
                <c:pt idx="3565">
                  <c:v>56591</c:v>
                </c:pt>
                <c:pt idx="3566">
                  <c:v>56598</c:v>
                </c:pt>
                <c:pt idx="3567">
                  <c:v>56605</c:v>
                </c:pt>
                <c:pt idx="3568">
                  <c:v>56612</c:v>
                </c:pt>
                <c:pt idx="3569">
                  <c:v>56619</c:v>
                </c:pt>
                <c:pt idx="3570">
                  <c:v>56626</c:v>
                </c:pt>
                <c:pt idx="3571">
                  <c:v>56633</c:v>
                </c:pt>
                <c:pt idx="3572">
                  <c:v>56640</c:v>
                </c:pt>
                <c:pt idx="3573">
                  <c:v>56647</c:v>
                </c:pt>
                <c:pt idx="3574">
                  <c:v>56654</c:v>
                </c:pt>
                <c:pt idx="3575">
                  <c:v>56661</c:v>
                </c:pt>
                <c:pt idx="3576">
                  <c:v>56668</c:v>
                </c:pt>
                <c:pt idx="3577">
                  <c:v>56675</c:v>
                </c:pt>
                <c:pt idx="3578">
                  <c:v>56682</c:v>
                </c:pt>
                <c:pt idx="3579">
                  <c:v>56689</c:v>
                </c:pt>
                <c:pt idx="3580">
                  <c:v>56696</c:v>
                </c:pt>
                <c:pt idx="3581">
                  <c:v>56703</c:v>
                </c:pt>
                <c:pt idx="3582">
                  <c:v>56710</c:v>
                </c:pt>
                <c:pt idx="3583">
                  <c:v>56717</c:v>
                </c:pt>
                <c:pt idx="3584">
                  <c:v>56724</c:v>
                </c:pt>
                <c:pt idx="3585">
                  <c:v>56731</c:v>
                </c:pt>
                <c:pt idx="3586">
                  <c:v>56738</c:v>
                </c:pt>
                <c:pt idx="3587">
                  <c:v>56745</c:v>
                </c:pt>
                <c:pt idx="3588">
                  <c:v>56752</c:v>
                </c:pt>
                <c:pt idx="3589">
                  <c:v>56759</c:v>
                </c:pt>
                <c:pt idx="3590">
                  <c:v>56766</c:v>
                </c:pt>
                <c:pt idx="3591">
                  <c:v>56773</c:v>
                </c:pt>
                <c:pt idx="3592">
                  <c:v>56780</c:v>
                </c:pt>
                <c:pt idx="3593">
                  <c:v>56787</c:v>
                </c:pt>
                <c:pt idx="3594">
                  <c:v>56794</c:v>
                </c:pt>
                <c:pt idx="3595">
                  <c:v>56801</c:v>
                </c:pt>
                <c:pt idx="3596">
                  <c:v>56808</c:v>
                </c:pt>
                <c:pt idx="3597">
                  <c:v>56815</c:v>
                </c:pt>
                <c:pt idx="3598">
                  <c:v>56822</c:v>
                </c:pt>
                <c:pt idx="3599">
                  <c:v>56829</c:v>
                </c:pt>
                <c:pt idx="3600">
                  <c:v>56836</c:v>
                </c:pt>
                <c:pt idx="3601">
                  <c:v>56843</c:v>
                </c:pt>
                <c:pt idx="3602">
                  <c:v>56850</c:v>
                </c:pt>
                <c:pt idx="3603">
                  <c:v>56857</c:v>
                </c:pt>
                <c:pt idx="3604">
                  <c:v>56864</c:v>
                </c:pt>
                <c:pt idx="3605">
                  <c:v>56871</c:v>
                </c:pt>
                <c:pt idx="3606">
                  <c:v>56878</c:v>
                </c:pt>
                <c:pt idx="3607">
                  <c:v>56885</c:v>
                </c:pt>
                <c:pt idx="3608">
                  <c:v>56892</c:v>
                </c:pt>
                <c:pt idx="3609">
                  <c:v>56899</c:v>
                </c:pt>
                <c:pt idx="3610">
                  <c:v>56906</c:v>
                </c:pt>
                <c:pt idx="3611">
                  <c:v>56913</c:v>
                </c:pt>
                <c:pt idx="3612">
                  <c:v>56920</c:v>
                </c:pt>
                <c:pt idx="3613">
                  <c:v>56927</c:v>
                </c:pt>
                <c:pt idx="3614">
                  <c:v>56934</c:v>
                </c:pt>
                <c:pt idx="3615">
                  <c:v>56941</c:v>
                </c:pt>
                <c:pt idx="3616">
                  <c:v>56948</c:v>
                </c:pt>
                <c:pt idx="3617">
                  <c:v>56955</c:v>
                </c:pt>
                <c:pt idx="3618">
                  <c:v>56962</c:v>
                </c:pt>
                <c:pt idx="3619">
                  <c:v>56969</c:v>
                </c:pt>
                <c:pt idx="3620">
                  <c:v>56976</c:v>
                </c:pt>
                <c:pt idx="3621">
                  <c:v>56983</c:v>
                </c:pt>
                <c:pt idx="3622">
                  <c:v>56990</c:v>
                </c:pt>
                <c:pt idx="3623">
                  <c:v>56997</c:v>
                </c:pt>
                <c:pt idx="3624">
                  <c:v>57004</c:v>
                </c:pt>
                <c:pt idx="3625">
                  <c:v>57011</c:v>
                </c:pt>
                <c:pt idx="3626">
                  <c:v>57018</c:v>
                </c:pt>
                <c:pt idx="3627">
                  <c:v>57025</c:v>
                </c:pt>
                <c:pt idx="3628">
                  <c:v>57032</c:v>
                </c:pt>
                <c:pt idx="3629">
                  <c:v>57039</c:v>
                </c:pt>
                <c:pt idx="3630">
                  <c:v>57046</c:v>
                </c:pt>
                <c:pt idx="3631">
                  <c:v>57053</c:v>
                </c:pt>
                <c:pt idx="3632">
                  <c:v>57060</c:v>
                </c:pt>
                <c:pt idx="3633">
                  <c:v>57067</c:v>
                </c:pt>
                <c:pt idx="3634">
                  <c:v>57074</c:v>
                </c:pt>
                <c:pt idx="3635">
                  <c:v>57081</c:v>
                </c:pt>
                <c:pt idx="3636">
                  <c:v>57088</c:v>
                </c:pt>
                <c:pt idx="3637">
                  <c:v>57095</c:v>
                </c:pt>
                <c:pt idx="3638">
                  <c:v>57102</c:v>
                </c:pt>
                <c:pt idx="3639">
                  <c:v>57109</c:v>
                </c:pt>
                <c:pt idx="3640">
                  <c:v>57116</c:v>
                </c:pt>
                <c:pt idx="3641">
                  <c:v>57123</c:v>
                </c:pt>
                <c:pt idx="3642">
                  <c:v>57130</c:v>
                </c:pt>
                <c:pt idx="3643">
                  <c:v>57137</c:v>
                </c:pt>
                <c:pt idx="3644">
                  <c:v>57144</c:v>
                </c:pt>
                <c:pt idx="3645">
                  <c:v>57151</c:v>
                </c:pt>
                <c:pt idx="3646">
                  <c:v>57158</c:v>
                </c:pt>
                <c:pt idx="3647">
                  <c:v>57165</c:v>
                </c:pt>
                <c:pt idx="3648">
                  <c:v>57172</c:v>
                </c:pt>
                <c:pt idx="3649">
                  <c:v>57179</c:v>
                </c:pt>
                <c:pt idx="3650">
                  <c:v>57186</c:v>
                </c:pt>
                <c:pt idx="3651">
                  <c:v>57193</c:v>
                </c:pt>
                <c:pt idx="3652">
                  <c:v>57200</c:v>
                </c:pt>
                <c:pt idx="3653">
                  <c:v>57207</c:v>
                </c:pt>
                <c:pt idx="3654">
                  <c:v>57214</c:v>
                </c:pt>
                <c:pt idx="3655">
                  <c:v>57221</c:v>
                </c:pt>
                <c:pt idx="3656">
                  <c:v>57228</c:v>
                </c:pt>
                <c:pt idx="3657">
                  <c:v>57235</c:v>
                </c:pt>
                <c:pt idx="3658">
                  <c:v>57242</c:v>
                </c:pt>
                <c:pt idx="3659">
                  <c:v>57249</c:v>
                </c:pt>
                <c:pt idx="3660">
                  <c:v>57256</c:v>
                </c:pt>
                <c:pt idx="3661">
                  <c:v>57263</c:v>
                </c:pt>
                <c:pt idx="3662">
                  <c:v>57270</c:v>
                </c:pt>
                <c:pt idx="3663">
                  <c:v>57277</c:v>
                </c:pt>
                <c:pt idx="3664">
                  <c:v>57284</c:v>
                </c:pt>
                <c:pt idx="3665">
                  <c:v>57291</c:v>
                </c:pt>
                <c:pt idx="3666">
                  <c:v>57298</c:v>
                </c:pt>
                <c:pt idx="3667">
                  <c:v>57305</c:v>
                </c:pt>
                <c:pt idx="3668">
                  <c:v>57312</c:v>
                </c:pt>
                <c:pt idx="3669">
                  <c:v>57319</c:v>
                </c:pt>
                <c:pt idx="3670">
                  <c:v>57326</c:v>
                </c:pt>
                <c:pt idx="3671">
                  <c:v>57333</c:v>
                </c:pt>
                <c:pt idx="3672">
                  <c:v>57341</c:v>
                </c:pt>
                <c:pt idx="3673">
                  <c:v>57348</c:v>
                </c:pt>
                <c:pt idx="3674">
                  <c:v>57355</c:v>
                </c:pt>
                <c:pt idx="3675">
                  <c:v>57362</c:v>
                </c:pt>
                <c:pt idx="3676">
                  <c:v>57369</c:v>
                </c:pt>
                <c:pt idx="3677">
                  <c:v>57376</c:v>
                </c:pt>
                <c:pt idx="3678">
                  <c:v>57383</c:v>
                </c:pt>
                <c:pt idx="3679">
                  <c:v>57390</c:v>
                </c:pt>
                <c:pt idx="3680">
                  <c:v>57397</c:v>
                </c:pt>
                <c:pt idx="3681">
                  <c:v>57404</c:v>
                </c:pt>
                <c:pt idx="3682">
                  <c:v>57411</c:v>
                </c:pt>
                <c:pt idx="3683">
                  <c:v>57418</c:v>
                </c:pt>
                <c:pt idx="3684">
                  <c:v>57425</c:v>
                </c:pt>
                <c:pt idx="3685">
                  <c:v>57432</c:v>
                </c:pt>
                <c:pt idx="3686">
                  <c:v>57439</c:v>
                </c:pt>
                <c:pt idx="3687">
                  <c:v>57446</c:v>
                </c:pt>
                <c:pt idx="3688">
                  <c:v>57453</c:v>
                </c:pt>
                <c:pt idx="3689">
                  <c:v>57460</c:v>
                </c:pt>
                <c:pt idx="3690">
                  <c:v>57467</c:v>
                </c:pt>
                <c:pt idx="3691">
                  <c:v>57474</c:v>
                </c:pt>
                <c:pt idx="3692">
                  <c:v>57481</c:v>
                </c:pt>
                <c:pt idx="3693">
                  <c:v>57488</c:v>
                </c:pt>
                <c:pt idx="3694">
                  <c:v>57495</c:v>
                </c:pt>
                <c:pt idx="3695">
                  <c:v>57502</c:v>
                </c:pt>
                <c:pt idx="3696">
                  <c:v>57509</c:v>
                </c:pt>
                <c:pt idx="3697">
                  <c:v>57516</c:v>
                </c:pt>
                <c:pt idx="3698">
                  <c:v>57523</c:v>
                </c:pt>
                <c:pt idx="3699">
                  <c:v>57530</c:v>
                </c:pt>
                <c:pt idx="3700">
                  <c:v>57537</c:v>
                </c:pt>
                <c:pt idx="3701">
                  <c:v>57544</c:v>
                </c:pt>
                <c:pt idx="3702">
                  <c:v>57551</c:v>
                </c:pt>
                <c:pt idx="3703">
                  <c:v>57558</c:v>
                </c:pt>
                <c:pt idx="3704">
                  <c:v>57565</c:v>
                </c:pt>
                <c:pt idx="3705">
                  <c:v>57572</c:v>
                </c:pt>
                <c:pt idx="3706">
                  <c:v>57579</c:v>
                </c:pt>
                <c:pt idx="3707">
                  <c:v>57586</c:v>
                </c:pt>
                <c:pt idx="3708">
                  <c:v>57593</c:v>
                </c:pt>
                <c:pt idx="3709">
                  <c:v>57600</c:v>
                </c:pt>
                <c:pt idx="3710">
                  <c:v>57607</c:v>
                </c:pt>
                <c:pt idx="3711">
                  <c:v>57614</c:v>
                </c:pt>
                <c:pt idx="3712">
                  <c:v>57621</c:v>
                </c:pt>
                <c:pt idx="3713">
                  <c:v>57628</c:v>
                </c:pt>
                <c:pt idx="3714">
                  <c:v>57635</c:v>
                </c:pt>
                <c:pt idx="3715">
                  <c:v>57642</c:v>
                </c:pt>
                <c:pt idx="3716">
                  <c:v>57649</c:v>
                </c:pt>
                <c:pt idx="3717">
                  <c:v>57656</c:v>
                </c:pt>
                <c:pt idx="3718">
                  <c:v>57663</c:v>
                </c:pt>
                <c:pt idx="3719">
                  <c:v>57670</c:v>
                </c:pt>
                <c:pt idx="3720">
                  <c:v>57677</c:v>
                </c:pt>
                <c:pt idx="3721">
                  <c:v>57684</c:v>
                </c:pt>
                <c:pt idx="3722">
                  <c:v>57691</c:v>
                </c:pt>
                <c:pt idx="3723">
                  <c:v>57698</c:v>
                </c:pt>
                <c:pt idx="3724">
                  <c:v>57706</c:v>
                </c:pt>
                <c:pt idx="3725">
                  <c:v>57713</c:v>
                </c:pt>
                <c:pt idx="3726">
                  <c:v>57720</c:v>
                </c:pt>
                <c:pt idx="3727">
                  <c:v>57727</c:v>
                </c:pt>
                <c:pt idx="3728">
                  <c:v>57734</c:v>
                </c:pt>
                <c:pt idx="3729">
                  <c:v>57741</c:v>
                </c:pt>
                <c:pt idx="3730">
                  <c:v>57748</c:v>
                </c:pt>
                <c:pt idx="3731">
                  <c:v>57755</c:v>
                </c:pt>
                <c:pt idx="3732">
                  <c:v>57762</c:v>
                </c:pt>
                <c:pt idx="3733">
                  <c:v>57769</c:v>
                </c:pt>
                <c:pt idx="3734">
                  <c:v>57776</c:v>
                </c:pt>
                <c:pt idx="3735">
                  <c:v>57783</c:v>
                </c:pt>
                <c:pt idx="3736">
                  <c:v>57790</c:v>
                </c:pt>
                <c:pt idx="3737">
                  <c:v>57797</c:v>
                </c:pt>
                <c:pt idx="3738">
                  <c:v>57804</c:v>
                </c:pt>
                <c:pt idx="3739">
                  <c:v>57811</c:v>
                </c:pt>
                <c:pt idx="3740">
                  <c:v>57818</c:v>
                </c:pt>
                <c:pt idx="3741">
                  <c:v>57825</c:v>
                </c:pt>
                <c:pt idx="3742">
                  <c:v>57832</c:v>
                </c:pt>
                <c:pt idx="3743">
                  <c:v>57839</c:v>
                </c:pt>
                <c:pt idx="3744">
                  <c:v>57846</c:v>
                </c:pt>
                <c:pt idx="3745">
                  <c:v>57853</c:v>
                </c:pt>
                <c:pt idx="3746">
                  <c:v>57860</c:v>
                </c:pt>
                <c:pt idx="3747">
                  <c:v>57867</c:v>
                </c:pt>
                <c:pt idx="3748">
                  <c:v>57874</c:v>
                </c:pt>
                <c:pt idx="3749">
                  <c:v>57881</c:v>
                </c:pt>
                <c:pt idx="3750">
                  <c:v>57888</c:v>
                </c:pt>
                <c:pt idx="3751">
                  <c:v>57895</c:v>
                </c:pt>
                <c:pt idx="3752">
                  <c:v>57902</c:v>
                </c:pt>
                <c:pt idx="3753">
                  <c:v>57909</c:v>
                </c:pt>
                <c:pt idx="3754">
                  <c:v>57916</c:v>
                </c:pt>
                <c:pt idx="3755">
                  <c:v>57923</c:v>
                </c:pt>
                <c:pt idx="3756">
                  <c:v>57930</c:v>
                </c:pt>
                <c:pt idx="3757">
                  <c:v>57937</c:v>
                </c:pt>
                <c:pt idx="3758">
                  <c:v>57944</c:v>
                </c:pt>
                <c:pt idx="3759">
                  <c:v>57951</c:v>
                </c:pt>
                <c:pt idx="3760">
                  <c:v>57958</c:v>
                </c:pt>
                <c:pt idx="3761">
                  <c:v>57965</c:v>
                </c:pt>
                <c:pt idx="3762">
                  <c:v>57972</c:v>
                </c:pt>
                <c:pt idx="3763">
                  <c:v>57979</c:v>
                </c:pt>
                <c:pt idx="3764">
                  <c:v>57986</c:v>
                </c:pt>
                <c:pt idx="3765">
                  <c:v>57993</c:v>
                </c:pt>
                <c:pt idx="3766">
                  <c:v>58000</c:v>
                </c:pt>
                <c:pt idx="3767">
                  <c:v>58007</c:v>
                </c:pt>
                <c:pt idx="3768">
                  <c:v>58014</c:v>
                </c:pt>
                <c:pt idx="3769">
                  <c:v>58021</c:v>
                </c:pt>
                <c:pt idx="3770">
                  <c:v>58028</c:v>
                </c:pt>
                <c:pt idx="3771">
                  <c:v>58035</c:v>
                </c:pt>
                <c:pt idx="3772">
                  <c:v>58042</c:v>
                </c:pt>
                <c:pt idx="3773">
                  <c:v>58049</c:v>
                </c:pt>
                <c:pt idx="3774">
                  <c:v>58056</c:v>
                </c:pt>
                <c:pt idx="3775">
                  <c:v>58063</c:v>
                </c:pt>
                <c:pt idx="3776">
                  <c:v>58071</c:v>
                </c:pt>
                <c:pt idx="3777">
                  <c:v>58078</c:v>
                </c:pt>
                <c:pt idx="3778">
                  <c:v>58085</c:v>
                </c:pt>
                <c:pt idx="3779">
                  <c:v>58092</c:v>
                </c:pt>
                <c:pt idx="3780">
                  <c:v>58099</c:v>
                </c:pt>
                <c:pt idx="3781">
                  <c:v>58106</c:v>
                </c:pt>
                <c:pt idx="3782">
                  <c:v>58113</c:v>
                </c:pt>
                <c:pt idx="3783">
                  <c:v>58120</c:v>
                </c:pt>
                <c:pt idx="3784">
                  <c:v>58127</c:v>
                </c:pt>
                <c:pt idx="3785">
                  <c:v>58134</c:v>
                </c:pt>
                <c:pt idx="3786">
                  <c:v>58141</c:v>
                </c:pt>
                <c:pt idx="3787">
                  <c:v>58148</c:v>
                </c:pt>
                <c:pt idx="3788">
                  <c:v>58155</c:v>
                </c:pt>
                <c:pt idx="3789">
                  <c:v>58161</c:v>
                </c:pt>
                <c:pt idx="3790">
                  <c:v>58168</c:v>
                </c:pt>
                <c:pt idx="3791">
                  <c:v>58175</c:v>
                </c:pt>
                <c:pt idx="3792">
                  <c:v>58182</c:v>
                </c:pt>
                <c:pt idx="3793">
                  <c:v>58189</c:v>
                </c:pt>
                <c:pt idx="3794">
                  <c:v>58197</c:v>
                </c:pt>
                <c:pt idx="3795">
                  <c:v>58204</c:v>
                </c:pt>
                <c:pt idx="3796">
                  <c:v>58211</c:v>
                </c:pt>
                <c:pt idx="3797">
                  <c:v>58218</c:v>
                </c:pt>
                <c:pt idx="3798">
                  <c:v>58225</c:v>
                </c:pt>
                <c:pt idx="3799">
                  <c:v>58232</c:v>
                </c:pt>
                <c:pt idx="3800">
                  <c:v>58239</c:v>
                </c:pt>
                <c:pt idx="3801">
                  <c:v>58246</c:v>
                </c:pt>
                <c:pt idx="3802">
                  <c:v>58253</c:v>
                </c:pt>
                <c:pt idx="3803">
                  <c:v>58260</c:v>
                </c:pt>
                <c:pt idx="3804">
                  <c:v>58267</c:v>
                </c:pt>
                <c:pt idx="3805">
                  <c:v>58274</c:v>
                </c:pt>
                <c:pt idx="3806">
                  <c:v>58281</c:v>
                </c:pt>
                <c:pt idx="3807">
                  <c:v>58288</c:v>
                </c:pt>
                <c:pt idx="3808">
                  <c:v>58295</c:v>
                </c:pt>
                <c:pt idx="3809">
                  <c:v>58302</c:v>
                </c:pt>
                <c:pt idx="3810">
                  <c:v>58309</c:v>
                </c:pt>
                <c:pt idx="3811">
                  <c:v>58316</c:v>
                </c:pt>
                <c:pt idx="3812">
                  <c:v>58323</c:v>
                </c:pt>
                <c:pt idx="3813">
                  <c:v>58330</c:v>
                </c:pt>
                <c:pt idx="3814">
                  <c:v>58337</c:v>
                </c:pt>
                <c:pt idx="3815">
                  <c:v>58344</c:v>
                </c:pt>
                <c:pt idx="3816">
                  <c:v>58351</c:v>
                </c:pt>
                <c:pt idx="3817">
                  <c:v>58358</c:v>
                </c:pt>
                <c:pt idx="3818">
                  <c:v>58365</c:v>
                </c:pt>
                <c:pt idx="3819">
                  <c:v>58372</c:v>
                </c:pt>
                <c:pt idx="3820">
                  <c:v>58379</c:v>
                </c:pt>
                <c:pt idx="3821">
                  <c:v>58386</c:v>
                </c:pt>
                <c:pt idx="3822">
                  <c:v>58393</c:v>
                </c:pt>
                <c:pt idx="3823">
                  <c:v>58400</c:v>
                </c:pt>
                <c:pt idx="3824">
                  <c:v>58407</c:v>
                </c:pt>
                <c:pt idx="3825">
                  <c:v>58414</c:v>
                </c:pt>
                <c:pt idx="3826">
                  <c:v>58421</c:v>
                </c:pt>
                <c:pt idx="3827">
                  <c:v>58428</c:v>
                </c:pt>
                <c:pt idx="3828">
                  <c:v>58438</c:v>
                </c:pt>
                <c:pt idx="3829">
                  <c:v>58445</c:v>
                </c:pt>
                <c:pt idx="3830">
                  <c:v>58452</c:v>
                </c:pt>
                <c:pt idx="3831">
                  <c:v>58459</c:v>
                </c:pt>
                <c:pt idx="3832">
                  <c:v>58466</c:v>
                </c:pt>
                <c:pt idx="3833">
                  <c:v>58473</c:v>
                </c:pt>
                <c:pt idx="3834">
                  <c:v>58480</c:v>
                </c:pt>
                <c:pt idx="3835">
                  <c:v>58487</c:v>
                </c:pt>
                <c:pt idx="3836">
                  <c:v>58494</c:v>
                </c:pt>
                <c:pt idx="3837">
                  <c:v>58501</c:v>
                </c:pt>
                <c:pt idx="3838">
                  <c:v>58508</c:v>
                </c:pt>
                <c:pt idx="3839">
                  <c:v>58515</c:v>
                </c:pt>
                <c:pt idx="3840">
                  <c:v>58522</c:v>
                </c:pt>
                <c:pt idx="3841">
                  <c:v>58529</c:v>
                </c:pt>
                <c:pt idx="3842">
                  <c:v>58536</c:v>
                </c:pt>
                <c:pt idx="3843">
                  <c:v>58543</c:v>
                </c:pt>
                <c:pt idx="3844">
                  <c:v>58551</c:v>
                </c:pt>
                <c:pt idx="3845">
                  <c:v>58558</c:v>
                </c:pt>
                <c:pt idx="3846">
                  <c:v>58565</c:v>
                </c:pt>
                <c:pt idx="3847">
                  <c:v>58572</c:v>
                </c:pt>
                <c:pt idx="3848">
                  <c:v>58579</c:v>
                </c:pt>
                <c:pt idx="3849">
                  <c:v>58586</c:v>
                </c:pt>
                <c:pt idx="3850">
                  <c:v>58593</c:v>
                </c:pt>
                <c:pt idx="3851">
                  <c:v>58600</c:v>
                </c:pt>
                <c:pt idx="3852">
                  <c:v>58607</c:v>
                </c:pt>
                <c:pt idx="3853">
                  <c:v>58614</c:v>
                </c:pt>
                <c:pt idx="3854">
                  <c:v>58621</c:v>
                </c:pt>
                <c:pt idx="3855">
                  <c:v>58628</c:v>
                </c:pt>
                <c:pt idx="3856">
                  <c:v>58635</c:v>
                </c:pt>
                <c:pt idx="3857">
                  <c:v>58642</c:v>
                </c:pt>
                <c:pt idx="3858">
                  <c:v>58649</c:v>
                </c:pt>
                <c:pt idx="3859">
                  <c:v>58656</c:v>
                </c:pt>
                <c:pt idx="3860">
                  <c:v>58663</c:v>
                </c:pt>
                <c:pt idx="3861">
                  <c:v>58670</c:v>
                </c:pt>
                <c:pt idx="3862">
                  <c:v>58677</c:v>
                </c:pt>
                <c:pt idx="3863">
                  <c:v>58684</c:v>
                </c:pt>
                <c:pt idx="3864">
                  <c:v>58691</c:v>
                </c:pt>
                <c:pt idx="3865">
                  <c:v>58698</c:v>
                </c:pt>
                <c:pt idx="3866">
                  <c:v>58705</c:v>
                </c:pt>
                <c:pt idx="3867">
                  <c:v>58712</c:v>
                </c:pt>
                <c:pt idx="3868">
                  <c:v>58719</c:v>
                </c:pt>
                <c:pt idx="3869">
                  <c:v>58726</c:v>
                </c:pt>
                <c:pt idx="3870">
                  <c:v>58733</c:v>
                </c:pt>
                <c:pt idx="3871">
                  <c:v>58740</c:v>
                </c:pt>
                <c:pt idx="3872">
                  <c:v>58747</c:v>
                </c:pt>
                <c:pt idx="3873">
                  <c:v>58754</c:v>
                </c:pt>
                <c:pt idx="3874">
                  <c:v>58761</c:v>
                </c:pt>
                <c:pt idx="3875">
                  <c:v>58768</c:v>
                </c:pt>
                <c:pt idx="3876">
                  <c:v>58775</c:v>
                </c:pt>
                <c:pt idx="3877">
                  <c:v>58782</c:v>
                </c:pt>
                <c:pt idx="3878">
                  <c:v>58789</c:v>
                </c:pt>
                <c:pt idx="3879">
                  <c:v>58796</c:v>
                </c:pt>
                <c:pt idx="3880">
                  <c:v>58803</c:v>
                </c:pt>
                <c:pt idx="3881">
                  <c:v>58810</c:v>
                </c:pt>
                <c:pt idx="3882">
                  <c:v>58817</c:v>
                </c:pt>
                <c:pt idx="3883">
                  <c:v>58824</c:v>
                </c:pt>
                <c:pt idx="3884">
                  <c:v>58831</c:v>
                </c:pt>
                <c:pt idx="3885">
                  <c:v>58838</c:v>
                </c:pt>
                <c:pt idx="3886">
                  <c:v>58845</c:v>
                </c:pt>
                <c:pt idx="3887">
                  <c:v>58852</c:v>
                </c:pt>
                <c:pt idx="3888">
                  <c:v>58859</c:v>
                </c:pt>
                <c:pt idx="3889">
                  <c:v>58866</c:v>
                </c:pt>
                <c:pt idx="3890">
                  <c:v>58873</c:v>
                </c:pt>
                <c:pt idx="3891">
                  <c:v>58880</c:v>
                </c:pt>
                <c:pt idx="3892">
                  <c:v>58887</c:v>
                </c:pt>
                <c:pt idx="3893">
                  <c:v>58894</c:v>
                </c:pt>
                <c:pt idx="3894">
                  <c:v>58901</c:v>
                </c:pt>
                <c:pt idx="3895">
                  <c:v>58908</c:v>
                </c:pt>
                <c:pt idx="3896">
                  <c:v>58915</c:v>
                </c:pt>
                <c:pt idx="3897">
                  <c:v>58922</c:v>
                </c:pt>
                <c:pt idx="3898">
                  <c:v>58929</c:v>
                </c:pt>
                <c:pt idx="3899">
                  <c:v>58936</c:v>
                </c:pt>
                <c:pt idx="3900">
                  <c:v>58943</c:v>
                </c:pt>
                <c:pt idx="3901">
                  <c:v>58950</c:v>
                </c:pt>
                <c:pt idx="3902">
                  <c:v>58957</c:v>
                </c:pt>
                <c:pt idx="3903">
                  <c:v>58964</c:v>
                </c:pt>
                <c:pt idx="3904">
                  <c:v>58971</c:v>
                </c:pt>
                <c:pt idx="3905">
                  <c:v>58978</c:v>
                </c:pt>
                <c:pt idx="3906">
                  <c:v>58985</c:v>
                </c:pt>
                <c:pt idx="3907">
                  <c:v>58992</c:v>
                </c:pt>
                <c:pt idx="3908">
                  <c:v>58999</c:v>
                </c:pt>
                <c:pt idx="3909">
                  <c:v>59006</c:v>
                </c:pt>
                <c:pt idx="3910">
                  <c:v>59013</c:v>
                </c:pt>
                <c:pt idx="3911">
                  <c:v>59020</c:v>
                </c:pt>
                <c:pt idx="3912">
                  <c:v>59027</c:v>
                </c:pt>
                <c:pt idx="3913">
                  <c:v>59034</c:v>
                </c:pt>
                <c:pt idx="3914">
                  <c:v>59041</c:v>
                </c:pt>
                <c:pt idx="3915">
                  <c:v>59048</c:v>
                </c:pt>
                <c:pt idx="3916">
                  <c:v>59055</c:v>
                </c:pt>
                <c:pt idx="3917">
                  <c:v>59062</c:v>
                </c:pt>
                <c:pt idx="3918">
                  <c:v>59069</c:v>
                </c:pt>
                <c:pt idx="3919">
                  <c:v>59076</c:v>
                </c:pt>
                <c:pt idx="3920">
                  <c:v>59083</c:v>
                </c:pt>
                <c:pt idx="3921">
                  <c:v>59090</c:v>
                </c:pt>
                <c:pt idx="3922">
                  <c:v>59097</c:v>
                </c:pt>
                <c:pt idx="3923">
                  <c:v>59104</c:v>
                </c:pt>
                <c:pt idx="3924">
                  <c:v>59111</c:v>
                </c:pt>
                <c:pt idx="3925">
                  <c:v>59118</c:v>
                </c:pt>
                <c:pt idx="3926">
                  <c:v>59125</c:v>
                </c:pt>
                <c:pt idx="3927">
                  <c:v>59132</c:v>
                </c:pt>
                <c:pt idx="3928">
                  <c:v>59139</c:v>
                </c:pt>
                <c:pt idx="3929">
                  <c:v>59146</c:v>
                </c:pt>
                <c:pt idx="3930">
                  <c:v>59153</c:v>
                </c:pt>
                <c:pt idx="3931">
                  <c:v>59160</c:v>
                </c:pt>
                <c:pt idx="3932">
                  <c:v>59167</c:v>
                </c:pt>
                <c:pt idx="3933">
                  <c:v>59174</c:v>
                </c:pt>
                <c:pt idx="3934">
                  <c:v>59181</c:v>
                </c:pt>
                <c:pt idx="3935">
                  <c:v>59188</c:v>
                </c:pt>
                <c:pt idx="3936">
                  <c:v>59195</c:v>
                </c:pt>
                <c:pt idx="3937">
                  <c:v>59202</c:v>
                </c:pt>
                <c:pt idx="3938">
                  <c:v>59209</c:v>
                </c:pt>
                <c:pt idx="3939">
                  <c:v>59216</c:v>
                </c:pt>
                <c:pt idx="3940">
                  <c:v>59223</c:v>
                </c:pt>
                <c:pt idx="3941">
                  <c:v>59230</c:v>
                </c:pt>
                <c:pt idx="3942">
                  <c:v>59237</c:v>
                </c:pt>
                <c:pt idx="3943">
                  <c:v>59244</c:v>
                </c:pt>
                <c:pt idx="3944">
                  <c:v>59251</c:v>
                </c:pt>
                <c:pt idx="3945">
                  <c:v>59258</c:v>
                </c:pt>
                <c:pt idx="3946">
                  <c:v>59265</c:v>
                </c:pt>
                <c:pt idx="3947">
                  <c:v>59272</c:v>
                </c:pt>
                <c:pt idx="3948">
                  <c:v>59279</c:v>
                </c:pt>
                <c:pt idx="3949">
                  <c:v>59286</c:v>
                </c:pt>
                <c:pt idx="3950">
                  <c:v>59293</c:v>
                </c:pt>
                <c:pt idx="3951">
                  <c:v>59300</c:v>
                </c:pt>
                <c:pt idx="3952">
                  <c:v>59307</c:v>
                </c:pt>
                <c:pt idx="3953">
                  <c:v>59314</c:v>
                </c:pt>
                <c:pt idx="3954">
                  <c:v>59321</c:v>
                </c:pt>
                <c:pt idx="3955">
                  <c:v>59328</c:v>
                </c:pt>
                <c:pt idx="3956">
                  <c:v>59335</c:v>
                </c:pt>
                <c:pt idx="3957">
                  <c:v>59342</c:v>
                </c:pt>
                <c:pt idx="3958">
                  <c:v>59349</c:v>
                </c:pt>
                <c:pt idx="3959">
                  <c:v>59356</c:v>
                </c:pt>
                <c:pt idx="3960">
                  <c:v>59363</c:v>
                </c:pt>
                <c:pt idx="3961">
                  <c:v>59370</c:v>
                </c:pt>
                <c:pt idx="3962">
                  <c:v>59377</c:v>
                </c:pt>
                <c:pt idx="3963">
                  <c:v>59384</c:v>
                </c:pt>
                <c:pt idx="3964">
                  <c:v>59391</c:v>
                </c:pt>
                <c:pt idx="3965">
                  <c:v>59398</c:v>
                </c:pt>
                <c:pt idx="3966">
                  <c:v>59405</c:v>
                </c:pt>
                <c:pt idx="3967">
                  <c:v>59412</c:v>
                </c:pt>
                <c:pt idx="3968">
                  <c:v>59419</c:v>
                </c:pt>
                <c:pt idx="3969">
                  <c:v>59426</c:v>
                </c:pt>
                <c:pt idx="3970">
                  <c:v>59433</c:v>
                </c:pt>
                <c:pt idx="3971">
                  <c:v>59440</c:v>
                </c:pt>
                <c:pt idx="3972">
                  <c:v>59447</c:v>
                </c:pt>
                <c:pt idx="3973">
                  <c:v>59454</c:v>
                </c:pt>
                <c:pt idx="3974">
                  <c:v>59461</c:v>
                </c:pt>
                <c:pt idx="3975">
                  <c:v>59468</c:v>
                </c:pt>
                <c:pt idx="3976">
                  <c:v>59475</c:v>
                </c:pt>
                <c:pt idx="3977">
                  <c:v>59482</c:v>
                </c:pt>
                <c:pt idx="3978">
                  <c:v>59489</c:v>
                </c:pt>
                <c:pt idx="3979">
                  <c:v>59496</c:v>
                </c:pt>
                <c:pt idx="3980">
                  <c:v>59503</c:v>
                </c:pt>
                <c:pt idx="3981">
                  <c:v>59510</c:v>
                </c:pt>
                <c:pt idx="3982">
                  <c:v>59517</c:v>
                </c:pt>
                <c:pt idx="3983">
                  <c:v>59524</c:v>
                </c:pt>
                <c:pt idx="3984">
                  <c:v>59532</c:v>
                </c:pt>
                <c:pt idx="3985">
                  <c:v>59539</c:v>
                </c:pt>
                <c:pt idx="3986">
                  <c:v>59546</c:v>
                </c:pt>
                <c:pt idx="3987">
                  <c:v>59553</c:v>
                </c:pt>
                <c:pt idx="3988">
                  <c:v>59560</c:v>
                </c:pt>
                <c:pt idx="3989">
                  <c:v>59567</c:v>
                </c:pt>
                <c:pt idx="3990">
                  <c:v>59574</c:v>
                </c:pt>
                <c:pt idx="3991">
                  <c:v>59581</c:v>
                </c:pt>
                <c:pt idx="3992">
                  <c:v>59588</c:v>
                </c:pt>
                <c:pt idx="3993">
                  <c:v>59595</c:v>
                </c:pt>
                <c:pt idx="3994">
                  <c:v>59602</c:v>
                </c:pt>
                <c:pt idx="3995">
                  <c:v>59609</c:v>
                </c:pt>
                <c:pt idx="3996">
                  <c:v>59616</c:v>
                </c:pt>
                <c:pt idx="3997">
                  <c:v>59623</c:v>
                </c:pt>
                <c:pt idx="3998">
                  <c:v>59630</c:v>
                </c:pt>
                <c:pt idx="3999">
                  <c:v>59637</c:v>
                </c:pt>
                <c:pt idx="4000">
                  <c:v>59644</c:v>
                </c:pt>
                <c:pt idx="4001">
                  <c:v>59651</c:v>
                </c:pt>
                <c:pt idx="4002">
                  <c:v>59658</c:v>
                </c:pt>
                <c:pt idx="4003">
                  <c:v>59665</c:v>
                </c:pt>
                <c:pt idx="4004">
                  <c:v>59672</c:v>
                </c:pt>
                <c:pt idx="4005">
                  <c:v>59679</c:v>
                </c:pt>
                <c:pt idx="4006">
                  <c:v>59686</c:v>
                </c:pt>
                <c:pt idx="4007">
                  <c:v>59693</c:v>
                </c:pt>
                <c:pt idx="4008">
                  <c:v>59700</c:v>
                </c:pt>
                <c:pt idx="4009">
                  <c:v>59707</c:v>
                </c:pt>
                <c:pt idx="4010">
                  <c:v>59714</c:v>
                </c:pt>
                <c:pt idx="4011">
                  <c:v>59721</c:v>
                </c:pt>
                <c:pt idx="4012">
                  <c:v>59728</c:v>
                </c:pt>
                <c:pt idx="4013">
                  <c:v>59735</c:v>
                </c:pt>
                <c:pt idx="4014">
                  <c:v>59742</c:v>
                </c:pt>
                <c:pt idx="4015">
                  <c:v>59749</c:v>
                </c:pt>
                <c:pt idx="4016">
                  <c:v>59756</c:v>
                </c:pt>
                <c:pt idx="4017">
                  <c:v>59763</c:v>
                </c:pt>
                <c:pt idx="4018">
                  <c:v>59770</c:v>
                </c:pt>
                <c:pt idx="4019">
                  <c:v>59777</c:v>
                </c:pt>
                <c:pt idx="4020">
                  <c:v>59784</c:v>
                </c:pt>
                <c:pt idx="4021">
                  <c:v>59791</c:v>
                </c:pt>
                <c:pt idx="4022">
                  <c:v>59798</c:v>
                </c:pt>
                <c:pt idx="4023">
                  <c:v>59805</c:v>
                </c:pt>
                <c:pt idx="4024">
                  <c:v>59812</c:v>
                </c:pt>
                <c:pt idx="4025">
                  <c:v>59819</c:v>
                </c:pt>
                <c:pt idx="4026">
                  <c:v>59826</c:v>
                </c:pt>
                <c:pt idx="4027">
                  <c:v>59833</c:v>
                </c:pt>
                <c:pt idx="4028">
                  <c:v>59840</c:v>
                </c:pt>
                <c:pt idx="4029">
                  <c:v>59847</c:v>
                </c:pt>
                <c:pt idx="4030">
                  <c:v>59854</c:v>
                </c:pt>
                <c:pt idx="4031">
                  <c:v>59861</c:v>
                </c:pt>
                <c:pt idx="4032">
                  <c:v>59868</c:v>
                </c:pt>
                <c:pt idx="4033">
                  <c:v>59875</c:v>
                </c:pt>
                <c:pt idx="4034">
                  <c:v>59882</c:v>
                </c:pt>
                <c:pt idx="4035">
                  <c:v>59889</c:v>
                </c:pt>
                <c:pt idx="4036">
                  <c:v>59897</c:v>
                </c:pt>
                <c:pt idx="4037">
                  <c:v>59904</c:v>
                </c:pt>
                <c:pt idx="4038">
                  <c:v>59911</c:v>
                </c:pt>
                <c:pt idx="4039">
                  <c:v>59918</c:v>
                </c:pt>
                <c:pt idx="4040">
                  <c:v>59925</c:v>
                </c:pt>
                <c:pt idx="4041">
                  <c:v>59932</c:v>
                </c:pt>
                <c:pt idx="4042">
                  <c:v>59939</c:v>
                </c:pt>
                <c:pt idx="4043">
                  <c:v>59946</c:v>
                </c:pt>
                <c:pt idx="4044">
                  <c:v>59953</c:v>
                </c:pt>
                <c:pt idx="4045">
                  <c:v>59960</c:v>
                </c:pt>
                <c:pt idx="4046">
                  <c:v>59967</c:v>
                </c:pt>
                <c:pt idx="4047">
                  <c:v>59974</c:v>
                </c:pt>
                <c:pt idx="4048">
                  <c:v>59981</c:v>
                </c:pt>
                <c:pt idx="4049">
                  <c:v>59988</c:v>
                </c:pt>
                <c:pt idx="4050">
                  <c:v>59995</c:v>
                </c:pt>
                <c:pt idx="4051">
                  <c:v>60002</c:v>
                </c:pt>
                <c:pt idx="4052">
                  <c:v>60009</c:v>
                </c:pt>
                <c:pt idx="4053">
                  <c:v>60016</c:v>
                </c:pt>
                <c:pt idx="4054">
                  <c:v>60024</c:v>
                </c:pt>
                <c:pt idx="4055">
                  <c:v>60031</c:v>
                </c:pt>
                <c:pt idx="4056">
                  <c:v>60038</c:v>
                </c:pt>
                <c:pt idx="4057">
                  <c:v>60045</c:v>
                </c:pt>
                <c:pt idx="4058">
                  <c:v>60052</c:v>
                </c:pt>
                <c:pt idx="4059">
                  <c:v>60059</c:v>
                </c:pt>
                <c:pt idx="4060">
                  <c:v>60066</c:v>
                </c:pt>
                <c:pt idx="4061">
                  <c:v>60073</c:v>
                </c:pt>
                <c:pt idx="4062">
                  <c:v>60080</c:v>
                </c:pt>
                <c:pt idx="4063">
                  <c:v>60087</c:v>
                </c:pt>
                <c:pt idx="4064">
                  <c:v>60094</c:v>
                </c:pt>
                <c:pt idx="4065">
                  <c:v>60101</c:v>
                </c:pt>
                <c:pt idx="4066">
                  <c:v>60108</c:v>
                </c:pt>
                <c:pt idx="4067">
                  <c:v>60115</c:v>
                </c:pt>
                <c:pt idx="4068">
                  <c:v>60122</c:v>
                </c:pt>
                <c:pt idx="4069">
                  <c:v>60129</c:v>
                </c:pt>
                <c:pt idx="4070">
                  <c:v>60136</c:v>
                </c:pt>
                <c:pt idx="4071">
                  <c:v>60143</c:v>
                </c:pt>
                <c:pt idx="4072">
                  <c:v>60150</c:v>
                </c:pt>
                <c:pt idx="4073">
                  <c:v>60157</c:v>
                </c:pt>
                <c:pt idx="4074">
                  <c:v>60164</c:v>
                </c:pt>
                <c:pt idx="4075">
                  <c:v>60171</c:v>
                </c:pt>
                <c:pt idx="4076">
                  <c:v>60178</c:v>
                </c:pt>
                <c:pt idx="4077">
                  <c:v>60185</c:v>
                </c:pt>
                <c:pt idx="4078">
                  <c:v>60192</c:v>
                </c:pt>
                <c:pt idx="4079">
                  <c:v>60199</c:v>
                </c:pt>
                <c:pt idx="4080">
                  <c:v>60206</c:v>
                </c:pt>
                <c:pt idx="4081">
                  <c:v>60213</c:v>
                </c:pt>
                <c:pt idx="4082">
                  <c:v>60220</c:v>
                </c:pt>
                <c:pt idx="4083">
                  <c:v>60227</c:v>
                </c:pt>
                <c:pt idx="4084">
                  <c:v>60234</c:v>
                </c:pt>
                <c:pt idx="4085">
                  <c:v>60241</c:v>
                </c:pt>
                <c:pt idx="4086">
                  <c:v>60248</c:v>
                </c:pt>
                <c:pt idx="4087">
                  <c:v>60255</c:v>
                </c:pt>
                <c:pt idx="4088">
                  <c:v>60265</c:v>
                </c:pt>
                <c:pt idx="4089">
                  <c:v>60272</c:v>
                </c:pt>
                <c:pt idx="4090">
                  <c:v>60279</c:v>
                </c:pt>
                <c:pt idx="4091">
                  <c:v>60286</c:v>
                </c:pt>
                <c:pt idx="4092">
                  <c:v>60293</c:v>
                </c:pt>
                <c:pt idx="4093">
                  <c:v>60300</c:v>
                </c:pt>
                <c:pt idx="4094">
                  <c:v>60307</c:v>
                </c:pt>
                <c:pt idx="4095">
                  <c:v>60314</c:v>
                </c:pt>
                <c:pt idx="4096">
                  <c:v>60321</c:v>
                </c:pt>
                <c:pt idx="4097">
                  <c:v>60328</c:v>
                </c:pt>
                <c:pt idx="4098">
                  <c:v>60335</c:v>
                </c:pt>
                <c:pt idx="4099">
                  <c:v>60342</c:v>
                </c:pt>
                <c:pt idx="4100">
                  <c:v>60349</c:v>
                </c:pt>
                <c:pt idx="4101">
                  <c:v>60357</c:v>
                </c:pt>
                <c:pt idx="4102">
                  <c:v>60364</c:v>
                </c:pt>
                <c:pt idx="4103">
                  <c:v>60371</c:v>
                </c:pt>
                <c:pt idx="4104">
                  <c:v>60378</c:v>
                </c:pt>
                <c:pt idx="4105">
                  <c:v>60385</c:v>
                </c:pt>
                <c:pt idx="4106">
                  <c:v>60392</c:v>
                </c:pt>
                <c:pt idx="4107">
                  <c:v>60399</c:v>
                </c:pt>
                <c:pt idx="4108">
                  <c:v>60406</c:v>
                </c:pt>
                <c:pt idx="4109">
                  <c:v>60413</c:v>
                </c:pt>
                <c:pt idx="4110">
                  <c:v>60420</c:v>
                </c:pt>
                <c:pt idx="4111">
                  <c:v>60427</c:v>
                </c:pt>
                <c:pt idx="4112">
                  <c:v>60434</c:v>
                </c:pt>
                <c:pt idx="4113">
                  <c:v>60441</c:v>
                </c:pt>
                <c:pt idx="4114">
                  <c:v>60448</c:v>
                </c:pt>
                <c:pt idx="4115">
                  <c:v>60455</c:v>
                </c:pt>
                <c:pt idx="4116">
                  <c:v>60462</c:v>
                </c:pt>
                <c:pt idx="4117">
                  <c:v>60469</c:v>
                </c:pt>
                <c:pt idx="4118">
                  <c:v>60476</c:v>
                </c:pt>
                <c:pt idx="4119">
                  <c:v>60483</c:v>
                </c:pt>
                <c:pt idx="4120">
                  <c:v>60490</c:v>
                </c:pt>
                <c:pt idx="4121">
                  <c:v>60497</c:v>
                </c:pt>
                <c:pt idx="4122">
                  <c:v>60504</c:v>
                </c:pt>
                <c:pt idx="4123">
                  <c:v>60511</c:v>
                </c:pt>
                <c:pt idx="4124">
                  <c:v>60518</c:v>
                </c:pt>
                <c:pt idx="4125">
                  <c:v>60525</c:v>
                </c:pt>
                <c:pt idx="4126">
                  <c:v>60532</c:v>
                </c:pt>
                <c:pt idx="4127">
                  <c:v>60539</c:v>
                </c:pt>
                <c:pt idx="4128">
                  <c:v>60546</c:v>
                </c:pt>
                <c:pt idx="4129">
                  <c:v>60553</c:v>
                </c:pt>
                <c:pt idx="4130">
                  <c:v>60560</c:v>
                </c:pt>
                <c:pt idx="4131">
                  <c:v>60567</c:v>
                </c:pt>
                <c:pt idx="4132">
                  <c:v>60574</c:v>
                </c:pt>
                <c:pt idx="4133">
                  <c:v>60581</c:v>
                </c:pt>
                <c:pt idx="4134">
                  <c:v>60588</c:v>
                </c:pt>
                <c:pt idx="4135">
                  <c:v>60595</c:v>
                </c:pt>
                <c:pt idx="4136">
                  <c:v>60602</c:v>
                </c:pt>
                <c:pt idx="4137">
                  <c:v>60609</c:v>
                </c:pt>
                <c:pt idx="4138">
                  <c:v>60616</c:v>
                </c:pt>
                <c:pt idx="4139">
                  <c:v>60623</c:v>
                </c:pt>
                <c:pt idx="4140">
                  <c:v>60630</c:v>
                </c:pt>
                <c:pt idx="4141">
                  <c:v>60637</c:v>
                </c:pt>
                <c:pt idx="4142">
                  <c:v>60644</c:v>
                </c:pt>
                <c:pt idx="4143">
                  <c:v>60651</c:v>
                </c:pt>
                <c:pt idx="4144">
                  <c:v>60658</c:v>
                </c:pt>
                <c:pt idx="4145">
                  <c:v>60665</c:v>
                </c:pt>
                <c:pt idx="4146">
                  <c:v>60672</c:v>
                </c:pt>
                <c:pt idx="4147">
                  <c:v>60679</c:v>
                </c:pt>
                <c:pt idx="4148">
                  <c:v>60686</c:v>
                </c:pt>
                <c:pt idx="4149">
                  <c:v>60693</c:v>
                </c:pt>
                <c:pt idx="4150">
                  <c:v>60700</c:v>
                </c:pt>
                <c:pt idx="4151">
                  <c:v>60707</c:v>
                </c:pt>
                <c:pt idx="4152">
                  <c:v>60714</c:v>
                </c:pt>
                <c:pt idx="4153">
                  <c:v>60721</c:v>
                </c:pt>
                <c:pt idx="4154">
                  <c:v>60728</c:v>
                </c:pt>
                <c:pt idx="4155">
                  <c:v>60735</c:v>
                </c:pt>
                <c:pt idx="4156">
                  <c:v>60742</c:v>
                </c:pt>
                <c:pt idx="4157">
                  <c:v>60749</c:v>
                </c:pt>
                <c:pt idx="4158">
                  <c:v>60756</c:v>
                </c:pt>
                <c:pt idx="4159">
                  <c:v>60763</c:v>
                </c:pt>
                <c:pt idx="4160">
                  <c:v>60770</c:v>
                </c:pt>
                <c:pt idx="4161">
                  <c:v>60777</c:v>
                </c:pt>
                <c:pt idx="4162">
                  <c:v>60784</c:v>
                </c:pt>
                <c:pt idx="4163">
                  <c:v>60791</c:v>
                </c:pt>
                <c:pt idx="4164">
                  <c:v>60798</c:v>
                </c:pt>
                <c:pt idx="4165">
                  <c:v>60805</c:v>
                </c:pt>
                <c:pt idx="4166">
                  <c:v>60812</c:v>
                </c:pt>
                <c:pt idx="4167">
                  <c:v>60819</c:v>
                </c:pt>
                <c:pt idx="4168">
                  <c:v>60826</c:v>
                </c:pt>
                <c:pt idx="4169">
                  <c:v>60833</c:v>
                </c:pt>
                <c:pt idx="4170">
                  <c:v>60840</c:v>
                </c:pt>
                <c:pt idx="4171">
                  <c:v>60847</c:v>
                </c:pt>
                <c:pt idx="4172">
                  <c:v>60854</c:v>
                </c:pt>
                <c:pt idx="4173">
                  <c:v>60861</c:v>
                </c:pt>
                <c:pt idx="4174">
                  <c:v>60868</c:v>
                </c:pt>
                <c:pt idx="4175">
                  <c:v>60875</c:v>
                </c:pt>
                <c:pt idx="4176">
                  <c:v>60882</c:v>
                </c:pt>
                <c:pt idx="4177">
                  <c:v>60889</c:v>
                </c:pt>
                <c:pt idx="4178">
                  <c:v>60896</c:v>
                </c:pt>
                <c:pt idx="4179">
                  <c:v>60903</c:v>
                </c:pt>
                <c:pt idx="4180">
                  <c:v>60910</c:v>
                </c:pt>
                <c:pt idx="4181">
                  <c:v>60917</c:v>
                </c:pt>
                <c:pt idx="4182">
                  <c:v>60924</c:v>
                </c:pt>
                <c:pt idx="4183">
                  <c:v>60931</c:v>
                </c:pt>
                <c:pt idx="4184">
                  <c:v>60938</c:v>
                </c:pt>
                <c:pt idx="4185">
                  <c:v>60945</c:v>
                </c:pt>
                <c:pt idx="4186">
                  <c:v>60952</c:v>
                </c:pt>
                <c:pt idx="4187">
                  <c:v>60959</c:v>
                </c:pt>
                <c:pt idx="4188">
                  <c:v>60966</c:v>
                </c:pt>
                <c:pt idx="4189">
                  <c:v>60973</c:v>
                </c:pt>
                <c:pt idx="4190">
                  <c:v>60980</c:v>
                </c:pt>
                <c:pt idx="4191">
                  <c:v>60987</c:v>
                </c:pt>
                <c:pt idx="4192">
                  <c:v>60994</c:v>
                </c:pt>
                <c:pt idx="4193">
                  <c:v>61001</c:v>
                </c:pt>
                <c:pt idx="4194">
                  <c:v>61008</c:v>
                </c:pt>
                <c:pt idx="4195">
                  <c:v>61015</c:v>
                </c:pt>
                <c:pt idx="4196">
                  <c:v>61022</c:v>
                </c:pt>
                <c:pt idx="4197">
                  <c:v>61029</c:v>
                </c:pt>
                <c:pt idx="4198">
                  <c:v>61036</c:v>
                </c:pt>
                <c:pt idx="4199">
                  <c:v>61043</c:v>
                </c:pt>
                <c:pt idx="4200">
                  <c:v>61050</c:v>
                </c:pt>
                <c:pt idx="4201">
                  <c:v>61057</c:v>
                </c:pt>
                <c:pt idx="4202">
                  <c:v>61064</c:v>
                </c:pt>
                <c:pt idx="4203">
                  <c:v>61071</c:v>
                </c:pt>
                <c:pt idx="4204">
                  <c:v>61078</c:v>
                </c:pt>
                <c:pt idx="4205">
                  <c:v>61085</c:v>
                </c:pt>
                <c:pt idx="4206">
                  <c:v>61092</c:v>
                </c:pt>
                <c:pt idx="4207">
                  <c:v>61099</c:v>
                </c:pt>
                <c:pt idx="4208">
                  <c:v>61106</c:v>
                </c:pt>
                <c:pt idx="4209">
                  <c:v>61113</c:v>
                </c:pt>
                <c:pt idx="4210">
                  <c:v>61120</c:v>
                </c:pt>
                <c:pt idx="4211">
                  <c:v>61127</c:v>
                </c:pt>
                <c:pt idx="4212">
                  <c:v>61134</c:v>
                </c:pt>
                <c:pt idx="4213">
                  <c:v>61141</c:v>
                </c:pt>
                <c:pt idx="4214">
                  <c:v>61148</c:v>
                </c:pt>
                <c:pt idx="4215">
                  <c:v>61155</c:v>
                </c:pt>
                <c:pt idx="4216">
                  <c:v>61162</c:v>
                </c:pt>
                <c:pt idx="4217">
                  <c:v>61169</c:v>
                </c:pt>
                <c:pt idx="4218">
                  <c:v>61176</c:v>
                </c:pt>
                <c:pt idx="4219">
                  <c:v>61183</c:v>
                </c:pt>
                <c:pt idx="4220">
                  <c:v>61190</c:v>
                </c:pt>
                <c:pt idx="4221">
                  <c:v>61197</c:v>
                </c:pt>
                <c:pt idx="4222">
                  <c:v>61204</c:v>
                </c:pt>
                <c:pt idx="4223">
                  <c:v>61211</c:v>
                </c:pt>
                <c:pt idx="4224">
                  <c:v>61218</c:v>
                </c:pt>
                <c:pt idx="4225">
                  <c:v>61225</c:v>
                </c:pt>
                <c:pt idx="4226">
                  <c:v>61232</c:v>
                </c:pt>
                <c:pt idx="4227">
                  <c:v>61239</c:v>
                </c:pt>
                <c:pt idx="4228">
                  <c:v>61246</c:v>
                </c:pt>
                <c:pt idx="4229">
                  <c:v>61253</c:v>
                </c:pt>
                <c:pt idx="4230">
                  <c:v>61260</c:v>
                </c:pt>
                <c:pt idx="4231">
                  <c:v>61267</c:v>
                </c:pt>
                <c:pt idx="4232">
                  <c:v>61274</c:v>
                </c:pt>
                <c:pt idx="4233">
                  <c:v>61281</c:v>
                </c:pt>
                <c:pt idx="4234">
                  <c:v>61288</c:v>
                </c:pt>
                <c:pt idx="4235">
                  <c:v>61295</c:v>
                </c:pt>
                <c:pt idx="4236">
                  <c:v>61302</c:v>
                </c:pt>
                <c:pt idx="4237">
                  <c:v>61309</c:v>
                </c:pt>
                <c:pt idx="4238">
                  <c:v>61316</c:v>
                </c:pt>
                <c:pt idx="4239">
                  <c:v>61323</c:v>
                </c:pt>
                <c:pt idx="4240">
                  <c:v>61330</c:v>
                </c:pt>
                <c:pt idx="4241">
                  <c:v>61337</c:v>
                </c:pt>
                <c:pt idx="4242">
                  <c:v>61344</c:v>
                </c:pt>
                <c:pt idx="4243">
                  <c:v>61351</c:v>
                </c:pt>
                <c:pt idx="4244">
                  <c:v>61358</c:v>
                </c:pt>
                <c:pt idx="4245">
                  <c:v>61365</c:v>
                </c:pt>
                <c:pt idx="4246">
                  <c:v>61372</c:v>
                </c:pt>
                <c:pt idx="4247">
                  <c:v>61379</c:v>
                </c:pt>
                <c:pt idx="4248">
                  <c:v>61386</c:v>
                </c:pt>
                <c:pt idx="4249">
                  <c:v>61393</c:v>
                </c:pt>
                <c:pt idx="4250">
                  <c:v>61400</c:v>
                </c:pt>
                <c:pt idx="4251">
                  <c:v>61407</c:v>
                </c:pt>
                <c:pt idx="4252">
                  <c:v>61414</c:v>
                </c:pt>
                <c:pt idx="4253">
                  <c:v>61421</c:v>
                </c:pt>
                <c:pt idx="4254">
                  <c:v>61428</c:v>
                </c:pt>
                <c:pt idx="4255">
                  <c:v>61435</c:v>
                </c:pt>
                <c:pt idx="4256">
                  <c:v>61442</c:v>
                </c:pt>
                <c:pt idx="4257">
                  <c:v>61449</c:v>
                </c:pt>
                <c:pt idx="4258">
                  <c:v>61456</c:v>
                </c:pt>
                <c:pt idx="4259">
                  <c:v>61463</c:v>
                </c:pt>
                <c:pt idx="4260">
                  <c:v>61470</c:v>
                </c:pt>
                <c:pt idx="4261">
                  <c:v>61477</c:v>
                </c:pt>
                <c:pt idx="4262">
                  <c:v>61485</c:v>
                </c:pt>
                <c:pt idx="4263">
                  <c:v>61492</c:v>
                </c:pt>
                <c:pt idx="4264">
                  <c:v>61499</c:v>
                </c:pt>
                <c:pt idx="4265">
                  <c:v>61506</c:v>
                </c:pt>
                <c:pt idx="4266">
                  <c:v>61513</c:v>
                </c:pt>
                <c:pt idx="4267">
                  <c:v>61520</c:v>
                </c:pt>
                <c:pt idx="4268">
                  <c:v>61527</c:v>
                </c:pt>
                <c:pt idx="4269">
                  <c:v>61534</c:v>
                </c:pt>
                <c:pt idx="4270">
                  <c:v>61541</c:v>
                </c:pt>
                <c:pt idx="4271">
                  <c:v>61548</c:v>
                </c:pt>
                <c:pt idx="4272">
                  <c:v>61555</c:v>
                </c:pt>
                <c:pt idx="4273">
                  <c:v>61562</c:v>
                </c:pt>
                <c:pt idx="4274">
                  <c:v>61569</c:v>
                </c:pt>
                <c:pt idx="4275">
                  <c:v>61576</c:v>
                </c:pt>
                <c:pt idx="4276">
                  <c:v>61583</c:v>
                </c:pt>
                <c:pt idx="4277">
                  <c:v>61590</c:v>
                </c:pt>
                <c:pt idx="4278">
                  <c:v>61597</c:v>
                </c:pt>
                <c:pt idx="4279">
                  <c:v>61604</c:v>
                </c:pt>
                <c:pt idx="4280">
                  <c:v>61611</c:v>
                </c:pt>
                <c:pt idx="4281">
                  <c:v>61618</c:v>
                </c:pt>
                <c:pt idx="4282">
                  <c:v>61625</c:v>
                </c:pt>
                <c:pt idx="4283">
                  <c:v>61632</c:v>
                </c:pt>
                <c:pt idx="4284">
                  <c:v>61639</c:v>
                </c:pt>
                <c:pt idx="4285">
                  <c:v>61646</c:v>
                </c:pt>
                <c:pt idx="4286">
                  <c:v>61653</c:v>
                </c:pt>
                <c:pt idx="4287">
                  <c:v>61660</c:v>
                </c:pt>
                <c:pt idx="4288">
                  <c:v>61667</c:v>
                </c:pt>
                <c:pt idx="4289">
                  <c:v>61674</c:v>
                </c:pt>
                <c:pt idx="4290">
                  <c:v>61681</c:v>
                </c:pt>
                <c:pt idx="4291">
                  <c:v>61688</c:v>
                </c:pt>
                <c:pt idx="4292">
                  <c:v>61695</c:v>
                </c:pt>
                <c:pt idx="4293">
                  <c:v>61702</c:v>
                </c:pt>
                <c:pt idx="4294">
                  <c:v>61709</c:v>
                </c:pt>
                <c:pt idx="4295">
                  <c:v>61716</c:v>
                </c:pt>
                <c:pt idx="4296">
                  <c:v>61724</c:v>
                </c:pt>
                <c:pt idx="4297">
                  <c:v>61731</c:v>
                </c:pt>
                <c:pt idx="4298">
                  <c:v>61738</c:v>
                </c:pt>
                <c:pt idx="4299">
                  <c:v>61745</c:v>
                </c:pt>
                <c:pt idx="4300">
                  <c:v>61752</c:v>
                </c:pt>
                <c:pt idx="4301">
                  <c:v>61759</c:v>
                </c:pt>
                <c:pt idx="4302">
                  <c:v>61766</c:v>
                </c:pt>
                <c:pt idx="4303">
                  <c:v>61773</c:v>
                </c:pt>
                <c:pt idx="4304">
                  <c:v>61780</c:v>
                </c:pt>
                <c:pt idx="4305">
                  <c:v>61787</c:v>
                </c:pt>
                <c:pt idx="4306">
                  <c:v>61794</c:v>
                </c:pt>
                <c:pt idx="4307">
                  <c:v>61801</c:v>
                </c:pt>
                <c:pt idx="4308">
                  <c:v>61808</c:v>
                </c:pt>
                <c:pt idx="4309">
                  <c:v>61815</c:v>
                </c:pt>
                <c:pt idx="4310">
                  <c:v>61822</c:v>
                </c:pt>
                <c:pt idx="4311">
                  <c:v>61829</c:v>
                </c:pt>
                <c:pt idx="4312">
                  <c:v>61836</c:v>
                </c:pt>
                <c:pt idx="4313">
                  <c:v>61843</c:v>
                </c:pt>
                <c:pt idx="4314">
                  <c:v>61850</c:v>
                </c:pt>
                <c:pt idx="4315">
                  <c:v>61857</c:v>
                </c:pt>
                <c:pt idx="4316">
                  <c:v>61864</c:v>
                </c:pt>
                <c:pt idx="4317">
                  <c:v>61871</c:v>
                </c:pt>
                <c:pt idx="4318">
                  <c:v>61878</c:v>
                </c:pt>
                <c:pt idx="4319">
                  <c:v>61885</c:v>
                </c:pt>
                <c:pt idx="4320">
                  <c:v>61892</c:v>
                </c:pt>
                <c:pt idx="4321">
                  <c:v>61899</c:v>
                </c:pt>
                <c:pt idx="4322">
                  <c:v>61906</c:v>
                </c:pt>
                <c:pt idx="4323">
                  <c:v>61913</c:v>
                </c:pt>
                <c:pt idx="4324">
                  <c:v>61920</c:v>
                </c:pt>
                <c:pt idx="4325">
                  <c:v>61927</c:v>
                </c:pt>
                <c:pt idx="4326">
                  <c:v>61934</c:v>
                </c:pt>
                <c:pt idx="4327">
                  <c:v>61941</c:v>
                </c:pt>
                <c:pt idx="4328">
                  <c:v>61948</c:v>
                </c:pt>
                <c:pt idx="4329">
                  <c:v>61955</c:v>
                </c:pt>
                <c:pt idx="4330">
                  <c:v>61962</c:v>
                </c:pt>
                <c:pt idx="4331">
                  <c:v>61969</c:v>
                </c:pt>
                <c:pt idx="4332">
                  <c:v>61976</c:v>
                </c:pt>
                <c:pt idx="4333">
                  <c:v>61983</c:v>
                </c:pt>
                <c:pt idx="4334">
                  <c:v>61990</c:v>
                </c:pt>
                <c:pt idx="4335">
                  <c:v>61997</c:v>
                </c:pt>
                <c:pt idx="4336">
                  <c:v>62004</c:v>
                </c:pt>
                <c:pt idx="4337">
                  <c:v>62011</c:v>
                </c:pt>
                <c:pt idx="4338">
                  <c:v>62018</c:v>
                </c:pt>
                <c:pt idx="4339">
                  <c:v>62025</c:v>
                </c:pt>
                <c:pt idx="4340">
                  <c:v>62032</c:v>
                </c:pt>
                <c:pt idx="4341">
                  <c:v>62039</c:v>
                </c:pt>
                <c:pt idx="4342">
                  <c:v>62046</c:v>
                </c:pt>
                <c:pt idx="4343">
                  <c:v>62053</c:v>
                </c:pt>
                <c:pt idx="4344">
                  <c:v>62060</c:v>
                </c:pt>
                <c:pt idx="4345">
                  <c:v>62067</c:v>
                </c:pt>
                <c:pt idx="4346">
                  <c:v>62074</c:v>
                </c:pt>
                <c:pt idx="4347">
                  <c:v>62081</c:v>
                </c:pt>
                <c:pt idx="4348">
                  <c:v>62089</c:v>
                </c:pt>
                <c:pt idx="4349">
                  <c:v>62096</c:v>
                </c:pt>
                <c:pt idx="4350">
                  <c:v>62103</c:v>
                </c:pt>
                <c:pt idx="4351">
                  <c:v>62110</c:v>
                </c:pt>
                <c:pt idx="4352">
                  <c:v>62117</c:v>
                </c:pt>
                <c:pt idx="4353">
                  <c:v>62124</c:v>
                </c:pt>
                <c:pt idx="4354">
                  <c:v>62131</c:v>
                </c:pt>
                <c:pt idx="4355">
                  <c:v>62138</c:v>
                </c:pt>
                <c:pt idx="4356">
                  <c:v>62145</c:v>
                </c:pt>
                <c:pt idx="4357">
                  <c:v>62152</c:v>
                </c:pt>
                <c:pt idx="4358">
                  <c:v>62159</c:v>
                </c:pt>
                <c:pt idx="4359">
                  <c:v>62166</c:v>
                </c:pt>
                <c:pt idx="4360">
                  <c:v>62173</c:v>
                </c:pt>
                <c:pt idx="4361">
                  <c:v>62179</c:v>
                </c:pt>
                <c:pt idx="4362">
                  <c:v>62186</c:v>
                </c:pt>
                <c:pt idx="4363">
                  <c:v>62193</c:v>
                </c:pt>
                <c:pt idx="4364">
                  <c:v>62200</c:v>
                </c:pt>
                <c:pt idx="4365">
                  <c:v>62207</c:v>
                </c:pt>
                <c:pt idx="4366">
                  <c:v>62215</c:v>
                </c:pt>
                <c:pt idx="4367">
                  <c:v>62222</c:v>
                </c:pt>
                <c:pt idx="4368">
                  <c:v>62229</c:v>
                </c:pt>
                <c:pt idx="4369">
                  <c:v>62236</c:v>
                </c:pt>
                <c:pt idx="4370">
                  <c:v>62243</c:v>
                </c:pt>
                <c:pt idx="4371">
                  <c:v>62250</c:v>
                </c:pt>
                <c:pt idx="4372">
                  <c:v>62257</c:v>
                </c:pt>
                <c:pt idx="4373">
                  <c:v>62264</c:v>
                </c:pt>
                <c:pt idx="4374">
                  <c:v>62271</c:v>
                </c:pt>
                <c:pt idx="4375">
                  <c:v>62278</c:v>
                </c:pt>
                <c:pt idx="4376">
                  <c:v>62285</c:v>
                </c:pt>
                <c:pt idx="4377">
                  <c:v>62292</c:v>
                </c:pt>
                <c:pt idx="4378">
                  <c:v>62299</c:v>
                </c:pt>
                <c:pt idx="4379">
                  <c:v>62306</c:v>
                </c:pt>
                <c:pt idx="4380">
                  <c:v>62313</c:v>
                </c:pt>
                <c:pt idx="4381">
                  <c:v>62320</c:v>
                </c:pt>
                <c:pt idx="4382">
                  <c:v>62327</c:v>
                </c:pt>
                <c:pt idx="4383">
                  <c:v>62334</c:v>
                </c:pt>
                <c:pt idx="4384">
                  <c:v>62341</c:v>
                </c:pt>
                <c:pt idx="4385">
                  <c:v>62348</c:v>
                </c:pt>
                <c:pt idx="4386">
                  <c:v>62355</c:v>
                </c:pt>
                <c:pt idx="4387">
                  <c:v>62362</c:v>
                </c:pt>
                <c:pt idx="4388">
                  <c:v>62369</c:v>
                </c:pt>
                <c:pt idx="4389">
                  <c:v>62376</c:v>
                </c:pt>
                <c:pt idx="4390">
                  <c:v>62383</c:v>
                </c:pt>
                <c:pt idx="4391">
                  <c:v>62390</c:v>
                </c:pt>
                <c:pt idx="4392">
                  <c:v>62397</c:v>
                </c:pt>
                <c:pt idx="4393">
                  <c:v>62404</c:v>
                </c:pt>
                <c:pt idx="4394">
                  <c:v>62411</c:v>
                </c:pt>
                <c:pt idx="4395">
                  <c:v>62418</c:v>
                </c:pt>
                <c:pt idx="4396">
                  <c:v>62425</c:v>
                </c:pt>
                <c:pt idx="4397">
                  <c:v>62432</c:v>
                </c:pt>
                <c:pt idx="4398">
                  <c:v>62439</c:v>
                </c:pt>
                <c:pt idx="4399">
                  <c:v>62446</c:v>
                </c:pt>
                <c:pt idx="4400">
                  <c:v>62456</c:v>
                </c:pt>
                <c:pt idx="4401">
                  <c:v>62463</c:v>
                </c:pt>
                <c:pt idx="4402">
                  <c:v>62470</c:v>
                </c:pt>
                <c:pt idx="4403">
                  <c:v>62477</c:v>
                </c:pt>
                <c:pt idx="4404">
                  <c:v>62484</c:v>
                </c:pt>
                <c:pt idx="4405">
                  <c:v>62491</c:v>
                </c:pt>
                <c:pt idx="4406">
                  <c:v>62498</c:v>
                </c:pt>
                <c:pt idx="4407">
                  <c:v>62505</c:v>
                </c:pt>
                <c:pt idx="4408">
                  <c:v>62512</c:v>
                </c:pt>
                <c:pt idx="4409">
                  <c:v>62519</c:v>
                </c:pt>
                <c:pt idx="4410">
                  <c:v>62526</c:v>
                </c:pt>
                <c:pt idx="4411">
                  <c:v>62533</c:v>
                </c:pt>
                <c:pt idx="4412">
                  <c:v>62540</c:v>
                </c:pt>
                <c:pt idx="4413">
                  <c:v>62547</c:v>
                </c:pt>
                <c:pt idx="4414">
                  <c:v>62554</c:v>
                </c:pt>
                <c:pt idx="4415">
                  <c:v>62561</c:v>
                </c:pt>
                <c:pt idx="4416">
                  <c:v>62569</c:v>
                </c:pt>
                <c:pt idx="4417">
                  <c:v>62576</c:v>
                </c:pt>
                <c:pt idx="4418">
                  <c:v>62583</c:v>
                </c:pt>
                <c:pt idx="4419">
                  <c:v>62590</c:v>
                </c:pt>
                <c:pt idx="4420">
                  <c:v>62597</c:v>
                </c:pt>
                <c:pt idx="4421">
                  <c:v>62604</c:v>
                </c:pt>
                <c:pt idx="4422">
                  <c:v>62611</c:v>
                </c:pt>
                <c:pt idx="4423">
                  <c:v>62618</c:v>
                </c:pt>
                <c:pt idx="4424">
                  <c:v>62625</c:v>
                </c:pt>
                <c:pt idx="4425">
                  <c:v>62632</c:v>
                </c:pt>
                <c:pt idx="4426">
                  <c:v>62639</c:v>
                </c:pt>
                <c:pt idx="4427">
                  <c:v>62646</c:v>
                </c:pt>
                <c:pt idx="4428">
                  <c:v>62653</c:v>
                </c:pt>
                <c:pt idx="4429">
                  <c:v>62660</c:v>
                </c:pt>
                <c:pt idx="4430">
                  <c:v>62667</c:v>
                </c:pt>
                <c:pt idx="4431">
                  <c:v>62674</c:v>
                </c:pt>
                <c:pt idx="4432">
                  <c:v>62681</c:v>
                </c:pt>
                <c:pt idx="4433">
                  <c:v>62688</c:v>
                </c:pt>
                <c:pt idx="4434">
                  <c:v>62695</c:v>
                </c:pt>
                <c:pt idx="4435">
                  <c:v>62702</c:v>
                </c:pt>
                <c:pt idx="4436">
                  <c:v>62709</c:v>
                </c:pt>
                <c:pt idx="4437">
                  <c:v>62716</c:v>
                </c:pt>
                <c:pt idx="4438">
                  <c:v>62723</c:v>
                </c:pt>
                <c:pt idx="4439">
                  <c:v>62730</c:v>
                </c:pt>
                <c:pt idx="4440">
                  <c:v>62737</c:v>
                </c:pt>
                <c:pt idx="4441">
                  <c:v>62744</c:v>
                </c:pt>
                <c:pt idx="4442">
                  <c:v>62751</c:v>
                </c:pt>
                <c:pt idx="4443">
                  <c:v>62758</c:v>
                </c:pt>
                <c:pt idx="4444">
                  <c:v>62765</c:v>
                </c:pt>
                <c:pt idx="4445">
                  <c:v>62772</c:v>
                </c:pt>
                <c:pt idx="4446">
                  <c:v>62779</c:v>
                </c:pt>
                <c:pt idx="4447">
                  <c:v>62786</c:v>
                </c:pt>
                <c:pt idx="4448">
                  <c:v>62793</c:v>
                </c:pt>
                <c:pt idx="4449">
                  <c:v>62800</c:v>
                </c:pt>
                <c:pt idx="4450">
                  <c:v>62807</c:v>
                </c:pt>
                <c:pt idx="4451">
                  <c:v>62814</c:v>
                </c:pt>
                <c:pt idx="4452">
                  <c:v>62821</c:v>
                </c:pt>
                <c:pt idx="4453">
                  <c:v>62828</c:v>
                </c:pt>
                <c:pt idx="4454">
                  <c:v>62835</c:v>
                </c:pt>
                <c:pt idx="4455">
                  <c:v>62842</c:v>
                </c:pt>
                <c:pt idx="4456">
                  <c:v>62849</c:v>
                </c:pt>
                <c:pt idx="4457">
                  <c:v>62856</c:v>
                </c:pt>
                <c:pt idx="4458">
                  <c:v>62863</c:v>
                </c:pt>
                <c:pt idx="4459">
                  <c:v>62870</c:v>
                </c:pt>
                <c:pt idx="4460">
                  <c:v>62877</c:v>
                </c:pt>
                <c:pt idx="4461">
                  <c:v>62884</c:v>
                </c:pt>
                <c:pt idx="4462">
                  <c:v>62891</c:v>
                </c:pt>
                <c:pt idx="4463">
                  <c:v>62898</c:v>
                </c:pt>
                <c:pt idx="4464">
                  <c:v>62905</c:v>
                </c:pt>
                <c:pt idx="4465">
                  <c:v>62912</c:v>
                </c:pt>
                <c:pt idx="4466">
                  <c:v>62919</c:v>
                </c:pt>
                <c:pt idx="4467">
                  <c:v>62926</c:v>
                </c:pt>
                <c:pt idx="4468">
                  <c:v>62933</c:v>
                </c:pt>
                <c:pt idx="4469">
                  <c:v>62940</c:v>
                </c:pt>
                <c:pt idx="4470">
                  <c:v>62947</c:v>
                </c:pt>
                <c:pt idx="4471">
                  <c:v>62954</c:v>
                </c:pt>
                <c:pt idx="4472">
                  <c:v>62961</c:v>
                </c:pt>
                <c:pt idx="4473">
                  <c:v>62968</c:v>
                </c:pt>
                <c:pt idx="4474">
                  <c:v>62975</c:v>
                </c:pt>
                <c:pt idx="4475">
                  <c:v>62982</c:v>
                </c:pt>
                <c:pt idx="4476">
                  <c:v>62989</c:v>
                </c:pt>
                <c:pt idx="4477">
                  <c:v>62996</c:v>
                </c:pt>
                <c:pt idx="4478">
                  <c:v>63003</c:v>
                </c:pt>
                <c:pt idx="4479">
                  <c:v>63010</c:v>
                </c:pt>
                <c:pt idx="4480">
                  <c:v>63017</c:v>
                </c:pt>
                <c:pt idx="4481">
                  <c:v>63024</c:v>
                </c:pt>
                <c:pt idx="4482">
                  <c:v>63031</c:v>
                </c:pt>
                <c:pt idx="4483">
                  <c:v>63038</c:v>
                </c:pt>
                <c:pt idx="4484">
                  <c:v>63045</c:v>
                </c:pt>
                <c:pt idx="4485">
                  <c:v>63052</c:v>
                </c:pt>
                <c:pt idx="4486">
                  <c:v>63059</c:v>
                </c:pt>
                <c:pt idx="4487">
                  <c:v>63066</c:v>
                </c:pt>
                <c:pt idx="4488">
                  <c:v>63073</c:v>
                </c:pt>
                <c:pt idx="4489">
                  <c:v>63080</c:v>
                </c:pt>
                <c:pt idx="4490">
                  <c:v>63087</c:v>
                </c:pt>
                <c:pt idx="4491">
                  <c:v>63094</c:v>
                </c:pt>
                <c:pt idx="4492">
                  <c:v>63101</c:v>
                </c:pt>
                <c:pt idx="4493">
                  <c:v>63108</c:v>
                </c:pt>
                <c:pt idx="4494">
                  <c:v>63115</c:v>
                </c:pt>
                <c:pt idx="4495">
                  <c:v>63122</c:v>
                </c:pt>
                <c:pt idx="4496">
                  <c:v>63129</c:v>
                </c:pt>
                <c:pt idx="4497">
                  <c:v>63136</c:v>
                </c:pt>
                <c:pt idx="4498">
                  <c:v>63143</c:v>
                </c:pt>
                <c:pt idx="4499">
                  <c:v>63150</c:v>
                </c:pt>
                <c:pt idx="4500">
                  <c:v>63157</c:v>
                </c:pt>
                <c:pt idx="4501">
                  <c:v>63164</c:v>
                </c:pt>
                <c:pt idx="4502">
                  <c:v>63171</c:v>
                </c:pt>
                <c:pt idx="4503">
                  <c:v>63178</c:v>
                </c:pt>
                <c:pt idx="4504">
                  <c:v>63185</c:v>
                </c:pt>
                <c:pt idx="4505">
                  <c:v>63192</c:v>
                </c:pt>
                <c:pt idx="4506">
                  <c:v>63199</c:v>
                </c:pt>
                <c:pt idx="4507">
                  <c:v>63206</c:v>
                </c:pt>
                <c:pt idx="4508">
                  <c:v>63213</c:v>
                </c:pt>
                <c:pt idx="4509">
                  <c:v>63220</c:v>
                </c:pt>
                <c:pt idx="4510">
                  <c:v>63227</c:v>
                </c:pt>
                <c:pt idx="4511">
                  <c:v>63234</c:v>
                </c:pt>
                <c:pt idx="4512">
                  <c:v>63241</c:v>
                </c:pt>
                <c:pt idx="4513">
                  <c:v>63248</c:v>
                </c:pt>
                <c:pt idx="4514">
                  <c:v>63255</c:v>
                </c:pt>
                <c:pt idx="4515">
                  <c:v>63262</c:v>
                </c:pt>
                <c:pt idx="4516">
                  <c:v>63269</c:v>
                </c:pt>
                <c:pt idx="4517">
                  <c:v>63276</c:v>
                </c:pt>
                <c:pt idx="4518">
                  <c:v>63283</c:v>
                </c:pt>
                <c:pt idx="4519">
                  <c:v>63290</c:v>
                </c:pt>
                <c:pt idx="4520">
                  <c:v>63297</c:v>
                </c:pt>
                <c:pt idx="4521">
                  <c:v>63304</c:v>
                </c:pt>
                <c:pt idx="4522">
                  <c:v>63311</c:v>
                </c:pt>
                <c:pt idx="4523">
                  <c:v>63318</c:v>
                </c:pt>
                <c:pt idx="4524">
                  <c:v>63325</c:v>
                </c:pt>
                <c:pt idx="4525">
                  <c:v>63332</c:v>
                </c:pt>
                <c:pt idx="4526">
                  <c:v>63339</c:v>
                </c:pt>
                <c:pt idx="4527">
                  <c:v>63346</c:v>
                </c:pt>
                <c:pt idx="4528">
                  <c:v>63353</c:v>
                </c:pt>
                <c:pt idx="4529">
                  <c:v>63360</c:v>
                </c:pt>
                <c:pt idx="4530">
                  <c:v>63367</c:v>
                </c:pt>
                <c:pt idx="4531">
                  <c:v>63374</c:v>
                </c:pt>
                <c:pt idx="4532">
                  <c:v>63381</c:v>
                </c:pt>
                <c:pt idx="4533">
                  <c:v>63388</c:v>
                </c:pt>
                <c:pt idx="4534">
                  <c:v>63395</c:v>
                </c:pt>
                <c:pt idx="4535">
                  <c:v>63402</c:v>
                </c:pt>
                <c:pt idx="4536">
                  <c:v>63409</c:v>
                </c:pt>
                <c:pt idx="4537">
                  <c:v>63416</c:v>
                </c:pt>
                <c:pt idx="4538">
                  <c:v>63423</c:v>
                </c:pt>
                <c:pt idx="4539">
                  <c:v>63430</c:v>
                </c:pt>
                <c:pt idx="4540">
                  <c:v>63437</c:v>
                </c:pt>
                <c:pt idx="4541">
                  <c:v>63444</c:v>
                </c:pt>
                <c:pt idx="4542">
                  <c:v>63451</c:v>
                </c:pt>
                <c:pt idx="4543">
                  <c:v>63458</c:v>
                </c:pt>
                <c:pt idx="4544">
                  <c:v>63465</c:v>
                </c:pt>
                <c:pt idx="4545">
                  <c:v>63472</c:v>
                </c:pt>
                <c:pt idx="4546">
                  <c:v>63479</c:v>
                </c:pt>
                <c:pt idx="4547">
                  <c:v>63486</c:v>
                </c:pt>
                <c:pt idx="4548">
                  <c:v>63493</c:v>
                </c:pt>
                <c:pt idx="4549">
                  <c:v>63500</c:v>
                </c:pt>
                <c:pt idx="4550">
                  <c:v>63507</c:v>
                </c:pt>
                <c:pt idx="4551">
                  <c:v>63514</c:v>
                </c:pt>
                <c:pt idx="4552">
                  <c:v>63521</c:v>
                </c:pt>
                <c:pt idx="4553">
                  <c:v>63528</c:v>
                </c:pt>
                <c:pt idx="4554">
                  <c:v>63535</c:v>
                </c:pt>
                <c:pt idx="4555">
                  <c:v>63542</c:v>
                </c:pt>
                <c:pt idx="4556">
                  <c:v>63550</c:v>
                </c:pt>
                <c:pt idx="4557">
                  <c:v>63557</c:v>
                </c:pt>
                <c:pt idx="4558">
                  <c:v>63564</c:v>
                </c:pt>
                <c:pt idx="4559">
                  <c:v>63571</c:v>
                </c:pt>
                <c:pt idx="4560">
                  <c:v>63578</c:v>
                </c:pt>
                <c:pt idx="4561">
                  <c:v>63585</c:v>
                </c:pt>
                <c:pt idx="4562">
                  <c:v>63592</c:v>
                </c:pt>
                <c:pt idx="4563">
                  <c:v>63599</c:v>
                </c:pt>
                <c:pt idx="4564">
                  <c:v>63606</c:v>
                </c:pt>
                <c:pt idx="4565">
                  <c:v>63613</c:v>
                </c:pt>
                <c:pt idx="4566">
                  <c:v>63620</c:v>
                </c:pt>
                <c:pt idx="4567">
                  <c:v>63627</c:v>
                </c:pt>
                <c:pt idx="4568">
                  <c:v>63634</c:v>
                </c:pt>
                <c:pt idx="4569">
                  <c:v>63641</c:v>
                </c:pt>
                <c:pt idx="4570">
                  <c:v>63648</c:v>
                </c:pt>
                <c:pt idx="4571">
                  <c:v>63655</c:v>
                </c:pt>
                <c:pt idx="4572">
                  <c:v>63662</c:v>
                </c:pt>
                <c:pt idx="4573">
                  <c:v>63669</c:v>
                </c:pt>
                <c:pt idx="4574">
                  <c:v>63676</c:v>
                </c:pt>
                <c:pt idx="4575">
                  <c:v>63683</c:v>
                </c:pt>
                <c:pt idx="4576">
                  <c:v>63690</c:v>
                </c:pt>
                <c:pt idx="4577">
                  <c:v>63697</c:v>
                </c:pt>
                <c:pt idx="4578">
                  <c:v>63704</c:v>
                </c:pt>
                <c:pt idx="4579">
                  <c:v>63711</c:v>
                </c:pt>
                <c:pt idx="4580">
                  <c:v>63718</c:v>
                </c:pt>
                <c:pt idx="4581">
                  <c:v>63725</c:v>
                </c:pt>
                <c:pt idx="4582">
                  <c:v>63732</c:v>
                </c:pt>
                <c:pt idx="4583">
                  <c:v>63739</c:v>
                </c:pt>
                <c:pt idx="4584">
                  <c:v>63746</c:v>
                </c:pt>
                <c:pt idx="4585">
                  <c:v>63753</c:v>
                </c:pt>
                <c:pt idx="4586">
                  <c:v>63760</c:v>
                </c:pt>
                <c:pt idx="4587">
                  <c:v>63767</c:v>
                </c:pt>
                <c:pt idx="4588">
                  <c:v>63774</c:v>
                </c:pt>
                <c:pt idx="4589">
                  <c:v>63781</c:v>
                </c:pt>
                <c:pt idx="4590">
                  <c:v>63788</c:v>
                </c:pt>
                <c:pt idx="4591">
                  <c:v>63795</c:v>
                </c:pt>
                <c:pt idx="4592">
                  <c:v>63802</c:v>
                </c:pt>
                <c:pt idx="4593">
                  <c:v>63809</c:v>
                </c:pt>
                <c:pt idx="4594">
                  <c:v>63816</c:v>
                </c:pt>
                <c:pt idx="4595">
                  <c:v>63823</c:v>
                </c:pt>
                <c:pt idx="4596">
                  <c:v>63830</c:v>
                </c:pt>
                <c:pt idx="4597">
                  <c:v>63837</c:v>
                </c:pt>
                <c:pt idx="4598">
                  <c:v>63844</c:v>
                </c:pt>
                <c:pt idx="4599">
                  <c:v>63851</c:v>
                </c:pt>
                <c:pt idx="4600">
                  <c:v>63858</c:v>
                </c:pt>
                <c:pt idx="4601">
                  <c:v>63865</c:v>
                </c:pt>
                <c:pt idx="4602">
                  <c:v>63872</c:v>
                </c:pt>
                <c:pt idx="4603">
                  <c:v>63879</c:v>
                </c:pt>
                <c:pt idx="4604">
                  <c:v>63886</c:v>
                </c:pt>
                <c:pt idx="4605">
                  <c:v>63893</c:v>
                </c:pt>
                <c:pt idx="4606">
                  <c:v>63900</c:v>
                </c:pt>
                <c:pt idx="4607">
                  <c:v>63907</c:v>
                </c:pt>
                <c:pt idx="4608">
                  <c:v>63915</c:v>
                </c:pt>
                <c:pt idx="4609">
                  <c:v>63922</c:v>
                </c:pt>
                <c:pt idx="4610">
                  <c:v>63929</c:v>
                </c:pt>
                <c:pt idx="4611">
                  <c:v>63936</c:v>
                </c:pt>
                <c:pt idx="4612">
                  <c:v>63943</c:v>
                </c:pt>
                <c:pt idx="4613">
                  <c:v>63950</c:v>
                </c:pt>
                <c:pt idx="4614">
                  <c:v>63957</c:v>
                </c:pt>
                <c:pt idx="4615">
                  <c:v>63964</c:v>
                </c:pt>
                <c:pt idx="4616">
                  <c:v>63971</c:v>
                </c:pt>
                <c:pt idx="4617">
                  <c:v>63978</c:v>
                </c:pt>
                <c:pt idx="4618">
                  <c:v>63985</c:v>
                </c:pt>
                <c:pt idx="4619">
                  <c:v>63992</c:v>
                </c:pt>
                <c:pt idx="4620">
                  <c:v>63999</c:v>
                </c:pt>
                <c:pt idx="4621">
                  <c:v>64006</c:v>
                </c:pt>
                <c:pt idx="4622">
                  <c:v>64013</c:v>
                </c:pt>
                <c:pt idx="4623">
                  <c:v>64020</c:v>
                </c:pt>
                <c:pt idx="4624">
                  <c:v>64027</c:v>
                </c:pt>
                <c:pt idx="4625">
                  <c:v>64034</c:v>
                </c:pt>
                <c:pt idx="4626">
                  <c:v>64041</c:v>
                </c:pt>
                <c:pt idx="4627">
                  <c:v>64048</c:v>
                </c:pt>
                <c:pt idx="4628">
                  <c:v>64055</c:v>
                </c:pt>
                <c:pt idx="4629">
                  <c:v>64062</c:v>
                </c:pt>
                <c:pt idx="4630">
                  <c:v>64069</c:v>
                </c:pt>
                <c:pt idx="4631">
                  <c:v>64076</c:v>
                </c:pt>
                <c:pt idx="4632">
                  <c:v>64083</c:v>
                </c:pt>
                <c:pt idx="4633">
                  <c:v>64090</c:v>
                </c:pt>
                <c:pt idx="4634">
                  <c:v>64097</c:v>
                </c:pt>
                <c:pt idx="4635">
                  <c:v>64104</c:v>
                </c:pt>
                <c:pt idx="4636">
                  <c:v>64111</c:v>
                </c:pt>
                <c:pt idx="4637">
                  <c:v>64118</c:v>
                </c:pt>
                <c:pt idx="4638">
                  <c:v>64125</c:v>
                </c:pt>
                <c:pt idx="4639">
                  <c:v>64132</c:v>
                </c:pt>
                <c:pt idx="4640">
                  <c:v>64139</c:v>
                </c:pt>
                <c:pt idx="4641">
                  <c:v>64146</c:v>
                </c:pt>
                <c:pt idx="4642">
                  <c:v>64153</c:v>
                </c:pt>
                <c:pt idx="4643">
                  <c:v>64160</c:v>
                </c:pt>
                <c:pt idx="4644">
                  <c:v>64167</c:v>
                </c:pt>
                <c:pt idx="4645">
                  <c:v>64174</c:v>
                </c:pt>
                <c:pt idx="4646">
                  <c:v>64181</c:v>
                </c:pt>
                <c:pt idx="4647">
                  <c:v>64188</c:v>
                </c:pt>
                <c:pt idx="4648">
                  <c:v>64195</c:v>
                </c:pt>
                <c:pt idx="4649">
                  <c:v>64202</c:v>
                </c:pt>
                <c:pt idx="4650">
                  <c:v>64209</c:v>
                </c:pt>
                <c:pt idx="4651">
                  <c:v>64216</c:v>
                </c:pt>
                <c:pt idx="4652">
                  <c:v>64223</c:v>
                </c:pt>
                <c:pt idx="4653">
                  <c:v>64230</c:v>
                </c:pt>
                <c:pt idx="4654">
                  <c:v>64237</c:v>
                </c:pt>
                <c:pt idx="4655">
                  <c:v>64244</c:v>
                </c:pt>
                <c:pt idx="4656">
                  <c:v>64251</c:v>
                </c:pt>
                <c:pt idx="4657">
                  <c:v>64258</c:v>
                </c:pt>
                <c:pt idx="4658">
                  <c:v>64265</c:v>
                </c:pt>
                <c:pt idx="4659">
                  <c:v>64272</c:v>
                </c:pt>
                <c:pt idx="4660">
                  <c:v>64280</c:v>
                </c:pt>
                <c:pt idx="4661">
                  <c:v>64287</c:v>
                </c:pt>
                <c:pt idx="4662">
                  <c:v>64294</c:v>
                </c:pt>
                <c:pt idx="4663">
                  <c:v>64301</c:v>
                </c:pt>
                <c:pt idx="4664">
                  <c:v>64308</c:v>
                </c:pt>
                <c:pt idx="4665">
                  <c:v>64315</c:v>
                </c:pt>
                <c:pt idx="4666">
                  <c:v>64322</c:v>
                </c:pt>
                <c:pt idx="4667">
                  <c:v>64329</c:v>
                </c:pt>
                <c:pt idx="4668">
                  <c:v>64336</c:v>
                </c:pt>
                <c:pt idx="4669">
                  <c:v>64343</c:v>
                </c:pt>
                <c:pt idx="4670">
                  <c:v>64350</c:v>
                </c:pt>
                <c:pt idx="4671">
                  <c:v>64357</c:v>
                </c:pt>
                <c:pt idx="4672">
                  <c:v>64364</c:v>
                </c:pt>
                <c:pt idx="4673">
                  <c:v>64371</c:v>
                </c:pt>
                <c:pt idx="4674">
                  <c:v>64378</c:v>
                </c:pt>
                <c:pt idx="4675">
                  <c:v>64385</c:v>
                </c:pt>
                <c:pt idx="4676">
                  <c:v>64396</c:v>
                </c:pt>
                <c:pt idx="4677">
                  <c:v>64403</c:v>
                </c:pt>
                <c:pt idx="4678">
                  <c:v>64410</c:v>
                </c:pt>
                <c:pt idx="4679">
                  <c:v>64417</c:v>
                </c:pt>
                <c:pt idx="4680">
                  <c:v>64424</c:v>
                </c:pt>
                <c:pt idx="4681">
                  <c:v>64431</c:v>
                </c:pt>
                <c:pt idx="4682">
                  <c:v>64438</c:v>
                </c:pt>
                <c:pt idx="4683">
                  <c:v>64445</c:v>
                </c:pt>
                <c:pt idx="4684">
                  <c:v>64452</c:v>
                </c:pt>
                <c:pt idx="4685">
                  <c:v>64459</c:v>
                </c:pt>
                <c:pt idx="4686">
                  <c:v>64466</c:v>
                </c:pt>
                <c:pt idx="4687">
                  <c:v>64473</c:v>
                </c:pt>
                <c:pt idx="4688">
                  <c:v>64480</c:v>
                </c:pt>
                <c:pt idx="4689">
                  <c:v>64487</c:v>
                </c:pt>
                <c:pt idx="4690">
                  <c:v>64494</c:v>
                </c:pt>
                <c:pt idx="4691">
                  <c:v>64501</c:v>
                </c:pt>
                <c:pt idx="4692">
                  <c:v>64508</c:v>
                </c:pt>
                <c:pt idx="4693">
                  <c:v>64515</c:v>
                </c:pt>
                <c:pt idx="4694">
                  <c:v>64522</c:v>
                </c:pt>
                <c:pt idx="4695">
                  <c:v>64529</c:v>
                </c:pt>
                <c:pt idx="4696">
                  <c:v>64536</c:v>
                </c:pt>
                <c:pt idx="4697">
                  <c:v>64543</c:v>
                </c:pt>
                <c:pt idx="4698">
                  <c:v>64550</c:v>
                </c:pt>
                <c:pt idx="4699">
                  <c:v>64557</c:v>
                </c:pt>
                <c:pt idx="4700">
                  <c:v>64564</c:v>
                </c:pt>
                <c:pt idx="4701">
                  <c:v>64571</c:v>
                </c:pt>
                <c:pt idx="4702">
                  <c:v>64578</c:v>
                </c:pt>
                <c:pt idx="4703">
                  <c:v>64585</c:v>
                </c:pt>
                <c:pt idx="4704">
                  <c:v>64592</c:v>
                </c:pt>
                <c:pt idx="4705">
                  <c:v>64599</c:v>
                </c:pt>
                <c:pt idx="4706">
                  <c:v>64606</c:v>
                </c:pt>
                <c:pt idx="4707">
                  <c:v>64613</c:v>
                </c:pt>
                <c:pt idx="4708">
                  <c:v>64620</c:v>
                </c:pt>
                <c:pt idx="4709">
                  <c:v>64627</c:v>
                </c:pt>
                <c:pt idx="4710">
                  <c:v>64634</c:v>
                </c:pt>
                <c:pt idx="4711">
                  <c:v>64641</c:v>
                </c:pt>
                <c:pt idx="4712">
                  <c:v>64648</c:v>
                </c:pt>
                <c:pt idx="4713">
                  <c:v>64655</c:v>
                </c:pt>
                <c:pt idx="4714">
                  <c:v>64662</c:v>
                </c:pt>
              </c:numCache>
            </c:numRef>
          </c:xVal>
          <c:yVal>
            <c:numRef>
              <c:f>GeneralSettings!$AC$7:$AC$4721</c:f>
              <c:numCache>
                <c:formatCode>0.0000%</c:formatCode>
                <c:ptCount val="4715"/>
                <c:pt idx="0">
                  <c:v>-3.3687721782101462E-3</c:v>
                </c:pt>
                <c:pt idx="1">
                  <c:v>-3.3690091166864999E-3</c:v>
                </c:pt>
                <c:pt idx="2">
                  <c:v>-3.3693299598457284E-3</c:v>
                </c:pt>
                <c:pt idx="3">
                  <c:v>-3.3695136003207135E-3</c:v>
                </c:pt>
                <c:pt idx="4">
                  <c:v>-3.3695447348610873E-3</c:v>
                </c:pt>
                <c:pt idx="5">
                  <c:v>-3.3695442070828174E-3</c:v>
                </c:pt>
                <c:pt idx="6">
                  <c:v>-3.3695151834529568E-3</c:v>
                </c:pt>
                <c:pt idx="7">
                  <c:v>-3.3693779807997841E-3</c:v>
                </c:pt>
                <c:pt idx="8">
                  <c:v>-3.36917745383743E-3</c:v>
                </c:pt>
                <c:pt idx="9">
                  <c:v>-3.3690534436974537E-3</c:v>
                </c:pt>
                <c:pt idx="10">
                  <c:v>-3.3689199348862619E-3</c:v>
                </c:pt>
                <c:pt idx="11">
                  <c:v>-3.368780093749186E-3</c:v>
                </c:pt>
                <c:pt idx="12">
                  <c:v>-3.3684951343595916E-3</c:v>
                </c:pt>
                <c:pt idx="13">
                  <c:v>-3.3682207289584313E-3</c:v>
                </c:pt>
                <c:pt idx="14">
                  <c:v>-3.3680967188593034E-3</c:v>
                </c:pt>
                <c:pt idx="15">
                  <c:v>-3.3679853736146722E-3</c:v>
                </c:pt>
                <c:pt idx="16">
                  <c:v>-3.3678898594482866E-3</c:v>
                </c:pt>
                <c:pt idx="17">
                  <c:v>-3.3677674324426514E-3</c:v>
                </c:pt>
                <c:pt idx="18">
                  <c:v>-3.3677294379180138E-3</c:v>
                </c:pt>
                <c:pt idx="19">
                  <c:v>-3.3677605722961411E-3</c:v>
                </c:pt>
                <c:pt idx="20">
                  <c:v>-3.3678265351355465E-3</c:v>
                </c:pt>
                <c:pt idx="21">
                  <c:v>-3.3679304925787407E-3</c:v>
                </c:pt>
                <c:pt idx="22">
                  <c:v>-3.3682808870694569E-3</c:v>
                </c:pt>
                <c:pt idx="23">
                  <c:v>-3.3678431399696528E-3</c:v>
                </c:pt>
                <c:pt idx="24">
                  <c:v>-3.3662337437802303E-3</c:v>
                </c:pt>
                <c:pt idx="25">
                  <c:v>-3.3646013374551672E-3</c:v>
                </c:pt>
                <c:pt idx="26">
                  <c:v>-3.362958246707732E-3</c:v>
                </c:pt>
                <c:pt idx="27">
                  <c:v>-3.3596980818659788E-3</c:v>
                </c:pt>
                <c:pt idx="28">
                  <c:v>-3.3565255637219358E-3</c:v>
                </c:pt>
                <c:pt idx="29">
                  <c:v>-3.355013943322137E-3</c:v>
                </c:pt>
                <c:pt idx="30">
                  <c:v>-3.3535655953282673E-3</c:v>
                </c:pt>
                <c:pt idx="31">
                  <c:v>-3.3521928455332176E-3</c:v>
                </c:pt>
                <c:pt idx="32">
                  <c:v>-3.3497609714667033E-3</c:v>
                </c:pt>
                <c:pt idx="33">
                  <c:v>-3.3477043529893244E-3</c:v>
                </c:pt>
                <c:pt idx="34">
                  <c:v>-3.3468944867113409E-3</c:v>
                </c:pt>
                <c:pt idx="35">
                  <c:v>-3.3462341754949788E-3</c:v>
                </c:pt>
                <c:pt idx="36">
                  <c:v>-3.3457357452950473E-3</c:v>
                </c:pt>
                <c:pt idx="37">
                  <c:v>-3.3453401189458211E-3</c:v>
                </c:pt>
                <c:pt idx="38">
                  <c:v>-3.3456073570027993E-3</c:v>
                </c:pt>
                <c:pt idx="39">
                  <c:v>-3.3461032234825081E-3</c:v>
                </c:pt>
                <c:pt idx="40">
                  <c:v>-3.3468349276442226E-3</c:v>
                </c:pt>
                <c:pt idx="41">
                  <c:v>-3.3478147954045614E-3</c:v>
                </c:pt>
                <c:pt idx="42">
                  <c:v>-3.3506633737639849E-3</c:v>
                </c:pt>
                <c:pt idx="43">
                  <c:v>-3.3532493576966908E-3</c:v>
                </c:pt>
                <c:pt idx="44">
                  <c:v>-3.3530313481280258E-3</c:v>
                </c:pt>
                <c:pt idx="45">
                  <c:v>-3.3528307676411961E-3</c:v>
                </c:pt>
                <c:pt idx="46">
                  <c:v>-3.3526485909888132E-3</c:v>
                </c:pt>
                <c:pt idx="47">
                  <c:v>-3.3523504570599875E-3</c:v>
                </c:pt>
                <c:pt idx="48">
                  <c:v>-3.3521234163155439E-3</c:v>
                </c:pt>
                <c:pt idx="49">
                  <c:v>-3.3520478793534793E-3</c:v>
                </c:pt>
                <c:pt idx="50">
                  <c:v>-3.3519965944169036E-3</c:v>
                </c:pt>
                <c:pt idx="51">
                  <c:v>-3.3519705363394899E-3</c:v>
                </c:pt>
                <c:pt idx="52">
                  <c:v>-3.3520073834152745E-3</c:v>
                </c:pt>
                <c:pt idx="53">
                  <c:v>-3.3521380671861735E-3</c:v>
                </c:pt>
                <c:pt idx="54">
                  <c:v>-3.3522527642472493E-3</c:v>
                </c:pt>
                <c:pt idx="55">
                  <c:v>-3.352398536439938E-3</c:v>
                </c:pt>
                <c:pt idx="56">
                  <c:v>-3.352576358597625E-3</c:v>
                </c:pt>
                <c:pt idx="57">
                  <c:v>-3.3530437095784169E-3</c:v>
                </c:pt>
                <c:pt idx="58">
                  <c:v>-3.3536276408380763E-3</c:v>
                </c:pt>
                <c:pt idx="59">
                  <c:v>-3.3539803335031122E-3</c:v>
                </c:pt>
                <c:pt idx="60">
                  <c:v>-3.354370924324928E-3</c:v>
                </c:pt>
                <c:pt idx="61">
                  <c:v>-3.3558216309243741E-3</c:v>
                </c:pt>
                <c:pt idx="62">
                  <c:v>-3.3575649176345885E-3</c:v>
                </c:pt>
                <c:pt idx="63">
                  <c:v>-3.3582480886715496E-3</c:v>
                </c:pt>
                <c:pt idx="64">
                  <c:v>-3.3590767103104072E-3</c:v>
                </c:pt>
                <c:pt idx="65">
                  <c:v>-3.3608796125150272E-3</c:v>
                </c:pt>
                <c:pt idx="66">
                  <c:v>-3.3625659198493309E-3</c:v>
                </c:pt>
                <c:pt idx="67">
                  <c:v>-3.3633442986221486E-3</c:v>
                </c:pt>
                <c:pt idx="68">
                  <c:v>-3.3640799258186898E-3</c:v>
                </c:pt>
                <c:pt idx="69">
                  <c:v>-3.3647702107301976E-3</c:v>
                </c:pt>
                <c:pt idx="70">
                  <c:v>-3.3662465393191196E-3</c:v>
                </c:pt>
                <c:pt idx="71">
                  <c:v>-3.3674508131870144E-3</c:v>
                </c:pt>
                <c:pt idx="72">
                  <c:v>-3.3678146324067288E-3</c:v>
                </c:pt>
                <c:pt idx="73">
                  <c:v>-3.3681149721494449E-3</c:v>
                </c:pt>
                <c:pt idx="74">
                  <c:v>-3.3684910985753492E-3</c:v>
                </c:pt>
                <c:pt idx="75">
                  <c:v>-3.3686297170252952E-3</c:v>
                </c:pt>
                <c:pt idx="76">
                  <c:v>-3.3685737945754368E-3</c:v>
                </c:pt>
                <c:pt idx="77">
                  <c:v>-3.368438846774441E-3</c:v>
                </c:pt>
                <c:pt idx="78">
                  <c:v>-3.3682222826298689E-3</c:v>
                </c:pt>
                <c:pt idx="79">
                  <c:v>-3.3675041445829913E-3</c:v>
                </c:pt>
                <c:pt idx="80">
                  <c:v>-3.3664880418801434E-3</c:v>
                </c:pt>
                <c:pt idx="81">
                  <c:v>-3.3658245306484535E-3</c:v>
                </c:pt>
                <c:pt idx="82">
                  <c:v>-3.3650638570800308E-3</c:v>
                </c:pt>
                <c:pt idx="83">
                  <c:v>-3.3642034300208883E-3</c:v>
                </c:pt>
                <c:pt idx="84">
                  <c:v>-3.3621371098321714E-3</c:v>
                </c:pt>
                <c:pt idx="85">
                  <c:v>-3.3601182715865575E-3</c:v>
                </c:pt>
                <c:pt idx="86">
                  <c:v>-3.3596048829637251E-3</c:v>
                </c:pt>
                <c:pt idx="87">
                  <c:v>-3.3590876289657716E-3</c:v>
                </c:pt>
                <c:pt idx="88">
                  <c:v>-3.3585667693890936E-3</c:v>
                </c:pt>
                <c:pt idx="89">
                  <c:v>-3.3575143336118446E-3</c:v>
                </c:pt>
                <c:pt idx="90">
                  <c:v>-3.3564524818354741E-3</c:v>
                </c:pt>
                <c:pt idx="91">
                  <c:v>-3.3559174983187764E-3</c:v>
                </c:pt>
                <c:pt idx="92">
                  <c:v>-3.3553804707157553E-3</c:v>
                </c:pt>
                <c:pt idx="93">
                  <c:v>-3.354841658863321E-3</c:v>
                </c:pt>
                <c:pt idx="94">
                  <c:v>-3.3537593893865122E-3</c:v>
                </c:pt>
                <c:pt idx="95">
                  <c:v>-3.3526737747715234E-3</c:v>
                </c:pt>
                <c:pt idx="96">
                  <c:v>-3.3521299452612357E-3</c:v>
                </c:pt>
                <c:pt idx="97">
                  <c:v>-3.3515858929534874E-3</c:v>
                </c:pt>
                <c:pt idx="98">
                  <c:v>-3.3510418777660863E-3</c:v>
                </c:pt>
                <c:pt idx="99">
                  <c:v>-3.3499552721855648E-3</c:v>
                </c:pt>
                <c:pt idx="100">
                  <c:v>-3.3488713925329972E-3</c:v>
                </c:pt>
                <c:pt idx="101">
                  <c:v>-3.3483314659290119E-3</c:v>
                </c:pt>
                <c:pt idx="102">
                  <c:v>-3.3477931376945766E-3</c:v>
                </c:pt>
                <c:pt idx="103">
                  <c:v>-3.3472566679096523E-3</c:v>
                </c:pt>
                <c:pt idx="104">
                  <c:v>-3.3461912241495402E-3</c:v>
                </c:pt>
                <c:pt idx="105">
                  <c:v>-3.3451345770926159E-3</c:v>
                </c:pt>
                <c:pt idx="106">
                  <c:v>-3.340001131719607E-3</c:v>
                </c:pt>
                <c:pt idx="107">
                  <c:v>-3.330482008798122E-3</c:v>
                </c:pt>
                <c:pt idx="108">
                  <c:v>-3.3213080700763092E-3</c:v>
                </c:pt>
                <c:pt idx="109">
                  <c:v>-3.3041780728750125E-3</c:v>
                </c:pt>
                <c:pt idx="110">
                  <c:v>-3.2883332214907399E-3</c:v>
                </c:pt>
                <c:pt idx="111">
                  <c:v>-3.2810870014885023E-3</c:v>
                </c:pt>
                <c:pt idx="112">
                  <c:v>-3.2742666846286047E-3</c:v>
                </c:pt>
                <c:pt idx="113">
                  <c:v>-3.2678857241229095E-3</c:v>
                </c:pt>
                <c:pt idx="114">
                  <c:v>-3.2566555895452483E-3</c:v>
                </c:pt>
                <c:pt idx="115">
                  <c:v>-3.247024507270312E-3</c:v>
                </c:pt>
                <c:pt idx="116">
                  <c:v>-3.2430421250792909E-3</c:v>
                </c:pt>
                <c:pt idx="117">
                  <c:v>-3.2395798180059154E-3</c:v>
                </c:pt>
                <c:pt idx="118">
                  <c:v>-3.236651039026435E-3</c:v>
                </c:pt>
                <c:pt idx="119">
                  <c:v>-3.23263917430515E-3</c:v>
                </c:pt>
                <c:pt idx="120">
                  <c:v>-3.2305402683116169E-3</c:v>
                </c:pt>
                <c:pt idx="121">
                  <c:v>-3.2304809273609272E-3</c:v>
                </c:pt>
                <c:pt idx="122">
                  <c:v>-3.2310358336668774E-3</c:v>
                </c:pt>
                <c:pt idx="123">
                  <c:v>-3.2322184398991005E-3</c:v>
                </c:pt>
                <c:pt idx="124">
                  <c:v>-3.2367432521011093E-3</c:v>
                </c:pt>
                <c:pt idx="125">
                  <c:v>-3.2434949295272516E-3</c:v>
                </c:pt>
                <c:pt idx="126">
                  <c:v>-3.2480178334682438E-3</c:v>
                </c:pt>
                <c:pt idx="127">
                  <c:v>-3.253249156554376E-3</c:v>
                </c:pt>
                <c:pt idx="128">
                  <c:v>-3.2562010706963752E-3</c:v>
                </c:pt>
                <c:pt idx="129">
                  <c:v>-3.2564876546035777E-3</c:v>
                </c:pt>
                <c:pt idx="130">
                  <c:v>-3.256643704896063E-3</c:v>
                </c:pt>
                <c:pt idx="131">
                  <c:v>-3.2566534542429141E-3</c:v>
                </c:pt>
                <c:pt idx="132">
                  <c:v>-3.256620432492161E-3</c:v>
                </c:pt>
                <c:pt idx="133">
                  <c:v>-3.2565434364201259E-3</c:v>
                </c:pt>
                <c:pt idx="134">
                  <c:v>-3.2562368442990413E-3</c:v>
                </c:pt>
                <c:pt idx="135">
                  <c:v>-3.2557716343127501E-3</c:v>
                </c:pt>
                <c:pt idx="136">
                  <c:v>-3.2554567113077773E-3</c:v>
                </c:pt>
                <c:pt idx="137">
                  <c:v>-3.2550905922480583E-3</c:v>
                </c:pt>
                <c:pt idx="138">
                  <c:v>-3.2546720731809046E-3</c:v>
                </c:pt>
                <c:pt idx="139">
                  <c:v>-3.2536543513016149E-3</c:v>
                </c:pt>
                <c:pt idx="140">
                  <c:v>-3.2524499271755886E-3</c:v>
                </c:pt>
                <c:pt idx="141">
                  <c:v>-3.2517513551367956E-3</c:v>
                </c:pt>
                <c:pt idx="142">
                  <c:v>-3.2509931615201985E-3</c:v>
                </c:pt>
                <c:pt idx="143">
                  <c:v>-3.2501741428592307E-3</c:v>
                </c:pt>
                <c:pt idx="144">
                  <c:v>-3.2483273372703198E-3</c:v>
                </c:pt>
                <c:pt idx="145">
                  <c:v>-3.2462657453619587E-3</c:v>
                </c:pt>
                <c:pt idx="146">
                  <c:v>-3.2451245471317438E-3</c:v>
                </c:pt>
                <c:pt idx="147">
                  <c:v>-3.2439153022482065E-3</c:v>
                </c:pt>
                <c:pt idx="148">
                  <c:v>-3.2426368069614435E-3</c:v>
                </c:pt>
                <c:pt idx="149">
                  <c:v>-3.2398429639430215E-3</c:v>
                </c:pt>
                <c:pt idx="150">
                  <c:v>-3.2381805962175187E-3</c:v>
                </c:pt>
                <c:pt idx="151">
                  <c:v>-3.2392144698001396E-3</c:v>
                </c:pt>
                <c:pt idx="152">
                  <c:v>-3.2400618244130572E-3</c:v>
                </c:pt>
                <c:pt idx="153">
                  <c:v>-3.2407187616128141E-3</c:v>
                </c:pt>
                <c:pt idx="154">
                  <c:v>-3.2413784183355637E-3</c:v>
                </c:pt>
                <c:pt idx="155">
                  <c:v>-3.2413643644717762E-3</c:v>
                </c:pt>
                <c:pt idx="156">
                  <c:v>-3.2410107357416572E-3</c:v>
                </c:pt>
                <c:pt idx="157">
                  <c:v>-3.2404432981359686E-3</c:v>
                </c:pt>
                <c:pt idx="158">
                  <c:v>-3.2396581530922531E-3</c:v>
                </c:pt>
                <c:pt idx="159">
                  <c:v>-3.2373426783993769E-3</c:v>
                </c:pt>
                <c:pt idx="160">
                  <c:v>-3.2342625263756305E-3</c:v>
                </c:pt>
                <c:pt idx="161">
                  <c:v>-3.2323303652773677E-3</c:v>
                </c:pt>
                <c:pt idx="162">
                  <c:v>-3.2301571050932032E-3</c:v>
                </c:pt>
                <c:pt idx="163">
                  <c:v>-3.2277388475073863E-3</c:v>
                </c:pt>
                <c:pt idx="164">
                  <c:v>-3.2220661809523187E-3</c:v>
                </c:pt>
                <c:pt idx="165">
                  <c:v>-3.2155378702078768E-3</c:v>
                </c:pt>
                <c:pt idx="166">
                  <c:v>-3.2118361463201617E-3</c:v>
                </c:pt>
                <c:pt idx="167">
                  <c:v>-3.2078660334880602E-3</c:v>
                </c:pt>
                <c:pt idx="168">
                  <c:v>-3.2036236331575208E-3</c:v>
                </c:pt>
                <c:pt idx="169">
                  <c:v>-3.194211714216267E-3</c:v>
                </c:pt>
                <c:pt idx="170">
                  <c:v>-3.1838531843365906E-3</c:v>
                </c:pt>
                <c:pt idx="171">
                  <c:v>-3.178190867500214E-3</c:v>
                </c:pt>
                <c:pt idx="172">
                  <c:v>-3.1689614439906781E-3</c:v>
                </c:pt>
                <c:pt idx="173">
                  <c:v>-3.1567153541780034E-3</c:v>
                </c:pt>
                <c:pt idx="174">
                  <c:v>-3.1340382759980261E-3</c:v>
                </c:pt>
                <c:pt idx="175">
                  <c:v>-3.1132305956382538E-3</c:v>
                </c:pt>
                <c:pt idx="176">
                  <c:v>-3.1037886028059485E-3</c:v>
                </c:pt>
                <c:pt idx="177">
                  <c:v>-3.094940007264498E-3</c:v>
                </c:pt>
                <c:pt idx="178">
                  <c:v>-3.0866956683322996E-3</c:v>
                </c:pt>
                <c:pt idx="179">
                  <c:v>-3.0722754756140691E-3</c:v>
                </c:pt>
                <c:pt idx="180">
                  <c:v>-3.0599780648491982E-3</c:v>
                </c:pt>
                <c:pt idx="181">
                  <c:v>-3.0549178986503563E-3</c:v>
                </c:pt>
                <c:pt idx="182">
                  <c:v>-3.0505271448563092E-3</c:v>
                </c:pt>
                <c:pt idx="183">
                  <c:v>-3.0468166628436644E-3</c:v>
                </c:pt>
                <c:pt idx="184">
                  <c:v>-3.041717568120945E-3</c:v>
                </c:pt>
                <c:pt idx="185">
                  <c:v>-3.0389946390846504E-3</c:v>
                </c:pt>
                <c:pt idx="186">
                  <c:v>-3.0388484056978683E-3</c:v>
                </c:pt>
                <c:pt idx="187">
                  <c:v>-3.0394475998215412E-3</c:v>
                </c:pt>
                <c:pt idx="188">
                  <c:v>-3.0408030811432197E-3</c:v>
                </c:pt>
                <c:pt idx="189">
                  <c:v>-3.0460892964679388E-3</c:v>
                </c:pt>
                <c:pt idx="190">
                  <c:v>-3.0540050614422574E-3</c:v>
                </c:pt>
                <c:pt idx="191">
                  <c:v>-3.0593048670773796E-3</c:v>
                </c:pt>
                <c:pt idx="192">
                  <c:v>-3.0654261153919087E-3</c:v>
                </c:pt>
                <c:pt idx="193">
                  <c:v>-3.0723796658687261E-3</c:v>
                </c:pt>
                <c:pt idx="194">
                  <c:v>-3.077909658596817E-3</c:v>
                </c:pt>
                <c:pt idx="195">
                  <c:v>-3.0799899710331892E-3</c:v>
                </c:pt>
                <c:pt idx="196">
                  <c:v>-3.0808487043917734E-3</c:v>
                </c:pt>
                <c:pt idx="197">
                  <c:v>-3.0815956603311399E-3</c:v>
                </c:pt>
                <c:pt idx="198">
                  <c:v>-3.0822288893469023E-3</c:v>
                </c:pt>
                <c:pt idx="199">
                  <c:v>-3.0831065123745659E-3</c:v>
                </c:pt>
                <c:pt idx="200">
                  <c:v>-3.0835855539104095E-3</c:v>
                </c:pt>
                <c:pt idx="201">
                  <c:v>-3.0836209108923741E-3</c:v>
                </c:pt>
                <c:pt idx="202">
                  <c:v>-3.0835308458310316E-3</c:v>
                </c:pt>
                <c:pt idx="203">
                  <c:v>-3.0833134095065583E-3</c:v>
                </c:pt>
                <c:pt idx="204">
                  <c:v>-3.0824442194805129E-3</c:v>
                </c:pt>
                <c:pt idx="205">
                  <c:v>-3.081130966291781E-3</c:v>
                </c:pt>
                <c:pt idx="206">
                  <c:v>-3.0802474349522031E-3</c:v>
                </c:pt>
                <c:pt idx="207">
                  <c:v>-3.0792248369922626E-3</c:v>
                </c:pt>
                <c:pt idx="208">
                  <c:v>-3.0780612231124421E-3</c:v>
                </c:pt>
                <c:pt idx="209">
                  <c:v>-3.0752541963865224E-3</c:v>
                </c:pt>
                <c:pt idx="210">
                  <c:v>-3.0719576244669171E-3</c:v>
                </c:pt>
                <c:pt idx="211">
                  <c:v>-3.0700596928725445E-3</c:v>
                </c:pt>
                <c:pt idx="212">
                  <c:v>-3.0680090500491623E-3</c:v>
                </c:pt>
                <c:pt idx="213">
                  <c:v>-3.0658037466983492E-3</c:v>
                </c:pt>
                <c:pt idx="214">
                  <c:v>-3.0608678593139161E-3</c:v>
                </c:pt>
                <c:pt idx="215">
                  <c:v>-3.0575373372297822E-3</c:v>
                </c:pt>
                <c:pt idx="216">
                  <c:v>-3.0587525065554292E-3</c:v>
                </c:pt>
                <c:pt idx="217">
                  <c:v>-3.0597134109039319E-3</c:v>
                </c:pt>
                <c:pt idx="218">
                  <c:v>-3.0604164324180188E-3</c:v>
                </c:pt>
                <c:pt idx="219">
                  <c:v>-3.060944776654926E-3</c:v>
                </c:pt>
                <c:pt idx="220">
                  <c:v>-3.0605773321928393E-3</c:v>
                </c:pt>
                <c:pt idx="221">
                  <c:v>-3.0599366710056444E-3</c:v>
                </c:pt>
                <c:pt idx="222">
                  <c:v>-3.0590164192850259E-3</c:v>
                </c:pt>
                <c:pt idx="223">
                  <c:v>-3.0578129595422005E-3</c:v>
                </c:pt>
                <c:pt idx="224">
                  <c:v>-3.0544439227855637E-3</c:v>
                </c:pt>
                <c:pt idx="225">
                  <c:v>-3.0500946794630389E-3</c:v>
                </c:pt>
                <c:pt idx="226">
                  <c:v>-3.0474209096502409E-3</c:v>
                </c:pt>
                <c:pt idx="227">
                  <c:v>-3.0444422241045028E-3</c:v>
                </c:pt>
                <c:pt idx="228">
                  <c:v>-3.041155004937571E-3</c:v>
                </c:pt>
                <c:pt idx="229">
                  <c:v>-3.0335340315352467E-3</c:v>
                </c:pt>
                <c:pt idx="230">
                  <c:v>-3.0248484334380143E-3</c:v>
                </c:pt>
                <c:pt idx="231">
                  <c:v>-3.0199642772283392E-3</c:v>
                </c:pt>
                <c:pt idx="232">
                  <c:v>-3.0147498798457984E-3</c:v>
                </c:pt>
                <c:pt idx="233">
                  <c:v>-3.0092016234092665E-3</c:v>
                </c:pt>
                <c:pt idx="234">
                  <c:v>-2.9969741574608568E-3</c:v>
                </c:pt>
                <c:pt idx="235">
                  <c:v>-2.9835976487710145E-3</c:v>
                </c:pt>
                <c:pt idx="236">
                  <c:v>-2.9763258281994549E-3</c:v>
                </c:pt>
                <c:pt idx="237">
                  <c:v>-2.9660081393303441E-3</c:v>
                </c:pt>
                <c:pt idx="238">
                  <c:v>-2.9532745546265492E-3</c:v>
                </c:pt>
                <c:pt idx="239">
                  <c:v>-2.9193062787943682E-3</c:v>
                </c:pt>
                <c:pt idx="240">
                  <c:v>-2.8896852268238517E-3</c:v>
                </c:pt>
                <c:pt idx="241">
                  <c:v>-2.8812988657420401E-3</c:v>
                </c:pt>
                <c:pt idx="242">
                  <c:v>-2.8636327804453382E-3</c:v>
                </c:pt>
                <c:pt idx="243">
                  <c:v>-2.8493382280161497E-3</c:v>
                </c:pt>
                <c:pt idx="244">
                  <c:v>-2.8449977066132663E-3</c:v>
                </c:pt>
                <c:pt idx="245">
                  <c:v>-2.8413601781093149E-3</c:v>
                </c:pt>
                <c:pt idx="246">
                  <c:v>-2.8364694113439085E-3</c:v>
                </c:pt>
                <c:pt idx="247">
                  <c:v>-2.8340039152861367E-3</c:v>
                </c:pt>
                <c:pt idx="248">
                  <c:v>-2.8340042929242033E-3</c:v>
                </c:pt>
                <c:pt idx="249">
                  <c:v>-2.8347568399468351E-3</c:v>
                </c:pt>
                <c:pt idx="250">
                  <c:v>-2.8362697526732707E-3</c:v>
                </c:pt>
                <c:pt idx="251">
                  <c:v>-2.841871110592576E-3</c:v>
                </c:pt>
                <c:pt idx="252">
                  <c:v>-2.8500889814211268E-3</c:v>
                </c:pt>
                <c:pt idx="253">
                  <c:v>-2.8555266636599882E-3</c:v>
                </c:pt>
                <c:pt idx="254">
                  <c:v>-2.8617738879645398E-3</c:v>
                </c:pt>
                <c:pt idx="255">
                  <c:v>-2.8688388506917933E-3</c:v>
                </c:pt>
                <c:pt idx="256">
                  <c:v>-2.8857355506412543E-3</c:v>
                </c:pt>
                <c:pt idx="257">
                  <c:v>-2.9026111655549975E-3</c:v>
                </c:pt>
                <c:pt idx="258">
                  <c:v>-2.9074234205077177E-3</c:v>
                </c:pt>
                <c:pt idx="259">
                  <c:v>-2.9118831871592574E-3</c:v>
                </c:pt>
                <c:pt idx="260">
                  <c:v>-2.9159861108452121E-3</c:v>
                </c:pt>
                <c:pt idx="261">
                  <c:v>-2.922980705614591E-3</c:v>
                </c:pt>
                <c:pt idx="262">
                  <c:v>-2.9287422729101223E-3</c:v>
                </c:pt>
                <c:pt idx="263">
                  <c:v>-2.9309956551471983E-3</c:v>
                </c:pt>
                <c:pt idx="264">
                  <c:v>-2.9328660642633638E-3</c:v>
                </c:pt>
                <c:pt idx="265">
                  <c:v>-2.93434914487165E-3</c:v>
                </c:pt>
                <c:pt idx="266">
                  <c:v>-2.9360024364916541E-3</c:v>
                </c:pt>
                <c:pt idx="267">
                  <c:v>-2.9363210833618664E-3</c:v>
                </c:pt>
                <c:pt idx="268">
                  <c:v>-2.9358021968680548E-3</c:v>
                </c:pt>
                <c:pt idx="269">
                  <c:v>-2.9348698517990997E-3</c:v>
                </c:pt>
                <c:pt idx="270">
                  <c:v>-2.9335196932633637E-3</c:v>
                </c:pt>
                <c:pt idx="271">
                  <c:v>-2.9294048891664202E-3</c:v>
                </c:pt>
                <c:pt idx="272">
                  <c:v>-2.9238538231475069E-3</c:v>
                </c:pt>
                <c:pt idx="273">
                  <c:v>-2.9203492714852558E-3</c:v>
                </c:pt>
                <c:pt idx="274">
                  <c:v>-2.9164007761479419E-3</c:v>
                </c:pt>
                <c:pt idx="275">
                  <c:v>-2.9120039820934029E-3</c:v>
                </c:pt>
                <c:pt idx="276">
                  <c:v>-2.9016942898874394E-3</c:v>
                </c:pt>
                <c:pt idx="277">
                  <c:v>-2.8898467182876318E-3</c:v>
                </c:pt>
                <c:pt idx="278">
                  <c:v>-2.8865085401133064E-3</c:v>
                </c:pt>
                <c:pt idx="279">
                  <c:v>-2.8861989686715093E-3</c:v>
                </c:pt>
                <c:pt idx="280">
                  <c:v>-2.8856181831894423E-3</c:v>
                </c:pt>
                <c:pt idx="281">
                  <c:v>-2.8835385803829593E-3</c:v>
                </c:pt>
                <c:pt idx="282">
                  <c:v>-2.8805269599991999E-3</c:v>
                </c:pt>
                <c:pt idx="283">
                  <c:v>-2.8785481483832713E-3</c:v>
                </c:pt>
                <c:pt idx="284">
                  <c:v>-2.8762813401967862E-3</c:v>
                </c:pt>
                <c:pt idx="285">
                  <c:v>-2.8737237383538164E-3</c:v>
                </c:pt>
                <c:pt idx="286">
                  <c:v>-2.8676252372997471E-3</c:v>
                </c:pt>
                <c:pt idx="287">
                  <c:v>-2.8605294532532367E-3</c:v>
                </c:pt>
                <c:pt idx="288">
                  <c:v>-2.8564759269481045E-3</c:v>
                </c:pt>
                <c:pt idx="289">
                  <c:v>-2.8521148246096885E-3</c:v>
                </c:pt>
                <c:pt idx="290">
                  <c:v>-2.8474433489146375E-3</c:v>
                </c:pt>
                <c:pt idx="291">
                  <c:v>-2.8370518346411419E-3</c:v>
                </c:pt>
                <c:pt idx="292">
                  <c:v>-2.8255977718926921E-3</c:v>
                </c:pt>
                <c:pt idx="293">
                  <c:v>-2.8193324736124283E-3</c:v>
                </c:pt>
                <c:pt idx="294">
                  <c:v>-2.812740019515733E-3</c:v>
                </c:pt>
                <c:pt idx="295">
                  <c:v>-2.805817612489124E-3</c:v>
                </c:pt>
                <c:pt idx="296">
                  <c:v>-2.790858970087851E-3</c:v>
                </c:pt>
                <c:pt idx="297">
                  <c:v>-2.7747725137836328E-3</c:v>
                </c:pt>
                <c:pt idx="298">
                  <c:v>-2.7640211318212845E-3</c:v>
                </c:pt>
                <c:pt idx="299">
                  <c:v>-2.7513639050773539E-3</c:v>
                </c:pt>
                <c:pt idx="300">
                  <c:v>-2.7392306515697223E-3</c:v>
                </c:pt>
                <c:pt idx="301">
                  <c:v>-2.7167386647259976E-3</c:v>
                </c:pt>
                <c:pt idx="302">
                  <c:v>-2.6960491398729091E-3</c:v>
                </c:pt>
                <c:pt idx="303">
                  <c:v>-2.6866195796441681E-3</c:v>
                </c:pt>
                <c:pt idx="304">
                  <c:v>-2.6777475230814391E-3</c:v>
                </c:pt>
                <c:pt idx="305">
                  <c:v>-2.6551121181976243E-3</c:v>
                </c:pt>
                <c:pt idx="306">
                  <c:v>-2.6365357157176034E-3</c:v>
                </c:pt>
                <c:pt idx="307">
                  <c:v>-2.6317226615265991E-3</c:v>
                </c:pt>
                <c:pt idx="308">
                  <c:v>-2.6275118185048862E-3</c:v>
                </c:pt>
                <c:pt idx="309">
                  <c:v>-2.6211254448149052E-3</c:v>
                </c:pt>
                <c:pt idx="310">
                  <c:v>-2.6168023256552303E-3</c:v>
                </c:pt>
                <c:pt idx="311">
                  <c:v>-2.6156863642654718E-3</c:v>
                </c:pt>
                <c:pt idx="312">
                  <c:v>-2.6152061445099276E-3</c:v>
                </c:pt>
                <c:pt idx="313">
                  <c:v>-2.6153672547292303E-3</c:v>
                </c:pt>
                <c:pt idx="314">
                  <c:v>-2.6178551836542841E-3</c:v>
                </c:pt>
                <c:pt idx="315">
                  <c:v>-2.6225367633836865E-3</c:v>
                </c:pt>
                <c:pt idx="316">
                  <c:v>-2.6259883494386639E-3</c:v>
                </c:pt>
                <c:pt idx="317">
                  <c:v>-2.6301147960732666E-3</c:v>
                </c:pt>
                <c:pt idx="318">
                  <c:v>-2.6349216914917321E-3</c:v>
                </c:pt>
                <c:pt idx="319">
                  <c:v>-2.636511721829762E-3</c:v>
                </c:pt>
                <c:pt idx="320">
                  <c:v>-2.6350323697806257E-3</c:v>
                </c:pt>
                <c:pt idx="321">
                  <c:v>-2.6342353357752296E-3</c:v>
                </c:pt>
                <c:pt idx="322">
                  <c:v>-2.633403319269968E-3</c:v>
                </c:pt>
                <c:pt idx="323">
                  <c:v>-2.6325359419380467E-3</c:v>
                </c:pt>
                <c:pt idx="324">
                  <c:v>-2.6306814248029803E-3</c:v>
                </c:pt>
                <c:pt idx="325">
                  <c:v>-2.6281803233921212E-3</c:v>
                </c:pt>
                <c:pt idx="326">
                  <c:v>-2.6265679025141765E-3</c:v>
                </c:pt>
                <c:pt idx="327">
                  <c:v>-2.6254424009061333E-3</c:v>
                </c:pt>
                <c:pt idx="328">
                  <c:v>-2.6230628043824034E-3</c:v>
                </c:pt>
                <c:pt idx="329">
                  <c:v>-2.6205527220371735E-3</c:v>
                </c:pt>
                <c:pt idx="330">
                  <c:v>-2.6192314916671125E-3</c:v>
                </c:pt>
                <c:pt idx="331">
                  <c:v>-2.6178699802414315E-3</c:v>
                </c:pt>
                <c:pt idx="332">
                  <c:v>-2.6164678089880718E-3</c:v>
                </c:pt>
                <c:pt idx="333">
                  <c:v>-2.613526042086551E-3</c:v>
                </c:pt>
                <c:pt idx="334">
                  <c:v>-2.6104449580378296E-3</c:v>
                </c:pt>
                <c:pt idx="335">
                  <c:v>-2.6088338113340569E-3</c:v>
                </c:pt>
                <c:pt idx="336">
                  <c:v>-2.6071797340751221E-3</c:v>
                </c:pt>
                <c:pt idx="337">
                  <c:v>-2.6054823478135129E-3</c:v>
                </c:pt>
                <c:pt idx="338">
                  <c:v>-2.6019413193721407E-3</c:v>
                </c:pt>
                <c:pt idx="339">
                  <c:v>-2.5982521426918749E-3</c:v>
                </c:pt>
                <c:pt idx="340">
                  <c:v>-2.5963325340531565E-3</c:v>
                </c:pt>
                <c:pt idx="341">
                  <c:v>-2.5943673456042685E-3</c:v>
                </c:pt>
                <c:pt idx="342">
                  <c:v>-2.5923561986139878E-3</c:v>
                </c:pt>
                <c:pt idx="343">
                  <c:v>-2.5881788177905241E-3</c:v>
                </c:pt>
                <c:pt idx="344">
                  <c:v>-2.5838444574638746E-3</c:v>
                </c:pt>
                <c:pt idx="345">
                  <c:v>-2.5815978415404252E-3</c:v>
                </c:pt>
                <c:pt idx="346">
                  <c:v>-2.5793029961476378E-3</c:v>
                </c:pt>
                <c:pt idx="347">
                  <c:v>-2.5769595431622771E-3</c:v>
                </c:pt>
                <c:pt idx="348">
                  <c:v>-2.572108718861623E-3</c:v>
                </c:pt>
                <c:pt idx="349">
                  <c:v>-2.5670920839991986E-3</c:v>
                </c:pt>
                <c:pt idx="350">
                  <c:v>-2.5644999150044386E-3</c:v>
                </c:pt>
                <c:pt idx="351">
                  <c:v>-2.5618568674499508E-3</c:v>
                </c:pt>
                <c:pt idx="352">
                  <c:v>-2.5591625628074805E-3</c:v>
                </c:pt>
                <c:pt idx="353">
                  <c:v>-2.5536012040978779E-3</c:v>
                </c:pt>
                <c:pt idx="354">
                  <c:v>-2.5478652036052779E-3</c:v>
                </c:pt>
                <c:pt idx="355">
                  <c:v>-2.5449089362899052E-3</c:v>
                </c:pt>
                <c:pt idx="356">
                  <c:v>-2.5418991409207562E-3</c:v>
                </c:pt>
                <c:pt idx="357">
                  <c:v>-2.5388354390912301E-3</c:v>
                </c:pt>
                <c:pt idx="358">
                  <c:v>-2.5325264550294904E-3</c:v>
                </c:pt>
                <c:pt idx="359">
                  <c:v>-2.5260339978685938E-3</c:v>
                </c:pt>
                <c:pt idx="360">
                  <c:v>-2.5226950866705424E-3</c:v>
                </c:pt>
                <c:pt idx="361">
                  <c:v>-2.5192999980477903E-3</c:v>
                </c:pt>
                <c:pt idx="362">
                  <c:v>-2.5167707799316759E-3</c:v>
                </c:pt>
                <c:pt idx="363">
                  <c:v>-2.5134599866762763E-3</c:v>
                </c:pt>
                <c:pt idx="364">
                  <c:v>-2.5100741668641229E-3</c:v>
                </c:pt>
                <c:pt idx="365">
                  <c:v>-2.5083432623918241E-3</c:v>
                </c:pt>
                <c:pt idx="366">
                  <c:v>-2.5065892720602949E-3</c:v>
                </c:pt>
                <c:pt idx="367">
                  <c:v>-2.504812003667293E-3</c:v>
                </c:pt>
                <c:pt idx="368">
                  <c:v>-2.5011789095818007E-3</c:v>
                </c:pt>
                <c:pt idx="369">
                  <c:v>-2.4974662957508334E-3</c:v>
                </c:pt>
                <c:pt idx="370">
                  <c:v>-2.4955697474524524E-3</c:v>
                </c:pt>
                <c:pt idx="371">
                  <c:v>-2.4936487654477215E-3</c:v>
                </c:pt>
                <c:pt idx="372">
                  <c:v>-2.4917031572512E-3</c:v>
                </c:pt>
                <c:pt idx="373">
                  <c:v>-2.4877288905236017E-3</c:v>
                </c:pt>
                <c:pt idx="374">
                  <c:v>-2.4836706106399339E-3</c:v>
                </c:pt>
                <c:pt idx="375">
                  <c:v>-2.481598982575156E-3</c:v>
                </c:pt>
                <c:pt idx="376">
                  <c:v>-2.4795015728765039E-3</c:v>
                </c:pt>
                <c:pt idx="377">
                  <c:v>-2.4773781889774532E-3</c:v>
                </c:pt>
                <c:pt idx="378">
                  <c:v>-2.4730438775433052E-3</c:v>
                </c:pt>
                <c:pt idx="379">
                  <c:v>-2.4686210595538205E-3</c:v>
                </c:pt>
                <c:pt idx="380">
                  <c:v>-2.4663649158260573E-3</c:v>
                </c:pt>
                <c:pt idx="381">
                  <c:v>-2.4640816424565323E-3</c:v>
                </c:pt>
                <c:pt idx="382">
                  <c:v>-2.4617710469595397E-3</c:v>
                </c:pt>
                <c:pt idx="383">
                  <c:v>-2.4570578187373725E-3</c:v>
                </c:pt>
                <c:pt idx="384">
                  <c:v>-2.4522515907007608E-3</c:v>
                </c:pt>
                <c:pt idx="385">
                  <c:v>-2.4498014953765281E-3</c:v>
                </c:pt>
                <c:pt idx="386">
                  <c:v>-2.4473229222816053E-3</c:v>
                </c:pt>
                <c:pt idx="387">
                  <c:v>-2.4448156790516373E-3</c:v>
                </c:pt>
                <c:pt idx="388">
                  <c:v>-2.4397046622232242E-3</c:v>
                </c:pt>
                <c:pt idx="389">
                  <c:v>-2.4344961521931521E-3</c:v>
                </c:pt>
                <c:pt idx="390">
                  <c:v>-2.431842669180841E-3</c:v>
                </c:pt>
                <c:pt idx="391">
                  <c:v>-2.4291593604718097E-3</c:v>
                </c:pt>
                <c:pt idx="392">
                  <c:v>-2.4264460336208466E-3</c:v>
                </c:pt>
                <c:pt idx="393">
                  <c:v>-2.4209183561059787E-3</c:v>
                </c:pt>
                <c:pt idx="394">
                  <c:v>-2.4152886920901029E-3</c:v>
                </c:pt>
                <c:pt idx="395">
                  <c:v>-2.4124223854644225E-3</c:v>
                </c:pt>
                <c:pt idx="396">
                  <c:v>-2.4095249051761061E-3</c:v>
                </c:pt>
                <c:pt idx="397">
                  <c:v>-2.4065960584965687E-3</c:v>
                </c:pt>
                <c:pt idx="398">
                  <c:v>-2.400632848486219E-3</c:v>
                </c:pt>
                <c:pt idx="399">
                  <c:v>-2.394563158522457E-3</c:v>
                </c:pt>
                <c:pt idx="400">
                  <c:v>-2.3914745922410528E-3</c:v>
                </c:pt>
                <c:pt idx="401">
                  <c:v>-2.388353504331787E-3</c:v>
                </c:pt>
                <c:pt idx="402">
                  <c:v>-2.3851997021473227E-3</c:v>
                </c:pt>
                <c:pt idx="403">
                  <c:v>-2.3787820874137861E-3</c:v>
                </c:pt>
                <c:pt idx="404">
                  <c:v>-2.3722534996138398E-3</c:v>
                </c:pt>
                <c:pt idx="405">
                  <c:v>-2.3689332376797831E-3</c:v>
                </c:pt>
                <c:pt idx="406">
                  <c:v>-2.3655791060723419E-3</c:v>
                </c:pt>
                <c:pt idx="407">
                  <c:v>-2.3621909123066704E-3</c:v>
                </c:pt>
                <c:pt idx="408">
                  <c:v>-2.3553000210717366E-3</c:v>
                </c:pt>
                <c:pt idx="409">
                  <c:v>-2.3482936634024202E-3</c:v>
                </c:pt>
                <c:pt idx="410">
                  <c:v>-2.3447322698241942E-3</c:v>
                </c:pt>
                <c:pt idx="411">
                  <c:v>-2.3411356587307716E-3</c:v>
                </c:pt>
                <c:pt idx="412">
                  <c:v>-2.3375036372318106E-3</c:v>
                </c:pt>
                <c:pt idx="413">
                  <c:v>-2.3301205975013186E-3</c:v>
                </c:pt>
                <c:pt idx="414">
                  <c:v>-2.3226175979653182E-3</c:v>
                </c:pt>
                <c:pt idx="415">
                  <c:v>-2.3188056368384814E-3</c:v>
                </c:pt>
                <c:pt idx="416">
                  <c:v>-2.3149571100716504E-3</c:v>
                </c:pt>
                <c:pt idx="417">
                  <c:v>-2.3110718250177529E-3</c:v>
                </c:pt>
                <c:pt idx="418">
                  <c:v>-2.3031777648272619E-3</c:v>
                </c:pt>
                <c:pt idx="419">
                  <c:v>-2.2951592514221272E-3</c:v>
                </c:pt>
                <c:pt idx="420">
                  <c:v>-2.2910872867672846E-3</c:v>
                </c:pt>
                <c:pt idx="421">
                  <c:v>-2.286977408348771E-3</c:v>
                </c:pt>
                <c:pt idx="422">
                  <c:v>-2.2828294238840846E-3</c:v>
                </c:pt>
                <c:pt idx="423">
                  <c:v>-2.2744054711049183E-3</c:v>
                </c:pt>
                <c:pt idx="424">
                  <c:v>-2.2658525719377876E-3</c:v>
                </c:pt>
                <c:pt idx="425">
                  <c:v>-2.261511167660905E-3</c:v>
                </c:pt>
                <c:pt idx="426">
                  <c:v>-2.2571305017810607E-3</c:v>
                </c:pt>
                <c:pt idx="427">
                  <c:v>-2.2529476147781636E-3</c:v>
                </c:pt>
                <c:pt idx="428">
                  <c:v>-2.2450277934435844E-3</c:v>
                </c:pt>
                <c:pt idx="429">
                  <c:v>-2.2371054817546311E-3</c:v>
                </c:pt>
                <c:pt idx="430">
                  <c:v>-2.2331431962431497E-3</c:v>
                </c:pt>
                <c:pt idx="431">
                  <c:v>-2.2291803023565355E-3</c:v>
                </c:pt>
                <c:pt idx="432">
                  <c:v>-2.2252168461699001E-3</c:v>
                </c:pt>
                <c:pt idx="433">
                  <c:v>-2.2172882912276752E-3</c:v>
                </c:pt>
                <c:pt idx="434">
                  <c:v>-2.2093583246259227E-3</c:v>
                </c:pt>
                <c:pt idx="435">
                  <c:v>-2.2053927510645999E-3</c:v>
                </c:pt>
                <c:pt idx="436">
                  <c:v>-2.2014268927884463E-3</c:v>
                </c:pt>
                <c:pt idx="437">
                  <c:v>-2.1974607959131731E-3</c:v>
                </c:pt>
                <c:pt idx="438">
                  <c:v>-2.189528038199736E-3</c:v>
                </c:pt>
                <c:pt idx="439">
                  <c:v>-2.1815949476914299E-3</c:v>
                </c:pt>
                <c:pt idx="440">
                  <c:v>-2.1776283516214893E-3</c:v>
                </c:pt>
                <c:pt idx="441">
                  <c:v>-2.1736617944159665E-3</c:v>
                </c:pt>
                <c:pt idx="442">
                  <c:v>-2.1696953222312566E-3</c:v>
                </c:pt>
                <c:pt idx="443">
                  <c:v>-2.1617628928869508E-3</c:v>
                </c:pt>
                <c:pt idx="444">
                  <c:v>-2.1538312094144516E-3</c:v>
                </c:pt>
                <c:pt idx="445">
                  <c:v>-2.1498658563361733E-3</c:v>
                </c:pt>
                <c:pt idx="446">
                  <c:v>-2.145900865661026E-3</c:v>
                </c:pt>
                <c:pt idx="447">
                  <c:v>-2.1419362838288763E-3</c:v>
                </c:pt>
                <c:pt idx="448">
                  <c:v>-2.1340087136669239E-3</c:v>
                </c:pt>
                <c:pt idx="449">
                  <c:v>-2.1260829682538196E-3</c:v>
                </c:pt>
                <c:pt idx="450">
                  <c:v>-2.1221211236667047E-3</c:v>
                </c:pt>
                <c:pt idx="451">
                  <c:v>-2.1181599651022946E-3</c:v>
                </c:pt>
                <c:pt idx="452">
                  <c:v>-2.1141995389598314E-3</c:v>
                </c:pt>
                <c:pt idx="453">
                  <c:v>-2.1062813590649728E-3</c:v>
                </c:pt>
                <c:pt idx="454">
                  <c:v>-2.0983660827850253E-3</c:v>
                </c:pt>
                <c:pt idx="455">
                  <c:v>-2.0944100121067558E-3</c:v>
                </c:pt>
                <c:pt idx="456">
                  <c:v>-2.0904549511113592E-3</c:v>
                </c:pt>
                <c:pt idx="457">
                  <c:v>-2.0865009461167629E-3</c:v>
                </c:pt>
                <c:pt idx="458">
                  <c:v>-2.0785966875378815E-3</c:v>
                </c:pt>
                <c:pt idx="459">
                  <c:v>-2.0706964113761327E-3</c:v>
                </c:pt>
                <c:pt idx="460">
                  <c:v>-2.066748379942912E-3</c:v>
                </c:pt>
                <c:pt idx="461">
                  <c:v>-2.0628016821764824E-3</c:v>
                </c:pt>
                <c:pt idx="462">
                  <c:v>-2.0588563639896947E-3</c:v>
                </c:pt>
                <c:pt idx="463">
                  <c:v>-2.050970557541487E-3</c:v>
                </c:pt>
                <c:pt idx="464">
                  <c:v>-2.0430898123498875E-3</c:v>
                </c:pt>
                <c:pt idx="465">
                  <c:v>-2.0391520860237856E-3</c:v>
                </c:pt>
                <c:pt idx="466">
                  <c:v>-2.0352160167406148E-3</c:v>
                </c:pt>
                <c:pt idx="467">
                  <c:v>-2.0312816506969592E-3</c:v>
                </c:pt>
                <c:pt idx="468">
                  <c:v>-2.0234188275443685E-3</c:v>
                </c:pt>
                <c:pt idx="469">
                  <c:v>-2.0155621443484545E-3</c:v>
                </c:pt>
                <c:pt idx="470">
                  <c:v>-2.0116369884641428E-3</c:v>
                </c:pt>
                <c:pt idx="471">
                  <c:v>-2.0077138132419464E-3</c:v>
                </c:pt>
                <c:pt idx="472">
                  <c:v>-2.0037926649189579E-3</c:v>
                </c:pt>
                <c:pt idx="473">
                  <c:v>-1.9959573560009401E-3</c:v>
                </c:pt>
                <c:pt idx="474">
                  <c:v>-1.9881292659687344E-3</c:v>
                </c:pt>
                <c:pt idx="475">
                  <c:v>-1.9842189458602107E-3</c:v>
                </c:pt>
                <c:pt idx="476">
                  <c:v>-1.9803109302354263E-3</c:v>
                </c:pt>
                <c:pt idx="477">
                  <c:v>-1.9764052650480387E-3</c:v>
                </c:pt>
                <c:pt idx="478">
                  <c:v>-1.9686020014053462E-3</c:v>
                </c:pt>
                <c:pt idx="479">
                  <c:v>-1.9608070352761233E-3</c:v>
                </c:pt>
                <c:pt idx="480">
                  <c:v>-1.9569138166819506E-3</c:v>
                </c:pt>
                <c:pt idx="481">
                  <c:v>-1.9530232260690211E-3</c:v>
                </c:pt>
                <c:pt idx="482">
                  <c:v>-1.9491353096743999E-3</c:v>
                </c:pt>
                <c:pt idx="483">
                  <c:v>-1.9413686221297387E-3</c:v>
                </c:pt>
                <c:pt idx="484">
                  <c:v>-1.9336113111418278E-3</c:v>
                </c:pt>
                <c:pt idx="485">
                  <c:v>-1.9297374593541517E-3</c:v>
                </c:pt>
                <c:pt idx="486">
                  <c:v>-1.9258665592476638E-3</c:v>
                </c:pt>
                <c:pt idx="487">
                  <c:v>-1.9219986570999407E-3</c:v>
                </c:pt>
                <c:pt idx="488">
                  <c:v>-1.9142730767621225E-3</c:v>
                </c:pt>
                <c:pt idx="489">
                  <c:v>-1.9065579516625063E-3</c:v>
                </c:pt>
                <c:pt idx="490">
                  <c:v>-1.902705732418575E-3</c:v>
                </c:pt>
                <c:pt idx="491">
                  <c:v>-1.8986115123815893E-3</c:v>
                </c:pt>
                <c:pt idx="492">
                  <c:v>-1.8942695283692794E-3</c:v>
                </c:pt>
                <c:pt idx="493">
                  <c:v>-1.8855676578016839E-3</c:v>
                </c:pt>
                <c:pt idx="494">
                  <c:v>-1.8724773764919672E-3</c:v>
                </c:pt>
                <c:pt idx="495">
                  <c:v>-1.8637256183000339E-3</c:v>
                </c:pt>
                <c:pt idx="496">
                  <c:v>-1.8549490558774878E-3</c:v>
                </c:pt>
                <c:pt idx="497">
                  <c:v>-1.8439518728413065E-3</c:v>
                </c:pt>
                <c:pt idx="498">
                  <c:v>-1.8373377198828507E-3</c:v>
                </c:pt>
                <c:pt idx="499">
                  <c:v>-1.8329212632032538E-3</c:v>
                </c:pt>
                <c:pt idx="500">
                  <c:v>-1.824070845848538E-3</c:v>
                </c:pt>
                <c:pt idx="501">
                  <c:v>-1.8152029674367153E-3</c:v>
                </c:pt>
                <c:pt idx="502">
                  <c:v>-1.8107603190468729E-3</c:v>
                </c:pt>
                <c:pt idx="503">
                  <c:v>-1.806312457869573E-3</c:v>
                </c:pt>
                <c:pt idx="504">
                  <c:v>-1.8018593925770011E-3</c:v>
                </c:pt>
                <c:pt idx="505">
                  <c:v>-1.7929359575221094E-3</c:v>
                </c:pt>
                <c:pt idx="506">
                  <c:v>-1.7839952606989614E-3</c:v>
                </c:pt>
                <c:pt idx="507">
                  <c:v>-1.7795163026029751E-3</c:v>
                </c:pt>
                <c:pt idx="508">
                  <c:v>-1.775032191817042E-3</c:v>
                </c:pt>
                <c:pt idx="509">
                  <c:v>-1.770542936486404E-3</c:v>
                </c:pt>
                <c:pt idx="510">
                  <c:v>-1.7615473207040575E-3</c:v>
                </c:pt>
                <c:pt idx="511">
                  <c:v>-1.7525346424317816E-3</c:v>
                </c:pt>
                <c:pt idx="512">
                  <c:v>-1.748019793447647E-3</c:v>
                </c:pt>
                <c:pt idx="513">
                  <c:v>-1.7434998511820362E-3</c:v>
                </c:pt>
                <c:pt idx="514">
                  <c:v>-1.7389748245502797E-3</c:v>
                </c:pt>
                <c:pt idx="515">
                  <c:v>-1.7299078651582859E-3</c:v>
                </c:pt>
                <c:pt idx="516">
                  <c:v>-1.7208240425373577E-3</c:v>
                </c:pt>
                <c:pt idx="517">
                  <c:v>-1.7162737211183026E-3</c:v>
                </c:pt>
                <c:pt idx="518">
                  <c:v>-1.711718366150493E-3</c:v>
                </c:pt>
                <c:pt idx="519">
                  <c:v>-1.7071579865897558E-3</c:v>
                </c:pt>
                <c:pt idx="520">
                  <c:v>-1.6980205206202732E-3</c:v>
                </c:pt>
                <c:pt idx="521">
                  <c:v>-1.6888663909173953E-3</c:v>
                </c:pt>
                <c:pt idx="522">
                  <c:v>-1.684281015314021E-3</c:v>
                </c:pt>
                <c:pt idx="523">
                  <c:v>-1.6796906663807979E-3</c:v>
                </c:pt>
                <c:pt idx="524">
                  <c:v>-1.6750953522631708E-3</c:v>
                </c:pt>
                <c:pt idx="525">
                  <c:v>-1.6658882169454544E-3</c:v>
                </c:pt>
                <c:pt idx="526">
                  <c:v>-1.6566646170275007E-3</c:v>
                </c:pt>
                <c:pt idx="527">
                  <c:v>-1.6520446060979774E-3</c:v>
                </c:pt>
                <c:pt idx="528">
                  <c:v>-1.6474196814092723E-3</c:v>
                </c:pt>
                <c:pt idx="529">
                  <c:v>-1.642789851593048E-3</c:v>
                </c:pt>
                <c:pt idx="530">
                  <c:v>-1.6335138838796169E-3</c:v>
                </c:pt>
                <c:pt idx="531">
                  <c:v>-1.6242216508898834E-3</c:v>
                </c:pt>
                <c:pt idx="532">
                  <c:v>-1.6195674230872821E-3</c:v>
                </c:pt>
                <c:pt idx="533">
                  <c:v>-1.6149083412986863E-3</c:v>
                </c:pt>
                <c:pt idx="534">
                  <c:v>-1.6102444142368285E-3</c:v>
                </c:pt>
                <c:pt idx="535">
                  <c:v>-1.6009004511533559E-3</c:v>
                </c:pt>
                <c:pt idx="536">
                  <c:v>-1.591540422161544E-3</c:v>
                </c:pt>
                <c:pt idx="537">
                  <c:v>-1.5868523961008638E-3</c:v>
                </c:pt>
                <c:pt idx="538">
                  <c:v>-1.5821595757463342E-3</c:v>
                </c:pt>
                <c:pt idx="539">
                  <c:v>-1.5774619698917321E-3</c:v>
                </c:pt>
                <c:pt idx="540">
                  <c:v>-1.5680508486306968E-3</c:v>
                </c:pt>
                <c:pt idx="541">
                  <c:v>-1.5586238607825059E-3</c:v>
                </c:pt>
                <c:pt idx="542">
                  <c:v>-1.5539024547950059E-3</c:v>
                </c:pt>
                <c:pt idx="543">
                  <c:v>-1.5491763145705152E-3</c:v>
                </c:pt>
                <c:pt idx="544">
                  <c:v>-1.5444454483760205E-3</c:v>
                </c:pt>
                <c:pt idx="545">
                  <c:v>-1.5349680060657558E-3</c:v>
                </c:pt>
                <c:pt idx="546">
                  <c:v>-1.5254748963682136E-3</c:v>
                </c:pt>
                <c:pt idx="547">
                  <c:v>-1.5207205291092366E-3</c:v>
                </c:pt>
                <c:pt idx="548">
                  <c:v>-1.5159614874674981E-3</c:v>
                </c:pt>
                <c:pt idx="549">
                  <c:v>-1.5111977795478119E-3</c:v>
                </c:pt>
                <c:pt idx="550">
                  <c:v>-1.5016548532108169E-3</c:v>
                </c:pt>
                <c:pt idx="551">
                  <c:v>-1.4920964587358723E-3</c:v>
                </c:pt>
                <c:pt idx="552">
                  <c:v>-1.4868689611262586E-3</c:v>
                </c:pt>
                <c:pt idx="553">
                  <c:v>-1.4812065451553192E-3</c:v>
                </c:pt>
                <c:pt idx="554">
                  <c:v>-1.4755550207206979E-3</c:v>
                </c:pt>
                <c:pt idx="555">
                  <c:v>-1.4642887931002396E-3</c:v>
                </c:pt>
                <c:pt idx="556">
                  <c:v>-1.453059903483767E-3</c:v>
                </c:pt>
                <c:pt idx="557">
                  <c:v>-1.4474643859695201E-3</c:v>
                </c:pt>
                <c:pt idx="558">
                  <c:v>-1.4418803798733771E-3</c:v>
                </c:pt>
                <c:pt idx="559">
                  <c:v>-1.436307988529313E-3</c:v>
                </c:pt>
                <c:pt idx="560">
                  <c:v>-1.4252024382148507E-3</c:v>
                </c:pt>
                <c:pt idx="561">
                  <c:v>-1.4141366369459782E-3</c:v>
                </c:pt>
                <c:pt idx="562">
                  <c:v>-1.4086238692487632E-3</c:v>
                </c:pt>
                <c:pt idx="563">
                  <c:v>-1.4031233362257894E-3</c:v>
                </c:pt>
                <c:pt idx="564">
                  <c:v>-1.3976351412108934E-3</c:v>
                </c:pt>
                <c:pt idx="565">
                  <c:v>-1.3867003948050544E-3</c:v>
                </c:pt>
                <c:pt idx="566">
                  <c:v>-1.375807808516801E-3</c:v>
                </c:pt>
                <c:pt idx="567">
                  <c:v>-1.3703828537930186E-3</c:v>
                </c:pt>
                <c:pt idx="568">
                  <c:v>-1.3649708570803137E-3</c:v>
                </c:pt>
                <c:pt idx="569">
                  <c:v>-1.3595719218745968E-3</c:v>
                </c:pt>
                <c:pt idx="570">
                  <c:v>-1.3488181058415592E-3</c:v>
                </c:pt>
                <c:pt idx="571">
                  <c:v>-1.3381088610958192E-3</c:v>
                </c:pt>
                <c:pt idx="572">
                  <c:v>-1.3327767827027044E-3</c:v>
                </c:pt>
                <c:pt idx="573">
                  <c:v>-1.3274583856572588E-3</c:v>
                </c:pt>
                <c:pt idx="574">
                  <c:v>-1.3116004108439498E-3</c:v>
                </c:pt>
                <c:pt idx="575">
                  <c:v>-1.2958410989452667E-3</c:v>
                </c:pt>
                <c:pt idx="576">
                  <c:v>-1.2906213648010015E-3</c:v>
                </c:pt>
                <c:pt idx="577">
                  <c:v>-1.2854161387962054E-3</c:v>
                </c:pt>
                <c:pt idx="578">
                  <c:v>-1.275054563354831E-3</c:v>
                </c:pt>
                <c:pt idx="579">
                  <c:v>-1.2647423815086256E-3</c:v>
                </c:pt>
                <c:pt idx="580">
                  <c:v>-1.2570532415260511E-3</c:v>
                </c:pt>
                <c:pt idx="581">
                  <c:v>-1.2493944611343189E-3</c:v>
                </c:pt>
                <c:pt idx="582">
                  <c:v>-1.2392441958620547E-3</c:v>
                </c:pt>
                <c:pt idx="583">
                  <c:v>-1.2291457351677015E-3</c:v>
                </c:pt>
                <c:pt idx="584">
                  <c:v>-1.2241226654083539E-3</c:v>
                </c:pt>
                <c:pt idx="585">
                  <c:v>-1.2191154470458136E-3</c:v>
                </c:pt>
                <c:pt idx="586">
                  <c:v>-1.2141241832922104E-3</c:v>
                </c:pt>
                <c:pt idx="587">
                  <c:v>-1.2041953548535722E-3</c:v>
                </c:pt>
                <c:pt idx="588">
                  <c:v>-1.1943207418919971E-3</c:v>
                </c:pt>
                <c:pt idx="589">
                  <c:v>-1.1894108017152494E-3</c:v>
                </c:pt>
                <c:pt idx="590">
                  <c:v>-1.1845174360280402E-3</c:v>
                </c:pt>
                <c:pt idx="591">
                  <c:v>-1.1796407484475874E-3</c:v>
                </c:pt>
                <c:pt idx="592">
                  <c:v>-1.1699434832931677E-3</c:v>
                </c:pt>
                <c:pt idx="593">
                  <c:v>-1.1603028447734231E-3</c:v>
                </c:pt>
                <c:pt idx="594">
                  <c:v>-1.1555110972863759E-3</c:v>
                </c:pt>
                <c:pt idx="595">
                  <c:v>-1.1507366476650265E-3</c:v>
                </c:pt>
                <c:pt idx="596">
                  <c:v>-1.1459795995671916E-3</c:v>
                </c:pt>
                <c:pt idx="597">
                  <c:v>-1.136524024187428E-3</c:v>
                </c:pt>
                <c:pt idx="598">
                  <c:v>-1.1271274866931174E-3</c:v>
                </c:pt>
                <c:pt idx="599">
                  <c:v>-1.122458995204477E-3</c:v>
                </c:pt>
                <c:pt idx="600">
                  <c:v>-1.1178085249575504E-3</c:v>
                </c:pt>
                <c:pt idx="601">
                  <c:v>-1.1131761794885887E-3</c:v>
                </c:pt>
                <c:pt idx="602">
                  <c:v>-1.1039724206017339E-3</c:v>
                </c:pt>
                <c:pt idx="603">
                  <c:v>-1.0948301106872176E-3</c:v>
                </c:pt>
                <c:pt idx="604">
                  <c:v>-1.0902899383830877E-3</c:v>
                </c:pt>
                <c:pt idx="605">
                  <c:v>-1.0857685108586544E-3</c:v>
                </c:pt>
                <c:pt idx="606">
                  <c:v>-1.0812659313665332E-3</c:v>
                </c:pt>
                <c:pt idx="607">
                  <c:v>-1.072324115486986E-3</c:v>
                </c:pt>
                <c:pt idx="608">
                  <c:v>-1.0634461596637813E-3</c:v>
                </c:pt>
                <c:pt idx="609">
                  <c:v>-1.0590393700131114E-3</c:v>
                </c:pt>
                <c:pt idx="610">
                  <c:v>-1.0546520484774387E-3</c:v>
                </c:pt>
                <c:pt idx="611">
                  <c:v>-1.0502842980257003E-3</c:v>
                </c:pt>
                <c:pt idx="612">
                  <c:v>-1.0416145518848893E-3</c:v>
                </c:pt>
                <c:pt idx="613">
                  <c:v>-1.0330110766876717E-3</c:v>
                </c:pt>
                <c:pt idx="614">
                  <c:v>-1.0287427329560808E-3</c:v>
                </c:pt>
                <c:pt idx="615">
                  <c:v>-1.0244945806341516E-3</c:v>
                </c:pt>
                <c:pt idx="616">
                  <c:v>-1.0199930764124682E-3</c:v>
                </c:pt>
                <c:pt idx="617">
                  <c:v>-1.0104158253506903E-3</c:v>
                </c:pt>
                <c:pt idx="618">
                  <c:v>-1.0007877262685062E-3</c:v>
                </c:pt>
                <c:pt idx="619">
                  <c:v>-9.9594812980514035E-4</c:v>
                </c:pt>
                <c:pt idx="620">
                  <c:v>-9.9109313165312522E-4</c:v>
                </c:pt>
                <c:pt idx="621">
                  <c:v>-9.8622268245573638E-4</c:v>
                </c:pt>
                <c:pt idx="622">
                  <c:v>-9.7643003519633882E-4</c:v>
                </c:pt>
                <c:pt idx="623">
                  <c:v>-9.6658539338705888E-4</c:v>
                </c:pt>
                <c:pt idx="624">
                  <c:v>-9.6163695221895753E-4</c:v>
                </c:pt>
                <c:pt idx="625">
                  <c:v>-9.5667276536477556E-4</c:v>
                </c:pt>
                <c:pt idx="626">
                  <c:v>-9.5169278354875243E-4</c:v>
                </c:pt>
                <c:pt idx="627">
                  <c:v>-9.4167992426825553E-4</c:v>
                </c:pt>
                <c:pt idx="628">
                  <c:v>-9.3161392374837497E-4</c:v>
                </c:pt>
                <c:pt idx="629">
                  <c:v>-9.2655423005605256E-4</c:v>
                </c:pt>
                <c:pt idx="630">
                  <c:v>-9.214784465588204E-4</c:v>
                </c:pt>
                <c:pt idx="631">
                  <c:v>-9.1638652410254505E-4</c:v>
                </c:pt>
                <c:pt idx="632">
                  <c:v>-9.0614863696874724E-4</c:v>
                </c:pt>
                <c:pt idx="633">
                  <c:v>-8.9585646197235674E-4</c:v>
                </c:pt>
                <c:pt idx="634">
                  <c:v>-8.9068310769478763E-4</c:v>
                </c:pt>
                <c:pt idx="635">
                  <c:v>-8.8549331961527067E-4</c:v>
                </c:pt>
                <c:pt idx="636">
                  <c:v>-8.8028704853929573E-4</c:v>
                </c:pt>
                <c:pt idx="637">
                  <c:v>-8.6981931773466386E-4</c:v>
                </c:pt>
                <c:pt idx="638">
                  <c:v>-8.5929615236639669E-4</c:v>
                </c:pt>
                <c:pt idx="639">
                  <c:v>-8.5400672948482035E-4</c:v>
                </c:pt>
                <c:pt idx="640">
                  <c:v>-8.4870052892604172E-4</c:v>
                </c:pt>
                <c:pt idx="641">
                  <c:v>-8.4337750145520134E-4</c:v>
                </c:pt>
                <c:pt idx="642">
                  <c:v>-8.326751109168953E-4</c:v>
                </c:pt>
                <c:pt idx="643">
                  <c:v>-8.2191613924998362E-4</c:v>
                </c:pt>
                <c:pt idx="644">
                  <c:v>-8.1650824003097293E-4</c:v>
                </c:pt>
                <c:pt idx="645">
                  <c:v>-8.1108321893564488E-4</c:v>
                </c:pt>
                <c:pt idx="646">
                  <c:v>-8.0564102705332383E-4</c:v>
                </c:pt>
                <c:pt idx="647">
                  <c:v>-7.9469916099760961E-4</c:v>
                </c:pt>
                <c:pt idx="648">
                  <c:v>-7.836995671978899E-4</c:v>
                </c:pt>
                <c:pt idx="649">
                  <c:v>-7.7817078346406284E-4</c:v>
                </c:pt>
                <c:pt idx="650">
                  <c:v>-7.7262453410088306E-4</c:v>
                </c:pt>
                <c:pt idx="651">
                  <c:v>-7.6706076979238139E-4</c:v>
                </c:pt>
                <c:pt idx="652">
                  <c:v>-7.5587461232128105E-4</c:v>
                </c:pt>
                <c:pt idx="653">
                  <c:v>-7.4462958055462273E-4</c:v>
                </c:pt>
                <c:pt idx="654">
                  <c:v>-7.389775044546685E-4</c:v>
                </c:pt>
                <c:pt idx="655">
                  <c:v>-7.3330761872944961E-4</c:v>
                </c:pt>
                <c:pt idx="656">
                  <c:v>-7.276198741034695E-4</c:v>
                </c:pt>
                <c:pt idx="657">
                  <c:v>-7.1618460937946174E-4</c:v>
                </c:pt>
                <c:pt idx="658">
                  <c:v>-7.0468932355623843E-4</c:v>
                </c:pt>
                <c:pt idx="659">
                  <c:v>-6.9891154740284623E-4</c:v>
                </c:pt>
                <c:pt idx="660">
                  <c:v>-6.93115617223288E-4</c:v>
                </c:pt>
                <c:pt idx="661">
                  <c:v>-6.8730148443095019E-4</c:v>
                </c:pt>
                <c:pt idx="662">
                  <c:v>-6.7561229650129457E-4</c:v>
                </c:pt>
                <c:pt idx="663">
                  <c:v>-6.6386194093848063E-4</c:v>
                </c:pt>
                <c:pt idx="664">
                  <c:v>-6.5795605647906059E-4</c:v>
                </c:pt>
                <c:pt idx="665">
                  <c:v>-6.5203167416007268E-4</c:v>
                </c:pt>
                <c:pt idx="666">
                  <c:v>-6.4608874507090077E-4</c:v>
                </c:pt>
                <c:pt idx="667">
                  <c:v>-6.3414081816545243E-4</c:v>
                </c:pt>
                <c:pt idx="668">
                  <c:v>-6.2213057696488985E-4</c:v>
                </c:pt>
                <c:pt idx="669">
                  <c:v>-6.1609417619189893E-4</c:v>
                </c:pt>
                <c:pt idx="670">
                  <c:v>-6.1003893384786213E-4</c:v>
                </c:pt>
                <c:pt idx="671">
                  <c:v>-6.0396480061699904E-4</c:v>
                </c:pt>
                <c:pt idx="672">
                  <c:v>-5.9175331875819083E-4</c:v>
                </c:pt>
                <c:pt idx="673">
                  <c:v>-5.7947837587278865E-4</c:v>
                </c:pt>
                <c:pt idx="674">
                  <c:v>-5.7330905118600404E-4</c:v>
                </c:pt>
                <c:pt idx="675">
                  <c:v>-5.6712054069020025E-4</c:v>
                </c:pt>
                <c:pt idx="676">
                  <c:v>-5.6091279531284715E-4</c:v>
                </c:pt>
                <c:pt idx="677">
                  <c:v>-5.4843294268267818E-4</c:v>
                </c:pt>
                <c:pt idx="678">
                  <c:v>-5.358884824005134E-4</c:v>
                </c:pt>
                <c:pt idx="679">
                  <c:v>-5.2958382559403457E-4</c:v>
                </c:pt>
                <c:pt idx="680">
                  <c:v>-5.2325963906508512E-4</c:v>
                </c:pt>
                <c:pt idx="681">
                  <c:v>-5.1712379300104599E-4</c:v>
                </c:pt>
                <c:pt idx="682">
                  <c:v>-5.0524637851529842E-4</c:v>
                </c:pt>
                <c:pt idx="683">
                  <c:v>-4.9335840337472333E-4</c:v>
                </c:pt>
                <c:pt idx="684">
                  <c:v>-4.8740916801553091E-4</c:v>
                </c:pt>
                <c:pt idx="685">
                  <c:v>-4.8145680351175443E-4</c:v>
                </c:pt>
                <c:pt idx="686">
                  <c:v>-4.7550132295253817E-4</c:v>
                </c:pt>
                <c:pt idx="687">
                  <c:v>-4.6358004009479093E-4</c:v>
                </c:pt>
                <c:pt idx="688">
                  <c:v>-4.516485004853041E-4</c:v>
                </c:pt>
                <c:pt idx="689">
                  <c:v>-4.4567763493240863E-4</c:v>
                </c:pt>
                <c:pt idx="690">
                  <c:v>-4.3970373149425162E-4</c:v>
                </c:pt>
                <c:pt idx="691">
                  <c:v>-4.3372680317887156E-4</c:v>
                </c:pt>
                <c:pt idx="692">
                  <c:v>-4.2176292870717692E-4</c:v>
                </c:pt>
                <c:pt idx="693">
                  <c:v>-4.0978910163131282E-4</c:v>
                </c:pt>
                <c:pt idx="694">
                  <c:v>-4.037972442944098E-4</c:v>
                </c:pt>
                <c:pt idx="695">
                  <c:v>-3.9780244033145744E-4</c:v>
                </c:pt>
                <c:pt idx="696">
                  <c:v>-3.9180470266948075E-4</c:v>
                </c:pt>
                <c:pt idx="697">
                  <c:v>-3.7979951353535552E-4</c:v>
                </c:pt>
                <c:pt idx="698">
                  <c:v>-3.6778467580113338E-4</c:v>
                </c:pt>
                <c:pt idx="699">
                  <c:v>-3.6177246525168923E-4</c:v>
                </c:pt>
                <c:pt idx="700">
                  <c:v>-3.55757399173313E-4</c:v>
                </c:pt>
                <c:pt idx="701">
                  <c:v>-3.4973949053356316E-4</c:v>
                </c:pt>
                <c:pt idx="702">
                  <c:v>-3.3769426371609387E-4</c:v>
                </c:pt>
                <c:pt idx="703">
                  <c:v>-3.2563969226493116E-4</c:v>
                </c:pt>
                <c:pt idx="704">
                  <c:v>-3.1960776683102123E-4</c:v>
                </c:pt>
                <c:pt idx="705">
                  <c:v>-3.1357307704630395E-4</c:v>
                </c:pt>
                <c:pt idx="706">
                  <c:v>-3.0753563612147147E-4</c:v>
                </c:pt>
                <c:pt idx="707">
                  <c:v>-2.9545164835345747E-4</c:v>
                </c:pt>
                <c:pt idx="708">
                  <c:v>-2.8335862008834611E-4</c:v>
                </c:pt>
                <c:pt idx="709">
                  <c:v>-2.7730761821935415E-4</c:v>
                </c:pt>
                <c:pt idx="710">
                  <c:v>-2.7125394329918762E-4</c:v>
                </c:pt>
                <c:pt idx="711">
                  <c:v>-2.6519760825491513E-4</c:v>
                </c:pt>
                <c:pt idx="712">
                  <c:v>-2.5307613662682734E-4</c:v>
                </c:pt>
                <c:pt idx="713">
                  <c:v>-2.4094592837567197E-4</c:v>
                </c:pt>
                <c:pt idx="714">
                  <c:v>-2.3487648856119556E-4</c:v>
                </c:pt>
                <c:pt idx="715">
                  <c:v>-2.2880446695465958E-4</c:v>
                </c:pt>
                <c:pt idx="716">
                  <c:v>-2.22729876361513E-4</c:v>
                </c:pt>
                <c:pt idx="717">
                  <c:v>-2.1057219764226211E-4</c:v>
                </c:pt>
                <c:pt idx="718">
                  <c:v>-1.9840608626972534E-4</c:v>
                </c:pt>
                <c:pt idx="719">
                  <c:v>-1.9231884703964231E-4</c:v>
                </c:pt>
                <c:pt idx="720">
                  <c:v>-1.8622911707393664E-4</c:v>
                </c:pt>
                <c:pt idx="721">
                  <c:v>-1.8013690942119068E-4</c:v>
                </c:pt>
                <c:pt idx="722">
                  <c:v>-1.6794430051350856E-4</c:v>
                </c:pt>
                <c:pt idx="723">
                  <c:v>-1.5574356315456008E-4</c:v>
                </c:pt>
                <c:pt idx="724">
                  <c:v>-1.49639162673749E-4</c:v>
                </c:pt>
                <c:pt idx="725">
                  <c:v>-1.4353236287842057E-4</c:v>
                </c:pt>
                <c:pt idx="726">
                  <c:v>-1.3742317661453554E-4</c:v>
                </c:pt>
                <c:pt idx="727">
                  <c:v>-1.2519691438895355E-4</c:v>
                </c:pt>
                <c:pt idx="728">
                  <c:v>-1.1296282776388548E-4</c:v>
                </c:pt>
                <c:pt idx="729">
                  <c:v>-1.0684190472374434E-4</c:v>
                </c:pt>
                <c:pt idx="730">
                  <c:v>-1.0071867346596544E-4</c:v>
                </c:pt>
                <c:pt idx="731">
                  <c:v>-9.4593147039115713E-5</c:v>
                </c:pt>
                <c:pt idx="732">
                  <c:v>-8.233450846509288E-5</c:v>
                </c:pt>
                <c:pt idx="733">
                  <c:v>-7.0068349437280727E-5</c:v>
                </c:pt>
                <c:pt idx="734">
                  <c:v>-6.3931542245261735E-5</c:v>
                </c:pt>
                <c:pt idx="735">
                  <c:v>-5.7792518094536509E-5</c:v>
                </c:pt>
                <c:pt idx="736">
                  <c:v>-5.1651289790531114E-5</c:v>
                </c:pt>
                <c:pt idx="737">
                  <c:v>-3.9361551797387803E-5</c:v>
                </c:pt>
                <c:pt idx="738">
                  <c:v>-2.7064597350240714E-5</c:v>
                </c:pt>
                <c:pt idx="739">
                  <c:v>-2.0912544372987286E-5</c:v>
                </c:pt>
                <c:pt idx="740">
                  <c:v>-1.4758365695918195E-5</c:v>
                </c:pt>
                <c:pt idx="741">
                  <c:v>-8.6020742460230598E-6</c:v>
                </c:pt>
                <c:pt idx="742">
                  <c:v>3.7174864566430267E-6</c:v>
                </c:pt>
                <c:pt idx="743">
                  <c:v>1.6043959485837572E-5</c:v>
                </c:pt>
                <c:pt idx="744">
                  <c:v>2.2210619598307559E-5</c:v>
                </c:pt>
                <c:pt idx="745">
                  <c:v>2.8379314354359587E-5</c:v>
                </c:pt>
                <c:pt idx="746">
                  <c:v>3.4550030867533064E-5</c:v>
                </c:pt>
                <c:pt idx="747">
                  <c:v>4.6898137118512864E-5</c:v>
                </c:pt>
                <c:pt idx="748">
                  <c:v>5.9252851818436691E-5</c:v>
                </c:pt>
                <c:pt idx="749">
                  <c:v>7.1616696658999355E-5</c:v>
                </c:pt>
                <c:pt idx="750">
                  <c:v>9.0175931123875563E-5</c:v>
                </c:pt>
                <c:pt idx="751">
                  <c:v>1.0255761059968583E-4</c:v>
                </c:pt>
                <c:pt idx="752">
                  <c:v>1.1200248460779166E-4</c:v>
                </c:pt>
                <c:pt idx="753">
                  <c:v>1.2147693642779741E-4</c:v>
                </c:pt>
                <c:pt idx="754">
                  <c:v>1.3391227983894737E-4</c:v>
                </c:pt>
                <c:pt idx="755">
                  <c:v>1.4635363999550906E-4</c:v>
                </c:pt>
                <c:pt idx="756">
                  <c:v>1.5257729576130012E-4</c:v>
                </c:pt>
                <c:pt idx="757">
                  <c:v>1.5880271738120567E-4</c:v>
                </c:pt>
                <c:pt idx="758">
                  <c:v>1.6502989185220937E-4</c:v>
                </c:pt>
                <c:pt idx="759">
                  <c:v>1.7749001788312793E-4</c:v>
                </c:pt>
                <c:pt idx="760">
                  <c:v>1.89955855911398E-4</c:v>
                </c:pt>
                <c:pt idx="761">
                  <c:v>1.96191598211117E-4</c:v>
                </c:pt>
                <c:pt idx="762">
                  <c:v>2.0242901485624531E-4</c:v>
                </c:pt>
                <c:pt idx="763">
                  <c:v>2.0866809284377156E-4</c:v>
                </c:pt>
                <c:pt idx="764">
                  <c:v>2.2115172127148221E-4</c:v>
                </c:pt>
                <c:pt idx="765">
                  <c:v>2.3311469366941759E-4</c:v>
                </c:pt>
                <c:pt idx="766">
                  <c:v>2.3831162728056839E-4</c:v>
                </c:pt>
                <c:pt idx="767">
                  <c:v>2.4351296572076991E-4</c:v>
                </c:pt>
                <c:pt idx="768">
                  <c:v>2.4871871687285528E-4</c:v>
                </c:pt>
                <c:pt idx="769">
                  <c:v>2.5914496580348509E-4</c:v>
                </c:pt>
                <c:pt idx="770">
                  <c:v>2.6958599951144402E-4</c:v>
                </c:pt>
                <c:pt idx="771">
                  <c:v>2.7481392775188752E-4</c:v>
                </c:pt>
                <c:pt idx="772">
                  <c:v>2.8004631437584409E-4</c:v>
                </c:pt>
                <c:pt idx="773">
                  <c:v>2.8528316669726743E-4</c:v>
                </c:pt>
                <c:pt idx="774">
                  <c:v>2.9577179588665667E-4</c:v>
                </c:pt>
                <c:pt idx="775">
                  <c:v>3.0627538752599855E-4</c:v>
                </c:pt>
                <c:pt idx="776">
                  <c:v>3.1153468348898728E-4</c:v>
                </c:pt>
                <c:pt idx="777">
                  <c:v>3.1679849098357977E-4</c:v>
                </c:pt>
                <c:pt idx="778">
                  <c:v>3.2206681764879885E-4</c:v>
                </c:pt>
                <c:pt idx="779">
                  <c:v>3.3261857316497281E-4</c:v>
                </c:pt>
                <c:pt idx="780">
                  <c:v>3.431854685525406E-4</c:v>
                </c:pt>
                <c:pt idx="781">
                  <c:v>3.4847650541238459E-4</c:v>
                </c:pt>
                <c:pt idx="782">
                  <c:v>3.5377210687062842E-4</c:v>
                </c:pt>
                <c:pt idx="783">
                  <c:v>3.5907228105390025E-4</c:v>
                </c:pt>
                <c:pt idx="784">
                  <c:v>3.6968790863670353E-4</c:v>
                </c:pt>
                <c:pt idx="785">
                  <c:v>3.8031885399795274E-4</c:v>
                </c:pt>
                <c:pt idx="786">
                  <c:v>3.8564200444114873E-4</c:v>
                </c:pt>
                <c:pt idx="787">
                  <c:v>3.9096977311838693E-4</c:v>
                </c:pt>
                <c:pt idx="788">
                  <c:v>3.9630216750614721E-4</c:v>
                </c:pt>
                <c:pt idx="789">
                  <c:v>4.0698241345827506E-4</c:v>
                </c:pt>
                <c:pt idx="790">
                  <c:v>4.1767815469878118E-4</c:v>
                </c:pt>
                <c:pt idx="791">
                  <c:v>4.2303379198047454E-4</c:v>
                </c:pt>
                <c:pt idx="792">
                  <c:v>4.2839410072549768E-4</c:v>
                </c:pt>
                <c:pt idx="793">
                  <c:v>4.3375908841030542E-4</c:v>
                </c:pt>
                <c:pt idx="794">
                  <c:v>4.4450469867331872E-4</c:v>
                </c:pt>
                <c:pt idx="795">
                  <c:v>4.5526598189640836E-4</c:v>
                </c:pt>
                <c:pt idx="796">
                  <c:v>4.6065447886524153E-4</c:v>
                </c:pt>
                <c:pt idx="797">
                  <c:v>4.66047700689164E-4</c:v>
                </c:pt>
                <c:pt idx="798">
                  <c:v>4.7144565476337505E-4</c:v>
                </c:pt>
                <c:pt idx="799">
                  <c:v>4.8225737540227154E-4</c:v>
                </c:pt>
                <c:pt idx="800">
                  <c:v>4.9308494650570202E-4</c:v>
                </c:pt>
                <c:pt idx="801">
                  <c:v>4.9850667633512388E-4</c:v>
                </c:pt>
                <c:pt idx="802">
                  <c:v>5.0393318424884429E-4</c:v>
                </c:pt>
                <c:pt idx="803">
                  <c:v>5.0936447772332628E-4</c:v>
                </c:pt>
                <c:pt idx="804">
                  <c:v>5.2024305465267332E-4</c:v>
                </c:pt>
                <c:pt idx="805">
                  <c:v>5.3113765984629934E-4</c:v>
                </c:pt>
                <c:pt idx="806">
                  <c:v>5.3659299546575346E-4</c:v>
                </c:pt>
                <c:pt idx="807">
                  <c:v>5.4205316239868957E-4</c:v>
                </c:pt>
                <c:pt idx="808">
                  <c:v>5.475181682028234E-4</c:v>
                </c:pt>
                <c:pt idx="809">
                  <c:v>5.5846434761711321E-4</c:v>
                </c:pt>
                <c:pt idx="810">
                  <c:v>5.6942673282999855E-4</c:v>
                </c:pt>
                <c:pt idx="811">
                  <c:v>5.749160472499769E-4</c:v>
                </c:pt>
                <c:pt idx="812">
                  <c:v>5.8041024621257806E-4</c:v>
                </c:pt>
                <c:pt idx="813">
                  <c:v>5.8590933760059691E-4</c:v>
                </c:pt>
                <c:pt idx="814">
                  <c:v>5.9692386529392892E-4</c:v>
                </c:pt>
                <c:pt idx="815">
                  <c:v>6.0795477652957194E-4</c:v>
                </c:pt>
                <c:pt idx="816">
                  <c:v>6.1347844284161221E-4</c:v>
                </c:pt>
                <c:pt idx="817">
                  <c:v>6.1900704692538955E-4</c:v>
                </c:pt>
                <c:pt idx="818">
                  <c:v>6.2454059666366892E-4</c:v>
                </c:pt>
                <c:pt idx="819">
                  <c:v>6.3562421881221628E-4</c:v>
                </c:pt>
                <c:pt idx="820">
                  <c:v>6.4672440209746806E-4</c:v>
                </c:pt>
                <c:pt idx="821">
                  <c:v>6.5228279323034622E-4</c:v>
                </c:pt>
                <c:pt idx="822">
                  <c:v>6.5784617552657994E-4</c:v>
                </c:pt>
                <c:pt idx="823">
                  <c:v>6.7457136698546557E-4</c:v>
                </c:pt>
                <c:pt idx="824">
                  <c:v>6.913317095669228E-4</c:v>
                </c:pt>
                <c:pt idx="825">
                  <c:v>6.9693024300412963E-4</c:v>
                </c:pt>
                <c:pt idx="826">
                  <c:v>7.0253382847271792E-4</c:v>
                </c:pt>
                <c:pt idx="827">
                  <c:v>7.1375787770345026E-4</c:v>
                </c:pt>
                <c:pt idx="828">
                  <c:v>7.249988431153162E-4</c:v>
                </c:pt>
                <c:pt idx="829">
                  <c:v>7.3062780300036127E-4</c:v>
                </c:pt>
                <c:pt idx="830">
                  <c:v>7.3626186058809557E-4</c:v>
                </c:pt>
                <c:pt idx="831">
                  <c:v>7.419010234362229E-4</c:v>
                </c:pt>
                <c:pt idx="832">
                  <c:v>7.5319640517529634E-4</c:v>
                </c:pt>
                <c:pt idx="833">
                  <c:v>7.6450888069967975E-4</c:v>
                </c:pt>
                <c:pt idx="834">
                  <c:v>7.7017368451560682E-4</c:v>
                </c:pt>
                <c:pt idx="835">
                  <c:v>7.7584363926319047E-4</c:v>
                </c:pt>
                <c:pt idx="836">
                  <c:v>7.9004434778805243E-4</c:v>
                </c:pt>
                <c:pt idx="837">
                  <c:v>8.0427094458381551E-4</c:v>
                </c:pt>
                <c:pt idx="838">
                  <c:v>8.0997196517717716E-4</c:v>
                </c:pt>
                <c:pt idx="839">
                  <c:v>8.1567819017496488E-4</c:v>
                </c:pt>
                <c:pt idx="840">
                  <c:v>8.213896269723362E-4</c:v>
                </c:pt>
                <c:pt idx="841">
                  <c:v>8.3282991172078382E-4</c:v>
                </c:pt>
                <c:pt idx="842">
                  <c:v>8.4428764566825203E-4</c:v>
                </c:pt>
                <c:pt idx="843">
                  <c:v>8.5002525621048308E-4</c:v>
                </c:pt>
                <c:pt idx="844">
                  <c:v>8.5576812430478686E-4</c:v>
                </c:pt>
                <c:pt idx="845">
                  <c:v>8.615162576713891E-4</c:v>
                </c:pt>
                <c:pt idx="846">
                  <c:v>8.73030112972203E-4</c:v>
                </c:pt>
                <c:pt idx="847">
                  <c:v>8.8456159501455148E-4</c:v>
                </c:pt>
                <c:pt idx="848">
                  <c:v>8.9033616859556311E-4</c:v>
                </c:pt>
                <c:pt idx="849">
                  <c:v>8.9611605287626009E-4</c:v>
                </c:pt>
                <c:pt idx="850">
                  <c:v>9.0190125573939893E-4</c:v>
                </c:pt>
                <c:pt idx="851">
                  <c:v>9.1348942758969019E-4</c:v>
                </c:pt>
                <c:pt idx="852">
                  <c:v>9.2509540400749208E-4</c:v>
                </c:pt>
                <c:pt idx="853">
                  <c:v>9.3090731331061196E-4</c:v>
                </c:pt>
                <c:pt idx="854">
                  <c:v>9.3672458694860333E-4</c:v>
                </c:pt>
                <c:pt idx="855">
                  <c:v>9.4254723215407283E-4</c:v>
                </c:pt>
                <c:pt idx="856">
                  <c:v>9.5421046677138645E-4</c:v>
                </c:pt>
                <c:pt idx="857">
                  <c:v>9.6589168338008535E-4</c:v>
                </c:pt>
                <c:pt idx="858">
                  <c:v>9.7174130165727265E-4</c:v>
                </c:pt>
                <c:pt idx="859">
                  <c:v>9.7759633749814191E-4</c:v>
                </c:pt>
                <c:pt idx="860">
                  <c:v>9.8345679821658285E-4</c:v>
                </c:pt>
                <c:pt idx="861">
                  <c:v>9.9519584149357159E-4</c:v>
                </c:pt>
                <c:pt idx="862">
                  <c:v>1.0069530443512298E-3</c:v>
                </c:pt>
                <c:pt idx="863">
                  <c:v>1.0128407446103915E-3</c:v>
                </c:pt>
                <c:pt idx="864">
                  <c:v>1.0187339156620102E-3</c:v>
                </c:pt>
                <c:pt idx="865">
                  <c:v>1.0246325649824861E-3</c:v>
                </c:pt>
                <c:pt idx="866">
                  <c:v>1.0364481628898257E-3</c:v>
                </c:pt>
                <c:pt idx="867">
                  <c:v>1.0482820980567088E-3</c:v>
                </c:pt>
                <c:pt idx="868">
                  <c:v>1.0542082533055008E-3</c:v>
                </c:pt>
                <c:pt idx="869">
                  <c:v>1.0601399324942202E-3</c:v>
                </c:pt>
                <c:pt idx="870">
                  <c:v>1.0660771435056031E-3</c:v>
                </c:pt>
                <c:pt idx="871">
                  <c:v>1.0779700420342818E-3</c:v>
                </c:pt>
                <c:pt idx="872">
                  <c:v>1.0898814554682142E-3</c:v>
                </c:pt>
                <c:pt idx="873">
                  <c:v>1.0958464387140396E-3</c:v>
                </c:pt>
                <c:pt idx="874">
                  <c:v>1.1018169992097629E-3</c:v>
                </c:pt>
                <c:pt idx="875">
                  <c:v>1.1077931446755787E-3</c:v>
                </c:pt>
                <c:pt idx="876">
                  <c:v>1.1197640899957878E-3</c:v>
                </c:pt>
                <c:pt idx="877">
                  <c:v>1.1317537278805185E-3</c:v>
                </c:pt>
                <c:pt idx="878">
                  <c:v>1.1377579120492559E-3</c:v>
                </c:pt>
                <c:pt idx="879">
                  <c:v>1.1437677268590928E-3</c:v>
                </c:pt>
                <c:pt idx="880">
                  <c:v>1.1497831798676825E-3</c:v>
                </c:pt>
                <c:pt idx="881">
                  <c:v>1.1618329178648273E-3</c:v>
                </c:pt>
                <c:pt idx="882">
                  <c:v>1.1739015260990903E-3</c:v>
                </c:pt>
                <c:pt idx="883">
                  <c:v>1.1799452842788951E-3</c:v>
                </c:pt>
                <c:pt idx="884">
                  <c:v>1.1859947263284281E-3</c:v>
                </c:pt>
                <c:pt idx="885">
                  <c:v>1.1920498598866046E-3</c:v>
                </c:pt>
                <c:pt idx="886">
                  <c:v>1.2041791367806524E-3</c:v>
                </c:pt>
                <c:pt idx="887">
                  <c:v>1.2163274613338458E-3</c:v>
                </c:pt>
                <c:pt idx="888">
                  <c:v>1.2224111666126619E-3</c:v>
                </c:pt>
                <c:pt idx="889">
                  <c:v>1.2285006089084291E-3</c:v>
                </c:pt>
                <c:pt idx="890">
                  <c:v>1.2345957961040614E-3</c:v>
                </c:pt>
                <c:pt idx="891">
                  <c:v>1.2468053577415381E-3</c:v>
                </c:pt>
                <c:pt idx="892">
                  <c:v>1.2590341447931105E-3</c:v>
                </c:pt>
                <c:pt idx="893">
                  <c:v>1.2651581700146126E-3</c:v>
                </c:pt>
                <c:pt idx="894">
                  <c:v>1.2712879856443568E-3</c:v>
                </c:pt>
                <c:pt idx="895">
                  <c:v>1.2774235994835784E-3</c:v>
                </c:pt>
                <c:pt idx="896">
                  <c:v>1.2897141918757269E-3</c:v>
                </c:pt>
                <c:pt idx="897">
                  <c:v>1.3020241874390421E-3</c:v>
                </c:pt>
                <c:pt idx="898">
                  <c:v>1.3081889056095293E-3</c:v>
                </c:pt>
                <c:pt idx="899">
                  <c:v>1.3143594676603676E-3</c:v>
                </c:pt>
                <c:pt idx="900">
                  <c:v>1.3205358809055443E-3</c:v>
                </c:pt>
                <c:pt idx="901">
                  <c:v>1.3329082502785731E-3</c:v>
                </c:pt>
                <c:pt idx="902">
                  <c:v>1.3453002002324238E-3</c:v>
                </c:pt>
                <c:pt idx="903">
                  <c:v>1.3515059845200978E-3</c:v>
                </c:pt>
                <c:pt idx="904">
                  <c:v>1.357717665835437E-3</c:v>
                </c:pt>
                <c:pt idx="905">
                  <c:v>1.3639352518173351E-3</c:v>
                </c:pt>
                <c:pt idx="906">
                  <c:v>1.3763901439857408E-3</c:v>
                </c:pt>
                <c:pt idx="907">
                  <c:v>1.3888647944569541E-3</c:v>
                </c:pt>
                <c:pt idx="908">
                  <c:v>1.3951120177861506E-3</c:v>
                </c:pt>
                <c:pt idx="909">
                  <c:v>1.4013651915339843E-3</c:v>
                </c:pt>
                <c:pt idx="910">
                  <c:v>1.4076243230142713E-3</c:v>
                </c:pt>
                <c:pt idx="911">
                  <c:v>1.4201624841625037E-3</c:v>
                </c:pt>
                <c:pt idx="912">
                  <c:v>1.4327205810693317E-3</c:v>
                </c:pt>
                <c:pt idx="913">
                  <c:v>1.4390096165266509E-3</c:v>
                </c:pt>
                <c:pt idx="914">
                  <c:v>1.4453046555496184E-3</c:v>
                </c:pt>
                <c:pt idx="915">
                  <c:v>1.4516057058586202E-3</c:v>
                </c:pt>
                <c:pt idx="916">
                  <c:v>1.4642278817787004E-3</c:v>
                </c:pt>
                <c:pt idx="917">
                  <c:v>1.4768701712683495E-3</c:v>
                </c:pt>
                <c:pt idx="918">
                  <c:v>1.4832013917774015E-3</c:v>
                </c:pt>
                <c:pt idx="919">
                  <c:v>1.4895386692431721E-3</c:v>
                </c:pt>
                <c:pt idx="920">
                  <c:v>1.4958820110605522E-3</c:v>
                </c:pt>
                <c:pt idx="921">
                  <c:v>1.5085889480421996E-3</c:v>
                </c:pt>
                <c:pt idx="922">
                  <c:v>1.5213161760066834E-3</c:v>
                </c:pt>
                <c:pt idx="923">
                  <c:v>1.5276899547348372E-3</c:v>
                </c:pt>
                <c:pt idx="924">
                  <c:v>1.534069843404037E-3</c:v>
                </c:pt>
                <c:pt idx="925">
                  <c:v>1.5404558500597416E-3</c:v>
                </c:pt>
                <c:pt idx="926">
                  <c:v>1.5532482939380208E-3</c:v>
                </c:pt>
                <c:pt idx="927">
                  <c:v>1.5660612065603301E-3</c:v>
                </c:pt>
                <c:pt idx="928">
                  <c:v>1.5724779162680854E-3</c:v>
                </c:pt>
                <c:pt idx="929">
                  <c:v>1.5789007894703572E-3</c:v>
                </c:pt>
                <c:pt idx="930">
                  <c:v>1.5853298337247421E-3</c:v>
                </c:pt>
                <c:pt idx="931">
                  <c:v>1.5982085305537438E-3</c:v>
                </c:pt>
                <c:pt idx="932">
                  <c:v>1.6111078737968835E-3</c:v>
                </c:pt>
                <c:pt idx="933">
                  <c:v>1.6175678877322452E-3</c:v>
                </c:pt>
                <c:pt idx="934">
                  <c:v>1.6240341182278204E-3</c:v>
                </c:pt>
                <c:pt idx="935">
                  <c:v>1.6305065731662728E-3</c:v>
                </c:pt>
                <c:pt idx="936">
                  <c:v>1.6434722690791398E-3</c:v>
                </c:pt>
                <c:pt idx="937">
                  <c:v>1.6564587889069805E-3</c:v>
                </c:pt>
                <c:pt idx="938">
                  <c:v>1.6629624799112605E-3</c:v>
                </c:pt>
                <c:pt idx="939">
                  <c:v>1.6694724409476818E-3</c:v>
                </c:pt>
                <c:pt idx="940">
                  <c:v>1.6759886795740331E-3</c:v>
                </c:pt>
                <c:pt idx="941">
                  <c:v>1.6890421204811381E-3</c:v>
                </c:pt>
                <c:pt idx="942">
                  <c:v>1.7021165629979432E-3</c:v>
                </c:pt>
                <c:pt idx="943">
                  <c:v>1.7086643040746257E-3</c:v>
                </c:pt>
                <c:pt idx="944">
                  <c:v>1.7152183685743411E-3</c:v>
                </c:pt>
                <c:pt idx="945">
                  <c:v>1.7217787638919243E-3</c:v>
                </c:pt>
                <c:pt idx="946">
                  <c:v>1.7349206959102136E-3</c:v>
                </c:pt>
                <c:pt idx="947">
                  <c:v>1.7480838071750222E-3</c:v>
                </c:pt>
                <c:pt idx="948">
                  <c:v>1.7546759713275731E-3</c:v>
                </c:pt>
                <c:pt idx="949">
                  <c:v>1.7612745122935177E-3</c:v>
                </c:pt>
                <c:pt idx="950">
                  <c:v>1.7678794373055713E-3</c:v>
                </c:pt>
                <c:pt idx="951">
                  <c:v>1.7811106064290843E-3</c:v>
                </c:pt>
                <c:pt idx="952">
                  <c:v>1.7943631322975728E-3</c:v>
                </c:pt>
                <c:pt idx="953">
                  <c:v>1.8010000927725389E-3</c:v>
                </c:pt>
                <c:pt idx="954">
                  <c:v>1.8076434830453006E-3</c:v>
                </c:pt>
                <c:pt idx="955">
                  <c:v>1.8142933109172288E-3</c:v>
                </c:pt>
                <c:pt idx="956">
                  <c:v>1.8276144630943762E-3</c:v>
                </c:pt>
                <c:pt idx="957">
                  <c:v>1.8409571497917103E-3</c:v>
                </c:pt>
                <c:pt idx="958">
                  <c:v>1.8476392793480103E-3</c:v>
                </c:pt>
                <c:pt idx="959">
                  <c:v>1.8543278921739296E-3</c:v>
                </c:pt>
                <c:pt idx="960">
                  <c:v>1.8610229957457603E-3</c:v>
                </c:pt>
                <c:pt idx="961">
                  <c:v>1.8744348770103844E-3</c:v>
                </c:pt>
                <c:pt idx="962">
                  <c:v>1.8878684704312706E-3</c:v>
                </c:pt>
                <c:pt idx="963">
                  <c:v>1.8945961422337846E-3</c:v>
                </c:pt>
                <c:pt idx="964">
                  <c:v>1.9013303504526252E-3</c:v>
                </c:pt>
                <c:pt idx="965">
                  <c:v>1.9080711028891504E-3</c:v>
                </c:pt>
                <c:pt idx="966">
                  <c:v>1.9215744593020577E-3</c:v>
                </c:pt>
                <c:pt idx="967">
                  <c:v>1.9350997054755367E-3</c:v>
                </c:pt>
                <c:pt idx="968">
                  <c:v>1.9418732925262194E-3</c:v>
                </c:pt>
                <c:pt idx="969">
                  <c:v>1.9486534692213177E-3</c:v>
                </c:pt>
                <c:pt idx="970">
                  <c:v>1.9554402433618664E-3</c:v>
                </c:pt>
                <c:pt idx="971">
                  <c:v>1.969035821006577E-3</c:v>
                </c:pt>
                <c:pt idx="972">
                  <c:v>1.982653466019074E-3</c:v>
                </c:pt>
                <c:pt idx="973">
                  <c:v>1.9894733412386166E-3</c:v>
                </c:pt>
                <c:pt idx="974">
                  <c:v>1.9962998594926767E-3</c:v>
                </c:pt>
                <c:pt idx="975">
                  <c:v>2.0031330284203059E-3</c:v>
                </c:pt>
                <c:pt idx="976">
                  <c:v>2.0168215731815094E-3</c:v>
                </c:pt>
                <c:pt idx="977">
                  <c:v>2.0305323630729756E-3</c:v>
                </c:pt>
                <c:pt idx="978">
                  <c:v>2.0373988994625406E-3</c:v>
                </c:pt>
                <c:pt idx="979">
                  <c:v>2.0442721322771608E-3</c:v>
                </c:pt>
                <c:pt idx="980">
                  <c:v>2.0511520689118351E-3</c:v>
                </c:pt>
                <c:pt idx="981">
                  <c:v>2.0649343270133639E-3</c:v>
                </c:pt>
                <c:pt idx="982">
                  <c:v>2.0787390076461051E-3</c:v>
                </c:pt>
                <c:pt idx="983">
                  <c:v>2.0856525783693922E-3</c:v>
                </c:pt>
                <c:pt idx="984">
                  <c:v>2.0925728986642611E-3</c:v>
                </c:pt>
                <c:pt idx="985">
                  <c:v>2.099499976250775E-3</c:v>
                </c:pt>
                <c:pt idx="986">
                  <c:v>2.1133766934921822E-3</c:v>
                </c:pt>
                <c:pt idx="987">
                  <c:v>2.1272760109888791E-3</c:v>
                </c:pt>
                <c:pt idx="988">
                  <c:v>2.1342369889653804E-3</c:v>
                </c:pt>
                <c:pt idx="989">
                  <c:v>2.1412047698224786E-3</c:v>
                </c:pt>
                <c:pt idx="990">
                  <c:v>2.1481793611989627E-3</c:v>
                </c:pt>
                <c:pt idx="991">
                  <c:v>2.1621512837095859E-3</c:v>
                </c:pt>
                <c:pt idx="992">
                  <c:v>2.1761459841869038E-3</c:v>
                </c:pt>
                <c:pt idx="993">
                  <c:v>2.1831547423357836E-3</c:v>
                </c:pt>
                <c:pt idx="994">
                  <c:v>2.1901703567554966E-3</c:v>
                </c:pt>
                <c:pt idx="995">
                  <c:v>2.1971928349222899E-3</c:v>
                </c:pt>
                <c:pt idx="996">
                  <c:v>2.2112607088045277E-3</c:v>
                </c:pt>
                <c:pt idx="997">
                  <c:v>2.2253515381609498E-3</c:v>
                </c:pt>
                <c:pt idx="998">
                  <c:v>2.2324084496448461E-3</c:v>
                </c:pt>
                <c:pt idx="999">
                  <c:v>2.2394722705459612E-3</c:v>
                </c:pt>
                <c:pt idx="1000">
                  <c:v>2.2465430086656061E-3</c:v>
                </c:pt>
                <c:pt idx="1001">
                  <c:v>2.2607075798005386E-3</c:v>
                </c:pt>
                <c:pt idx="1002">
                  <c:v>2.2748952840732696E-3</c:v>
                </c:pt>
                <c:pt idx="1003">
                  <c:v>2.2820007218919513E-3</c:v>
                </c:pt>
                <c:pt idx="1004">
                  <c:v>2.2891131223554567E-3</c:v>
                </c:pt>
                <c:pt idx="1005">
                  <c:v>2.3069290041925288E-3</c:v>
                </c:pt>
                <c:pt idx="1006">
                  <c:v>2.324779833002502E-3</c:v>
                </c:pt>
                <c:pt idx="1007">
                  <c:v>2.3319341701553997E-3</c:v>
                </c:pt>
                <c:pt idx="1008">
                  <c:v>2.3390955232619466E-3</c:v>
                </c:pt>
                <c:pt idx="1009">
                  <c:v>2.3522007637207863E-3</c:v>
                </c:pt>
                <c:pt idx="1010">
                  <c:v>2.3685187038481122E-3</c:v>
                </c:pt>
                <c:pt idx="1011">
                  <c:v>2.3757026312601305E-3</c:v>
                </c:pt>
                <c:pt idx="1012">
                  <c:v>2.3828936085386995E-3</c:v>
                </c:pt>
                <c:pt idx="1013">
                  <c:v>2.3900916437067359E-3</c:v>
                </c:pt>
                <c:pt idx="1014">
                  <c:v>2.4045112770908397E-3</c:v>
                </c:pt>
                <c:pt idx="1015">
                  <c:v>2.418954511823048E-3</c:v>
                </c:pt>
                <c:pt idx="1016">
                  <c:v>2.4261879489241391E-3</c:v>
                </c:pt>
                <c:pt idx="1017">
                  <c:v>2.4334284891357979E-3</c:v>
                </c:pt>
                <c:pt idx="1018">
                  <c:v>2.4406761401569534E-3</c:v>
                </c:pt>
                <c:pt idx="1019">
                  <c:v>2.4551951826107307E-3</c:v>
                </c:pt>
                <c:pt idx="1020">
                  <c:v>2.4697380036405548E-3</c:v>
                </c:pt>
                <c:pt idx="1021">
                  <c:v>2.477021322409987E-3</c:v>
                </c:pt>
                <c:pt idx="1022">
                  <c:v>2.484737678252386E-3</c:v>
                </c:pt>
                <c:pt idx="1023">
                  <c:v>2.4928819524542315E-3</c:v>
                </c:pt>
                <c:pt idx="1024">
                  <c:v>2.5091686780753567E-3</c:v>
                </c:pt>
                <c:pt idx="1025">
                  <c:v>2.5254534899772745E-3</c:v>
                </c:pt>
                <c:pt idx="1026">
                  <c:v>2.533594893684982E-3</c:v>
                </c:pt>
                <c:pt idx="1027">
                  <c:v>2.5417356687825066E-3</c:v>
                </c:pt>
                <c:pt idx="1028">
                  <c:v>2.5498757970347061E-3</c:v>
                </c:pt>
                <c:pt idx="1029">
                  <c:v>2.5661538068349086E-3</c:v>
                </c:pt>
                <c:pt idx="1030">
                  <c:v>2.5824294789926418E-3</c:v>
                </c:pt>
                <c:pt idx="1031">
                  <c:v>2.5905661008673959E-3</c:v>
                </c:pt>
                <c:pt idx="1032">
                  <c:v>2.5987019668095796E-3</c:v>
                </c:pt>
                <c:pt idx="1033">
                  <c:v>2.6068370589081569E-3</c:v>
                </c:pt>
                <c:pt idx="1034">
                  <c:v>2.6231045722535208E-3</c:v>
                </c:pt>
                <c:pt idx="1035">
                  <c:v>2.6393693239996378E-3</c:v>
                </c:pt>
                <c:pt idx="1036">
                  <c:v>2.6475002735137781E-3</c:v>
                </c:pt>
                <c:pt idx="1037">
                  <c:v>2.6556303402591993E-3</c:v>
                </c:pt>
                <c:pt idx="1038">
                  <c:v>2.6637595055954639E-3</c:v>
                </c:pt>
                <c:pt idx="1039">
                  <c:v>2.6800147418145613E-3</c:v>
                </c:pt>
                <c:pt idx="1040">
                  <c:v>2.6962667924401314E-3</c:v>
                </c:pt>
                <c:pt idx="1041">
                  <c:v>2.7043911794716511E-3</c:v>
                </c:pt>
                <c:pt idx="1042">
                  <c:v>2.7125145563310876E-3</c:v>
                </c:pt>
                <c:pt idx="1043">
                  <c:v>2.7206369048642497E-3</c:v>
                </c:pt>
                <c:pt idx="1044">
                  <c:v>2.7368780831752062E-3</c:v>
                </c:pt>
                <c:pt idx="1045">
                  <c:v>2.7531156518408257E-3</c:v>
                </c:pt>
                <c:pt idx="1046">
                  <c:v>2.7612325860251179E-3</c:v>
                </c:pt>
                <c:pt idx="1047">
                  <c:v>2.7693483827961481E-3</c:v>
                </c:pt>
                <c:pt idx="1048">
                  <c:v>2.7774630239998208E-3</c:v>
                </c:pt>
                <c:pt idx="1049">
                  <c:v>2.7936883637880213E-3</c:v>
                </c:pt>
                <c:pt idx="1050">
                  <c:v>2.809909669975675E-3</c:v>
                </c:pt>
                <c:pt idx="1051">
                  <c:v>2.818018260786649E-3</c:v>
                </c:pt>
                <c:pt idx="1052">
                  <c:v>2.8261255872674171E-3</c:v>
                </c:pt>
                <c:pt idx="1053">
                  <c:v>2.8342316306964603E-3</c:v>
                </c:pt>
                <c:pt idx="1054">
                  <c:v>2.8504393512792298E-3</c:v>
                </c:pt>
                <c:pt idx="1055">
                  <c:v>2.8666426142170145E-3</c:v>
                </c:pt>
                <c:pt idx="1056">
                  <c:v>2.8747419716153764E-3</c:v>
                </c:pt>
                <c:pt idx="1057">
                  <c:v>2.8828399370372545E-3</c:v>
                </c:pt>
                <c:pt idx="1058">
                  <c:v>2.8909364926526723E-3</c:v>
                </c:pt>
                <c:pt idx="1059">
                  <c:v>2.9071248132056739E-3</c:v>
                </c:pt>
                <c:pt idx="1060">
                  <c:v>2.9233082522651713E-3</c:v>
                </c:pt>
                <c:pt idx="1061">
                  <c:v>2.931397485645003E-3</c:v>
                </c:pt>
                <c:pt idx="1062">
                  <c:v>2.9394851998882495E-3</c:v>
                </c:pt>
                <c:pt idx="1063">
                  <c:v>2.947571377246196E-3</c:v>
                </c:pt>
                <c:pt idx="1064">
                  <c:v>2.9637385171085912E-3</c:v>
                </c:pt>
                <c:pt idx="1065">
                  <c:v>2.9799003515004773E-3</c:v>
                </c:pt>
                <c:pt idx="1066">
                  <c:v>2.9879785705801782E-3</c:v>
                </c:pt>
                <c:pt idx="1067">
                  <c:v>2.9960551434446087E-3</c:v>
                </c:pt>
                <c:pt idx="1068">
                  <c:v>3.0041300520207673E-3</c:v>
                </c:pt>
                <c:pt idx="1069">
                  <c:v>3.0202742305947376E-3</c:v>
                </c:pt>
                <c:pt idx="1070">
                  <c:v>3.0364126796309215E-3</c:v>
                </c:pt>
                <c:pt idx="1071">
                  <c:v>3.0444789941298195E-3</c:v>
                </c:pt>
                <c:pt idx="1072">
                  <c:v>3.052543535091616E-3</c:v>
                </c:pt>
                <c:pt idx="1073">
                  <c:v>3.0767244904954861E-3</c:v>
                </c:pt>
                <c:pt idx="1074">
                  <c:v>3.1008925236010684E-3</c:v>
                </c:pt>
                <c:pt idx="1075">
                  <c:v>3.1089441425420591E-3</c:v>
                </c:pt>
                <c:pt idx="1076">
                  <c:v>3.1169938426322333E-3</c:v>
                </c:pt>
                <c:pt idx="1077">
                  <c:v>3.1330867564227814E-3</c:v>
                </c:pt>
                <c:pt idx="1078">
                  <c:v>3.1491730928612299E-3</c:v>
                </c:pt>
                <c:pt idx="1079">
                  <c:v>3.1572129268720456E-3</c:v>
                </c:pt>
                <c:pt idx="1080">
                  <c:v>3.1652507331074984E-3</c:v>
                </c:pt>
                <c:pt idx="1081">
                  <c:v>3.1732864936567791E-3</c:v>
                </c:pt>
                <c:pt idx="1082">
                  <c:v>3.1893511039272327E-3</c:v>
                </c:pt>
                <c:pt idx="1083">
                  <c:v>3.2054087129912245E-3</c:v>
                </c:pt>
                <c:pt idx="1084">
                  <c:v>3.213433971176888E-3</c:v>
                </c:pt>
                <c:pt idx="1085">
                  <c:v>3.2214570747517673E-3</c:v>
                </c:pt>
                <c:pt idx="1086">
                  <c:v>3.2294780050756543E-3</c:v>
                </c:pt>
                <c:pt idx="1087">
                  <c:v>3.2455125312588311E-3</c:v>
                </c:pt>
                <c:pt idx="1088">
                  <c:v>3.2615396320762064E-3</c:v>
                </c:pt>
                <c:pt idx="1089">
                  <c:v>3.269549424401223E-3</c:v>
                </c:pt>
                <c:pt idx="1090">
                  <c:v>3.2775569346318758E-3</c:v>
                </c:pt>
                <c:pt idx="1091">
                  <c:v>3.2855621446141125E-3</c:v>
                </c:pt>
                <c:pt idx="1092">
                  <c:v>3.3015648059190701E-3</c:v>
                </c:pt>
                <c:pt idx="1093">
                  <c:v>3.3175596179242216E-3</c:v>
                </c:pt>
                <c:pt idx="1094">
                  <c:v>3.3255530539484024E-3</c:v>
                </c:pt>
                <c:pt idx="1095">
                  <c:v>3.3335440804758321E-3</c:v>
                </c:pt>
                <c:pt idx="1096">
                  <c:v>3.341532679757358E-3</c:v>
                </c:pt>
                <c:pt idx="1097">
                  <c:v>3.3575016955286635E-3</c:v>
                </c:pt>
                <c:pt idx="1098">
                  <c:v>3.3734624380230651E-3</c:v>
                </c:pt>
                <c:pt idx="1099">
                  <c:v>3.3814386272256391E-3</c:v>
                </c:pt>
                <c:pt idx="1100">
                  <c:v>3.3894122800152216E-3</c:v>
                </c:pt>
                <c:pt idx="1101">
                  <c:v>3.3973833779945752E-3</c:v>
                </c:pt>
                <c:pt idx="1102">
                  <c:v>3.4133169676113175E-3</c:v>
                </c:pt>
                <c:pt idx="1103">
                  <c:v>3.4292418599448852E-3</c:v>
                </c:pt>
                <c:pt idx="1104">
                  <c:v>3.4371999121299963E-3</c:v>
                </c:pt>
                <c:pt idx="1105">
                  <c:v>3.4451553004996764E-3</c:v>
                </c:pt>
                <c:pt idx="1106">
                  <c:v>3.453108007061995E-3</c:v>
                </c:pt>
                <c:pt idx="1107">
                  <c:v>3.4690043897560802E-3</c:v>
                </c:pt>
                <c:pt idx="1108">
                  <c:v>3.4848916511846708E-3</c:v>
                </c:pt>
                <c:pt idx="1109">
                  <c:v>3.4928306759137891E-3</c:v>
                </c:pt>
                <c:pt idx="1110">
                  <c:v>3.5007669096681028E-3</c:v>
                </c:pt>
                <c:pt idx="1111">
                  <c:v>3.5087003344559759E-3</c:v>
                </c:pt>
                <c:pt idx="1112">
                  <c:v>3.5245577295087874E-3</c:v>
                </c:pt>
                <c:pt idx="1113">
                  <c:v>3.5404055794033135E-3</c:v>
                </c:pt>
                <c:pt idx="1114">
                  <c:v>3.5483246862380736E-3</c:v>
                </c:pt>
                <c:pt idx="1115">
                  <c:v>3.5562408751012463E-3</c:v>
                </c:pt>
                <c:pt idx="1116">
                  <c:v>3.5641541276768864E-3</c:v>
                </c:pt>
                <c:pt idx="1117">
                  <c:v>3.5799707544262697E-3</c:v>
                </c:pt>
                <c:pt idx="1118">
                  <c:v>3.5957774120220745E-3</c:v>
                </c:pt>
                <c:pt idx="1119">
                  <c:v>3.6036757108492373E-3</c:v>
                </c:pt>
                <c:pt idx="1120">
                  <c:v>3.6115709643026643E-3</c:v>
                </c:pt>
                <c:pt idx="1121">
                  <c:v>3.6194631543093382E-3</c:v>
                </c:pt>
                <c:pt idx="1122">
                  <c:v>3.6352372321032805E-3</c:v>
                </c:pt>
                <c:pt idx="1123">
                  <c:v>3.6510009167089004E-3</c:v>
                </c:pt>
                <c:pt idx="1124">
                  <c:v>3.6588775169292529E-3</c:v>
                </c:pt>
                <c:pt idx="1125">
                  <c:v>3.6667509448601414E-3</c:v>
                </c:pt>
                <c:pt idx="1126">
                  <c:v>3.6746211819422849E-3</c:v>
                </c:pt>
                <c:pt idx="1127">
                  <c:v>3.6903509300914017E-3</c:v>
                </c:pt>
                <c:pt idx="1128">
                  <c:v>3.7060698609730864E-3</c:v>
                </c:pt>
                <c:pt idx="1129">
                  <c:v>3.7139238724744226E-3</c:v>
                </c:pt>
                <c:pt idx="1130">
                  <c:v>3.7217745842033222E-3</c:v>
                </c:pt>
                <c:pt idx="1131">
                  <c:v>3.7296219782486538E-3</c:v>
                </c:pt>
                <c:pt idx="1132">
                  <c:v>3.7453056158988718E-3</c:v>
                </c:pt>
                <c:pt idx="1133">
                  <c:v>3.7609780124092163E-3</c:v>
                </c:pt>
                <c:pt idx="1134">
                  <c:v>3.7688085447554337E-3</c:v>
                </c:pt>
                <c:pt idx="1135">
                  <c:v>3.7766356500891483E-3</c:v>
                </c:pt>
                <c:pt idx="1136">
                  <c:v>3.7844593105807369E-3</c:v>
                </c:pt>
                <c:pt idx="1137">
                  <c:v>3.8000950571525382E-3</c:v>
                </c:pt>
                <c:pt idx="1138">
                  <c:v>3.8157191386957163E-3</c:v>
                </c:pt>
                <c:pt idx="1139">
                  <c:v>3.8235253013702447E-3</c:v>
                </c:pt>
                <c:pt idx="1140">
                  <c:v>3.8313279101978067E-3</c:v>
                </c:pt>
                <c:pt idx="1141">
                  <c:v>3.8391269465381816E-3</c:v>
                </c:pt>
                <c:pt idx="1142">
                  <c:v>3.8547130214090547E-3</c:v>
                </c:pt>
                <c:pt idx="1143">
                  <c:v>3.8702870070286286E-3</c:v>
                </c:pt>
                <c:pt idx="1144">
                  <c:v>3.878067910001514E-3</c:v>
                </c:pt>
                <c:pt idx="1145">
                  <c:v>3.8858451316449139E-3</c:v>
                </c:pt>
                <c:pt idx="1146">
                  <c:v>3.8936186538854655E-3</c:v>
                </c:pt>
                <c:pt idx="1147">
                  <c:v>3.909153276181198E-3</c:v>
                </c:pt>
                <c:pt idx="1148">
                  <c:v>3.9246753854178616E-3</c:v>
                </c:pt>
                <c:pt idx="1149">
                  <c:v>3.9324301380927991E-3</c:v>
                </c:pt>
                <c:pt idx="1150">
                  <c:v>3.9401810823605603E-3</c:v>
                </c:pt>
                <c:pt idx="1151">
                  <c:v>3.9479281999044895E-3</c:v>
                </c:pt>
                <c:pt idx="1152">
                  <c:v>3.9634095890733858E-3</c:v>
                </c:pt>
                <c:pt idx="1153">
                  <c:v>3.9788780410663265E-3</c:v>
                </c:pt>
                <c:pt idx="1154">
                  <c:v>3.986605753333301E-3</c:v>
                </c:pt>
                <c:pt idx="1155">
                  <c:v>3.9943295297102483E-3</c:v>
                </c:pt>
                <c:pt idx="1156">
                  <c:v>4.0020493524484781E-3</c:v>
                </c:pt>
                <c:pt idx="1157">
                  <c:v>4.0174757276192439E-3</c:v>
                </c:pt>
                <c:pt idx="1158">
                  <c:v>4.0328887419096007E-3</c:v>
                </c:pt>
                <c:pt idx="1159">
                  <c:v>4.0405885230920908E-3</c:v>
                </c:pt>
                <c:pt idx="1160">
                  <c:v>4.0482842414690835E-3</c:v>
                </c:pt>
                <c:pt idx="1161">
                  <c:v>4.0559758788057901E-3</c:v>
                </c:pt>
                <c:pt idx="1162">
                  <c:v>4.0713454594436486E-3</c:v>
                </c:pt>
                <c:pt idx="1163">
                  <c:v>4.0867012551579051E-3</c:v>
                </c:pt>
                <c:pt idx="1164">
                  <c:v>4.0943722149846037E-3</c:v>
                </c:pt>
                <c:pt idx="1165">
                  <c:v>4.1020389850095207E-3</c:v>
                </c:pt>
                <c:pt idx="1166">
                  <c:v>4.1097015466740284E-3</c:v>
                </c:pt>
                <c:pt idx="1167">
                  <c:v>4.1250125520734676E-3</c:v>
                </c:pt>
                <c:pt idx="1168">
                  <c:v>4.1403093484290616E-3</c:v>
                </c:pt>
                <c:pt idx="1169">
                  <c:v>4.147950596791722E-3</c:v>
                </c:pt>
                <c:pt idx="1170">
                  <c:v>4.1555875279513255E-3</c:v>
                </c:pt>
                <c:pt idx="1171">
                  <c:v>4.1632201235920607E-3</c:v>
                </c:pt>
                <c:pt idx="1172">
                  <c:v>4.1784707730187264E-3</c:v>
                </c:pt>
                <c:pt idx="1173">
                  <c:v>4.1937067894259172E-3</c:v>
                </c:pt>
                <c:pt idx="1174">
                  <c:v>4.2013174358924207E-3</c:v>
                </c:pt>
                <c:pt idx="1175">
                  <c:v>4.2089236378355368E-3</c:v>
                </c:pt>
                <c:pt idx="1176">
                  <c:v>4.2165253771824325E-3</c:v>
                </c:pt>
                <c:pt idx="1177">
                  <c:v>4.231713889907297E-3</c:v>
                </c:pt>
                <c:pt idx="1178">
                  <c:v>4.2468873457734008E-3</c:v>
                </c:pt>
                <c:pt idx="1179">
                  <c:v>4.2544664998308765E-3</c:v>
                </c:pt>
                <c:pt idx="1180">
                  <c:v>4.2620410822071363E-3</c:v>
                </c:pt>
                <c:pt idx="1181">
                  <c:v>4.2696110749097134E-3</c:v>
                </c:pt>
                <c:pt idx="1182">
                  <c:v>4.2847356702686717E-3</c:v>
                </c:pt>
                <c:pt idx="1183">
                  <c:v>4.2998447847755117E-3</c:v>
                </c:pt>
                <c:pt idx="1184">
                  <c:v>4.3073915560741579E-3</c:v>
                </c:pt>
                <c:pt idx="1185">
                  <c:v>4.3149336287764493E-3</c:v>
                </c:pt>
                <c:pt idx="1186">
                  <c:v>4.3224709844036429E-3</c:v>
                </c:pt>
                <c:pt idx="1187">
                  <c:v>4.3375298816962175E-3</c:v>
                </c:pt>
                <c:pt idx="1188">
                  <c:v>4.3525728740636468E-3</c:v>
                </c:pt>
                <c:pt idx="1189">
                  <c:v>4.3600863724967383E-3</c:v>
                </c:pt>
                <c:pt idx="1190">
                  <c:v>4.3675950449321207E-3</c:v>
                </c:pt>
                <c:pt idx="1191">
                  <c:v>4.3750988731348986E-3</c:v>
                </c:pt>
                <c:pt idx="1192">
                  <c:v>4.3900902917117677E-3</c:v>
                </c:pt>
                <c:pt idx="1193">
                  <c:v>4.4050653814342918E-3</c:v>
                </c:pt>
                <c:pt idx="1194">
                  <c:v>4.4125447164096322E-3</c:v>
                </c:pt>
                <c:pt idx="1195">
                  <c:v>4.4200190983101515E-3</c:v>
                </c:pt>
                <c:pt idx="1196">
                  <c:v>4.4274885088200966E-3</c:v>
                </c:pt>
                <c:pt idx="1197">
                  <c:v>4.4424106679006297E-3</c:v>
                </c:pt>
                <c:pt idx="1198">
                  <c:v>4.4573160742015115E-3</c:v>
                </c:pt>
                <c:pt idx="1199">
                  <c:v>4.4647603554511745E-3</c:v>
                </c:pt>
                <c:pt idx="1200">
                  <c:v>4.472199556467737E-3</c:v>
                </c:pt>
                <c:pt idx="1201">
                  <c:v>4.4796336589363632E-3</c:v>
                </c:pt>
                <c:pt idx="1202">
                  <c:v>4.49448477783036E-3</c:v>
                </c:pt>
                <c:pt idx="1203">
                  <c:v>4.5093187200055751E-3</c:v>
                </c:pt>
                <c:pt idx="1204">
                  <c:v>4.5167270571810237E-3</c:v>
                </c:pt>
                <c:pt idx="1205">
                  <c:v>4.5241301869660619E-3</c:v>
                </c:pt>
                <c:pt idx="1206">
                  <c:v>4.5315280909637304E-3</c:v>
                </c:pt>
                <c:pt idx="1207">
                  <c:v>4.5463063890508826E-3</c:v>
                </c:pt>
                <c:pt idx="1208">
                  <c:v>4.5610670864094788E-3</c:v>
                </c:pt>
                <c:pt idx="1209">
                  <c:v>4.5684385893250612E-3</c:v>
                </c:pt>
                <c:pt idx="1210">
                  <c:v>4.5758047573682611E-3</c:v>
                </c:pt>
                <c:pt idx="1211">
                  <c:v>4.5831655725473534E-3</c:v>
                </c:pt>
                <c:pt idx="1212">
                  <c:v>4.5978692691210719E-3</c:v>
                </c:pt>
                <c:pt idx="1213">
                  <c:v>4.6125549408981914E-3</c:v>
                </c:pt>
                <c:pt idx="1214">
                  <c:v>4.6198887190439476E-3</c:v>
                </c:pt>
                <c:pt idx="1215">
                  <c:v>4.627217035322242E-3</c:v>
                </c:pt>
                <c:pt idx="1216">
                  <c:v>4.6345398713353832E-3</c:v>
                </c:pt>
                <c:pt idx="1217">
                  <c:v>4.649167185635638E-3</c:v>
                </c:pt>
                <c:pt idx="1218">
                  <c:v>4.663776051202038E-3</c:v>
                </c:pt>
                <c:pt idx="1219">
                  <c:v>4.67107121423164E-3</c:v>
                </c:pt>
                <c:pt idx="1220">
                  <c:v>4.6783607880734584E-3</c:v>
                </c:pt>
                <c:pt idx="1221">
                  <c:v>4.6856447547355927E-3</c:v>
                </c:pt>
                <c:pt idx="1222">
                  <c:v>4.7001939060902203E-3</c:v>
                </c:pt>
                <c:pt idx="1223">
                  <c:v>4.714724184731206E-3</c:v>
                </c:pt>
                <c:pt idx="1224">
                  <c:v>4.7219798423786654E-3</c:v>
                </c:pt>
                <c:pt idx="1225">
                  <c:v>4.7292297835186351E-3</c:v>
                </c:pt>
                <c:pt idx="1226">
                  <c:v>4.7364739904025522E-3</c:v>
                </c:pt>
                <c:pt idx="1227">
                  <c:v>4.7509431981240758E-3</c:v>
                </c:pt>
                <c:pt idx="1228">
                  <c:v>4.7653931091409547E-3</c:v>
                </c:pt>
                <c:pt idx="1229">
                  <c:v>4.7726083709791643E-3</c:v>
                </c:pt>
                <c:pt idx="1230">
                  <c:v>4.779817789233181E-3</c:v>
                </c:pt>
                <c:pt idx="1231">
                  <c:v>4.7870213458304604E-3</c:v>
                </c:pt>
                <c:pt idx="1232">
                  <c:v>4.8014088292501773E-3</c:v>
                </c:pt>
                <c:pt idx="1233">
                  <c:v>4.8157765920092887E-3</c:v>
                </c:pt>
                <c:pt idx="1234">
                  <c:v>4.822950567610962E-3</c:v>
                </c:pt>
                <c:pt idx="1235">
                  <c:v>4.8301185726330317E-3</c:v>
                </c:pt>
                <c:pt idx="1236">
                  <c:v>4.8372805885981297E-3</c:v>
                </c:pt>
                <c:pt idx="1237">
                  <c:v>4.8515845670435249E-3</c:v>
                </c:pt>
                <c:pt idx="1238">
                  <c:v>4.8658684008347879E-3</c:v>
                </c:pt>
                <c:pt idx="1239">
                  <c:v>4.8730001999357023E-3</c:v>
                </c:pt>
                <c:pt idx="1240">
                  <c:v>4.880125901218722E-3</c:v>
                </c:pt>
                <c:pt idx="1241">
                  <c:v>4.8872454864490322E-3</c:v>
                </c:pt>
                <c:pt idx="1242">
                  <c:v>4.9014641790605332E-3</c:v>
                </c:pt>
                <c:pt idx="1243">
                  <c:v>4.9156623031195367E-3</c:v>
                </c:pt>
                <c:pt idx="1244">
                  <c:v>4.922751035455664E-3</c:v>
                </c:pt>
                <c:pt idx="1245">
                  <c:v>4.929833542654416E-3</c:v>
                </c:pt>
                <c:pt idx="1246">
                  <c:v>4.9369098066430785E-3</c:v>
                </c:pt>
                <c:pt idx="1247">
                  <c:v>4.951041432865907E-3</c:v>
                </c:pt>
                <c:pt idx="1248">
                  <c:v>4.9651520665301993E-3</c:v>
                </c:pt>
                <c:pt idx="1249">
                  <c:v>4.9721968417566409E-3</c:v>
                </c:pt>
                <c:pt idx="1250">
                  <c:v>4.9792352645266864E-3</c:v>
                </c:pt>
                <c:pt idx="1251">
                  <c:v>4.9862673168480668E-3</c:v>
                </c:pt>
                <c:pt idx="1252">
                  <c:v>5.0003100960589039E-3</c:v>
                </c:pt>
                <c:pt idx="1253">
                  <c:v>5.014331458655024E-3</c:v>
                </c:pt>
                <c:pt idx="1254">
                  <c:v>5.0213313861847252E-3</c:v>
                </c:pt>
                <c:pt idx="1255">
                  <c:v>5.0283248342624324E-3</c:v>
                </c:pt>
                <c:pt idx="1256">
                  <c:v>5.0353117848964931E-3</c:v>
                </c:pt>
                <c:pt idx="1257">
                  <c:v>5.0492639361117515E-3</c:v>
                </c:pt>
                <c:pt idx="1258">
                  <c:v>5.0631942469227479E-3</c:v>
                </c:pt>
                <c:pt idx="1259">
                  <c:v>5.0701484366546812E-3</c:v>
                </c:pt>
                <c:pt idx="1260">
                  <c:v>5.0770960196963441E-3</c:v>
                </c:pt>
                <c:pt idx="1261">
                  <c:v>5.0840369779750457E-3</c:v>
                </c:pt>
                <c:pt idx="1262">
                  <c:v>5.0978967206933325E-3</c:v>
                </c:pt>
                <c:pt idx="1263">
                  <c:v>5.1117341989265147E-3</c:v>
                </c:pt>
                <c:pt idx="1264">
                  <c:v>5.1186417605172821E-3</c:v>
                </c:pt>
                <c:pt idx="1265">
                  <c:v>5.1255425880983021E-3</c:v>
                </c:pt>
                <c:pt idx="1266">
                  <c:v>5.13243666367814E-3</c:v>
                </c:pt>
                <c:pt idx="1267">
                  <c:v>5.146202217317878E-3</c:v>
                </c:pt>
                <c:pt idx="1268">
                  <c:v>5.1599450824247935E-3</c:v>
                </c:pt>
                <c:pt idx="1269">
                  <c:v>5.1668051252875677E-3</c:v>
                </c:pt>
                <c:pt idx="1270">
                  <c:v>5.1736583072268076E-3</c:v>
                </c:pt>
                <c:pt idx="1271">
                  <c:v>5.1805046098458611E-3</c:v>
                </c:pt>
                <c:pt idx="1272">
                  <c:v>5.1941741935070014E-3</c:v>
                </c:pt>
                <c:pt idx="1273">
                  <c:v>5.2078206646912033E-3</c:v>
                </c:pt>
                <c:pt idx="1274">
                  <c:v>5.2146322988074765E-3</c:v>
                </c:pt>
                <c:pt idx="1275">
                  <c:v>5.2214369443568691E-3</c:v>
                </c:pt>
                <c:pt idx="1276">
                  <c:v>5.2282345838340011E-3</c:v>
                </c:pt>
                <c:pt idx="1277">
                  <c:v>5.2418064168972935E-3</c:v>
                </c:pt>
                <c:pt idx="1278">
                  <c:v>5.2553547135695466E-3</c:v>
                </c:pt>
                <c:pt idx="1279">
                  <c:v>5.2621170482725702E-3</c:v>
                </c:pt>
                <c:pt idx="1280">
                  <c:v>5.268872267494785E-3</c:v>
                </c:pt>
                <c:pt idx="1281">
                  <c:v>5.2765558639108878E-3</c:v>
                </c:pt>
                <c:pt idx="1282">
                  <c:v>5.293786557635443E-3</c:v>
                </c:pt>
                <c:pt idx="1283">
                  <c:v>5.3110137546208101E-3</c:v>
                </c:pt>
                <c:pt idx="1284">
                  <c:v>5.3196255762100186E-3</c:v>
                </c:pt>
                <c:pt idx="1285">
                  <c:v>5.3282363141853905E-3</c:v>
                </c:pt>
                <c:pt idx="1286">
                  <c:v>5.3368459572813E-3</c:v>
                </c:pt>
                <c:pt idx="1287">
                  <c:v>5.3540615363326565E-3</c:v>
                </c:pt>
                <c:pt idx="1288">
                  <c:v>5.3712733507870593E-3</c:v>
                </c:pt>
                <c:pt idx="1289">
                  <c:v>5.3798773469429222E-3</c:v>
                </c:pt>
                <c:pt idx="1290">
                  <c:v>5.3884801792506449E-3</c:v>
                </c:pt>
                <c:pt idx="1291">
                  <c:v>5.3970818363639986E-3</c:v>
                </c:pt>
                <c:pt idx="1292">
                  <c:v>5.4142811751916389E-3</c:v>
                </c:pt>
                <c:pt idx="1293">
                  <c:v>5.431476481410907E-3</c:v>
                </c:pt>
                <c:pt idx="1294">
                  <c:v>5.4400720896845296E-3</c:v>
                </c:pt>
                <c:pt idx="1295">
                  <c:v>5.4486664534707831E-3</c:v>
                </c:pt>
                <c:pt idx="1296">
                  <c:v>5.4572595616665239E-3</c:v>
                </c:pt>
                <c:pt idx="1297">
                  <c:v>5.4744415348392701E-3</c:v>
                </c:pt>
                <c:pt idx="1298">
                  <c:v>5.4916192074059315E-3</c:v>
                </c:pt>
                <c:pt idx="1299">
                  <c:v>5.5002058647006247E-3</c:v>
                </c:pt>
                <c:pt idx="1300">
                  <c:v>5.5087911973548172E-3</c:v>
                </c:pt>
                <c:pt idx="1301">
                  <c:v>5.5173751939414165E-3</c:v>
                </c:pt>
                <c:pt idx="1302">
                  <c:v>5.5345386758558811E-3</c:v>
                </c:pt>
                <c:pt idx="1303">
                  <c:v>5.5516975892025899E-3</c:v>
                </c:pt>
                <c:pt idx="1304">
                  <c:v>5.5602747328266974E-3</c:v>
                </c:pt>
                <c:pt idx="1305">
                  <c:v>5.5688504715764855E-3</c:v>
                </c:pt>
                <c:pt idx="1306">
                  <c:v>5.577424793619592E-3</c:v>
                </c:pt>
                <c:pt idx="1307">
                  <c:v>5.5945686588295684E-3</c:v>
                </c:pt>
                <c:pt idx="1308">
                  <c:v>5.6117076874764573E-3</c:v>
                </c:pt>
                <c:pt idx="1309">
                  <c:v>5.6202747547392171E-3</c:v>
                </c:pt>
                <c:pt idx="1310">
                  <c:v>5.6288403366506461E-3</c:v>
                </c:pt>
                <c:pt idx="1311">
                  <c:v>5.6374044215404774E-3</c:v>
                </c:pt>
                <c:pt idx="1312">
                  <c:v>5.6545275444100625E-3</c:v>
                </c:pt>
                <c:pt idx="1313">
                  <c:v>5.6716455627437651E-3</c:v>
                </c:pt>
                <c:pt idx="1314">
                  <c:v>5.6802019908735674E-3</c:v>
                </c:pt>
                <c:pt idx="1315">
                  <c:v>5.6887568530940326E-3</c:v>
                </c:pt>
                <c:pt idx="1316">
                  <c:v>5.6973101382211755E-3</c:v>
                </c:pt>
                <c:pt idx="1317">
                  <c:v>5.7144113931738719E-3</c:v>
                </c:pt>
                <c:pt idx="1318">
                  <c:v>5.7315072756041006E-3</c:v>
                </c:pt>
                <c:pt idx="1319">
                  <c:v>5.7400525018296983E-3</c:v>
                </c:pt>
                <c:pt idx="1320">
                  <c:v>5.7485960819124776E-3</c:v>
                </c:pt>
                <c:pt idx="1321">
                  <c:v>5.7571380041005048E-3</c:v>
                </c:pt>
                <c:pt idx="1322">
                  <c:v>5.7742162657049567E-3</c:v>
                </c:pt>
                <c:pt idx="1323">
                  <c:v>5.7912888867413916E-3</c:v>
                </c:pt>
                <c:pt idx="1324">
                  <c:v>5.7998223483728866E-3</c:v>
                </c:pt>
                <c:pt idx="1325">
                  <c:v>5.8083540831413974E-3</c:v>
                </c:pt>
                <c:pt idx="1326">
                  <c:v>5.8168840800248102E-3</c:v>
                </c:pt>
                <c:pt idx="1327">
                  <c:v>5.8339382226758902E-3</c:v>
                </c:pt>
                <c:pt idx="1328">
                  <c:v>5.8509864567601799E-3</c:v>
                </c:pt>
                <c:pt idx="1329">
                  <c:v>5.8595075907839711E-3</c:v>
                </c:pt>
                <c:pt idx="1330">
                  <c:v>5.8680269179542449E-3</c:v>
                </c:pt>
                <c:pt idx="1331">
                  <c:v>5.8765444264385017E-3</c:v>
                </c:pt>
                <c:pt idx="1332">
                  <c:v>5.8935733246049697E-3</c:v>
                </c:pt>
                <c:pt idx="1333">
                  <c:v>5.9105960461866515E-3</c:v>
                </c:pt>
                <c:pt idx="1334">
                  <c:v>5.9191042899949635E-3</c:v>
                </c:pt>
                <c:pt idx="1335">
                  <c:v>5.9276106464727068E-3</c:v>
                </c:pt>
                <c:pt idx="1336">
                  <c:v>5.9361151041117466E-3</c:v>
                </c:pt>
                <c:pt idx="1337">
                  <c:v>5.9531176321258794E-3</c:v>
                </c:pt>
                <c:pt idx="1338">
                  <c:v>5.9701137157123088E-3</c:v>
                </c:pt>
                <c:pt idx="1339">
                  <c:v>5.9786085065346778E-3</c:v>
                </c:pt>
                <c:pt idx="1340">
                  <c:v>5.9871013295501327E-3</c:v>
                </c:pt>
                <c:pt idx="1341">
                  <c:v>6.0125658633748882E-3</c:v>
                </c:pt>
                <c:pt idx="1342">
                  <c:v>6.0380163010166164E-3</c:v>
                </c:pt>
                <c:pt idx="1343">
                  <c:v>6.0464950278003859E-3</c:v>
                </c:pt>
                <c:pt idx="1344">
                  <c:v>6.0549716950352465E-3</c:v>
                </c:pt>
                <c:pt idx="1345">
                  <c:v>6.0719181064074496E-3</c:v>
                </c:pt>
                <c:pt idx="1346">
                  <c:v>6.0888575373502741E-3</c:v>
                </c:pt>
                <c:pt idx="1347">
                  <c:v>6.0973237338934772E-3</c:v>
                </c:pt>
                <c:pt idx="1348">
                  <c:v>6.1057878018386073E-3</c:v>
                </c:pt>
                <c:pt idx="1349">
                  <c:v>6.1142497296773112E-3</c:v>
                </c:pt>
                <c:pt idx="1350">
                  <c:v>6.1311663943920784E-3</c:v>
                </c:pt>
                <c:pt idx="1351">
                  <c:v>6.1480758106946445E-3</c:v>
                </c:pt>
                <c:pt idx="1352">
                  <c:v>6.1565268658640539E-3</c:v>
                </c:pt>
                <c:pt idx="1353">
                  <c:v>6.1649757121208081E-3</c:v>
                </c:pt>
                <c:pt idx="1354">
                  <c:v>6.1734223378758874E-3</c:v>
                </c:pt>
                <c:pt idx="1355">
                  <c:v>6.190308130362243E-3</c:v>
                </c:pt>
                <c:pt idx="1356">
                  <c:v>6.2071864064407907E-3</c:v>
                </c:pt>
                <c:pt idx="1357">
                  <c:v>6.2156217576299858E-3</c:v>
                </c:pt>
                <c:pt idx="1358">
                  <c:v>6.2240548193488541E-3</c:v>
                </c:pt>
                <c:pt idx="1359">
                  <c:v>6.232485580251519E-3</c:v>
                </c:pt>
                <c:pt idx="1360">
                  <c:v>6.2493393749888182E-3</c:v>
                </c:pt>
                <c:pt idx="1361">
                  <c:v>6.2661853852915891E-3</c:v>
                </c:pt>
                <c:pt idx="1362">
                  <c:v>6.2746044696514857E-3</c:v>
                </c:pt>
                <c:pt idx="1363">
                  <c:v>6.2830211840647311E-3</c:v>
                </c:pt>
                <c:pt idx="1364">
                  <c:v>6.2914355173472941E-3</c:v>
                </c:pt>
                <c:pt idx="1365">
                  <c:v>6.3082561888152091E-3</c:v>
                </c:pt>
                <c:pt idx="1366">
                  <c:v>6.325068807871809E-3</c:v>
                </c:pt>
                <c:pt idx="1367">
                  <c:v>6.3334710625536726E-3</c:v>
                </c:pt>
                <c:pt idx="1368">
                  <c:v>6.3418708669748299E-3</c:v>
                </c:pt>
                <c:pt idx="1369">
                  <c:v>6.3502682097885252E-3</c:v>
                </c:pt>
                <c:pt idx="1370">
                  <c:v>6.3670546325000675E-3</c:v>
                </c:pt>
                <c:pt idx="1371">
                  <c:v>6.3838327347280005E-3</c:v>
                </c:pt>
                <c:pt idx="1372">
                  <c:v>6.3922175970454022E-3</c:v>
                </c:pt>
                <c:pt idx="1373">
                  <c:v>6.4005999286256181E-3</c:v>
                </c:pt>
                <c:pt idx="1374">
                  <c:v>6.4089797182845026E-3</c:v>
                </c:pt>
                <c:pt idx="1375">
                  <c:v>6.425730766574168E-3</c:v>
                </c:pt>
                <c:pt idx="1376">
                  <c:v>6.4424732264894086E-3</c:v>
                </c:pt>
                <c:pt idx="1377">
                  <c:v>6.4508401335945636E-3</c:v>
                </c:pt>
                <c:pt idx="1378">
                  <c:v>6.4592044296481908E-3</c:v>
                </c:pt>
                <c:pt idx="1379">
                  <c:v>6.4675661033041926E-3</c:v>
                </c:pt>
                <c:pt idx="1380">
                  <c:v>6.4842806517106779E-3</c:v>
                </c:pt>
                <c:pt idx="1381">
                  <c:v>6.5009863437072877E-3</c:v>
                </c:pt>
                <c:pt idx="1382">
                  <c:v>6.5093347329144569E-3</c:v>
                </c:pt>
                <c:pt idx="1383">
                  <c:v>6.5176804306747559E-3</c:v>
                </c:pt>
                <c:pt idx="1384">
                  <c:v>6.5260234255613151E-3</c:v>
                </c:pt>
                <c:pt idx="1385">
                  <c:v>6.5427003484820369E-3</c:v>
                </c:pt>
                <c:pt idx="1386">
                  <c:v>6.5593681470965904E-3</c:v>
                </c:pt>
                <c:pt idx="1387">
                  <c:v>6.5676974554773684E-3</c:v>
                </c:pt>
                <c:pt idx="1388">
                  <c:v>6.5760239920972926E-3</c:v>
                </c:pt>
                <c:pt idx="1389">
                  <c:v>6.5843477456105498E-3</c:v>
                </c:pt>
                <c:pt idx="1390">
                  <c:v>6.6009859174945952E-3</c:v>
                </c:pt>
                <c:pt idx="1391">
                  <c:v>6.6176146971328393E-3</c:v>
                </c:pt>
                <c:pt idx="1392">
                  <c:v>6.6259243620833391E-3</c:v>
                </c:pt>
                <c:pt idx="1393">
                  <c:v>6.6342311747968315E-3</c:v>
                </c:pt>
                <c:pt idx="1394">
                  <c:v>6.6425351239271036E-3</c:v>
                </c:pt>
                <c:pt idx="1395">
                  <c:v>6.6591334193889153E-3</c:v>
                </c:pt>
                <c:pt idx="1396">
                  <c:v>6.6757220544544135E-3</c:v>
                </c:pt>
                <c:pt idx="1397">
                  <c:v>6.6840115131282249E-3</c:v>
                </c:pt>
                <c:pt idx="1398">
                  <c:v>6.6922980393317828E-3</c:v>
                </c:pt>
                <c:pt idx="1399">
                  <c:v>6.7005816213951078E-3</c:v>
                </c:pt>
                <c:pt idx="1400">
                  <c:v>6.7171389147048901E-3</c:v>
                </c:pt>
                <c:pt idx="1401">
                  <c:v>6.7336862797037975E-3</c:v>
                </c:pt>
                <c:pt idx="1402">
                  <c:v>6.7419549694161182E-3</c:v>
                </c:pt>
                <c:pt idx="1403">
                  <c:v>6.7502206461010784E-3</c:v>
                </c:pt>
                <c:pt idx="1404">
                  <c:v>6.7584832983323883E-3</c:v>
                </c:pt>
                <c:pt idx="1405">
                  <c:v>6.7749984640969527E-3</c:v>
                </c:pt>
                <c:pt idx="1406">
                  <c:v>6.7915034334430063E-3</c:v>
                </c:pt>
                <c:pt idx="1407">
                  <c:v>6.7997507913480923E-3</c:v>
                </c:pt>
                <c:pt idx="1408">
                  <c:v>6.8079950559121671E-3</c:v>
                </c:pt>
                <c:pt idx="1409">
                  <c:v>6.8162362155463133E-3</c:v>
                </c:pt>
                <c:pt idx="1410">
                  <c:v>6.8327081281457386E-3</c:v>
                </c:pt>
                <c:pt idx="1411">
                  <c:v>6.8491695763995501E-3</c:v>
                </c:pt>
                <c:pt idx="1412">
                  <c:v>6.8573950396517164E-3</c:v>
                </c:pt>
                <c:pt idx="1413">
                  <c:v>6.8656173292489936E-3</c:v>
                </c:pt>
                <c:pt idx="1414">
                  <c:v>6.8738364336021953E-3</c:v>
                </c:pt>
                <c:pt idx="1415">
                  <c:v>6.8902639674390965E-3</c:v>
                </c:pt>
                <c:pt idx="1416">
                  <c:v>6.9066807689787948E-3</c:v>
                </c:pt>
                <c:pt idx="1417">
                  <c:v>6.914883774975537E-3</c:v>
                </c:pt>
                <c:pt idx="1418">
                  <c:v>6.923083526842031E-3</c:v>
                </c:pt>
                <c:pt idx="1419">
                  <c:v>6.931280012988256E-3</c:v>
                </c:pt>
                <c:pt idx="1420">
                  <c:v>6.9476620425982117E-3</c:v>
                </c:pt>
                <c:pt idx="1421">
                  <c:v>6.9640330719936191E-3</c:v>
                </c:pt>
                <c:pt idx="1422">
                  <c:v>6.9722130578094201E-3</c:v>
                </c:pt>
                <c:pt idx="1423">
                  <c:v>6.9803897090995846E-3</c:v>
                </c:pt>
                <c:pt idx="1424">
                  <c:v>6.9885630144367441E-3</c:v>
                </c:pt>
                <c:pt idx="1425">
                  <c:v>7.0048984142784864E-3</c:v>
                </c:pt>
                <c:pt idx="1426">
                  <c:v>7.0212225458539477E-3</c:v>
                </c:pt>
                <c:pt idx="1427">
                  <c:v>7.0293789488059108E-3</c:v>
                </c:pt>
                <c:pt idx="1428">
                  <c:v>7.0375319368374519E-3</c:v>
                </c:pt>
                <c:pt idx="1429">
                  <c:v>7.0456814985214965E-3</c:v>
                </c:pt>
                <c:pt idx="1430">
                  <c:v>7.0619691430069366E-3</c:v>
                </c:pt>
                <c:pt idx="1431">
                  <c:v>7.078245251295856E-3</c:v>
                </c:pt>
                <c:pt idx="1432">
                  <c:v>7.0863775086209228E-3</c:v>
                </c:pt>
                <c:pt idx="1433">
                  <c:v>7.0945062706305444E-3</c:v>
                </c:pt>
                <c:pt idx="1434">
                  <c:v>7.1026315258168934E-3</c:v>
                </c:pt>
                <c:pt idx="1435">
                  <c:v>7.1188702894253624E-3</c:v>
                </c:pt>
                <c:pt idx="1436">
                  <c:v>7.1350972488156668E-3</c:v>
                </c:pt>
                <c:pt idx="1437">
                  <c:v>7.1432047977502385E-3</c:v>
                </c:pt>
                <c:pt idx="1438">
                  <c:v>7.151308770974669E-3</c:v>
                </c:pt>
                <c:pt idx="1439">
                  <c:v>7.1594091569006776E-3</c:v>
                </c:pt>
                <c:pt idx="1440">
                  <c:v>7.1755979141281089E-3</c:v>
                </c:pt>
                <c:pt idx="1441">
                  <c:v>7.1917745991533335E-3</c:v>
                </c:pt>
                <c:pt idx="1442">
                  <c:v>7.199856876853942E-3</c:v>
                </c:pt>
                <c:pt idx="1443">
                  <c:v>7.2079354984500533E-3</c:v>
                </c:pt>
                <c:pt idx="1444">
                  <c:v>7.2160104524338579E-3</c:v>
                </c:pt>
                <c:pt idx="1445">
                  <c:v>7.2321480776894155E-3</c:v>
                </c:pt>
                <c:pt idx="1446">
                  <c:v>7.2482733628090263E-3</c:v>
                </c:pt>
                <c:pt idx="1447">
                  <c:v>7.2563298065132734E-3</c:v>
                </c:pt>
                <c:pt idx="1448">
                  <c:v>7.2643825137994663E-3</c:v>
                </c:pt>
                <c:pt idx="1449">
                  <c:v>7.2724314729974192E-3</c:v>
                </c:pt>
                <c:pt idx="1450">
                  <c:v>7.2885168407979426E-3</c:v>
                </c:pt>
                <c:pt idx="1451">
                  <c:v>7.3045896003658484E-3</c:v>
                </c:pt>
                <c:pt idx="1452">
                  <c:v>7.3126196473923977E-3</c:v>
                </c:pt>
                <c:pt idx="1453">
                  <c:v>7.3206458775258807E-3</c:v>
                </c:pt>
                <c:pt idx="1454">
                  <c:v>7.3286682792573204E-3</c:v>
                </c:pt>
                <c:pt idx="1455">
                  <c:v>7.3447002639595582E-3</c:v>
                </c:pt>
                <c:pt idx="1456">
                  <c:v>7.3607193725711596E-3</c:v>
                </c:pt>
                <c:pt idx="1457">
                  <c:v>7.3687224599967328E-3</c:v>
                </c:pt>
                <c:pt idx="1458">
                  <c:v>7.3767216502965216E-3</c:v>
                </c:pt>
                <c:pt idx="1459">
                  <c:v>7.384716931718111E-3</c:v>
                </c:pt>
                <c:pt idx="1460">
                  <c:v>7.4006944078489493E-3</c:v>
                </c:pt>
                <c:pt idx="1461">
                  <c:v>7.4166587398502787E-3</c:v>
                </c:pt>
                <c:pt idx="1462">
                  <c:v>7.4246343051562391E-3</c:v>
                </c:pt>
                <c:pt idx="1463">
                  <c:v>7.4326058926174644E-3</c:v>
                </c:pt>
                <c:pt idx="1464">
                  <c:v>7.4405734910500555E-3</c:v>
                </c:pt>
                <c:pt idx="1465">
                  <c:v>7.4564953330119137E-3</c:v>
                </c:pt>
                <c:pt idx="1466">
                  <c:v>7.4724037629545241E-3</c:v>
                </c:pt>
                <c:pt idx="1467">
                  <c:v>7.4803512431368636E-3</c:v>
                </c:pt>
                <c:pt idx="1468">
                  <c:v>7.4882946652418273E-3</c:v>
                </c:pt>
                <c:pt idx="1469">
                  <c:v>7.4962340177616438E-3</c:v>
                </c:pt>
                <c:pt idx="1470">
                  <c:v>7.5120991001360431E-3</c:v>
                </c:pt>
                <c:pt idx="1471">
                  <c:v>7.5279505023953886E-3</c:v>
                </c:pt>
                <c:pt idx="1472">
                  <c:v>7.5358693347739774E-3</c:v>
                </c:pt>
                <c:pt idx="1473">
                  <c:v>7.5437840286801889E-3</c:v>
                </c:pt>
                <c:pt idx="1474">
                  <c:v>7.5516945726077913E-3</c:v>
                </c:pt>
                <c:pt idx="1475">
                  <c:v>7.5675017697524952E-3</c:v>
                </c:pt>
                <c:pt idx="1476">
                  <c:v>7.5832950187656751E-3</c:v>
                </c:pt>
                <c:pt idx="1477">
                  <c:v>7.591184640579624E-3</c:v>
                </c:pt>
                <c:pt idx="1478">
                  <c:v>7.5990700435277668E-3</c:v>
                </c:pt>
                <c:pt idx="1479">
                  <c:v>7.6069512160210004E-3</c:v>
                </c:pt>
                <c:pt idx="1480">
                  <c:v>7.6226994024799627E-3</c:v>
                </c:pt>
                <c:pt idx="1481">
                  <c:v>7.638433372823542E-3</c:v>
                </c:pt>
                <c:pt idx="1482">
                  <c:v>7.6462932212318238E-3</c:v>
                </c:pt>
                <c:pt idx="1483">
                  <c:v>7.6541487703799954E-3</c:v>
                </c:pt>
                <c:pt idx="1484">
                  <c:v>7.6620000087600044E-3</c:v>
                </c:pt>
                <c:pt idx="1485">
                  <c:v>7.6776880589165611E-3</c:v>
                </c:pt>
                <c:pt idx="1486">
                  <c:v>7.6933616250047044E-3</c:v>
                </c:pt>
                <c:pt idx="1487">
                  <c:v>7.7011911373280504E-3</c:v>
                </c:pt>
                <c:pt idx="1488">
                  <c:v>7.7090162699166047E-3</c:v>
                </c:pt>
                <c:pt idx="1489">
                  <c:v>7.7168370114234714E-3</c:v>
                </c:pt>
                <c:pt idx="1490">
                  <c:v>7.7324637996928607E-3</c:v>
                </c:pt>
                <c:pt idx="1491">
                  <c:v>7.7480758359900221E-3</c:v>
                </c:pt>
                <c:pt idx="1492">
                  <c:v>7.7558744493882977E-3</c:v>
                </c:pt>
                <c:pt idx="1493">
                  <c:v>7.763668602656937E-3</c:v>
                </c:pt>
                <c:pt idx="1494">
                  <c:v>7.7714582844496689E-3</c:v>
                </c:pt>
                <c:pt idx="1495">
                  <c:v>7.7870226853918043E-3</c:v>
                </c:pt>
                <c:pt idx="1496">
                  <c:v>7.8025720663002559E-3</c:v>
                </c:pt>
                <c:pt idx="1497">
                  <c:v>7.8103392180947639E-3</c:v>
                </c:pt>
                <c:pt idx="1498">
                  <c:v>7.8181018292844059E-3</c:v>
                </c:pt>
                <c:pt idx="1499">
                  <c:v>7.8258598886042832E-3</c:v>
                </c:pt>
                <c:pt idx="1500">
                  <c:v>7.8413607766560766E-3</c:v>
                </c:pt>
                <c:pt idx="1501">
                  <c:v>7.8568463766199061E-3</c:v>
                </c:pt>
                <c:pt idx="1502">
                  <c:v>7.8645815039707669E-3</c:v>
                </c:pt>
                <c:pt idx="1503">
                  <c:v>7.8723120103223014E-3</c:v>
                </c:pt>
                <c:pt idx="1504">
                  <c:v>7.8800378844099354E-3</c:v>
                </c:pt>
                <c:pt idx="1505">
                  <c:v>7.895474134026581E-3</c:v>
                </c:pt>
                <c:pt idx="1506">
                  <c:v>7.91089482763669E-3</c:v>
                </c:pt>
                <c:pt idx="1507">
                  <c:v>7.9185973677033446E-3</c:v>
                </c:pt>
                <c:pt idx="1508">
                  <c:v>7.926295206457613E-3</c:v>
                </c:pt>
                <c:pt idx="1509">
                  <c:v>7.9339883325545216E-3</c:v>
                </c:pt>
                <c:pt idx="1510">
                  <c:v>7.9493588181304004E-3</c:v>
                </c:pt>
                <c:pt idx="1511">
                  <c:v>7.9647134797141503E-3</c:v>
                </c:pt>
                <c:pt idx="1512">
                  <c:v>7.9723828698193572E-3</c:v>
                </c:pt>
                <c:pt idx="1513">
                  <c:v>7.9800474782994787E-3</c:v>
                </c:pt>
                <c:pt idx="1514">
                  <c:v>7.9877072935654516E-3</c:v>
                </c:pt>
                <c:pt idx="1515">
                  <c:v>8.0030108896276594E-3</c:v>
                </c:pt>
                <c:pt idx="1516">
                  <c:v>8.0182983936242271E-3</c:v>
                </c:pt>
                <c:pt idx="1517">
                  <c:v>8.0259340710096497E-3</c:v>
                </c:pt>
                <c:pt idx="1518">
                  <c:v>8.0335648862949159E-3</c:v>
                </c:pt>
                <c:pt idx="1519">
                  <c:v>8.0411908280530586E-3</c:v>
                </c:pt>
                <c:pt idx="1520">
                  <c:v>8.0602312142821764E-3</c:v>
                </c:pt>
                <c:pt idx="1521">
                  <c:v>8.0792470318045116E-3</c:v>
                </c:pt>
                <c:pt idx="1522">
                  <c:v>8.0868434912182603E-3</c:v>
                </c:pt>
                <c:pt idx="1523">
                  <c:v>8.0944349966295317E-3</c:v>
                </c:pt>
                <c:pt idx="1524">
                  <c:v>8.1096014369854107E-3</c:v>
                </c:pt>
                <c:pt idx="1525">
                  <c:v>8.124751249389597E-3</c:v>
                </c:pt>
                <c:pt idx="1526">
                  <c:v>8.132317812899378E-3</c:v>
                </c:pt>
                <c:pt idx="1527">
                  <c:v>8.1398793536021016E-3</c:v>
                </c:pt>
                <c:pt idx="1528">
                  <c:v>8.1474358599087342E-3</c:v>
                </c:pt>
                <c:pt idx="1529">
                  <c:v>8.162532034112829E-3</c:v>
                </c:pt>
                <c:pt idx="1530">
                  <c:v>8.177611312392313E-3</c:v>
                </c:pt>
                <c:pt idx="1531">
                  <c:v>8.1851424748278327E-3</c:v>
                </c:pt>
                <c:pt idx="1532">
                  <c:v>8.1926685339813298E-3</c:v>
                </c:pt>
                <c:pt idx="1533">
                  <c:v>8.2001894785069286E-3</c:v>
                </c:pt>
                <c:pt idx="1534">
                  <c:v>8.2152142610055108E-3</c:v>
                </c:pt>
                <c:pt idx="1535">
                  <c:v>8.2302218796031501E-3</c:v>
                </c:pt>
                <c:pt idx="1536">
                  <c:v>8.2377170782070991E-3</c:v>
                </c:pt>
                <c:pt idx="1537">
                  <c:v>8.2452070931351776E-3</c:v>
                </c:pt>
                <c:pt idx="1538">
                  <c:v>8.2526919130414388E-3</c:v>
                </c:pt>
                <c:pt idx="1539">
                  <c:v>8.2706096333251752E-3</c:v>
                </c:pt>
                <c:pt idx="1540">
                  <c:v>8.2894987224873904E-3</c:v>
                </c:pt>
                <c:pt idx="1541">
                  <c:v>8.2989347100025194E-3</c:v>
                </c:pt>
                <c:pt idx="1542">
                  <c:v>8.3083655389574063E-3</c:v>
                </c:pt>
                <c:pt idx="1543">
                  <c:v>8.3177911932249861E-3</c:v>
                </c:pt>
                <c:pt idx="1544">
                  <c:v>8.3366251716172485E-3</c:v>
                </c:pt>
                <c:pt idx="1545">
                  <c:v>8.3554417390857838E-3</c:v>
                </c:pt>
                <c:pt idx="1546">
                  <c:v>8.3648412769496451E-3</c:v>
                </c:pt>
                <c:pt idx="1547">
                  <c:v>8.3742355428749696E-3</c:v>
                </c:pt>
                <c:pt idx="1548">
                  <c:v>8.383624520815371E-3</c:v>
                </c:pt>
                <c:pt idx="1549">
                  <c:v>8.4023847689779496E-3</c:v>
                </c:pt>
                <c:pt idx="1550">
                  <c:v>8.4211272284776019E-3</c:v>
                </c:pt>
                <c:pt idx="1551">
                  <c:v>8.4304895234473317E-3</c:v>
                </c:pt>
                <c:pt idx="1552">
                  <c:v>8.4398464332623522E-3</c:v>
                </c:pt>
                <c:pt idx="1553">
                  <c:v>8.4491979417952827E-3</c:v>
                </c:pt>
                <c:pt idx="1554">
                  <c:v>8.4678828733229933E-3</c:v>
                </c:pt>
                <c:pt idx="1555">
                  <c:v>8.486549638531014E-3</c:v>
                </c:pt>
                <c:pt idx="1556">
                  <c:v>8.4958738975263355E-3</c:v>
                </c:pt>
                <c:pt idx="1557">
                  <c:v>8.5051926580700567E-3</c:v>
                </c:pt>
                <c:pt idx="1558">
                  <c:v>8.5145059039532043E-3</c:v>
                </c:pt>
                <c:pt idx="1559">
                  <c:v>8.5331139326321279E-3</c:v>
                </c:pt>
                <c:pt idx="1560">
                  <c:v>8.5517034172806951E-3</c:v>
                </c:pt>
                <c:pt idx="1561">
                  <c:v>8.5609888471406843E-3</c:v>
                </c:pt>
                <c:pt idx="1562">
                  <c:v>8.5702686652517346E-3</c:v>
                </c:pt>
                <c:pt idx="1563">
                  <c:v>8.5795428553242688E-3</c:v>
                </c:pt>
                <c:pt idx="1564">
                  <c:v>8.5980723948141779E-3</c:v>
                </c:pt>
                <c:pt idx="1565">
                  <c:v>8.6165830126015766E-3</c:v>
                </c:pt>
                <c:pt idx="1566">
                  <c:v>8.6258288201658331E-3</c:v>
                </c:pt>
                <c:pt idx="1567">
                  <c:v>8.6350689026841385E-3</c:v>
                </c:pt>
                <c:pt idx="1568">
                  <c:v>8.6443032438669239E-3</c:v>
                </c:pt>
                <c:pt idx="1569">
                  <c:v>8.6627527078694463E-3</c:v>
                </c:pt>
                <c:pt idx="1570">
                  <c:v>8.6811828724530533E-3</c:v>
                </c:pt>
                <c:pt idx="1571">
                  <c:v>8.6903882645619143E-3</c:v>
                </c:pt>
                <c:pt idx="1572">
                  <c:v>8.6995878183276122E-3</c:v>
                </c:pt>
                <c:pt idx="1573">
                  <c:v>8.7087815174608559E-3</c:v>
                </c:pt>
                <c:pt idx="1574">
                  <c:v>8.727149319726759E-3</c:v>
                </c:pt>
                <c:pt idx="1575">
                  <c:v>8.745497444798609E-3</c:v>
                </c:pt>
                <c:pt idx="1576">
                  <c:v>8.754661628373038E-3</c:v>
                </c:pt>
                <c:pt idx="1577">
                  <c:v>8.7638198602267361E-3</c:v>
                </c:pt>
                <c:pt idx="1578">
                  <c:v>8.7729721241515523E-3</c:v>
                </c:pt>
                <c:pt idx="1579">
                  <c:v>8.7912566783248536E-3</c:v>
                </c:pt>
                <c:pt idx="1580">
                  <c:v>8.8095211776852301E-3</c:v>
                </c:pt>
                <c:pt idx="1581">
                  <c:v>8.8186433594045818E-3</c:v>
                </c:pt>
                <c:pt idx="1582">
                  <c:v>8.8277594762683001E-3</c:v>
                </c:pt>
                <c:pt idx="1583">
                  <c:v>8.8368695119060668E-3</c:v>
                </c:pt>
                <c:pt idx="1584">
                  <c:v>8.855069231639057E-3</c:v>
                </c:pt>
                <c:pt idx="1585">
                  <c:v>8.8732485189202438E-3</c:v>
                </c:pt>
                <c:pt idx="1586">
                  <c:v>8.882327905787973E-3</c:v>
                </c:pt>
                <c:pt idx="1587">
                  <c:v>8.8914011144222774E-3</c:v>
                </c:pt>
                <c:pt idx="1588">
                  <c:v>8.9004681286149329E-3</c:v>
                </c:pt>
                <c:pt idx="1589">
                  <c:v>8.9185814276004378E-3</c:v>
                </c:pt>
                <c:pt idx="1590">
                  <c:v>8.9366739164758683E-3</c:v>
                </c:pt>
                <c:pt idx="1591">
                  <c:v>8.945709715333882E-3</c:v>
                </c:pt>
                <c:pt idx="1592">
                  <c:v>8.9547392226622339E-3</c:v>
                </c:pt>
                <c:pt idx="1593">
                  <c:v>8.9817834765972149E-3</c:v>
                </c:pt>
                <c:pt idx="1594">
                  <c:v>9.0087832361003019E-3</c:v>
                </c:pt>
                <c:pt idx="1595">
                  <c:v>9.0177682488830693E-3</c:v>
                </c:pt>
                <c:pt idx="1596">
                  <c:v>9.0267468405499478E-3</c:v>
                </c:pt>
                <c:pt idx="1597">
                  <c:v>9.0446825392891152E-3</c:v>
                </c:pt>
                <c:pt idx="1598">
                  <c:v>9.0625966725376757E-3</c:v>
                </c:pt>
                <c:pt idx="1599">
                  <c:v>9.0715429159037245E-3</c:v>
                </c:pt>
                <c:pt idx="1600">
                  <c:v>9.0804826410655209E-3</c:v>
                </c:pt>
                <c:pt idx="1601">
                  <c:v>9.0894158318146935E-3</c:v>
                </c:pt>
                <c:pt idx="1602">
                  <c:v>9.1072603509516903E-3</c:v>
                </c:pt>
                <c:pt idx="1603">
                  <c:v>9.1250829269227431E-3</c:v>
                </c:pt>
                <c:pt idx="1604">
                  <c:v>9.1339832027267347E-3</c:v>
                </c:pt>
                <c:pt idx="1605">
                  <c:v>9.1428768471915091E-3</c:v>
                </c:pt>
                <c:pt idx="1606">
                  <c:v>9.1517638437852607E-3</c:v>
                </c:pt>
                <c:pt idx="1607">
                  <c:v>9.1739479551398804E-3</c:v>
                </c:pt>
                <c:pt idx="1608">
                  <c:v>9.1960985447158815E-3</c:v>
                </c:pt>
                <c:pt idx="1609">
                  <c:v>9.2049453150845565E-3</c:v>
                </c:pt>
                <c:pt idx="1610">
                  <c:v>9.2137853244476826E-3</c:v>
                </c:pt>
                <c:pt idx="1611">
                  <c:v>9.2314427255894872E-3</c:v>
                </c:pt>
                <c:pt idx="1612">
                  <c:v>9.2490774280830114E-3</c:v>
                </c:pt>
                <c:pt idx="1613">
                  <c:v>9.2578833895362173E-3</c:v>
                </c:pt>
                <c:pt idx="1614">
                  <c:v>9.2666824928148029E-3</c:v>
                </c:pt>
                <c:pt idx="1615">
                  <c:v>9.2754747218723194E-3</c:v>
                </c:pt>
                <c:pt idx="1616">
                  <c:v>9.293036184472225E-3</c:v>
                </c:pt>
                <c:pt idx="1617">
                  <c:v>9.3105745708363143E-3</c:v>
                </c:pt>
                <c:pt idx="1618">
                  <c:v>9.31933218525903E-3</c:v>
                </c:pt>
                <c:pt idx="1619">
                  <c:v>9.3280828283730782E-3</c:v>
                </c:pt>
                <c:pt idx="1620">
                  <c:v>9.336826483888885E-3</c:v>
                </c:pt>
                <c:pt idx="1621">
                  <c:v>9.3542904216927236E-3</c:v>
                </c:pt>
                <c:pt idx="1622">
                  <c:v>9.3717309054785827E-3</c:v>
                </c:pt>
                <c:pt idx="1623">
                  <c:v>9.3804393799591691E-3</c:v>
                </c:pt>
                <c:pt idx="1624">
                  <c:v>9.3891407695915006E-3</c:v>
                </c:pt>
                <c:pt idx="1625">
                  <c:v>9.3978350584107556E-3</c:v>
                </c:pt>
                <c:pt idx="1626">
                  <c:v>9.4151998851450102E-3</c:v>
                </c:pt>
                <c:pt idx="1627">
                  <c:v>9.4325408802502734E-3</c:v>
                </c:pt>
                <c:pt idx="1628">
                  <c:v>9.4411994213906558E-3</c:v>
                </c:pt>
                <c:pt idx="1629">
                  <c:v>9.44985076462951E-3</c:v>
                </c:pt>
                <c:pt idx="1630">
                  <c:v>9.458494893515761E-3</c:v>
                </c:pt>
                <c:pt idx="1631">
                  <c:v>9.4757590228391874E-3</c:v>
                </c:pt>
                <c:pt idx="1632">
                  <c:v>9.4929989428253602E-3</c:v>
                </c:pt>
                <c:pt idx="1633">
                  <c:v>9.5016067577142985E-3</c:v>
                </c:pt>
                <c:pt idx="1634">
                  <c:v>9.5102072611626103E-3</c:v>
                </c:pt>
                <c:pt idx="1635">
                  <c:v>9.518800437043019E-3</c:v>
                </c:pt>
                <c:pt idx="1636">
                  <c:v>9.5359622827127649E-3</c:v>
                </c:pt>
                <c:pt idx="1637">
                  <c:v>9.5530995413675122E-3</c:v>
                </c:pt>
                <c:pt idx="1638">
                  <c:v>9.5616558366082693E-3</c:v>
                </c:pt>
                <c:pt idx="1639">
                  <c:v>9.5702047071929471E-3</c:v>
                </c:pt>
                <c:pt idx="1640">
                  <c:v>9.5787461369944774E-3</c:v>
                </c:pt>
                <c:pt idx="1641">
                  <c:v>9.5958041126839397E-3</c:v>
                </c:pt>
                <c:pt idx="1642">
                  <c:v>9.6128371236383747E-3</c:v>
                </c:pt>
                <c:pt idx="1643">
                  <c:v>9.6213411062384437E-3</c:v>
                </c:pt>
                <c:pt idx="1644">
                  <c:v>9.6298375508869632E-3</c:v>
                </c:pt>
                <c:pt idx="1645">
                  <c:v>9.6383264412943943E-3</c:v>
                </c:pt>
                <c:pt idx="1646">
                  <c:v>9.655278960759562E-3</c:v>
                </c:pt>
                <c:pt idx="1647">
                  <c:v>9.6722061377251776E-3</c:v>
                </c:pt>
                <c:pt idx="1648">
                  <c:v>9.6806570144510277E-3</c:v>
                </c:pt>
                <c:pt idx="1649">
                  <c:v>9.6891002400101758E-3</c:v>
                </c:pt>
                <c:pt idx="1650">
                  <c:v>9.6975357980322412E-3</c:v>
                </c:pt>
                <c:pt idx="1651">
                  <c:v>9.714381274846055E-3</c:v>
                </c:pt>
                <c:pt idx="1652">
                  <c:v>9.7312010314752912E-3</c:v>
                </c:pt>
                <c:pt idx="1653">
                  <c:v>9.7395980093355119E-3</c:v>
                </c:pt>
                <c:pt idx="1654">
                  <c:v>9.7479872225717801E-3</c:v>
                </c:pt>
                <c:pt idx="1655">
                  <c:v>9.7563686549746263E-3</c:v>
                </c:pt>
                <c:pt idx="1656">
                  <c:v>9.7731055029117338E-3</c:v>
                </c:pt>
                <c:pt idx="1657">
                  <c:v>9.7898162530629211E-3</c:v>
                </c:pt>
                <c:pt idx="1658">
                  <c:v>9.7981585386622098E-3</c:v>
                </c:pt>
                <c:pt idx="1659">
                  <c:v>9.8064929464222947E-3</c:v>
                </c:pt>
                <c:pt idx="1660">
                  <c:v>9.8148194601340982E-3</c:v>
                </c:pt>
                <c:pt idx="1661">
                  <c:v>9.8314460929043376E-3</c:v>
                </c:pt>
                <c:pt idx="1662">
                  <c:v>9.8480462500957731E-3</c:v>
                </c:pt>
                <c:pt idx="1663">
                  <c:v>9.8563330505254329E-3</c:v>
                </c:pt>
                <c:pt idx="1664">
                  <c:v>9.8646118597385916E-3</c:v>
                </c:pt>
                <c:pt idx="1665">
                  <c:v>9.8728826614459288E-3</c:v>
                </c:pt>
                <c:pt idx="1666">
                  <c:v>9.8893974927791884E-3</c:v>
                </c:pt>
                <c:pt idx="1667">
                  <c:v>9.9058854708342099E-3</c:v>
                </c:pt>
                <c:pt idx="1668">
                  <c:v>9.9141159927802602E-3</c:v>
                </c:pt>
                <c:pt idx="1669">
                  <c:v>9.9223384102946413E-3</c:v>
                </c:pt>
                <c:pt idx="1670">
                  <c:v>9.9305527070073993E-3</c:v>
                </c:pt>
                <c:pt idx="1671">
                  <c:v>9.9469541504713429E-3</c:v>
                </c:pt>
                <c:pt idx="1672">
                  <c:v>9.9633283630546337E-3</c:v>
                </c:pt>
                <c:pt idx="1673">
                  <c:v>9.9715018134457385E-3</c:v>
                </c:pt>
                <c:pt idx="1674">
                  <c:v>9.979667046028361E-3</c:v>
                </c:pt>
                <c:pt idx="1675">
                  <c:v>9.9878240445144123E-3</c:v>
                </c:pt>
                <c:pt idx="1676">
                  <c:v>1.0004110513976585E-2</c:v>
                </c:pt>
                <c:pt idx="1677">
                  <c:v>1.0020369374776782E-2</c:v>
                </c:pt>
                <c:pt idx="1678">
                  <c:v>1.0028484960462073E-2</c:v>
                </c:pt>
                <c:pt idx="1679">
                  <c:v>1.0036592214962524E-2</c:v>
                </c:pt>
                <c:pt idx="1680">
                  <c:v>1.0044691122150924E-2</c:v>
                </c:pt>
                <c:pt idx="1681">
                  <c:v>1.0060861031216036E-2</c:v>
                </c:pt>
                <c:pt idx="1682">
                  <c:v>1.0077002953943101E-2</c:v>
                </c:pt>
                <c:pt idx="1683">
                  <c:v>1.0085059881690575E-2</c:v>
                </c:pt>
                <c:pt idx="1684">
                  <c:v>1.0093108365119619E-2</c:v>
                </c:pt>
                <c:pt idx="1685">
                  <c:v>1.0101148387697805E-2</c:v>
                </c:pt>
                <c:pt idx="1686">
                  <c:v>1.0117200150117567E-2</c:v>
                </c:pt>
                <c:pt idx="1687">
                  <c:v>1.0133223548497742E-2</c:v>
                </c:pt>
                <c:pt idx="1688">
                  <c:v>1.0141221025237361E-2</c:v>
                </c:pt>
                <c:pt idx="1689">
                  <c:v>1.0149209944201647E-2</c:v>
                </c:pt>
                <c:pt idx="1690">
                  <c:v>1.0157190289262163E-2</c:v>
                </c:pt>
                <c:pt idx="1691">
                  <c:v>1.0173122318641937E-2</c:v>
                </c:pt>
                <c:pt idx="1692">
                  <c:v>1.0189025606386877E-2</c:v>
                </c:pt>
                <c:pt idx="1693">
                  <c:v>1.0196962838888036E-2</c:v>
                </c:pt>
                <c:pt idx="1694">
                  <c:v>1.0204891400398486E-2</c:v>
                </c:pt>
                <c:pt idx="1695">
                  <c:v>1.0212811274709573E-2</c:v>
                </c:pt>
                <c:pt idx="1696">
                  <c:v>1.0228621984809616E-2</c:v>
                </c:pt>
                <c:pt idx="1697">
                  <c:v>1.0244403575558652E-2</c:v>
                </c:pt>
                <c:pt idx="1698">
                  <c:v>1.0252279770751877E-2</c:v>
                </c:pt>
                <c:pt idx="1699">
                  <c:v>1.0260147181577787E-2</c:v>
                </c:pt>
                <c:pt idx="1700">
                  <c:v>1.0268005791990241E-2</c:v>
                </c:pt>
                <c:pt idx="1701">
                  <c:v>1.0283693596485174E-2</c:v>
                </c:pt>
                <c:pt idx="1702">
                  <c:v>1.02993519039627E-2</c:v>
                </c:pt>
                <c:pt idx="1703">
                  <c:v>1.0307166268698563E-2</c:v>
                </c:pt>
                <c:pt idx="1704">
                  <c:v>1.0314971735771174E-2</c:v>
                </c:pt>
                <c:pt idx="1705">
                  <c:v>1.0322768288972725E-2</c:v>
                </c:pt>
                <c:pt idx="1706">
                  <c:v>1.0338331601646669E-2</c:v>
                </c:pt>
                <c:pt idx="1707">
                  <c:v>1.0353865039552155E-2</c:v>
                </c:pt>
                <c:pt idx="1708">
                  <c:v>1.036161678068024E-2</c:v>
                </c:pt>
                <c:pt idx="1709">
                  <c:v>1.0369359510849586E-2</c:v>
                </c:pt>
                <c:pt idx="1710">
                  <c:v>1.0377093213772188E-2</c:v>
                </c:pt>
                <c:pt idx="1711">
                  <c:v>1.0392530448250522E-2</c:v>
                </c:pt>
                <c:pt idx="1712">
                  <c:v>1.0407937430279431E-2</c:v>
                </c:pt>
                <c:pt idx="1713">
                  <c:v>1.0415625754569776E-2</c:v>
                </c:pt>
                <c:pt idx="1714">
                  <c:v>1.0423304954687393E-2</c:v>
                </c:pt>
                <c:pt idx="1715">
                  <c:v>1.0430975014262404E-2</c:v>
                </c:pt>
                <c:pt idx="1716">
                  <c:v>1.0446284584258194E-2</c:v>
                </c:pt>
                <c:pt idx="1717">
                  <c:v>1.0461563524100312E-2</c:v>
                </c:pt>
                <c:pt idx="1718">
                  <c:v>1.0469187638565906E-2</c:v>
                </c:pt>
                <c:pt idx="1719">
                  <c:v>1.0476802515401267E-2</c:v>
                </c:pt>
                <c:pt idx="1720">
                  <c:v>1.0484408138398184E-2</c:v>
                </c:pt>
                <c:pt idx="1721">
                  <c:v>1.0499588457609675E-2</c:v>
                </c:pt>
                <c:pt idx="1722">
                  <c:v>1.0514737769052849E-2</c:v>
                </c:pt>
                <c:pt idx="1723">
                  <c:v>1.0522296880382307E-2</c:v>
                </c:pt>
                <c:pt idx="1724">
                  <c:v>1.0529846640787002E-2</c:v>
                </c:pt>
                <c:pt idx="1725">
                  <c:v>1.0537387034138489E-2</c:v>
                </c:pt>
                <c:pt idx="1726">
                  <c:v>1.0552436516275885E-2</c:v>
                </c:pt>
                <c:pt idx="1727">
                  <c:v>1.0567454612852486E-2</c:v>
                </c:pt>
                <c:pt idx="1728">
                  <c:v>1.0574947927979058E-2</c:v>
                </c:pt>
                <c:pt idx="1729">
                  <c:v>1.0582431778966129E-2</c:v>
                </c:pt>
                <c:pt idx="1730">
                  <c:v>1.0589906149360648E-2</c:v>
                </c:pt>
                <c:pt idx="1731">
                  <c:v>1.0604823208178859E-2</c:v>
                </c:pt>
                <c:pt idx="1732">
                  <c:v>1.0619708503783482E-2</c:v>
                </c:pt>
                <c:pt idx="1733">
                  <c:v>1.0627135229477253E-2</c:v>
                </c:pt>
                <c:pt idx="1734">
                  <c:v>1.0634552377654725E-2</c:v>
                </c:pt>
                <c:pt idx="1735">
                  <c:v>1.0641959932188744E-2</c:v>
                </c:pt>
                <c:pt idx="1736">
                  <c:v>1.0656742981271708E-2</c:v>
                </c:pt>
                <c:pt idx="1737">
                  <c:v>1.0671493889482738E-2</c:v>
                </c:pt>
                <c:pt idx="1738">
                  <c:v>1.0678853232676942E-2</c:v>
                </c:pt>
                <c:pt idx="1739">
                  <c:v>1.0686202885059117E-2</c:v>
                </c:pt>
                <c:pt idx="1740">
                  <c:v>1.0693542830421501E-2</c:v>
                </c:pt>
                <c:pt idx="1741">
                  <c:v>1.0708190283539278E-2</c:v>
                </c:pt>
                <c:pt idx="1742">
                  <c:v>1.0722805218076514E-2</c:v>
                </c:pt>
                <c:pt idx="1743">
                  <c:v>1.0730096385541189E-2</c:v>
                </c:pt>
                <c:pt idx="1744">
                  <c:v>1.0737377748979603E-2</c:v>
                </c:pt>
                <c:pt idx="1745">
                  <c:v>1.0744649292022783E-2</c:v>
                </c:pt>
                <c:pt idx="1746">
                  <c:v>1.0759159562915456E-2</c:v>
                </c:pt>
                <c:pt idx="1747">
                  <c:v>1.0773636937446627E-2</c:v>
                </c:pt>
                <c:pt idx="1748">
                  <c:v>1.0780859136115374E-2</c:v>
                </c:pt>
                <c:pt idx="1749">
                  <c:v>1.0788071417463047E-2</c:v>
                </c:pt>
                <c:pt idx="1750">
                  <c:v>1.0795273765038327E-2</c:v>
                </c:pt>
                <c:pt idx="1751">
                  <c:v>1.0809645267311263E-2</c:v>
                </c:pt>
                <c:pt idx="1752">
                  <c:v>1.0823983495639936E-2</c:v>
                </c:pt>
                <c:pt idx="1753">
                  <c:v>1.0831135932365045E-2</c:v>
                </c:pt>
                <c:pt idx="1754">
                  <c:v>1.0838278338311771E-2</c:v>
                </c:pt>
                <c:pt idx="1755">
                  <c:v>1.0845410697352967E-2</c:v>
                </c:pt>
                <c:pt idx="1756">
                  <c:v>1.0859641844722682E-2</c:v>
                </c:pt>
                <c:pt idx="1757">
                  <c:v>1.0873839340460873E-2</c:v>
                </c:pt>
                <c:pt idx="1758">
                  <c:v>1.0880921222094355E-2</c:v>
                </c:pt>
                <c:pt idx="1759">
                  <c:v>1.0887992959574086E-2</c:v>
                </c:pt>
                <c:pt idx="1760">
                  <c:v>1.0895054536933693E-2</c:v>
                </c:pt>
                <c:pt idx="1761">
                  <c:v>1.0909143743121089E-2</c:v>
                </c:pt>
                <c:pt idx="1762">
                  <c:v>1.0923198919958075E-2</c:v>
                </c:pt>
                <c:pt idx="1763">
                  <c:v>1.0930209453272362E-2</c:v>
                </c:pt>
                <c:pt idx="1764">
                  <c:v>1.0937209729298921E-2</c:v>
                </c:pt>
                <c:pt idx="1765">
                  <c:v>1.0944199731667043E-2</c:v>
                </c:pt>
                <c:pt idx="1766">
                  <c:v>1.0958145410400447E-2</c:v>
                </c:pt>
                <c:pt idx="1767">
                  <c:v>1.0972056682100126E-2</c:v>
                </c:pt>
                <c:pt idx="1768">
                  <c:v>1.0978995074028554E-2</c:v>
                </c:pt>
                <c:pt idx="1769">
                  <c:v>1.0985923095212001E-2</c:v>
                </c:pt>
                <c:pt idx="1770">
                  <c:v>1.0992840729604379E-2</c:v>
                </c:pt>
                <c:pt idx="1771">
                  <c:v>1.1006641294538284E-2</c:v>
                </c:pt>
                <c:pt idx="1772">
                  <c:v>1.102040707485653E-2</c:v>
                </c:pt>
                <c:pt idx="1773">
                  <c:v>1.1027272532089866E-2</c:v>
                </c:pt>
                <c:pt idx="1774">
                  <c:v>1.1034127505445163E-2</c:v>
                </c:pt>
                <c:pt idx="1775">
                  <c:v>1.1040971978633202E-2</c:v>
                </c:pt>
                <c:pt idx="1776">
                  <c:v>1.1061431670439539E-2</c:v>
                </c:pt>
                <c:pt idx="1777">
                  <c:v>1.1081817407887488E-2</c:v>
                </c:pt>
                <c:pt idx="1778">
                  <c:v>1.1088587926724637E-2</c:v>
                </c:pt>
                <c:pt idx="1779">
                  <c:v>1.1113051897310273E-2</c:v>
                </c:pt>
                <c:pt idx="1780">
                  <c:v>1.1152752754477045E-2</c:v>
                </c:pt>
                <c:pt idx="1781">
                  <c:v>1.1159477626540411E-2</c:v>
                </c:pt>
                <c:pt idx="1782">
                  <c:v>1.1166191742457896E-2</c:v>
                </c:pt>
                <c:pt idx="1783">
                  <c:v>1.1179584039257937E-2</c:v>
                </c:pt>
                <c:pt idx="1784">
                  <c:v>1.1192940319942545E-2</c:v>
                </c:pt>
                <c:pt idx="1785">
                  <c:v>1.1199600411585769E-2</c:v>
                </c:pt>
                <c:pt idx="1786">
                  <c:v>1.1206249649648919E-2</c:v>
                </c:pt>
                <c:pt idx="1787">
                  <c:v>1.1212888018041951E-2</c:v>
                </c:pt>
                <c:pt idx="1788">
                  <c:v>1.122612844088167E-2</c:v>
                </c:pt>
                <c:pt idx="1789">
                  <c:v>1.1239332468886204E-2</c:v>
                </c:pt>
                <c:pt idx="1790">
                  <c:v>1.1245916244814939E-2</c:v>
                </c:pt>
                <c:pt idx="1791">
                  <c:v>1.1252489053639373E-2</c:v>
                </c:pt>
                <c:pt idx="1792">
                  <c:v>1.1259050879025694E-2</c:v>
                </c:pt>
                <c:pt idx="1793">
                  <c:v>1.1272137837361839E-2</c:v>
                </c:pt>
                <c:pt idx="1794">
                  <c:v>1.1286331588954876E-2</c:v>
                </c:pt>
                <c:pt idx="1795">
                  <c:v>1.1295128658736189E-2</c:v>
                </c:pt>
                <c:pt idx="1796">
                  <c:v>1.1303919556654969E-2</c:v>
                </c:pt>
                <c:pt idx="1797">
                  <c:v>1.1312704270115458E-2</c:v>
                </c:pt>
                <c:pt idx="1798">
                  <c:v>1.1330253018160619E-2</c:v>
                </c:pt>
                <c:pt idx="1799">
                  <c:v>1.1347781023558715E-2</c:v>
                </c:pt>
                <c:pt idx="1800">
                  <c:v>1.1356534623109727E-2</c:v>
                </c:pt>
                <c:pt idx="1801">
                  <c:v>1.1365281961571418E-2</c:v>
                </c:pt>
                <c:pt idx="1802">
                  <c:v>1.1374023026266824E-2</c:v>
                </c:pt>
                <c:pt idx="1803">
                  <c:v>1.1391484179114545E-2</c:v>
                </c:pt>
                <c:pt idx="1804">
                  <c:v>1.1408924291813779E-2</c:v>
                </c:pt>
                <c:pt idx="1805">
                  <c:v>1.1417633796059793E-2</c:v>
                </c:pt>
                <c:pt idx="1806">
                  <c:v>1.1426336950152386E-2</c:v>
                </c:pt>
                <c:pt idx="1807">
                  <c:v>1.1435033741089543E-2</c:v>
                </c:pt>
                <c:pt idx="1808">
                  <c:v>1.1452406048975027E-2</c:v>
                </c:pt>
                <c:pt idx="1809">
                  <c:v>1.1469757019011458E-2</c:v>
                </c:pt>
                <c:pt idx="1810">
                  <c:v>1.1478421803284643E-2</c:v>
                </c:pt>
                <c:pt idx="1811">
                  <c:v>1.148708014793391E-2</c:v>
                </c:pt>
                <c:pt idx="1812">
                  <c:v>1.1495732040201047E-2</c:v>
                </c:pt>
                <c:pt idx="1813">
                  <c:v>1.1513014253185837E-2</c:v>
                </c:pt>
                <c:pt idx="1814">
                  <c:v>1.1530274830770517E-2</c:v>
                </c:pt>
                <c:pt idx="1815">
                  <c:v>1.1538894269996901E-2</c:v>
                </c:pt>
                <c:pt idx="1816">
                  <c:v>1.1547507180291442E-2</c:v>
                </c:pt>
                <c:pt idx="1817">
                  <c:v>1.1556113549058519E-2</c:v>
                </c:pt>
                <c:pt idx="1818">
                  <c:v>1.157330441722413E-2</c:v>
                </c:pt>
                <c:pt idx="1819">
                  <c:v>1.1590473352467533E-2</c:v>
                </c:pt>
                <c:pt idx="1820">
                  <c:v>1.1599046821735792E-2</c:v>
                </c:pt>
                <c:pt idx="1821">
                  <c:v>1.1607613672845766E-2</c:v>
                </c:pt>
                <c:pt idx="1822">
                  <c:v>1.1616173892958043E-2</c:v>
                </c:pt>
                <c:pt idx="1823">
                  <c:v>1.1633272166545958E-2</c:v>
                </c:pt>
                <c:pt idx="1824">
                  <c:v>1.1650348209563699E-2</c:v>
                </c:pt>
                <c:pt idx="1825">
                  <c:v>1.1658875083881826E-2</c:v>
                </c:pt>
                <c:pt idx="1826">
                  <c:v>1.166739525081515E-2</c:v>
                </c:pt>
                <c:pt idx="1827">
                  <c:v>1.1675908697605413E-2</c:v>
                </c:pt>
                <c:pt idx="1828">
                  <c:v>1.1692913126613937E-2</c:v>
                </c:pt>
                <c:pt idx="1829">
                  <c:v>1.1709895027602129E-2</c:v>
                </c:pt>
                <c:pt idx="1830">
                  <c:v>1.1718374681978288E-2</c:v>
                </c:pt>
                <c:pt idx="1831">
                  <c:v>1.1726847539824427E-2</c:v>
                </c:pt>
                <c:pt idx="1832">
                  <c:v>1.1735313588219767E-2</c:v>
                </c:pt>
                <c:pt idx="1833">
                  <c:v>1.1752222922896122E-2</c:v>
                </c:pt>
                <c:pt idx="1834">
                  <c:v>1.1769109431884587E-2</c:v>
                </c:pt>
                <c:pt idx="1835">
                  <c:v>1.1777541241571012E-2</c:v>
                </c:pt>
                <c:pt idx="1836">
                  <c:v>1.1785966165338446E-2</c:v>
                </c:pt>
                <c:pt idx="1837">
                  <c:v>1.1794384190347383E-2</c:v>
                </c:pt>
                <c:pt idx="1838">
                  <c:v>1.1811197180785415E-2</c:v>
                </c:pt>
                <c:pt idx="1839">
                  <c:v>1.1827987047958441E-2</c:v>
                </c:pt>
                <c:pt idx="1840">
                  <c:v>1.1836370387963846E-2</c:v>
                </c:pt>
                <c:pt idx="1841">
                  <c:v>1.1844746752742712E-2</c:v>
                </c:pt>
                <c:pt idx="1842">
                  <c:v>1.1869826841631938E-2</c:v>
                </c:pt>
                <c:pt idx="1843">
                  <c:v>1.1894857746624934E-2</c:v>
                </c:pt>
                <c:pt idx="1844">
                  <c:v>1.1903184927505273E-2</c:v>
                </c:pt>
                <c:pt idx="1845">
                  <c:v>1.1911505031011833E-2</c:v>
                </c:pt>
                <c:pt idx="1846">
                  <c:v>1.1928121583391063E-2</c:v>
                </c:pt>
                <c:pt idx="1847">
                  <c:v>1.1944714417273405E-2</c:v>
                </c:pt>
                <c:pt idx="1848">
                  <c:v>1.1952998943106497E-2</c:v>
                </c:pt>
                <c:pt idx="1849">
                  <c:v>1.1961276315097951E-2</c:v>
                </c:pt>
                <c:pt idx="1850">
                  <c:v>1.1969546520489063E-2</c:v>
                </c:pt>
                <c:pt idx="1851">
                  <c:v>1.1986062979002654E-2</c:v>
                </c:pt>
                <c:pt idx="1852">
                  <c:v>1.2002555421456873E-2</c:v>
                </c:pt>
                <c:pt idx="1853">
                  <c:v>1.2010789602717923E-2</c:v>
                </c:pt>
                <c:pt idx="1854">
                  <c:v>1.2019016540992073E-2</c:v>
                </c:pt>
                <c:pt idx="1855">
                  <c:v>1.2027236223277303E-2</c:v>
                </c:pt>
                <c:pt idx="1856">
                  <c:v>1.2043651338092241E-2</c:v>
                </c:pt>
                <c:pt idx="1857">
                  <c:v>1.2060042139233777E-2</c:v>
                </c:pt>
                <c:pt idx="1858">
                  <c:v>1.2068225351013801E-2</c:v>
                </c:pt>
                <c:pt idx="1859">
                  <c:v>1.2076401230580668E-2</c:v>
                </c:pt>
                <c:pt idx="1860">
                  <c:v>1.2084569764932364E-2</c:v>
                </c:pt>
                <c:pt idx="1861">
                  <c:v>1.2100882286107239E-2</c:v>
                </c:pt>
                <c:pt idx="1862">
                  <c:v>1.2117170196079888E-2</c:v>
                </c:pt>
                <c:pt idx="1863">
                  <c:v>1.2129363911447394E-2</c:v>
                </c:pt>
                <c:pt idx="1864">
                  <c:v>1.2141542770767965E-2</c:v>
                </c:pt>
                <c:pt idx="1865">
                  <c:v>1.2157751448526929E-2</c:v>
                </c:pt>
                <c:pt idx="1866">
                  <c:v>1.2173935217471682E-2</c:v>
                </c:pt>
                <c:pt idx="1867">
                  <c:v>1.2182014615563652E-2</c:v>
                </c:pt>
                <c:pt idx="1868">
                  <c:v>1.2190086502746259E-2</c:v>
                </c:pt>
                <c:pt idx="1869">
                  <c:v>1.2198150866342065E-2</c:v>
                </c:pt>
                <c:pt idx="1870">
                  <c:v>1.2214254450808535E-2</c:v>
                </c:pt>
                <c:pt idx="1871">
                  <c:v>1.2230332828724986E-2</c:v>
                </c:pt>
                <c:pt idx="1872">
                  <c:v>1.2238359382691664E-2</c:v>
                </c:pt>
                <c:pt idx="1873">
                  <c:v>1.2246378336360289E-2</c:v>
                </c:pt>
                <c:pt idx="1874">
                  <c:v>1.2254389677135196E-2</c:v>
                </c:pt>
                <c:pt idx="1875">
                  <c:v>1.227038691836045E-2</c:v>
                </c:pt>
                <c:pt idx="1876">
                  <c:v>1.2286358655565044E-2</c:v>
                </c:pt>
                <c:pt idx="1877">
                  <c:v>1.229433174025458E-2</c:v>
                </c:pt>
                <c:pt idx="1878">
                  <c:v>1.2302297135501206E-2</c:v>
                </c:pt>
                <c:pt idx="1879">
                  <c:v>1.2310254828465466E-2</c:v>
                </c:pt>
                <c:pt idx="1880">
                  <c:v>1.2326144476676277E-2</c:v>
                </c:pt>
                <c:pt idx="1881">
                  <c:v>1.2342008323228832E-2</c:v>
                </c:pt>
                <c:pt idx="1882">
                  <c:v>1.2349927313814657E-2</c:v>
                </c:pt>
                <c:pt idx="1883">
                  <c:v>1.2357838525650214E-2</c:v>
                </c:pt>
                <c:pt idx="1884">
                  <c:v>1.2365741945977317E-2</c:v>
                </c:pt>
                <c:pt idx="1885">
                  <c:v>1.2381522751227518E-2</c:v>
                </c:pt>
                <c:pt idx="1886">
                  <c:v>1.2397277457281133E-2</c:v>
                </c:pt>
                <c:pt idx="1887">
                  <c:v>1.2405141728774612E-2</c:v>
                </c:pt>
                <c:pt idx="1888">
                  <c:v>1.2412998132291507E-2</c:v>
                </c:pt>
                <c:pt idx="1889">
                  <c:v>1.2420846654992625E-2</c:v>
                </c:pt>
                <c:pt idx="1890">
                  <c:v>1.2436517367463023E-2</c:v>
                </c:pt>
                <c:pt idx="1891">
                  <c:v>1.2452161683044406E-2</c:v>
                </c:pt>
                <c:pt idx="1892">
                  <c:v>1.2459970610618884E-2</c:v>
                </c:pt>
                <c:pt idx="1893">
                  <c:v>1.2467771580828468E-2</c:v>
                </c:pt>
                <c:pt idx="1894">
                  <c:v>1.2475564581077505E-2</c:v>
                </c:pt>
                <c:pt idx="1895">
                  <c:v>1.2491123950781339E-2</c:v>
                </c:pt>
                <c:pt idx="1896">
                  <c:v>1.2506656626166323E-2</c:v>
                </c:pt>
                <c:pt idx="1897">
                  <c:v>1.2514409584752305E-2</c:v>
                </c:pt>
                <c:pt idx="1898">
                  <c:v>1.2522154496828653E-2</c:v>
                </c:pt>
                <c:pt idx="1899">
                  <c:v>1.2529891349555922E-2</c:v>
                </c:pt>
                <c:pt idx="1900">
                  <c:v>1.2545338126721454E-2</c:v>
                </c:pt>
                <c:pt idx="1901">
                  <c:v>1.2560757911973407E-2</c:v>
                </c:pt>
                <c:pt idx="1902">
                  <c:v>1.2568454276745133E-2</c:v>
                </c:pt>
                <c:pt idx="1903">
                  <c:v>1.2576142505618714E-2</c:v>
                </c:pt>
                <c:pt idx="1904">
                  <c:v>1.258382258591724E-2</c:v>
                </c:pt>
                <c:pt idx="1905">
                  <c:v>1.2599155520717175E-2</c:v>
                </c:pt>
                <c:pt idx="1906">
                  <c:v>1.2614461165953493E-2</c:v>
                </c:pt>
                <c:pt idx="1907">
                  <c:v>1.2622100311922856E-2</c:v>
                </c:pt>
                <c:pt idx="1908">
                  <c:v>1.2629731232768122E-2</c:v>
                </c:pt>
                <c:pt idx="1909">
                  <c:v>1.2637353915731118E-2</c:v>
                </c:pt>
                <c:pt idx="1910">
                  <c:v>1.2652571758206615E-2</c:v>
                </c:pt>
                <c:pt idx="1911">
                  <c:v>1.26677620135157E-2</c:v>
                </c:pt>
                <c:pt idx="1912">
                  <c:v>1.2675343315776045E-2</c:v>
                </c:pt>
                <c:pt idx="1913">
                  <c:v>1.2682916303605093E-2</c:v>
                </c:pt>
                <c:pt idx="1914">
                  <c:v>1.2690480964325948E-2</c:v>
                </c:pt>
                <c:pt idx="1915">
                  <c:v>1.2705582464658617E-2</c:v>
                </c:pt>
                <c:pt idx="1916">
                  <c:v>1.2720656080232144E-2</c:v>
                </c:pt>
                <c:pt idx="1917">
                  <c:v>1.2728178913877492E-2</c:v>
                </c:pt>
                <c:pt idx="1918">
                  <c:v>1.2735693343702078E-2</c:v>
                </c:pt>
                <c:pt idx="1919">
                  <c:v>1.2743199357193603E-2</c:v>
                </c:pt>
                <c:pt idx="1920">
                  <c:v>1.2758183265518532E-2</c:v>
                </c:pt>
                <c:pt idx="1921">
                  <c:v>1.2773138991516171E-2</c:v>
                </c:pt>
                <c:pt idx="1922">
                  <c:v>1.2780602731476118E-2</c:v>
                </c:pt>
                <c:pt idx="1923">
                  <c:v>1.2788057978554023E-2</c:v>
                </c:pt>
                <c:pt idx="1924">
                  <c:v>1.2795504719745852E-2</c:v>
                </c:pt>
                <c:pt idx="1925">
                  <c:v>1.281036978626241E-2</c:v>
                </c:pt>
                <c:pt idx="1926">
                  <c:v>1.2825206372777086E-2</c:v>
                </c:pt>
                <c:pt idx="1927">
                  <c:v>1.2832610394228285E-2</c:v>
                </c:pt>
                <c:pt idx="1928">
                  <c:v>1.2840005833408014E-2</c:v>
                </c:pt>
                <c:pt idx="1929">
                  <c:v>1.2847392677639381E-2</c:v>
                </c:pt>
                <c:pt idx="1930">
                  <c:v>1.2862137652314721E-2</c:v>
                </c:pt>
                <c:pt idx="1931">
                  <c:v>1.2876853849511727E-2</c:v>
                </c:pt>
                <c:pt idx="1932">
                  <c:v>1.2884197527466376E-2</c:v>
                </c:pt>
                <c:pt idx="1933">
                  <c:v>1.289153253392372E-2</c:v>
                </c:pt>
                <c:pt idx="1934">
                  <c:v>1.28988588561256E-2</c:v>
                </c:pt>
                <c:pt idx="1935">
                  <c:v>1.291348248915831E-2</c:v>
                </c:pt>
                <c:pt idx="1936">
                  <c:v>1.2928077047134104E-2</c:v>
                </c:pt>
                <c:pt idx="1937">
                  <c:v>1.2935359756686334E-2</c:v>
                </c:pt>
                <c:pt idx="1938">
                  <c:v>1.294263370551544E-2</c:v>
                </c:pt>
                <c:pt idx="1939">
                  <c:v>1.2949898880700732E-2</c:v>
                </c:pt>
                <c:pt idx="1940">
                  <c:v>1.2964399922224137E-2</c:v>
                </c:pt>
                <c:pt idx="1941">
                  <c:v>1.2978871591140468E-2</c:v>
                </c:pt>
                <c:pt idx="1942">
                  <c:v>1.2986092707385074E-2</c:v>
                </c:pt>
                <c:pt idx="1943">
                  <c:v>1.2993304973517163E-2</c:v>
                </c:pt>
                <c:pt idx="1944">
                  <c:v>1.3000508376780703E-2</c:v>
                </c:pt>
                <c:pt idx="1945">
                  <c:v>1.3014885577027442E-2</c:v>
                </c:pt>
                <c:pt idx="1946">
                  <c:v>1.3029233106949381E-2</c:v>
                </c:pt>
                <c:pt idx="1947">
                  <c:v>1.3036392004897902E-2</c:v>
                </c:pt>
                <c:pt idx="1948">
                  <c:v>1.3043541963510244E-2</c:v>
                </c:pt>
                <c:pt idx="1949">
                  <c:v>1.3050682970026135E-2</c:v>
                </c:pt>
                <c:pt idx="1950">
                  <c:v>1.3064935078950898E-2</c:v>
                </c:pt>
                <c:pt idx="1951">
                  <c:v>1.3079157220056266E-2</c:v>
                </c:pt>
                <c:pt idx="1952">
                  <c:v>1.3086253274805336E-2</c:v>
                </c:pt>
                <c:pt idx="1953">
                  <c:v>1.3093340300909072E-2</c:v>
                </c:pt>
                <c:pt idx="1954">
                  <c:v>1.3100418285692189E-2</c:v>
                </c:pt>
                <c:pt idx="1955">
                  <c:v>1.311454405351443E-2</c:v>
                </c:pt>
                <c:pt idx="1956">
                  <c:v>1.3128639555881392E-2</c:v>
                </c:pt>
                <c:pt idx="1957">
                  <c:v>1.3135672142524047E-2</c:v>
                </c:pt>
                <c:pt idx="1958">
                  <c:v>1.314269561121542E-2</c:v>
                </c:pt>
                <c:pt idx="1959">
                  <c:v>1.3149709949278627E-2</c:v>
                </c:pt>
                <c:pt idx="1960">
                  <c:v>1.3163708126133059E-2</c:v>
                </c:pt>
                <c:pt idx="1961">
                  <c:v>1.3177675740005695E-2</c:v>
                </c:pt>
                <c:pt idx="1962">
                  <c:v>1.3184644233474676E-2</c:v>
                </c:pt>
                <c:pt idx="1963">
                  <c:v>1.3191603519847899E-2</c:v>
                </c:pt>
                <c:pt idx="1964">
                  <c:v>1.3198553586285963E-2</c:v>
                </c:pt>
                <c:pt idx="1965">
                  <c:v>1.3212422922277485E-2</c:v>
                </c:pt>
                <c:pt idx="1966">
                  <c:v>1.3226261397685768E-2</c:v>
                </c:pt>
                <c:pt idx="1967">
                  <c:v>1.3233165173157707E-2</c:v>
                </c:pt>
                <c:pt idx="1968">
                  <c:v>1.3240059652225831E-2</c:v>
                </c:pt>
                <c:pt idx="1969">
                  <c:v>1.3246944822134149E-2</c:v>
                </c:pt>
                <c:pt idx="1970">
                  <c:v>1.3260684067420463E-2</c:v>
                </c:pt>
                <c:pt idx="1971">
                  <c:v>1.3274392154506076E-2</c:v>
                </c:pt>
                <c:pt idx="1972">
                  <c:v>1.3281230587074829E-2</c:v>
                </c:pt>
                <c:pt idx="1973">
                  <c:v>1.3288059633934406E-2</c:v>
                </c:pt>
                <c:pt idx="1974">
                  <c:v>1.3294879282243785E-2</c:v>
                </c:pt>
                <c:pt idx="1975">
                  <c:v>1.3308487186983365E-2</c:v>
                </c:pt>
                <c:pt idx="1976">
                  <c:v>1.3322063635885954E-2</c:v>
                </c:pt>
                <c:pt idx="1977">
                  <c:v>1.3328836100565799E-2</c:v>
                </c:pt>
                <c:pt idx="1978">
                  <c:v>1.3335599090228967E-2</c:v>
                </c:pt>
                <c:pt idx="1979">
                  <c:v>1.3342352592198585E-2</c:v>
                </c:pt>
                <c:pt idx="1980">
                  <c:v>1.3355827906441674E-2</c:v>
                </c:pt>
                <c:pt idx="1981">
                  <c:v>1.3369271467328704E-2</c:v>
                </c:pt>
                <c:pt idx="1982">
                  <c:v>1.3375977339133465E-2</c:v>
                </c:pt>
                <c:pt idx="1983">
                  <c:v>1.3382673646777126E-2</c:v>
                </c:pt>
                <c:pt idx="1984">
                  <c:v>1.3389360377339019E-2</c:v>
                </c:pt>
                <c:pt idx="1985">
                  <c:v>1.3402701851247143E-2</c:v>
                </c:pt>
                <c:pt idx="1986">
                  <c:v>1.341601127425634E-2</c:v>
                </c:pt>
                <c:pt idx="1987">
                  <c:v>1.3422649928362434E-2</c:v>
                </c:pt>
                <c:pt idx="1988">
                  <c:v>1.3429278928837952E-2</c:v>
                </c:pt>
                <c:pt idx="1989">
                  <c:v>1.3435898263168556E-2</c:v>
                </c:pt>
                <c:pt idx="1990">
                  <c:v>1.344910464687912E-2</c:v>
                </c:pt>
                <c:pt idx="1991">
                  <c:v>1.3462278682091319E-2</c:v>
                </c:pt>
                <c:pt idx="1992">
                  <c:v>1.3468849493512694E-2</c:v>
                </c:pt>
                <c:pt idx="1993">
                  <c:v>1.347541056207782E-2</c:v>
                </c:pt>
                <c:pt idx="1994">
                  <c:v>1.3481961875109834E-2</c:v>
                </c:pt>
                <c:pt idx="1995">
                  <c:v>1.3495031918791268E-2</c:v>
                </c:pt>
                <c:pt idx="1996">
                  <c:v>1.3508069316256499E-2</c:v>
                </c:pt>
                <c:pt idx="1997">
                  <c:v>1.3514571660169134E-2</c:v>
                </c:pt>
                <c:pt idx="1998">
                  <c:v>1.352106417175716E-2</c:v>
                </c:pt>
                <c:pt idx="1999">
                  <c:v>1.3527546838667128E-2</c:v>
                </c:pt>
                <c:pt idx="2000">
                  <c:v>1.3540479292411414E-2</c:v>
                </c:pt>
                <c:pt idx="2001">
                  <c:v>1.3553378802418865E-2</c:v>
                </c:pt>
                <c:pt idx="2002">
                  <c:v>1.3559812053594106E-2</c:v>
                </c:pt>
                <c:pt idx="2003">
                  <c:v>1.3585425772533943E-2</c:v>
                </c:pt>
                <c:pt idx="2004">
                  <c:v>1.3629900077153187E-2</c:v>
                </c:pt>
                <c:pt idx="2005">
                  <c:v>1.3673881359885837E-2</c:v>
                </c:pt>
                <c:pt idx="2006">
                  <c:v>1.371736524615148E-2</c:v>
                </c:pt>
                <c:pt idx="2007">
                  <c:v>1.3760347361428268E-2</c:v>
                </c:pt>
                <c:pt idx="2008">
                  <c:v>1.3808835845058934E-2</c:v>
                </c:pt>
                <c:pt idx="2009">
                  <c:v>1.384584629229209E-2</c:v>
                </c:pt>
                <c:pt idx="2010">
                  <c:v>1.3860014524401205E-2</c:v>
                </c:pt>
                <c:pt idx="2011">
                  <c:v>1.3900685217604758E-2</c:v>
                </c:pt>
                <c:pt idx="2012">
                  <c:v>1.3943918999986352E-2</c:v>
                </c:pt>
                <c:pt idx="2013">
                  <c:v>1.4000690130260344E-2</c:v>
                </c:pt>
                <c:pt idx="2014">
                  <c:v>1.4058623795269948E-2</c:v>
                </c:pt>
                <c:pt idx="2015">
                  <c:v>1.4115976502362477E-2</c:v>
                </c:pt>
                <c:pt idx="2016">
                  <c:v>1.4172742196521346E-2</c:v>
                </c:pt>
                <c:pt idx="2017">
                  <c:v>1.4228914822760036E-2</c:v>
                </c:pt>
                <c:pt idx="2018">
                  <c:v>1.4284488326051505E-2</c:v>
                </c:pt>
                <c:pt idx="2019">
                  <c:v>1.4339456651397176E-2</c:v>
                </c:pt>
                <c:pt idx="2020">
                  <c:v>1.4393813743779918E-2</c:v>
                </c:pt>
                <c:pt idx="2021">
                  <c:v>1.4447553548198299E-2</c:v>
                </c:pt>
                <c:pt idx="2022">
                  <c:v>1.4500670009630666E-2</c:v>
                </c:pt>
                <c:pt idx="2023">
                  <c:v>1.4553157073104162E-2</c:v>
                </c:pt>
                <c:pt idx="2024">
                  <c:v>1.4619666484302211E-2</c:v>
                </c:pt>
                <c:pt idx="2025">
                  <c:v>1.4685191347541607E-2</c:v>
                </c:pt>
                <c:pt idx="2026">
                  <c:v>1.4735381132445838E-2</c:v>
                </c:pt>
                <c:pt idx="2027">
                  <c:v>1.4784913839303254E-2</c:v>
                </c:pt>
                <c:pt idx="2028">
                  <c:v>1.4833783413164423E-2</c:v>
                </c:pt>
                <c:pt idx="2029">
                  <c:v>1.488198379897338E-2</c:v>
                </c:pt>
                <c:pt idx="2030">
                  <c:v>1.4929508941751893E-2</c:v>
                </c:pt>
                <c:pt idx="2031">
                  <c:v>1.4976352786471372E-2</c:v>
                </c:pt>
                <c:pt idx="2032">
                  <c:v>1.502250927814467E-2</c:v>
                </c:pt>
                <c:pt idx="2033">
                  <c:v>1.5067972361744711E-2</c:v>
                </c:pt>
                <c:pt idx="2034">
                  <c:v>1.5112735982272333E-2</c:v>
                </c:pt>
                <c:pt idx="2035">
                  <c:v>1.515679408472136E-2</c:v>
                </c:pt>
                <c:pt idx="2036">
                  <c:v>1.5200140614077687E-2</c:v>
                </c:pt>
                <c:pt idx="2037">
                  <c:v>1.5242769515341497E-2</c:v>
                </c:pt>
                <c:pt idx="2038">
                  <c:v>1.528467473349142E-2</c:v>
                </c:pt>
                <c:pt idx="2039">
                  <c:v>1.5325850213530844E-2</c:v>
                </c:pt>
                <c:pt idx="2040">
                  <c:v>1.5366289900463048E-2</c:v>
                </c:pt>
                <c:pt idx="2041">
                  <c:v>1.5405987739244556E-2</c:v>
                </c:pt>
                <c:pt idx="2042">
                  <c:v>1.5444937674899611E-2</c:v>
                </c:pt>
                <c:pt idx="2043">
                  <c:v>1.5483133652415562E-2</c:v>
                </c:pt>
                <c:pt idx="2044">
                  <c:v>1.5520569616776732E-2</c:v>
                </c:pt>
                <c:pt idx="2045">
                  <c:v>1.5557239512963079E-2</c:v>
                </c:pt>
                <c:pt idx="2046">
                  <c:v>1.5593137285995972E-2</c:v>
                </c:pt>
                <c:pt idx="2047">
                  <c:v>1.5628256880844613E-2</c:v>
                </c:pt>
                <c:pt idx="2048">
                  <c:v>1.5662592242517818E-2</c:v>
                </c:pt>
                <c:pt idx="2049">
                  <c:v>1.5696137315981643E-2</c:v>
                </c:pt>
                <c:pt idx="2050">
                  <c:v>1.5728886046263543E-2</c:v>
                </c:pt>
                <c:pt idx="2051">
                  <c:v>1.5760832378323313E-2</c:v>
                </c:pt>
                <c:pt idx="2052">
                  <c:v>1.5791970257167897E-2</c:v>
                </c:pt>
                <c:pt idx="2053">
                  <c:v>1.5822293627793426E-2</c:v>
                </c:pt>
                <c:pt idx="2054">
                  <c:v>1.5851796435183335E-2</c:v>
                </c:pt>
                <c:pt idx="2055">
                  <c:v>1.5880472624331118E-2</c:v>
                </c:pt>
                <c:pt idx="2056">
                  <c:v>1.5908316140227263E-2</c:v>
                </c:pt>
                <c:pt idx="2057">
                  <c:v>1.5935320927882329E-2</c:v>
                </c:pt>
                <c:pt idx="2058">
                  <c:v>1.5961480932255731E-2</c:v>
                </c:pt>
                <c:pt idx="2059">
                  <c:v>1.5986790098370479E-2</c:v>
                </c:pt>
                <c:pt idx="2060">
                  <c:v>1.6011242371197301E-2</c:v>
                </c:pt>
                <c:pt idx="2061">
                  <c:v>1.6034831695745332E-2</c:v>
                </c:pt>
                <c:pt idx="2062">
                  <c:v>1.6057552016980507E-2</c:v>
                </c:pt>
                <c:pt idx="2063">
                  <c:v>1.6079397279928541E-2</c:v>
                </c:pt>
                <c:pt idx="2064">
                  <c:v>1.6115499606040137E-2</c:v>
                </c:pt>
                <c:pt idx="2065">
                  <c:v>1.6165802814798267E-2</c:v>
                </c:pt>
                <c:pt idx="2066">
                  <c:v>1.6215135907500434E-2</c:v>
                </c:pt>
                <c:pt idx="2067">
                  <c:v>1.6263490556494044E-2</c:v>
                </c:pt>
                <c:pt idx="2068">
                  <c:v>1.6310858434125514E-2</c:v>
                </c:pt>
                <c:pt idx="2069">
                  <c:v>1.6357231212773691E-2</c:v>
                </c:pt>
                <c:pt idx="2070">
                  <c:v>1.6402600564790676E-2</c:v>
                </c:pt>
                <c:pt idx="2071">
                  <c:v>1.6446958162522837E-2</c:v>
                </c:pt>
                <c:pt idx="2072">
                  <c:v>1.6490295678321054E-2</c:v>
                </c:pt>
                <c:pt idx="2073">
                  <c:v>1.653260478457378E-2</c:v>
                </c:pt>
                <c:pt idx="2074">
                  <c:v>1.6573877153589968E-2</c:v>
                </c:pt>
                <c:pt idx="2075">
                  <c:v>1.6614104457781935E-2</c:v>
                </c:pt>
                <c:pt idx="2076">
                  <c:v>1.6653278369455925E-2</c:v>
                </c:pt>
                <c:pt idx="2077">
                  <c:v>1.6691390561007113E-2</c:v>
                </c:pt>
                <c:pt idx="2078">
                  <c:v>1.672843270476726E-2</c:v>
                </c:pt>
                <c:pt idx="2079">
                  <c:v>1.6764396473107197E-2</c:v>
                </c:pt>
                <c:pt idx="2080">
                  <c:v>1.6799273538388969E-2</c:v>
                </c:pt>
                <c:pt idx="2081">
                  <c:v>1.6833055572941038E-2</c:v>
                </c:pt>
                <c:pt idx="2082">
                  <c:v>1.6865734249148688E-2</c:v>
                </c:pt>
                <c:pt idx="2083">
                  <c:v>1.6897301239360105E-2</c:v>
                </c:pt>
                <c:pt idx="2084">
                  <c:v>1.6927748215930866E-2</c:v>
                </c:pt>
                <c:pt idx="2085">
                  <c:v>1.6957066851210383E-2</c:v>
                </c:pt>
                <c:pt idx="2086">
                  <c:v>1.6985248817574881E-2</c:v>
                </c:pt>
                <c:pt idx="2087">
                  <c:v>1.701228578736767E-2</c:v>
                </c:pt>
                <c:pt idx="2088">
                  <c:v>1.7038169432944106E-2</c:v>
                </c:pt>
                <c:pt idx="2089">
                  <c:v>1.7062891426669113E-2</c:v>
                </c:pt>
                <c:pt idx="2090">
                  <c:v>1.7086443440880686E-2</c:v>
                </c:pt>
                <c:pt idx="2091">
                  <c:v>1.7108817147969399E-2</c:v>
                </c:pt>
                <c:pt idx="2092">
                  <c:v>1.7130004220260828E-2</c:v>
                </c:pt>
                <c:pt idx="2093">
                  <c:v>1.7149996330140464E-2</c:v>
                </c:pt>
                <c:pt idx="2094">
                  <c:v>1.7168785149936472E-2</c:v>
                </c:pt>
                <c:pt idx="2095">
                  <c:v>1.7186362352010258E-2</c:v>
                </c:pt>
                <c:pt idx="2096">
                  <c:v>1.720271960875467E-2</c:v>
                </c:pt>
                <c:pt idx="2097">
                  <c:v>1.7217848592475871E-2</c:v>
                </c:pt>
                <c:pt idx="2098">
                  <c:v>1.7231740975553963E-2</c:v>
                </c:pt>
                <c:pt idx="2099">
                  <c:v>1.7244388430348499E-2</c:v>
                </c:pt>
                <c:pt idx="2100">
                  <c:v>1.7255782629218661E-2</c:v>
                </c:pt>
                <c:pt idx="2101">
                  <c:v>1.7265915244511092E-2</c:v>
                </c:pt>
                <c:pt idx="2102">
                  <c:v>1.7274777948591506E-2</c:v>
                </c:pt>
                <c:pt idx="2103">
                  <c:v>1.7282362413808535E-2</c:v>
                </c:pt>
                <c:pt idx="2104">
                  <c:v>1.7288660312525836E-2</c:v>
                </c:pt>
                <c:pt idx="2105">
                  <c:v>1.7293663317097887E-2</c:v>
                </c:pt>
                <c:pt idx="2106">
                  <c:v>1.7297363099878591E-2</c:v>
                </c:pt>
                <c:pt idx="2107">
                  <c:v>1.7299751333230782E-2</c:v>
                </c:pt>
                <c:pt idx="2108">
                  <c:v>1.7300819689513466E-2</c:v>
                </c:pt>
                <c:pt idx="2109">
                  <c:v>1.7300559841067143E-2</c:v>
                </c:pt>
                <c:pt idx="2110">
                  <c:v>1.7298963460270152E-2</c:v>
                </c:pt>
                <c:pt idx="2111">
                  <c:v>1.7296022219478104E-2</c:v>
                </c:pt>
                <c:pt idx="2112">
                  <c:v>1.7291727791022692E-2</c:v>
                </c:pt>
                <c:pt idx="2113">
                  <c:v>1.7286071847289638E-2</c:v>
                </c:pt>
                <c:pt idx="2114">
                  <c:v>1.7279046060601082E-2</c:v>
                </c:pt>
                <c:pt idx="2115">
                  <c:v>1.7270642103364167E-2</c:v>
                </c:pt>
                <c:pt idx="2116">
                  <c:v>1.7277986775085487E-2</c:v>
                </c:pt>
                <c:pt idx="2117">
                  <c:v>1.7313564330848349E-2</c:v>
                </c:pt>
                <c:pt idx="2118">
                  <c:v>1.734924710686014E-2</c:v>
                </c:pt>
                <c:pt idx="2119">
                  <c:v>1.7384560135734389E-2</c:v>
                </c:pt>
                <c:pt idx="2120">
                  <c:v>1.7419500925758825E-2</c:v>
                </c:pt>
                <c:pt idx="2121">
                  <c:v>1.7454066985231415E-2</c:v>
                </c:pt>
                <c:pt idx="2122">
                  <c:v>1.7488255822449058E-2</c:v>
                </c:pt>
                <c:pt idx="2123">
                  <c:v>1.752206494568358E-2</c:v>
                </c:pt>
                <c:pt idx="2124">
                  <c:v>1.755549186323983E-2</c:v>
                </c:pt>
                <c:pt idx="2125">
                  <c:v>1.7588534083408991E-2</c:v>
                </c:pt>
                <c:pt idx="2126">
                  <c:v>1.7621189114492002E-2</c:v>
                </c:pt>
                <c:pt idx="2127">
                  <c:v>1.7653454464763896E-2</c:v>
                </c:pt>
                <c:pt idx="2128">
                  <c:v>1.7685327642532077E-2</c:v>
                </c:pt>
                <c:pt idx="2129">
                  <c:v>1.7716806156089761E-2</c:v>
                </c:pt>
                <c:pt idx="2130">
                  <c:v>1.7747887513715574E-2</c:v>
                </c:pt>
                <c:pt idx="2131">
                  <c:v>1.7778569223719624E-2</c:v>
                </c:pt>
                <c:pt idx="2132">
                  <c:v>1.7808848794374312E-2</c:v>
                </c:pt>
                <c:pt idx="2133">
                  <c:v>1.783872373399471E-2</c:v>
                </c:pt>
                <c:pt idx="2134">
                  <c:v>1.7868191550857389E-2</c:v>
                </c:pt>
                <c:pt idx="2135">
                  <c:v>1.789724975325831E-2</c:v>
                </c:pt>
                <c:pt idx="2136">
                  <c:v>1.7925895849501109E-2</c:v>
                </c:pt>
                <c:pt idx="2137">
                  <c:v>1.7954127347850121E-2</c:v>
                </c:pt>
                <c:pt idx="2138">
                  <c:v>1.7981941756623265E-2</c:v>
                </c:pt>
                <c:pt idx="2139">
                  <c:v>1.8009336584122338E-2</c:v>
                </c:pt>
                <c:pt idx="2140">
                  <c:v>1.8036309338609394E-2</c:v>
                </c:pt>
                <c:pt idx="2141">
                  <c:v>1.8062857528387797E-2</c:v>
                </c:pt>
                <c:pt idx="2142">
                  <c:v>1.8088978661767226E-2</c:v>
                </c:pt>
                <c:pt idx="2143">
                  <c:v>1.811467024701718E-2</c:v>
                </c:pt>
                <c:pt idx="2144">
                  <c:v>1.8139929792447884E-2</c:v>
                </c:pt>
                <c:pt idx="2145">
                  <c:v>1.816475480634025E-2</c:v>
                </c:pt>
                <c:pt idx="2146">
                  <c:v>1.8189142796992457E-2</c:v>
                </c:pt>
                <c:pt idx="2147">
                  <c:v>1.8213091272685038E-2</c:v>
                </c:pt>
                <c:pt idx="2148">
                  <c:v>1.8236597741738022E-2</c:v>
                </c:pt>
                <c:pt idx="2149">
                  <c:v>1.8259659712406961E-2</c:v>
                </c:pt>
                <c:pt idx="2150">
                  <c:v>1.8282274693021502E-2</c:v>
                </c:pt>
                <c:pt idx="2151">
                  <c:v>1.8304440191846412E-2</c:v>
                </c:pt>
                <c:pt idx="2152">
                  <c:v>1.8326153717185083E-2</c:v>
                </c:pt>
                <c:pt idx="2153">
                  <c:v>1.8347412777333569E-2</c:v>
                </c:pt>
                <c:pt idx="2154">
                  <c:v>1.8368214880580453E-2</c:v>
                </c:pt>
                <c:pt idx="2155">
                  <c:v>1.8388557535228743E-2</c:v>
                </c:pt>
                <c:pt idx="2156">
                  <c:v>1.8408438249550817E-2</c:v>
                </c:pt>
                <c:pt idx="2157">
                  <c:v>1.842785453184493E-2</c:v>
                </c:pt>
                <c:pt idx="2158">
                  <c:v>1.844680389041246E-2</c:v>
                </c:pt>
                <c:pt idx="2159">
                  <c:v>1.8465283833533918E-2</c:v>
                </c:pt>
                <c:pt idx="2160">
                  <c:v>1.8483291869516062E-2</c:v>
                </c:pt>
                <c:pt idx="2161">
                  <c:v>1.8500825506644447E-2</c:v>
                </c:pt>
                <c:pt idx="2162">
                  <c:v>1.8517882253217897E-2</c:v>
                </c:pt>
                <c:pt idx="2163">
                  <c:v>1.8534459617514518E-2</c:v>
                </c:pt>
                <c:pt idx="2164">
                  <c:v>1.8550555107836708E-2</c:v>
                </c:pt>
                <c:pt idx="2165">
                  <c:v>1.8587931960779663E-2</c:v>
                </c:pt>
                <c:pt idx="2166">
                  <c:v>1.8632198144932773E-2</c:v>
                </c:pt>
                <c:pt idx="2167">
                  <c:v>1.8646873158755694E-2</c:v>
                </c:pt>
                <c:pt idx="2168">
                  <c:v>1.8661054984258327E-2</c:v>
                </c:pt>
                <c:pt idx="2169">
                  <c:v>1.8674741122909285E-2</c:v>
                </c:pt>
                <c:pt idx="2170">
                  <c:v>1.8687929076189241E-2</c:v>
                </c:pt>
                <c:pt idx="2171">
                  <c:v>1.8700616345543718E-2</c:v>
                </c:pt>
                <c:pt idx="2172">
                  <c:v>1.8712800432452822E-2</c:v>
                </c:pt>
                <c:pt idx="2173">
                  <c:v>1.8724478838372877E-2</c:v>
                </c:pt>
                <c:pt idx="2174">
                  <c:v>1.873564906478262E-2</c:v>
                </c:pt>
                <c:pt idx="2175">
                  <c:v>1.8746308613125172E-2</c:v>
                </c:pt>
                <c:pt idx="2176">
                  <c:v>1.8756454984900129E-2</c:v>
                </c:pt>
                <c:pt idx="2177">
                  <c:v>1.8766085681536031E-2</c:v>
                </c:pt>
                <c:pt idx="2178">
                  <c:v>1.8775198204529265E-2</c:v>
                </c:pt>
                <c:pt idx="2179">
                  <c:v>1.8783790055327799E-2</c:v>
                </c:pt>
                <c:pt idx="2180">
                  <c:v>1.8791858735412278E-2</c:v>
                </c:pt>
                <c:pt idx="2181">
                  <c:v>1.8799401746225873E-2</c:v>
                </c:pt>
                <c:pt idx="2182">
                  <c:v>1.8806416589255526E-2</c:v>
                </c:pt>
                <c:pt idx="2183">
                  <c:v>1.8812900765961794E-2</c:v>
                </c:pt>
                <c:pt idx="2184">
                  <c:v>1.8818851777813634E-2</c:v>
                </c:pt>
                <c:pt idx="2185">
                  <c:v>1.8824267126265205E-2</c:v>
                </c:pt>
                <c:pt idx="2186">
                  <c:v>1.8829144312789613E-2</c:v>
                </c:pt>
                <c:pt idx="2187">
                  <c:v>1.8833480838856272E-2</c:v>
                </c:pt>
                <c:pt idx="2188">
                  <c:v>1.8837274205918481E-2</c:v>
                </c:pt>
                <c:pt idx="2189">
                  <c:v>1.8840521915471579E-2</c:v>
                </c:pt>
                <c:pt idx="2190">
                  <c:v>1.8843221468947961E-2</c:v>
                </c:pt>
                <c:pt idx="2191">
                  <c:v>1.8845370367833146E-2</c:v>
                </c:pt>
                <c:pt idx="2192">
                  <c:v>1.8846966113583961E-2</c:v>
                </c:pt>
                <c:pt idx="2193">
                  <c:v>1.8848006207663286E-2</c:v>
                </c:pt>
                <c:pt idx="2194">
                  <c:v>1.8848488151563082E-2</c:v>
                </c:pt>
                <c:pt idx="2195">
                  <c:v>1.8848409446710703E-2</c:v>
                </c:pt>
                <c:pt idx="2196">
                  <c:v>1.8847767594597425E-2</c:v>
                </c:pt>
                <c:pt idx="2197">
                  <c:v>1.8846560096684194E-2</c:v>
                </c:pt>
                <c:pt idx="2198">
                  <c:v>1.8844784454436755E-2</c:v>
                </c:pt>
                <c:pt idx="2199">
                  <c:v>1.8842438169325366E-2</c:v>
                </c:pt>
                <c:pt idx="2200">
                  <c:v>1.8839518742800765E-2</c:v>
                </c:pt>
                <c:pt idx="2201">
                  <c:v>1.8836023676341414E-2</c:v>
                </c:pt>
                <c:pt idx="2202">
                  <c:v>1.8831950471405727E-2</c:v>
                </c:pt>
                <c:pt idx="2203">
                  <c:v>1.8827296629478733E-2</c:v>
                </c:pt>
                <c:pt idx="2204">
                  <c:v>1.8822059652002187E-2</c:v>
                </c:pt>
                <c:pt idx="2205">
                  <c:v>1.8816237040454976E-2</c:v>
                </c:pt>
                <c:pt idx="2206">
                  <c:v>1.8809826296295917E-2</c:v>
                </c:pt>
                <c:pt idx="2207">
                  <c:v>1.8802824921008782E-2</c:v>
                </c:pt>
                <c:pt idx="2208">
                  <c:v>1.8795230416032947E-2</c:v>
                </c:pt>
                <c:pt idx="2209">
                  <c:v>1.8787040282844249E-2</c:v>
                </c:pt>
                <c:pt idx="2210">
                  <c:v>1.8778252022919852E-2</c:v>
                </c:pt>
                <c:pt idx="2211">
                  <c:v>1.876886313772639E-2</c:v>
                </c:pt>
                <c:pt idx="2212">
                  <c:v>1.8758871128708055E-2</c:v>
                </c:pt>
                <c:pt idx="2213">
                  <c:v>1.8748273497355951E-2</c:v>
                </c:pt>
                <c:pt idx="2214">
                  <c:v>1.8737067745114952E-2</c:v>
                </c:pt>
                <c:pt idx="2215">
                  <c:v>1.8725251373464778E-2</c:v>
                </c:pt>
                <c:pt idx="2216">
                  <c:v>1.8711902681490786E-2</c:v>
                </c:pt>
                <c:pt idx="2217">
                  <c:v>1.8683237947319443E-2</c:v>
                </c:pt>
                <c:pt idx="2218">
                  <c:v>1.8633061580135241E-2</c:v>
                </c:pt>
                <c:pt idx="2219">
                  <c:v>1.8618728152104174E-2</c:v>
                </c:pt>
                <c:pt idx="2220">
                  <c:v>1.8605563220958393E-2</c:v>
                </c:pt>
                <c:pt idx="2221">
                  <c:v>1.8622744729222204E-2</c:v>
                </c:pt>
                <c:pt idx="2222">
                  <c:v>1.865078341063767E-2</c:v>
                </c:pt>
                <c:pt idx="2223">
                  <c:v>1.8678515683496096E-2</c:v>
                </c:pt>
                <c:pt idx="2224">
                  <c:v>1.8705939769298772E-2</c:v>
                </c:pt>
                <c:pt idx="2225">
                  <c:v>1.8733053889568741E-2</c:v>
                </c:pt>
                <c:pt idx="2226">
                  <c:v>1.8759856265803804E-2</c:v>
                </c:pt>
                <c:pt idx="2227">
                  <c:v>1.8786345119511442E-2</c:v>
                </c:pt>
                <c:pt idx="2228">
                  <c:v>1.8812518672231823E-2</c:v>
                </c:pt>
                <c:pt idx="2229">
                  <c:v>1.88383751454454E-2</c:v>
                </c:pt>
                <c:pt idx="2230">
                  <c:v>1.886391276067638E-2</c:v>
                </c:pt>
                <c:pt idx="2231">
                  <c:v>1.8889129739446637E-2</c:v>
                </c:pt>
                <c:pt idx="2232">
                  <c:v>1.8914024303252674E-2</c:v>
                </c:pt>
                <c:pt idx="2233">
                  <c:v>1.8938594673611444E-2</c:v>
                </c:pt>
                <c:pt idx="2234">
                  <c:v>1.896283907202553E-2</c:v>
                </c:pt>
                <c:pt idx="2235">
                  <c:v>1.8986755720029582E-2</c:v>
                </c:pt>
                <c:pt idx="2236">
                  <c:v>1.9010342839097638E-2</c:v>
                </c:pt>
                <c:pt idx="2237">
                  <c:v>1.9033598650792995E-2</c:v>
                </c:pt>
                <c:pt idx="2238">
                  <c:v>1.90565213765834E-2</c:v>
                </c:pt>
                <c:pt idx="2239">
                  <c:v>1.9079109238002934E-2</c:v>
                </c:pt>
                <c:pt idx="2240">
                  <c:v>1.9101360456547478E-2</c:v>
                </c:pt>
                <c:pt idx="2241">
                  <c:v>1.912327325374414E-2</c:v>
                </c:pt>
                <c:pt idx="2242">
                  <c:v>1.9144845851093179E-2</c:v>
                </c:pt>
                <c:pt idx="2243">
                  <c:v>1.9166076470114757E-2</c:v>
                </c:pt>
                <c:pt idx="2244">
                  <c:v>1.9186963332336413E-2</c:v>
                </c:pt>
                <c:pt idx="2245">
                  <c:v>1.9207504659212431E-2</c:v>
                </c:pt>
                <c:pt idx="2246">
                  <c:v>1.9227698672320361E-2</c:v>
                </c:pt>
                <c:pt idx="2247">
                  <c:v>1.9247543593129537E-2</c:v>
                </c:pt>
                <c:pt idx="2248">
                  <c:v>1.9267037643174129E-2</c:v>
                </c:pt>
                <c:pt idx="2249">
                  <c:v>1.9286179043960974E-2</c:v>
                </c:pt>
                <c:pt idx="2250">
                  <c:v>1.9304966016981048E-2</c:v>
                </c:pt>
                <c:pt idx="2251">
                  <c:v>1.932339678378979E-2</c:v>
                </c:pt>
                <c:pt idx="2252">
                  <c:v>1.9341469565856972E-2</c:v>
                </c:pt>
                <c:pt idx="2253">
                  <c:v>1.9359182584705353E-2</c:v>
                </c:pt>
                <c:pt idx="2254">
                  <c:v>1.9376534061864376E-2</c:v>
                </c:pt>
                <c:pt idx="2255">
                  <c:v>1.9393522218811722E-2</c:v>
                </c:pt>
                <c:pt idx="2256">
                  <c:v>1.9410145277101058E-2</c:v>
                </c:pt>
                <c:pt idx="2257">
                  <c:v>1.9426401458211458E-2</c:v>
                </c:pt>
                <c:pt idx="2258">
                  <c:v>1.9442288983674033E-2</c:v>
                </c:pt>
                <c:pt idx="2259">
                  <c:v>1.9457806074979649E-2</c:v>
                </c:pt>
                <c:pt idx="2260">
                  <c:v>1.9472950953659723E-2</c:v>
                </c:pt>
                <c:pt idx="2261">
                  <c:v>1.9487721841216752E-2</c:v>
                </c:pt>
                <c:pt idx="2262">
                  <c:v>1.9502116959170035E-2</c:v>
                </c:pt>
                <c:pt idx="2263">
                  <c:v>1.9516134529021397E-2</c:v>
                </c:pt>
                <c:pt idx="2264">
                  <c:v>1.9529772772289768E-2</c:v>
                </c:pt>
                <c:pt idx="2265">
                  <c:v>1.9543029910475768E-2</c:v>
                </c:pt>
                <c:pt idx="2266">
                  <c:v>1.9555904165108339E-2</c:v>
                </c:pt>
                <c:pt idx="2267">
                  <c:v>1.9568393757686622E-2</c:v>
                </c:pt>
                <c:pt idx="2268">
                  <c:v>1.9581341632935109E-2</c:v>
                </c:pt>
                <c:pt idx="2269">
                  <c:v>1.9593853609537411E-2</c:v>
                </c:pt>
                <c:pt idx="2270">
                  <c:v>1.960512268592431E-2</c:v>
                </c:pt>
                <c:pt idx="2271">
                  <c:v>1.9615999732235562E-2</c:v>
                </c:pt>
                <c:pt idx="2272">
                  <c:v>1.9626482969968675E-2</c:v>
                </c:pt>
                <c:pt idx="2273">
                  <c:v>1.9636570620659953E-2</c:v>
                </c:pt>
                <c:pt idx="2274">
                  <c:v>1.9646260905815248E-2</c:v>
                </c:pt>
                <c:pt idx="2275">
                  <c:v>1.9655552046943942E-2</c:v>
                </c:pt>
                <c:pt idx="2276">
                  <c:v>1.9664442265559121E-2</c:v>
                </c:pt>
                <c:pt idx="2277">
                  <c:v>1.9672929783166197E-2</c:v>
                </c:pt>
                <c:pt idx="2278">
                  <c:v>1.9681012821273693E-2</c:v>
                </c:pt>
                <c:pt idx="2279">
                  <c:v>1.9688689601416606E-2</c:v>
                </c:pt>
                <c:pt idx="2280">
                  <c:v>1.9695958345075187E-2</c:v>
                </c:pt>
                <c:pt idx="2281">
                  <c:v>1.9702817273779306E-2</c:v>
                </c:pt>
                <c:pt idx="2282">
                  <c:v>1.9709264609038227E-2</c:v>
                </c:pt>
                <c:pt idx="2283">
                  <c:v>1.9715298572363968E-2</c:v>
                </c:pt>
                <c:pt idx="2284">
                  <c:v>1.9720917385271371E-2</c:v>
                </c:pt>
                <c:pt idx="2285">
                  <c:v>1.9726119269254438E-2</c:v>
                </c:pt>
                <c:pt idx="2286">
                  <c:v>1.9730902445855677E-2</c:v>
                </c:pt>
                <c:pt idx="2287">
                  <c:v>1.9735265136561989E-2</c:v>
                </c:pt>
                <c:pt idx="2288">
                  <c:v>1.9739205562885633E-2</c:v>
                </c:pt>
                <c:pt idx="2289">
                  <c:v>1.9742721946351974E-2</c:v>
                </c:pt>
                <c:pt idx="2290">
                  <c:v>1.9745812508465143E-2</c:v>
                </c:pt>
                <c:pt idx="2291">
                  <c:v>1.974847547074254E-2</c:v>
                </c:pt>
                <c:pt idx="2292">
                  <c:v>1.9750709054679766E-2</c:v>
                </c:pt>
                <c:pt idx="2293">
                  <c:v>1.9752511481808371E-2</c:v>
                </c:pt>
                <c:pt idx="2294">
                  <c:v>1.9753880973614663E-2</c:v>
                </c:pt>
                <c:pt idx="2295">
                  <c:v>1.975481575165584E-2</c:v>
                </c:pt>
                <c:pt idx="2296">
                  <c:v>1.9755314037396981E-2</c:v>
                </c:pt>
                <c:pt idx="2297">
                  <c:v>1.9755374052361857E-2</c:v>
                </c:pt>
                <c:pt idx="2298">
                  <c:v>1.975499401807479E-2</c:v>
                </c:pt>
                <c:pt idx="2299">
                  <c:v>1.9754172156037485E-2</c:v>
                </c:pt>
                <c:pt idx="2300">
                  <c:v>1.9752906687763149E-2</c:v>
                </c:pt>
                <c:pt idx="2301">
                  <c:v>1.9751195834765301E-2</c:v>
                </c:pt>
                <c:pt idx="2302">
                  <c:v>1.9749037818557674E-2</c:v>
                </c:pt>
                <c:pt idx="2303">
                  <c:v>1.9746430860653447E-2</c:v>
                </c:pt>
                <c:pt idx="2304">
                  <c:v>1.9743373182553994E-2</c:v>
                </c:pt>
                <c:pt idx="2305">
                  <c:v>1.9739863005771768E-2</c:v>
                </c:pt>
                <c:pt idx="2306">
                  <c:v>1.973589855183025E-2</c:v>
                </c:pt>
                <c:pt idx="2307">
                  <c:v>1.973147804222862E-2</c:v>
                </c:pt>
                <c:pt idx="2308">
                  <c:v>1.9726599698488473E-2</c:v>
                </c:pt>
                <c:pt idx="2309">
                  <c:v>1.972126174211894E-2</c:v>
                </c:pt>
                <c:pt idx="2310">
                  <c:v>1.9715462394627525E-2</c:v>
                </c:pt>
                <c:pt idx="2311">
                  <c:v>1.9709199877531995E-2</c:v>
                </c:pt>
                <c:pt idx="2312">
                  <c:v>1.9702472412336941E-2</c:v>
                </c:pt>
                <c:pt idx="2313">
                  <c:v>1.9695278220568473E-2</c:v>
                </c:pt>
                <c:pt idx="2314">
                  <c:v>1.9687615523704158E-2</c:v>
                </c:pt>
                <c:pt idx="2315">
                  <c:v>1.9679482543300725E-2</c:v>
                </c:pt>
                <c:pt idx="2316">
                  <c:v>1.96708775008319E-2</c:v>
                </c:pt>
                <c:pt idx="2317">
                  <c:v>1.9661798617838119E-2</c:v>
                </c:pt>
                <c:pt idx="2318">
                  <c:v>1.9652244115811079E-2</c:v>
                </c:pt>
                <c:pt idx="2319">
                  <c:v>1.9642212216262913E-2</c:v>
                </c:pt>
                <c:pt idx="2320">
                  <c:v>1.9630925830568243E-2</c:v>
                </c:pt>
                <c:pt idx="2321">
                  <c:v>1.9619099455394324E-2</c:v>
                </c:pt>
                <c:pt idx="2322">
                  <c:v>1.9607555585335223E-2</c:v>
                </c:pt>
                <c:pt idx="2323">
                  <c:v>1.9595526949764987E-2</c:v>
                </c:pt>
                <c:pt idx="2324">
                  <c:v>1.9583011770142794E-2</c:v>
                </c:pt>
                <c:pt idx="2325">
                  <c:v>1.9570008268016647E-2</c:v>
                </c:pt>
                <c:pt idx="2326">
                  <c:v>1.9556514664884665E-2</c:v>
                </c:pt>
                <c:pt idx="2327">
                  <c:v>1.9542529182263759E-2</c:v>
                </c:pt>
                <c:pt idx="2328">
                  <c:v>1.9528050041655039E-2</c:v>
                </c:pt>
                <c:pt idx="2329">
                  <c:v>1.9513075464601855E-2</c:v>
                </c:pt>
                <c:pt idx="2330">
                  <c:v>1.9497603672573246E-2</c:v>
                </c:pt>
                <c:pt idx="2331">
                  <c:v>1.9481632887102994E-2</c:v>
                </c:pt>
                <c:pt idx="2332">
                  <c:v>1.946516132969682E-2</c:v>
                </c:pt>
                <c:pt idx="2333">
                  <c:v>1.9448187221878816E-2</c:v>
                </c:pt>
                <c:pt idx="2334">
                  <c:v>1.9430708785155942E-2</c:v>
                </c:pt>
                <c:pt idx="2335">
                  <c:v>1.9407461466290382E-2</c:v>
                </c:pt>
                <c:pt idx="2336">
                  <c:v>1.9383435993313682E-2</c:v>
                </c:pt>
                <c:pt idx="2337">
                  <c:v>1.9364141863629947E-2</c:v>
                </c:pt>
                <c:pt idx="2338">
                  <c:v>1.9344335274802268E-2</c:v>
                </c:pt>
                <c:pt idx="2339">
                  <c:v>1.9324014448356443E-2</c:v>
                </c:pt>
                <c:pt idx="2340">
                  <c:v>1.9303177605788927E-2</c:v>
                </c:pt>
                <c:pt idx="2341">
                  <c:v>1.9281822968612878E-2</c:v>
                </c:pt>
                <c:pt idx="2342">
                  <c:v>1.925994875834618E-2</c:v>
                </c:pt>
                <c:pt idx="2343">
                  <c:v>1.9237553196488195E-2</c:v>
                </c:pt>
                <c:pt idx="2344">
                  <c:v>1.921463450456579E-2</c:v>
                </c:pt>
                <c:pt idx="2345">
                  <c:v>1.919119090408752E-2</c:v>
                </c:pt>
                <c:pt idx="2346">
                  <c:v>1.9167220616542358E-2</c:v>
                </c:pt>
                <c:pt idx="2347">
                  <c:v>1.9142721863481323E-2</c:v>
                </c:pt>
                <c:pt idx="2348">
                  <c:v>1.9117692866389868E-2</c:v>
                </c:pt>
                <c:pt idx="2349">
                  <c:v>1.9092131846768574E-2</c:v>
                </c:pt>
                <c:pt idx="2350">
                  <c:v>1.9066037026167333E-2</c:v>
                </c:pt>
                <c:pt idx="2351">
                  <c:v>1.9039406626058911E-2</c:v>
                </c:pt>
                <c:pt idx="2352">
                  <c:v>1.9012238867976559E-2</c:v>
                </c:pt>
                <c:pt idx="2353">
                  <c:v>1.8984531973433461E-2</c:v>
                </c:pt>
                <c:pt idx="2354">
                  <c:v>1.8956284163933572E-2</c:v>
                </c:pt>
                <c:pt idx="2355">
                  <c:v>1.8927493660995151E-2</c:v>
                </c:pt>
                <c:pt idx="2356">
                  <c:v>1.8898158686115836E-2</c:v>
                </c:pt>
                <c:pt idx="2357">
                  <c:v>1.8868277460818206E-2</c:v>
                </c:pt>
                <c:pt idx="2358">
                  <c:v>1.883784820661533E-2</c:v>
                </c:pt>
                <c:pt idx="2359">
                  <c:v>1.8806869145010445E-2</c:v>
                </c:pt>
                <c:pt idx="2360">
                  <c:v>1.8775338497531619E-2</c:v>
                </c:pt>
                <c:pt idx="2361">
                  <c:v>1.8743254485661567E-2</c:v>
                </c:pt>
                <c:pt idx="2362">
                  <c:v>1.8710615330942724E-2</c:v>
                </c:pt>
                <c:pt idx="2363">
                  <c:v>1.8677419254871895E-2</c:v>
                </c:pt>
                <c:pt idx="2364">
                  <c:v>1.8643664478969528E-2</c:v>
                </c:pt>
                <c:pt idx="2365">
                  <c:v>1.8609349224722627E-2</c:v>
                </c:pt>
                <c:pt idx="2366">
                  <c:v>1.8574471713676051E-2</c:v>
                </c:pt>
                <c:pt idx="2367">
                  <c:v>1.8539030167317255E-2</c:v>
                </c:pt>
                <c:pt idx="2368">
                  <c:v>1.8503022807168035E-2</c:v>
                </c:pt>
                <c:pt idx="2369">
                  <c:v>1.8466447854750684E-2</c:v>
                </c:pt>
                <c:pt idx="2370">
                  <c:v>1.8429303531552116E-2</c:v>
                </c:pt>
                <c:pt idx="2371">
                  <c:v>1.8391588059093116E-2</c:v>
                </c:pt>
                <c:pt idx="2372">
                  <c:v>1.8353299658894384E-2</c:v>
                </c:pt>
                <c:pt idx="2373">
                  <c:v>1.8350248903954661E-2</c:v>
                </c:pt>
                <c:pt idx="2374">
                  <c:v>1.832506544614497E-2</c:v>
                </c:pt>
                <c:pt idx="2375">
                  <c:v>1.8284937953823792E-2</c:v>
                </c:pt>
                <c:pt idx="2376">
                  <c:v>1.8269210365073757E-2</c:v>
                </c:pt>
                <c:pt idx="2377">
                  <c:v>1.8278206118188294E-2</c:v>
                </c:pt>
                <c:pt idx="2378">
                  <c:v>1.8287105639948609E-2</c:v>
                </c:pt>
                <c:pt idx="2379">
                  <c:v>1.8295908658644763E-2</c:v>
                </c:pt>
                <c:pt idx="2380">
                  <c:v>1.8304614902636154E-2</c:v>
                </c:pt>
                <c:pt idx="2381">
                  <c:v>1.8313224100188947E-2</c:v>
                </c:pt>
                <c:pt idx="2382">
                  <c:v>1.832173597966167E-2</c:v>
                </c:pt>
                <c:pt idx="2383">
                  <c:v>1.8330150269343246E-2</c:v>
                </c:pt>
                <c:pt idx="2384">
                  <c:v>1.8338466697556646E-2</c:v>
                </c:pt>
                <c:pt idx="2385">
                  <c:v>1.8346684992624599E-2</c:v>
                </c:pt>
                <c:pt idx="2386">
                  <c:v>1.8354804882846222E-2</c:v>
                </c:pt>
                <c:pt idx="2387">
                  <c:v>1.8362826096543449E-2</c:v>
                </c:pt>
                <c:pt idx="2388">
                  <c:v>1.8370748362037961E-2</c:v>
                </c:pt>
                <c:pt idx="2389">
                  <c:v>1.8378571407639276E-2</c:v>
                </c:pt>
                <c:pt idx="2390">
                  <c:v>1.8386294961656616E-2</c:v>
                </c:pt>
                <c:pt idx="2391">
                  <c:v>1.8393918752410244E-2</c:v>
                </c:pt>
                <c:pt idx="2392">
                  <c:v>1.8401442508220116E-2</c:v>
                </c:pt>
                <c:pt idx="2393">
                  <c:v>1.8408865957394275E-2</c:v>
                </c:pt>
                <c:pt idx="2394">
                  <c:v>1.8416188828240181E-2</c:v>
                </c:pt>
                <c:pt idx="2395">
                  <c:v>1.8423410849099795E-2</c:v>
                </c:pt>
                <c:pt idx="2396">
                  <c:v>1.8430531748256446E-2</c:v>
                </c:pt>
                <c:pt idx="2397">
                  <c:v>1.8437551254039512E-2</c:v>
                </c:pt>
                <c:pt idx="2398">
                  <c:v>1.8444469094778239E-2</c:v>
                </c:pt>
                <c:pt idx="2399">
                  <c:v>1.8451284998754536E-2</c:v>
                </c:pt>
                <c:pt idx="2400">
                  <c:v>1.8457998694319744E-2</c:v>
                </c:pt>
                <c:pt idx="2401">
                  <c:v>1.8464609909754959E-2</c:v>
                </c:pt>
                <c:pt idx="2402">
                  <c:v>1.8471118373410981E-2</c:v>
                </c:pt>
                <c:pt idx="2403">
                  <c:v>1.8477523813555833E-2</c:v>
                </c:pt>
                <c:pt idx="2404">
                  <c:v>1.8483825958562575E-2</c:v>
                </c:pt>
                <c:pt idx="2405">
                  <c:v>1.8490024536687206E-2</c:v>
                </c:pt>
                <c:pt idx="2406">
                  <c:v>1.8496119276289684E-2</c:v>
                </c:pt>
                <c:pt idx="2407">
                  <c:v>1.8502109905660379E-2</c:v>
                </c:pt>
                <c:pt idx="2408">
                  <c:v>1.8507996153134525E-2</c:v>
                </c:pt>
                <c:pt idx="2409">
                  <c:v>1.8513777746989878E-2</c:v>
                </c:pt>
                <c:pt idx="2410">
                  <c:v>1.8519454415596014E-2</c:v>
                </c:pt>
                <c:pt idx="2411">
                  <c:v>1.8525025887217644E-2</c:v>
                </c:pt>
                <c:pt idx="2412">
                  <c:v>1.8530491890200309E-2</c:v>
                </c:pt>
                <c:pt idx="2413">
                  <c:v>1.8535852152842178E-2</c:v>
                </c:pt>
                <c:pt idx="2414">
                  <c:v>1.8541106403464742E-2</c:v>
                </c:pt>
                <c:pt idx="2415">
                  <c:v>1.8546254370388534E-2</c:v>
                </c:pt>
                <c:pt idx="2416">
                  <c:v>1.855129578192204E-2</c:v>
                </c:pt>
                <c:pt idx="2417">
                  <c:v>1.8556230366373314E-2</c:v>
                </c:pt>
                <c:pt idx="2418">
                  <c:v>1.8561057852072637E-2</c:v>
                </c:pt>
                <c:pt idx="2419">
                  <c:v>1.8565777967315567E-2</c:v>
                </c:pt>
                <c:pt idx="2420">
                  <c:v>1.8570390440454689E-2</c:v>
                </c:pt>
                <c:pt idx="2421">
                  <c:v>1.8574894999760901E-2</c:v>
                </c:pt>
                <c:pt idx="2422">
                  <c:v>1.8579291373574253E-2</c:v>
                </c:pt>
                <c:pt idx="2423">
                  <c:v>1.8583579290198982E-2</c:v>
                </c:pt>
                <c:pt idx="2424">
                  <c:v>1.8587758477950984E-2</c:v>
                </c:pt>
                <c:pt idx="2425">
                  <c:v>1.8570024331315556E-2</c:v>
                </c:pt>
                <c:pt idx="2426">
                  <c:v>1.8544981411867348E-2</c:v>
                </c:pt>
                <c:pt idx="2427">
                  <c:v>1.8548822260039906E-2</c:v>
                </c:pt>
                <c:pt idx="2428">
                  <c:v>1.8552553592638656E-2</c:v>
                </c:pt>
                <c:pt idx="2429">
                  <c:v>1.8556175138729921E-2</c:v>
                </c:pt>
                <c:pt idx="2430">
                  <c:v>1.8559686627368191E-2</c:v>
                </c:pt>
                <c:pt idx="2431">
                  <c:v>1.8563087787607017E-2</c:v>
                </c:pt>
                <c:pt idx="2432">
                  <c:v>1.8566378348522539E-2</c:v>
                </c:pt>
                <c:pt idx="2433">
                  <c:v>1.8569558039143889E-2</c:v>
                </c:pt>
                <c:pt idx="2434">
                  <c:v>1.8572626588546175E-2</c:v>
                </c:pt>
                <c:pt idx="2435">
                  <c:v>1.857558372578038E-2</c:v>
                </c:pt>
                <c:pt idx="2436">
                  <c:v>1.8578429179908443E-2</c:v>
                </c:pt>
                <c:pt idx="2437">
                  <c:v>1.8581162679991884E-2</c:v>
                </c:pt>
                <c:pt idx="2438">
                  <c:v>1.858378395506817E-2</c:v>
                </c:pt>
                <c:pt idx="2439">
                  <c:v>1.8586292734220505E-2</c:v>
                </c:pt>
                <c:pt idx="2440">
                  <c:v>1.8588688746484904E-2</c:v>
                </c:pt>
                <c:pt idx="2441">
                  <c:v>1.859097172093194E-2</c:v>
                </c:pt>
                <c:pt idx="2442">
                  <c:v>1.8593141386607805E-2</c:v>
                </c:pt>
                <c:pt idx="2443">
                  <c:v>1.8595197472581367E-2</c:v>
                </c:pt>
                <c:pt idx="2444">
                  <c:v>1.8597139707909327E-2</c:v>
                </c:pt>
                <c:pt idx="2445">
                  <c:v>1.8598967821636007E-2</c:v>
                </c:pt>
                <c:pt idx="2446">
                  <c:v>1.8600681542827992E-2</c:v>
                </c:pt>
                <c:pt idx="2447">
                  <c:v>1.8602280600539919E-2</c:v>
                </c:pt>
                <c:pt idx="2448">
                  <c:v>1.8603764723837093E-2</c:v>
                </c:pt>
                <c:pt idx="2449">
                  <c:v>1.8605133641772426E-2</c:v>
                </c:pt>
                <c:pt idx="2450">
                  <c:v>1.8606387083386626E-2</c:v>
                </c:pt>
                <c:pt idx="2451">
                  <c:v>1.8607524777777634E-2</c:v>
                </c:pt>
                <c:pt idx="2452">
                  <c:v>1.8608546453950003E-2</c:v>
                </c:pt>
                <c:pt idx="2453">
                  <c:v>1.8609451840999856E-2</c:v>
                </c:pt>
                <c:pt idx="2454">
                  <c:v>1.861024066797648E-2</c:v>
                </c:pt>
                <c:pt idx="2455">
                  <c:v>1.861091266392861E-2</c:v>
                </c:pt>
                <c:pt idx="2456">
                  <c:v>1.8611467557915463E-2</c:v>
                </c:pt>
                <c:pt idx="2457">
                  <c:v>1.8611905078995582E-2</c:v>
                </c:pt>
                <c:pt idx="2458">
                  <c:v>1.861222495622674E-2</c:v>
                </c:pt>
                <c:pt idx="2459">
                  <c:v>1.861242691867759E-2</c:v>
                </c:pt>
                <c:pt idx="2460">
                  <c:v>1.8612510695380956E-2</c:v>
                </c:pt>
                <c:pt idx="2461">
                  <c:v>1.8612476015415363E-2</c:v>
                </c:pt>
                <c:pt idx="2462">
                  <c:v>1.8612322607835609E-2</c:v>
                </c:pt>
                <c:pt idx="2463">
                  <c:v>1.8612050201683768E-2</c:v>
                </c:pt>
                <c:pt idx="2464">
                  <c:v>1.8611658526035937E-2</c:v>
                </c:pt>
                <c:pt idx="2465">
                  <c:v>1.861114730993265E-2</c:v>
                </c:pt>
                <c:pt idx="2466">
                  <c:v>1.8610516282448464E-2</c:v>
                </c:pt>
                <c:pt idx="2467">
                  <c:v>1.8609765172633599E-2</c:v>
                </c:pt>
                <c:pt idx="2468">
                  <c:v>1.8608893709537666E-2</c:v>
                </c:pt>
                <c:pt idx="2469">
                  <c:v>1.8607901622209634E-2</c:v>
                </c:pt>
                <c:pt idx="2470">
                  <c:v>1.8606788639755158E-2</c:v>
                </c:pt>
                <c:pt idx="2471">
                  <c:v>1.8605554491163412E-2</c:v>
                </c:pt>
                <c:pt idx="2472">
                  <c:v>1.8604198905549998E-2</c:v>
                </c:pt>
                <c:pt idx="2473">
                  <c:v>1.8602721611925596E-2</c:v>
                </c:pt>
                <c:pt idx="2474">
                  <c:v>1.8601122339392165E-2</c:v>
                </c:pt>
                <c:pt idx="2475">
                  <c:v>1.8599400816958819E-2</c:v>
                </c:pt>
                <c:pt idx="2476">
                  <c:v>1.8597556773726057E-2</c:v>
                </c:pt>
                <c:pt idx="2477">
                  <c:v>1.8595589938735318E-2</c:v>
                </c:pt>
                <c:pt idx="2478">
                  <c:v>1.8593500041027652E-2</c:v>
                </c:pt>
                <c:pt idx="2479">
                  <c:v>1.8591286809689266E-2</c:v>
                </c:pt>
                <c:pt idx="2480">
                  <c:v>1.8588949973759081E-2</c:v>
                </c:pt>
                <c:pt idx="2481">
                  <c:v>1.8586489262298219E-2</c:v>
                </c:pt>
                <c:pt idx="2482">
                  <c:v>1.8583904404355565E-2</c:v>
                </c:pt>
                <c:pt idx="2483">
                  <c:v>1.8581195129013513E-2</c:v>
                </c:pt>
                <c:pt idx="2484">
                  <c:v>1.8578361165295619E-2</c:v>
                </c:pt>
                <c:pt idx="2485">
                  <c:v>1.8575402242294255E-2</c:v>
                </c:pt>
                <c:pt idx="2486">
                  <c:v>1.8572318089031099E-2</c:v>
                </c:pt>
                <c:pt idx="2487">
                  <c:v>1.8569108434596339E-2</c:v>
                </c:pt>
                <c:pt idx="2488">
                  <c:v>1.8565773008021279E-2</c:v>
                </c:pt>
                <c:pt idx="2489">
                  <c:v>1.856231153837128E-2</c:v>
                </c:pt>
                <c:pt idx="2490">
                  <c:v>1.8558723754721951E-2</c:v>
                </c:pt>
                <c:pt idx="2491">
                  <c:v>1.8555009386101662E-2</c:v>
                </c:pt>
                <c:pt idx="2492">
                  <c:v>1.8551168161595855E-2</c:v>
                </c:pt>
                <c:pt idx="2493">
                  <c:v>1.8547199810219395E-2</c:v>
                </c:pt>
                <c:pt idx="2494">
                  <c:v>1.8543104061090193E-2</c:v>
                </c:pt>
                <c:pt idx="2495">
                  <c:v>1.8538880643197933E-2</c:v>
                </c:pt>
                <c:pt idx="2496">
                  <c:v>1.8534529285658755E-2</c:v>
                </c:pt>
                <c:pt idx="2497">
                  <c:v>1.8530049717506429E-2</c:v>
                </c:pt>
                <c:pt idx="2498">
                  <c:v>1.8525441667785417E-2</c:v>
                </c:pt>
                <c:pt idx="2499">
                  <c:v>1.8520704865573966E-2</c:v>
                </c:pt>
                <c:pt idx="2500">
                  <c:v>1.8515839039914449E-2</c:v>
                </c:pt>
                <c:pt idx="2501">
                  <c:v>1.8510843919871275E-2</c:v>
                </c:pt>
                <c:pt idx="2502">
                  <c:v>1.85057192344961E-2</c:v>
                </c:pt>
                <c:pt idx="2503">
                  <c:v>1.8500464712863093E-2</c:v>
                </c:pt>
                <c:pt idx="2504">
                  <c:v>1.849508008401024E-2</c:v>
                </c:pt>
                <c:pt idx="2505">
                  <c:v>1.848956507699771E-2</c:v>
                </c:pt>
                <c:pt idx="2506">
                  <c:v>1.8483919420896146E-2</c:v>
                </c:pt>
                <c:pt idx="2507">
                  <c:v>1.8478142844740482E-2</c:v>
                </c:pt>
                <c:pt idx="2508">
                  <c:v>1.8472235077610515E-2</c:v>
                </c:pt>
                <c:pt idx="2509">
                  <c:v>1.8466195848550433E-2</c:v>
                </c:pt>
                <c:pt idx="2510">
                  <c:v>1.8460024886626656E-2</c:v>
                </c:pt>
                <c:pt idx="2511">
                  <c:v>1.8453721920881024E-2</c:v>
                </c:pt>
                <c:pt idx="2512">
                  <c:v>1.8447286680389061E-2</c:v>
                </c:pt>
                <c:pt idx="2513">
                  <c:v>1.8440718894190432E-2</c:v>
                </c:pt>
                <c:pt idx="2514">
                  <c:v>1.8434018291370067E-2</c:v>
                </c:pt>
                <c:pt idx="2515">
                  <c:v>1.8427184600965117E-2</c:v>
                </c:pt>
                <c:pt idx="2516">
                  <c:v>1.8420217552011793E-2</c:v>
                </c:pt>
                <c:pt idx="2517">
                  <c:v>1.8413116873603221E-2</c:v>
                </c:pt>
                <c:pt idx="2518">
                  <c:v>1.840588229478474E-2</c:v>
                </c:pt>
                <c:pt idx="2519">
                  <c:v>1.839851354461218E-2</c:v>
                </c:pt>
                <c:pt idx="2520">
                  <c:v>1.8391010352140195E-2</c:v>
                </c:pt>
                <c:pt idx="2521">
                  <c:v>1.838337244644549E-2</c:v>
                </c:pt>
                <c:pt idx="2522">
                  <c:v>1.8375599556545389E-2</c:v>
                </c:pt>
                <c:pt idx="2523">
                  <c:v>1.8367691411525652E-2</c:v>
                </c:pt>
                <c:pt idx="2524">
                  <c:v>1.8359647740447901E-2</c:v>
                </c:pt>
                <c:pt idx="2525">
                  <c:v>1.835146827236063E-2</c:v>
                </c:pt>
                <c:pt idx="2526">
                  <c:v>1.8343152736311218E-2</c:v>
                </c:pt>
                <c:pt idx="2527">
                  <c:v>1.8334700861368958E-2</c:v>
                </c:pt>
                <c:pt idx="2528">
                  <c:v>1.8325491932647774E-2</c:v>
                </c:pt>
                <c:pt idx="2529">
                  <c:v>1.8316129340514943E-2</c:v>
                </c:pt>
                <c:pt idx="2530">
                  <c:v>1.83072472080071E-2</c:v>
                </c:pt>
                <c:pt idx="2531">
                  <c:v>1.829822761413448E-2</c:v>
                </c:pt>
                <c:pt idx="2532">
                  <c:v>1.8289070287936693E-2</c:v>
                </c:pt>
                <c:pt idx="2533">
                  <c:v>1.8279774958486764E-2</c:v>
                </c:pt>
                <c:pt idx="2534">
                  <c:v>1.8270341354845131E-2</c:v>
                </c:pt>
                <c:pt idx="2535">
                  <c:v>1.8260769206047498E-2</c:v>
                </c:pt>
                <c:pt idx="2536">
                  <c:v>1.8251058241174567E-2</c:v>
                </c:pt>
                <c:pt idx="2537">
                  <c:v>1.8241208189271319E-2</c:v>
                </c:pt>
                <c:pt idx="2538">
                  <c:v>1.8231218779392697E-2</c:v>
                </c:pt>
                <c:pt idx="2539">
                  <c:v>1.8221089740603925E-2</c:v>
                </c:pt>
                <c:pt idx="2540">
                  <c:v>1.8210820801957302E-2</c:v>
                </c:pt>
                <c:pt idx="2541">
                  <c:v>1.8200411692504071E-2</c:v>
                </c:pt>
                <c:pt idx="2542">
                  <c:v>1.8189862141316963E-2</c:v>
                </c:pt>
                <c:pt idx="2543">
                  <c:v>1.8179171877432659E-2</c:v>
                </c:pt>
                <c:pt idx="2544">
                  <c:v>1.816834062994457E-2</c:v>
                </c:pt>
                <c:pt idx="2545">
                  <c:v>1.8157368127875155E-2</c:v>
                </c:pt>
                <c:pt idx="2546">
                  <c:v>1.8146254100291692E-2</c:v>
                </c:pt>
                <c:pt idx="2547">
                  <c:v>1.813499827624861E-2</c:v>
                </c:pt>
                <c:pt idx="2548">
                  <c:v>1.8123600384810673E-2</c:v>
                </c:pt>
                <c:pt idx="2549">
                  <c:v>1.8112060155029371E-2</c:v>
                </c:pt>
                <c:pt idx="2550">
                  <c:v>1.8100377315966514E-2</c:v>
                </c:pt>
                <c:pt idx="2551">
                  <c:v>1.808855159667103E-2</c:v>
                </c:pt>
                <c:pt idx="2552">
                  <c:v>1.8076582726213479E-2</c:v>
                </c:pt>
                <c:pt idx="2553">
                  <c:v>1.806447043365136E-2</c:v>
                </c:pt>
                <c:pt idx="2554">
                  <c:v>1.8052214448029066E-2</c:v>
                </c:pt>
                <c:pt idx="2555">
                  <c:v>1.8039814498401537E-2</c:v>
                </c:pt>
                <c:pt idx="2556">
                  <c:v>1.8027270313833475E-2</c:v>
                </c:pt>
                <c:pt idx="2557">
                  <c:v>1.8014581623388228E-2</c:v>
                </c:pt>
                <c:pt idx="2558">
                  <c:v>1.8001748156116108E-2</c:v>
                </c:pt>
                <c:pt idx="2559">
                  <c:v>1.7988769641077637E-2</c:v>
                </c:pt>
                <c:pt idx="2560">
                  <c:v>1.797564580733154E-2</c:v>
                </c:pt>
                <c:pt idx="2561">
                  <c:v>1.7962376383923694E-2</c:v>
                </c:pt>
                <c:pt idx="2562">
                  <c:v>1.7948961099921838E-2</c:v>
                </c:pt>
                <c:pt idx="2563">
                  <c:v>1.7935399684391892E-2</c:v>
                </c:pt>
                <c:pt idx="2564">
                  <c:v>1.7921691866363661E-2</c:v>
                </c:pt>
                <c:pt idx="2565">
                  <c:v>1.7907837374911723E-2</c:v>
                </c:pt>
                <c:pt idx="2566">
                  <c:v>1.7893835939109228E-2</c:v>
                </c:pt>
                <c:pt idx="2567">
                  <c:v>1.78796872879812E-2</c:v>
                </c:pt>
                <c:pt idx="2568">
                  <c:v>1.786539115060919E-2</c:v>
                </c:pt>
                <c:pt idx="2569">
                  <c:v>1.7850947256027122E-2</c:v>
                </c:pt>
                <c:pt idx="2570">
                  <c:v>1.7836355333324925E-2</c:v>
                </c:pt>
                <c:pt idx="2571">
                  <c:v>1.7821615111533188E-2</c:v>
                </c:pt>
                <c:pt idx="2572">
                  <c:v>1.7806726319727236E-2</c:v>
                </c:pt>
                <c:pt idx="2573">
                  <c:v>1.7791688686946194E-2</c:v>
                </c:pt>
                <c:pt idx="2574">
                  <c:v>1.7776501942250444E-2</c:v>
                </c:pt>
                <c:pt idx="2575">
                  <c:v>1.7761165814722122E-2</c:v>
                </c:pt>
                <c:pt idx="2576">
                  <c:v>1.7745680033384101E-2</c:v>
                </c:pt>
                <c:pt idx="2577">
                  <c:v>1.7730044327315213E-2</c:v>
                </c:pt>
                <c:pt idx="2578">
                  <c:v>1.7714258425558044E-2</c:v>
                </c:pt>
                <c:pt idx="2579">
                  <c:v>1.7698322057176714E-2</c:v>
                </c:pt>
                <c:pt idx="2580">
                  <c:v>1.7681078170697372E-2</c:v>
                </c:pt>
                <c:pt idx="2581">
                  <c:v>1.7677464501244619E-2</c:v>
                </c:pt>
                <c:pt idx="2582">
                  <c:v>1.7695602376149731E-2</c:v>
                </c:pt>
                <c:pt idx="2583">
                  <c:v>1.7678994382650741E-2</c:v>
                </c:pt>
                <c:pt idx="2584">
                  <c:v>1.7662234113067166E-2</c:v>
                </c:pt>
                <c:pt idx="2585">
                  <c:v>1.7645321295687348E-2</c:v>
                </c:pt>
                <c:pt idx="2586">
                  <c:v>1.7628255658844641E-2</c:v>
                </c:pt>
                <c:pt idx="2587">
                  <c:v>1.7611036930858848E-2</c:v>
                </c:pt>
                <c:pt idx="2588">
                  <c:v>1.7593664840013314E-2</c:v>
                </c:pt>
                <c:pt idx="2589">
                  <c:v>1.7576139114670899E-2</c:v>
                </c:pt>
                <c:pt idx="2590">
                  <c:v>1.755845948311148E-2</c:v>
                </c:pt>
                <c:pt idx="2591">
                  <c:v>1.7540625673648263E-2</c:v>
                </c:pt>
                <c:pt idx="2592">
                  <c:v>1.7522637414627253E-2</c:v>
                </c:pt>
                <c:pt idx="2593">
                  <c:v>1.7504494434334758E-2</c:v>
                </c:pt>
                <c:pt idx="2594">
                  <c:v>1.7486196461090241E-2</c:v>
                </c:pt>
                <c:pt idx="2595">
                  <c:v>1.7467743223222802E-2</c:v>
                </c:pt>
                <c:pt idx="2596">
                  <c:v>1.7449134449036997E-2</c:v>
                </c:pt>
                <c:pt idx="2597">
                  <c:v>1.7430369866846741E-2</c:v>
                </c:pt>
                <c:pt idx="2598">
                  <c:v>1.7410089754977109E-2</c:v>
                </c:pt>
                <c:pt idx="2599">
                  <c:v>1.7389634124886713E-2</c:v>
                </c:pt>
                <c:pt idx="2600">
                  <c:v>1.7370378091675423E-2</c:v>
                </c:pt>
                <c:pt idx="2601">
                  <c:v>1.7350965124921465E-2</c:v>
                </c:pt>
                <c:pt idx="2602">
                  <c:v>1.7331394952917897E-2</c:v>
                </c:pt>
                <c:pt idx="2603">
                  <c:v>1.7311667303991071E-2</c:v>
                </c:pt>
                <c:pt idx="2604">
                  <c:v>1.7291781906453703E-2</c:v>
                </c:pt>
                <c:pt idx="2605">
                  <c:v>1.7271738488616826E-2</c:v>
                </c:pt>
                <c:pt idx="2606">
                  <c:v>1.7251536778812727E-2</c:v>
                </c:pt>
                <c:pt idx="2607">
                  <c:v>1.7231176505325563E-2</c:v>
                </c:pt>
                <c:pt idx="2608">
                  <c:v>1.7210657396507126E-2</c:v>
                </c:pt>
                <c:pt idx="2609">
                  <c:v>1.7189979180637738E-2</c:v>
                </c:pt>
                <c:pt idx="2610">
                  <c:v>1.7169141586065577E-2</c:v>
                </c:pt>
                <c:pt idx="2611">
                  <c:v>1.714814434107851E-2</c:v>
                </c:pt>
                <c:pt idx="2612">
                  <c:v>1.7126987173997917E-2</c:v>
                </c:pt>
                <c:pt idx="2613">
                  <c:v>1.7105669813154485E-2</c:v>
                </c:pt>
                <c:pt idx="2614">
                  <c:v>1.7084191986853868E-2</c:v>
                </c:pt>
                <c:pt idx="2615">
                  <c:v>1.70625534233999E-2</c:v>
                </c:pt>
                <c:pt idx="2616">
                  <c:v>1.7040753851105699E-2</c:v>
                </c:pt>
                <c:pt idx="2617">
                  <c:v>1.7018792998306248E-2</c:v>
                </c:pt>
                <c:pt idx="2618">
                  <c:v>1.6996670593310975E-2</c:v>
                </c:pt>
                <c:pt idx="2619">
                  <c:v>1.6974386364427441E-2</c:v>
                </c:pt>
                <c:pt idx="2620">
                  <c:v>1.6951940039972972E-2</c:v>
                </c:pt>
                <c:pt idx="2621">
                  <c:v>1.6929331348274103E-2</c:v>
                </c:pt>
                <c:pt idx="2622">
                  <c:v>1.690656001762119E-2</c:v>
                </c:pt>
                <c:pt idx="2623">
                  <c:v>1.688362577634861E-2</c:v>
                </c:pt>
                <c:pt idx="2624">
                  <c:v>1.6860528352765636E-2</c:v>
                </c:pt>
                <c:pt idx="2625">
                  <c:v>1.6837267475179538E-2</c:v>
                </c:pt>
                <c:pt idx="2626">
                  <c:v>1.6813842871930388E-2</c:v>
                </c:pt>
                <c:pt idx="2627">
                  <c:v>1.6790254271298197E-2</c:v>
                </c:pt>
                <c:pt idx="2628">
                  <c:v>1.6766501401630593E-2</c:v>
                </c:pt>
                <c:pt idx="2629">
                  <c:v>1.6742583991215122E-2</c:v>
                </c:pt>
                <c:pt idx="2630">
                  <c:v>1.6718501768395327E-2</c:v>
                </c:pt>
                <c:pt idx="2631">
                  <c:v>1.6694254461454738E-2</c:v>
                </c:pt>
                <c:pt idx="2632">
                  <c:v>1.6664581789307294E-2</c:v>
                </c:pt>
                <c:pt idx="2633">
                  <c:v>1.6608677342780525E-2</c:v>
                </c:pt>
                <c:pt idx="2634">
                  <c:v>1.6564481672249845E-2</c:v>
                </c:pt>
                <c:pt idx="2635">
                  <c:v>1.6539568268691251E-2</c:v>
                </c:pt>
                <c:pt idx="2636">
                  <c:v>1.6522127991362223E-2</c:v>
                </c:pt>
                <c:pt idx="2637">
                  <c:v>1.6517556003159215E-2</c:v>
                </c:pt>
                <c:pt idx="2638">
                  <c:v>1.6513186575279636E-2</c:v>
                </c:pt>
                <c:pt idx="2639">
                  <c:v>1.6508808143512885E-2</c:v>
                </c:pt>
                <c:pt idx="2640">
                  <c:v>1.6504420810139381E-2</c:v>
                </c:pt>
                <c:pt idx="2641">
                  <c:v>1.6500024677462651E-2</c:v>
                </c:pt>
                <c:pt idx="2642">
                  <c:v>1.6495619847694015E-2</c:v>
                </c:pt>
                <c:pt idx="2643">
                  <c:v>1.6491206423171832E-2</c:v>
                </c:pt>
                <c:pt idx="2644">
                  <c:v>1.648678450613042E-2</c:v>
                </c:pt>
                <c:pt idx="2645">
                  <c:v>1.6482354198861897E-2</c:v>
                </c:pt>
                <c:pt idx="2646">
                  <c:v>1.6477598142349118E-2</c:v>
                </c:pt>
                <c:pt idx="2647">
                  <c:v>1.6472832906029827E-2</c:v>
                </c:pt>
                <c:pt idx="2648">
                  <c:v>1.6468376895267391E-2</c:v>
                </c:pt>
                <c:pt idx="2649">
                  <c:v>1.646391291797273E-2</c:v>
                </c:pt>
                <c:pt idx="2650">
                  <c:v>1.6459441076449793E-2</c:v>
                </c:pt>
                <c:pt idx="2651">
                  <c:v>1.6454961472921449E-2</c:v>
                </c:pt>
                <c:pt idx="2652">
                  <c:v>1.645047420971486E-2</c:v>
                </c:pt>
                <c:pt idx="2653">
                  <c:v>1.6445979389053192E-2</c:v>
                </c:pt>
                <c:pt idx="2654">
                  <c:v>1.6441477113240382E-2</c:v>
                </c:pt>
                <c:pt idx="2655">
                  <c:v>1.6436967484557394E-2</c:v>
                </c:pt>
                <c:pt idx="2656">
                  <c:v>1.6432450605239016E-2</c:v>
                </c:pt>
                <c:pt idx="2657">
                  <c:v>1.6427926577601001E-2</c:v>
                </c:pt>
                <c:pt idx="2658">
                  <c:v>1.6423395503901209E-2</c:v>
                </c:pt>
                <c:pt idx="2659">
                  <c:v>1.6418857486420593E-2</c:v>
                </c:pt>
                <c:pt idx="2660">
                  <c:v>1.6414312627417361E-2</c:v>
                </c:pt>
                <c:pt idx="2661">
                  <c:v>1.6409761029184247E-2</c:v>
                </c:pt>
                <c:pt idx="2662">
                  <c:v>1.6405202793967524E-2</c:v>
                </c:pt>
                <c:pt idx="2663">
                  <c:v>1.6400638024083147E-2</c:v>
                </c:pt>
                <c:pt idx="2664">
                  <c:v>1.6396066821777838E-2</c:v>
                </c:pt>
                <c:pt idx="2665">
                  <c:v>1.6391489289309637E-2</c:v>
                </c:pt>
                <c:pt idx="2666">
                  <c:v>1.6386905528983017E-2</c:v>
                </c:pt>
                <c:pt idx="2667">
                  <c:v>1.6382315643067771E-2</c:v>
                </c:pt>
                <c:pt idx="2668">
                  <c:v>1.6377719733833802E-2</c:v>
                </c:pt>
                <c:pt idx="2669">
                  <c:v>1.6373117903539198E-2</c:v>
                </c:pt>
                <c:pt idx="2670">
                  <c:v>1.6368510254476998E-2</c:v>
                </c:pt>
                <c:pt idx="2671">
                  <c:v>1.6363896888917401E-2</c:v>
                </c:pt>
                <c:pt idx="2672">
                  <c:v>1.6359277909129982E-2</c:v>
                </c:pt>
                <c:pt idx="2673">
                  <c:v>1.635465341740816E-2</c:v>
                </c:pt>
                <c:pt idx="2674">
                  <c:v>1.635002351597557E-2</c:v>
                </c:pt>
                <c:pt idx="2675">
                  <c:v>1.6345388307171808E-2</c:v>
                </c:pt>
                <c:pt idx="2676">
                  <c:v>1.6340747893220382E-2</c:v>
                </c:pt>
                <c:pt idx="2677">
                  <c:v>1.633610237642643E-2</c:v>
                </c:pt>
                <c:pt idx="2678">
                  <c:v>1.6331451859048537E-2</c:v>
                </c:pt>
                <c:pt idx="2679">
                  <c:v>1.6326796443356613E-2</c:v>
                </c:pt>
                <c:pt idx="2680">
                  <c:v>1.6322136231644326E-2</c:v>
                </c:pt>
                <c:pt idx="2681">
                  <c:v>1.6317471326158701E-2</c:v>
                </c:pt>
                <c:pt idx="2682">
                  <c:v>1.6312801829193278E-2</c:v>
                </c:pt>
                <c:pt idx="2683">
                  <c:v>1.630812784302969E-2</c:v>
                </c:pt>
                <c:pt idx="2684">
                  <c:v>1.6303449469915441E-2</c:v>
                </c:pt>
                <c:pt idx="2685">
                  <c:v>1.6298766812144028E-2</c:v>
                </c:pt>
                <c:pt idx="2686">
                  <c:v>1.6294079971974219E-2</c:v>
                </c:pt>
                <c:pt idx="2687">
                  <c:v>1.6289389051711359E-2</c:v>
                </c:pt>
                <c:pt idx="2688">
                  <c:v>1.6284694153591166E-2</c:v>
                </c:pt>
                <c:pt idx="2689">
                  <c:v>1.6279995379895766E-2</c:v>
                </c:pt>
                <c:pt idx="2690">
                  <c:v>1.6275292832930381E-2</c:v>
                </c:pt>
                <c:pt idx="2691">
                  <c:v>1.6270586614931099E-2</c:v>
                </c:pt>
                <c:pt idx="2692">
                  <c:v>1.6265876828191656E-2</c:v>
                </c:pt>
                <c:pt idx="2693">
                  <c:v>1.6261163574982609E-2</c:v>
                </c:pt>
                <c:pt idx="2694">
                  <c:v>1.6256446957574902E-2</c:v>
                </c:pt>
                <c:pt idx="2695">
                  <c:v>1.6251727078250781E-2</c:v>
                </c:pt>
                <c:pt idx="2696">
                  <c:v>1.6247004039269489E-2</c:v>
                </c:pt>
                <c:pt idx="2697">
                  <c:v>1.6242277942913334E-2</c:v>
                </c:pt>
                <c:pt idx="2698">
                  <c:v>1.6237548891464986E-2</c:v>
                </c:pt>
                <c:pt idx="2699">
                  <c:v>1.6232816987195194E-2</c:v>
                </c:pt>
                <c:pt idx="2700">
                  <c:v>1.6228082332351762E-2</c:v>
                </c:pt>
                <c:pt idx="2701">
                  <c:v>1.6223345029240496E-2</c:v>
                </c:pt>
                <c:pt idx="2702">
                  <c:v>1.6218605180143994E-2</c:v>
                </c:pt>
                <c:pt idx="2703">
                  <c:v>1.6213862887286882E-2</c:v>
                </c:pt>
                <c:pt idx="2704">
                  <c:v>1.6209118252986692E-2</c:v>
                </c:pt>
                <c:pt idx="2705">
                  <c:v>1.6204371379514561E-2</c:v>
                </c:pt>
                <c:pt idx="2706">
                  <c:v>1.619962236911842E-2</c:v>
                </c:pt>
                <c:pt idx="2707">
                  <c:v>1.6194871324092631E-2</c:v>
                </c:pt>
                <c:pt idx="2708">
                  <c:v>1.6190118346708575E-2</c:v>
                </c:pt>
                <c:pt idx="2709">
                  <c:v>1.6185363539237399E-2</c:v>
                </c:pt>
                <c:pt idx="2710">
                  <c:v>1.6180607003950419E-2</c:v>
                </c:pt>
                <c:pt idx="2711">
                  <c:v>1.6175848843130669E-2</c:v>
                </c:pt>
                <c:pt idx="2712">
                  <c:v>1.6171089159037914E-2</c:v>
                </c:pt>
                <c:pt idx="2713">
                  <c:v>1.6166328053966738E-2</c:v>
                </c:pt>
                <c:pt idx="2714">
                  <c:v>1.6161565630165464E-2</c:v>
                </c:pt>
                <c:pt idx="2715">
                  <c:v>1.6156801989940319E-2</c:v>
                </c:pt>
                <c:pt idx="2716">
                  <c:v>1.6152037235539794E-2</c:v>
                </c:pt>
                <c:pt idx="2717">
                  <c:v>1.614727146923528E-2</c:v>
                </c:pt>
                <c:pt idx="2718">
                  <c:v>1.6142504793321546E-2</c:v>
                </c:pt>
                <c:pt idx="2719">
                  <c:v>1.6137737310070441E-2</c:v>
                </c:pt>
                <c:pt idx="2720">
                  <c:v>1.6132969121730404E-2</c:v>
                </c:pt>
                <c:pt idx="2721">
                  <c:v>1.6128200330596323E-2</c:v>
                </c:pt>
                <c:pt idx="2722">
                  <c:v>1.6123431038928389E-2</c:v>
                </c:pt>
                <c:pt idx="2723">
                  <c:v>1.6118661349033225E-2</c:v>
                </c:pt>
                <c:pt idx="2724">
                  <c:v>1.6113891363159334E-2</c:v>
                </c:pt>
                <c:pt idx="2725">
                  <c:v>1.6109121183555456E-2</c:v>
                </c:pt>
                <c:pt idx="2726">
                  <c:v>1.6104350912551652E-2</c:v>
                </c:pt>
                <c:pt idx="2727">
                  <c:v>1.6099580652384787E-2</c:v>
                </c:pt>
                <c:pt idx="2728">
                  <c:v>1.6094810505338706E-2</c:v>
                </c:pt>
                <c:pt idx="2729">
                  <c:v>1.6090040573685346E-2</c:v>
                </c:pt>
                <c:pt idx="2730">
                  <c:v>1.608527095970844E-2</c:v>
                </c:pt>
                <c:pt idx="2731">
                  <c:v>1.6080501765668238E-2</c:v>
                </c:pt>
                <c:pt idx="2732">
                  <c:v>1.6075733093825588E-2</c:v>
                </c:pt>
                <c:pt idx="2733">
                  <c:v>1.6070965046498974E-2</c:v>
                </c:pt>
                <c:pt idx="2734">
                  <c:v>1.6066197725937176E-2</c:v>
                </c:pt>
                <c:pt idx="2735">
                  <c:v>1.6061431234401156E-2</c:v>
                </c:pt>
                <c:pt idx="2736">
                  <c:v>1.6056665674174686E-2</c:v>
                </c:pt>
                <c:pt idx="2737">
                  <c:v>1.6051901147541705E-2</c:v>
                </c:pt>
                <c:pt idx="2738">
                  <c:v>1.6047137756774486E-2</c:v>
                </c:pt>
                <c:pt idx="2739">
                  <c:v>1.604237560413397E-2</c:v>
                </c:pt>
                <c:pt idx="2740">
                  <c:v>1.6037614791904131E-2</c:v>
                </c:pt>
                <c:pt idx="2741">
                  <c:v>1.6032855422345758E-2</c:v>
                </c:pt>
                <c:pt idx="2742">
                  <c:v>1.6028097597766286E-2</c:v>
                </c:pt>
                <c:pt idx="2743">
                  <c:v>1.6023341420403465E-2</c:v>
                </c:pt>
                <c:pt idx="2744">
                  <c:v>1.6018586992541436E-2</c:v>
                </c:pt>
                <c:pt idx="2745">
                  <c:v>1.6013834416464316E-2</c:v>
                </c:pt>
                <c:pt idx="2746">
                  <c:v>1.6009083794444958E-2</c:v>
                </c:pt>
                <c:pt idx="2747">
                  <c:v>1.6004335228744393E-2</c:v>
                </c:pt>
                <c:pt idx="2748">
                  <c:v>1.5999588821646867E-2</c:v>
                </c:pt>
                <c:pt idx="2749">
                  <c:v>1.5994844675425293E-2</c:v>
                </c:pt>
                <c:pt idx="2750">
                  <c:v>1.5990102892340839E-2</c:v>
                </c:pt>
                <c:pt idx="2751">
                  <c:v>1.5985363574689524E-2</c:v>
                </c:pt>
                <c:pt idx="2752">
                  <c:v>1.5980626824732502E-2</c:v>
                </c:pt>
                <c:pt idx="2753">
                  <c:v>1.5975892744742967E-2</c:v>
                </c:pt>
                <c:pt idx="2754">
                  <c:v>1.5971161436993699E-2</c:v>
                </c:pt>
                <c:pt idx="2755">
                  <c:v>1.5966433003792416E-2</c:v>
                </c:pt>
                <c:pt idx="2756">
                  <c:v>1.5961707547342795E-2</c:v>
                </c:pt>
                <c:pt idx="2757">
                  <c:v>1.5956985169987351E-2</c:v>
                </c:pt>
                <c:pt idx="2758">
                  <c:v>1.595226597396433E-2</c:v>
                </c:pt>
                <c:pt idx="2759">
                  <c:v>1.5947550061558586E-2</c:v>
                </c:pt>
                <c:pt idx="2760">
                  <c:v>1.5942837535043299E-2</c:v>
                </c:pt>
                <c:pt idx="2761">
                  <c:v>1.5938128496680016E-2</c:v>
                </c:pt>
                <c:pt idx="2762">
                  <c:v>1.5933423048765136E-2</c:v>
                </c:pt>
                <c:pt idx="2763">
                  <c:v>1.5928721293560464E-2</c:v>
                </c:pt>
                <c:pt idx="2764">
                  <c:v>1.5924023333339372E-2</c:v>
                </c:pt>
                <c:pt idx="2765">
                  <c:v>1.591932927036346E-2</c:v>
                </c:pt>
                <c:pt idx="2766">
                  <c:v>1.5914639206929274E-2</c:v>
                </c:pt>
                <c:pt idx="2767">
                  <c:v>1.5909953245310426E-2</c:v>
                </c:pt>
                <c:pt idx="2768">
                  <c:v>1.5905271487757146E-2</c:v>
                </c:pt>
                <c:pt idx="2769">
                  <c:v>1.5900594036577655E-2</c:v>
                </c:pt>
                <c:pt idx="2770">
                  <c:v>1.589592099401077E-2</c:v>
                </c:pt>
                <c:pt idx="2771">
                  <c:v>1.5891252462364884E-2</c:v>
                </c:pt>
                <c:pt idx="2772">
                  <c:v>1.5886588543878696E-2</c:v>
                </c:pt>
                <c:pt idx="2773">
                  <c:v>1.5881929340849005E-2</c:v>
                </c:pt>
                <c:pt idx="2774">
                  <c:v>1.5877274955549664E-2</c:v>
                </c:pt>
                <c:pt idx="2775">
                  <c:v>1.5872625490242733E-2</c:v>
                </c:pt>
                <c:pt idx="2776">
                  <c:v>1.5867981047213535E-2</c:v>
                </c:pt>
                <c:pt idx="2777">
                  <c:v>1.5863341728724275E-2</c:v>
                </c:pt>
                <c:pt idx="2778">
                  <c:v>1.5858707637060446E-2</c:v>
                </c:pt>
                <c:pt idx="2779">
                  <c:v>1.5854078874484142E-2</c:v>
                </c:pt>
                <c:pt idx="2780">
                  <c:v>1.5849455543292406E-2</c:v>
                </c:pt>
                <c:pt idx="2781">
                  <c:v>1.5844837745736192E-2</c:v>
                </c:pt>
                <c:pt idx="2782">
                  <c:v>1.584022558408937E-2</c:v>
                </c:pt>
                <c:pt idx="2783">
                  <c:v>1.5835619160637509E-2</c:v>
                </c:pt>
                <c:pt idx="2784">
                  <c:v>1.5831018577666212E-2</c:v>
                </c:pt>
                <c:pt idx="2785">
                  <c:v>1.5826423937426479E-2</c:v>
                </c:pt>
                <c:pt idx="2786">
                  <c:v>1.5821835342192132E-2</c:v>
                </c:pt>
                <c:pt idx="2787">
                  <c:v>1.5817252894249154E-2</c:v>
                </c:pt>
                <c:pt idx="2788">
                  <c:v>1.5812676695871705E-2</c:v>
                </c:pt>
                <c:pt idx="2789">
                  <c:v>1.5820456932786612E-2</c:v>
                </c:pt>
                <c:pt idx="2790">
                  <c:v>1.5846840836220493E-2</c:v>
                </c:pt>
                <c:pt idx="2791">
                  <c:v>1.5842271515679102E-2</c:v>
                </c:pt>
                <c:pt idx="2792">
                  <c:v>1.5837708872043048E-2</c:v>
                </c:pt>
                <c:pt idx="2793">
                  <c:v>1.583315300786679E-2</c:v>
                </c:pt>
                <c:pt idx="2794">
                  <c:v>1.582860402569344E-2</c:v>
                </c:pt>
                <c:pt idx="2795">
                  <c:v>1.5824062028089149E-2</c:v>
                </c:pt>
                <c:pt idx="2796">
                  <c:v>1.581952711758532E-2</c:v>
                </c:pt>
                <c:pt idx="2797">
                  <c:v>1.5814999396771414E-2</c:v>
                </c:pt>
                <c:pt idx="2798">
                  <c:v>1.5810478968178873E-2</c:v>
                </c:pt>
                <c:pt idx="2799">
                  <c:v>1.5805965934362589E-2</c:v>
                </c:pt>
                <c:pt idx="2800">
                  <c:v>1.5801460397877238E-2</c:v>
                </c:pt>
                <c:pt idx="2801">
                  <c:v>1.5796962461289192E-2</c:v>
                </c:pt>
                <c:pt idx="2802">
                  <c:v>1.5792472227130115E-2</c:v>
                </c:pt>
                <c:pt idx="2803">
                  <c:v>1.5787989797977946E-2</c:v>
                </c:pt>
                <c:pt idx="2804">
                  <c:v>1.5783515276376215E-2</c:v>
                </c:pt>
                <c:pt idx="2805">
                  <c:v>1.5779048764879663E-2</c:v>
                </c:pt>
                <c:pt idx="2806">
                  <c:v>1.5774272326999229E-2</c:v>
                </c:pt>
                <c:pt idx="2807">
                  <c:v>1.5769505118508893E-2</c:v>
                </c:pt>
                <c:pt idx="2808">
                  <c:v>1.5765064449278946E-2</c:v>
                </c:pt>
                <c:pt idx="2809">
                  <c:v>1.576063221501017E-2</c:v>
                </c:pt>
                <c:pt idx="2810">
                  <c:v>1.5756208518280669E-2</c:v>
                </c:pt>
                <c:pt idx="2811">
                  <c:v>1.575179346163405E-2</c:v>
                </c:pt>
                <c:pt idx="2812">
                  <c:v>1.5747387147625358E-2</c:v>
                </c:pt>
                <c:pt idx="2813">
                  <c:v>1.5742989678786606E-2</c:v>
                </c:pt>
                <c:pt idx="2814">
                  <c:v>1.5738601157707765E-2</c:v>
                </c:pt>
                <c:pt idx="2815">
                  <c:v>1.573422168692095E-2</c:v>
                </c:pt>
                <c:pt idx="2816">
                  <c:v>1.5729851368992985E-2</c:v>
                </c:pt>
                <c:pt idx="2817">
                  <c:v>1.5725490306455953E-2</c:v>
                </c:pt>
                <c:pt idx="2818">
                  <c:v>1.5721138601900081E-2</c:v>
                </c:pt>
                <c:pt idx="2819">
                  <c:v>1.571679635784563E-2</c:v>
                </c:pt>
                <c:pt idx="2820">
                  <c:v>1.5712463676859859E-2</c:v>
                </c:pt>
                <c:pt idx="2821">
                  <c:v>1.5708140661509697E-2</c:v>
                </c:pt>
                <c:pt idx="2822">
                  <c:v>1.5703827414315759E-2</c:v>
                </c:pt>
                <c:pt idx="2823">
                  <c:v>1.5699524037868416E-2</c:v>
                </c:pt>
                <c:pt idx="2824">
                  <c:v>1.5695230634711291E-2</c:v>
                </c:pt>
                <c:pt idx="2825">
                  <c:v>1.569094730738857E-2</c:v>
                </c:pt>
                <c:pt idx="2826">
                  <c:v>1.5686674158455712E-2</c:v>
                </c:pt>
                <c:pt idx="2827">
                  <c:v>1.5682411290479901E-2</c:v>
                </c:pt>
                <c:pt idx="2828">
                  <c:v>1.5678158806005225E-2</c:v>
                </c:pt>
                <c:pt idx="2829">
                  <c:v>1.5673916807575444E-2</c:v>
                </c:pt>
                <c:pt idx="2830">
                  <c:v>1.56696853977813E-2</c:v>
                </c:pt>
                <c:pt idx="2831">
                  <c:v>1.5665464679120361E-2</c:v>
                </c:pt>
                <c:pt idx="2832">
                  <c:v>1.5661254754206374E-2</c:v>
                </c:pt>
                <c:pt idx="2833">
                  <c:v>1.565705572556025E-2</c:v>
                </c:pt>
                <c:pt idx="2834">
                  <c:v>1.5652867695737763E-2</c:v>
                </c:pt>
                <c:pt idx="2835">
                  <c:v>1.5648690767294707E-2</c:v>
                </c:pt>
                <c:pt idx="2836">
                  <c:v>1.5644525042798497E-2</c:v>
                </c:pt>
                <c:pt idx="2837">
                  <c:v>1.5640370624781765E-2</c:v>
                </c:pt>
                <c:pt idx="2838">
                  <c:v>1.5636227615811984E-2</c:v>
                </c:pt>
                <c:pt idx="2839">
                  <c:v>1.5632096118445144E-2</c:v>
                </c:pt>
                <c:pt idx="2840">
                  <c:v>1.5627682554536924E-2</c:v>
                </c:pt>
                <c:pt idx="2841">
                  <c:v>1.5611062140754289E-2</c:v>
                </c:pt>
                <c:pt idx="2842">
                  <c:v>1.5576512124158141E-2</c:v>
                </c:pt>
                <c:pt idx="2843">
                  <c:v>1.5572440565171472E-2</c:v>
                </c:pt>
                <c:pt idx="2844">
                  <c:v>1.5568381012321495E-2</c:v>
                </c:pt>
                <c:pt idx="2845">
                  <c:v>1.5564333567872398E-2</c:v>
                </c:pt>
                <c:pt idx="2846">
                  <c:v>1.5560298334088623E-2</c:v>
                </c:pt>
                <c:pt idx="2847">
                  <c:v>1.5556275413257546E-2</c:v>
                </c:pt>
                <c:pt idx="2848">
                  <c:v>1.5552264907666553E-2</c:v>
                </c:pt>
                <c:pt idx="2849">
                  <c:v>1.5548266919545453E-2</c:v>
                </c:pt>
                <c:pt idx="2850">
                  <c:v>1.5544281551216423E-2</c:v>
                </c:pt>
                <c:pt idx="2851">
                  <c:v>1.5540308904920669E-2</c:v>
                </c:pt>
                <c:pt idx="2852">
                  <c:v>1.5536349082957266E-2</c:v>
                </c:pt>
                <c:pt idx="2853">
                  <c:v>1.5532402187579257E-2</c:v>
                </c:pt>
                <c:pt idx="2854">
                  <c:v>1.5528468321074159E-2</c:v>
                </c:pt>
                <c:pt idx="2855">
                  <c:v>1.5524547585706391E-2</c:v>
                </c:pt>
                <c:pt idx="2856">
                  <c:v>1.5520640083740569E-2</c:v>
                </c:pt>
                <c:pt idx="2857">
                  <c:v>1.5516745917487513E-2</c:v>
                </c:pt>
                <c:pt idx="2858">
                  <c:v>1.551286518918853E-2</c:v>
                </c:pt>
                <c:pt idx="2859">
                  <c:v>1.5508998001131334E-2</c:v>
                </c:pt>
                <c:pt idx="2860">
                  <c:v>1.5505144455580641E-2</c:v>
                </c:pt>
                <c:pt idx="2861">
                  <c:v>1.550130465482407E-2</c:v>
                </c:pt>
                <c:pt idx="2862">
                  <c:v>1.5497478701126248E-2</c:v>
                </c:pt>
                <c:pt idx="2863">
                  <c:v>1.5493666696751899E-2</c:v>
                </c:pt>
                <c:pt idx="2864">
                  <c:v>1.5489868743988841E-2</c:v>
                </c:pt>
                <c:pt idx="2865">
                  <c:v>1.548608494511328E-2</c:v>
                </c:pt>
                <c:pt idx="2866">
                  <c:v>1.5482315402389778E-2</c:v>
                </c:pt>
                <c:pt idx="2867">
                  <c:v>1.5478560218094848E-2</c:v>
                </c:pt>
                <c:pt idx="2868">
                  <c:v>1.547481949451629E-2</c:v>
                </c:pt>
                <c:pt idx="2869">
                  <c:v>1.5471093333895696E-2</c:v>
                </c:pt>
                <c:pt idx="2870">
                  <c:v>1.5467381838544139E-2</c:v>
                </c:pt>
                <c:pt idx="2871">
                  <c:v>1.5463685110714913E-2</c:v>
                </c:pt>
                <c:pt idx="2872">
                  <c:v>1.5460003252672643E-2</c:v>
                </c:pt>
                <c:pt idx="2873">
                  <c:v>1.5456336366716871E-2</c:v>
                </c:pt>
                <c:pt idx="2874">
                  <c:v>1.5452684555112605E-2</c:v>
                </c:pt>
                <c:pt idx="2875">
                  <c:v>1.5449047920124609E-2</c:v>
                </c:pt>
                <c:pt idx="2876">
                  <c:v>1.5445426564017744E-2</c:v>
                </c:pt>
                <c:pt idx="2877">
                  <c:v>1.5441820589114764E-2</c:v>
                </c:pt>
                <c:pt idx="2878">
                  <c:v>1.5438230097622775E-2</c:v>
                </c:pt>
                <c:pt idx="2879">
                  <c:v>1.543465519187596E-2</c:v>
                </c:pt>
                <c:pt idx="2880">
                  <c:v>1.5431095974104511E-2</c:v>
                </c:pt>
                <c:pt idx="2881">
                  <c:v>1.5427552546596701E-2</c:v>
                </c:pt>
                <c:pt idx="2882">
                  <c:v>1.5424025011640531E-2</c:v>
                </c:pt>
                <c:pt idx="2883">
                  <c:v>1.5420513471500969E-2</c:v>
                </c:pt>
                <c:pt idx="2884">
                  <c:v>1.5417018028442989E-2</c:v>
                </c:pt>
                <c:pt idx="2885">
                  <c:v>1.5413538784743245E-2</c:v>
                </c:pt>
                <c:pt idx="2886">
                  <c:v>1.5410075842678131E-2</c:v>
                </c:pt>
                <c:pt idx="2887">
                  <c:v>1.540662930453581E-2</c:v>
                </c:pt>
                <c:pt idx="2888">
                  <c:v>1.5403199272569909E-2</c:v>
                </c:pt>
                <c:pt idx="2889">
                  <c:v>1.5399785849068526E-2</c:v>
                </c:pt>
                <c:pt idx="2890">
                  <c:v>1.5396389136296708E-2</c:v>
                </c:pt>
                <c:pt idx="2891">
                  <c:v>1.5393009236531086E-2</c:v>
                </c:pt>
                <c:pt idx="2892">
                  <c:v>1.5389406905988464E-2</c:v>
                </c:pt>
                <c:pt idx="2893">
                  <c:v>1.5385823684983389E-2</c:v>
                </c:pt>
                <c:pt idx="2894">
                  <c:v>1.5382497291917796E-2</c:v>
                </c:pt>
                <c:pt idx="2895">
                  <c:v>1.5379188135561139E-2</c:v>
                </c:pt>
                <c:pt idx="2896">
                  <c:v>1.5376690997094485E-2</c:v>
                </c:pt>
                <c:pt idx="2897">
                  <c:v>1.5377815205244384E-2</c:v>
                </c:pt>
                <c:pt idx="2898">
                  <c:v>1.5379352468254517E-2</c:v>
                </c:pt>
                <c:pt idx="2899">
                  <c:v>1.5380854065157113E-2</c:v>
                </c:pt>
                <c:pt idx="2900">
                  <c:v>1.5382319901679844E-2</c:v>
                </c:pt>
                <c:pt idx="2901">
                  <c:v>1.5383749883481139E-2</c:v>
                </c:pt>
                <c:pt idx="2902">
                  <c:v>1.5385143916288568E-2</c:v>
                </c:pt>
                <c:pt idx="2903">
                  <c:v>1.538650190578335E-2</c:v>
                </c:pt>
                <c:pt idx="2904">
                  <c:v>1.5387823757669778E-2</c:v>
                </c:pt>
                <c:pt idx="2905">
                  <c:v>1.5389109377629174E-2</c:v>
                </c:pt>
                <c:pt idx="2906">
                  <c:v>1.539070669559014E-2</c:v>
                </c:pt>
                <c:pt idx="2907">
                  <c:v>1.539224822661292E-2</c:v>
                </c:pt>
                <c:pt idx="2908">
                  <c:v>1.5393403677030737E-2</c:v>
                </c:pt>
                <c:pt idx="2909">
                  <c:v>1.5394522464424673E-2</c:v>
                </c:pt>
                <c:pt idx="2910">
                  <c:v>1.539560449447562E-2</c:v>
                </c:pt>
                <c:pt idx="2911">
                  <c:v>1.5396649672898867E-2</c:v>
                </c:pt>
                <c:pt idx="2912">
                  <c:v>1.5397657905375034E-2</c:v>
                </c:pt>
                <c:pt idx="2913">
                  <c:v>1.5398629097607915E-2</c:v>
                </c:pt>
                <c:pt idx="2914">
                  <c:v>1.539956315530114E-2</c:v>
                </c:pt>
                <c:pt idx="2915">
                  <c:v>1.54004599841235E-2</c:v>
                </c:pt>
                <c:pt idx="2916">
                  <c:v>1.5401319489801493E-2</c:v>
                </c:pt>
                <c:pt idx="2917">
                  <c:v>1.5402141577992499E-2</c:v>
                </c:pt>
                <c:pt idx="2918">
                  <c:v>1.5402926154434404E-2</c:v>
                </c:pt>
                <c:pt idx="2919">
                  <c:v>1.5403673124795741E-2</c:v>
                </c:pt>
                <c:pt idx="2920">
                  <c:v>1.5404382394779792E-2</c:v>
                </c:pt>
                <c:pt idx="2921">
                  <c:v>1.5405053870078126E-2</c:v>
                </c:pt>
                <c:pt idx="2922">
                  <c:v>1.540568745638194E-2</c:v>
                </c:pt>
                <c:pt idx="2923">
                  <c:v>1.5406283059394454E-2</c:v>
                </c:pt>
                <c:pt idx="2924">
                  <c:v>1.5406840584830028E-2</c:v>
                </c:pt>
                <c:pt idx="2925">
                  <c:v>1.5407359938333679E-2</c:v>
                </c:pt>
                <c:pt idx="2926">
                  <c:v>1.5407841025654236E-2</c:v>
                </c:pt>
                <c:pt idx="2927">
                  <c:v>1.5408283752436469E-2</c:v>
                </c:pt>
                <c:pt idx="2928">
                  <c:v>1.5408688024417831E-2</c:v>
                </c:pt>
                <c:pt idx="2929">
                  <c:v>1.5409053747277555E-2</c:v>
                </c:pt>
                <c:pt idx="2930">
                  <c:v>1.5409380826718031E-2</c:v>
                </c:pt>
                <c:pt idx="2931">
                  <c:v>1.5409669168406845E-2</c:v>
                </c:pt>
                <c:pt idx="2932">
                  <c:v>1.5409918678081029E-2</c:v>
                </c:pt>
                <c:pt idx="2933">
                  <c:v>1.5410129261407729E-2</c:v>
                </c:pt>
                <c:pt idx="2934">
                  <c:v>1.5410300824089266E-2</c:v>
                </c:pt>
                <c:pt idx="2935">
                  <c:v>1.5410433271816033E-2</c:v>
                </c:pt>
                <c:pt idx="2936">
                  <c:v>1.5410526510301208E-2</c:v>
                </c:pt>
                <c:pt idx="2937">
                  <c:v>1.5410580445200561E-2</c:v>
                </c:pt>
                <c:pt idx="2938">
                  <c:v>1.5410594982261997E-2</c:v>
                </c:pt>
                <c:pt idx="2939">
                  <c:v>1.5410570027140922E-2</c:v>
                </c:pt>
                <c:pt idx="2940">
                  <c:v>1.5410505485550169E-2</c:v>
                </c:pt>
                <c:pt idx="2941">
                  <c:v>1.5410401263179866E-2</c:v>
                </c:pt>
                <c:pt idx="2942">
                  <c:v>1.5410257265731347E-2</c:v>
                </c:pt>
                <c:pt idx="2943">
                  <c:v>1.5410073398894029E-2</c:v>
                </c:pt>
                <c:pt idx="2944">
                  <c:v>1.5409849568346184E-2</c:v>
                </c:pt>
                <c:pt idx="2945">
                  <c:v>1.5409585679823539E-2</c:v>
                </c:pt>
                <c:pt idx="2946">
                  <c:v>1.5409281638980756E-2</c:v>
                </c:pt>
                <c:pt idx="2947">
                  <c:v>1.5408937351564879E-2</c:v>
                </c:pt>
                <c:pt idx="2948">
                  <c:v>1.5408552723195875E-2</c:v>
                </c:pt>
                <c:pt idx="2949">
                  <c:v>1.5408127659632195E-2</c:v>
                </c:pt>
                <c:pt idx="2950">
                  <c:v>1.5407662066539636E-2</c:v>
                </c:pt>
                <c:pt idx="2951">
                  <c:v>1.5407155849641984E-2</c:v>
                </c:pt>
                <c:pt idx="2952">
                  <c:v>1.5406608914581683E-2</c:v>
                </c:pt>
                <c:pt idx="2953">
                  <c:v>1.5406021167105237E-2</c:v>
                </c:pt>
                <c:pt idx="2954">
                  <c:v>1.5405392512889861E-2</c:v>
                </c:pt>
                <c:pt idx="2955">
                  <c:v>1.5404722857612432E-2</c:v>
                </c:pt>
                <c:pt idx="2956">
                  <c:v>1.540401210701919E-2</c:v>
                </c:pt>
                <c:pt idx="2957">
                  <c:v>1.5403260166728936E-2</c:v>
                </c:pt>
                <c:pt idx="2958">
                  <c:v>1.54024669425111E-2</c:v>
                </c:pt>
                <c:pt idx="2959">
                  <c:v>1.5401632340018914E-2</c:v>
                </c:pt>
                <c:pt idx="2960">
                  <c:v>1.5400756264963521E-2</c:v>
                </c:pt>
                <c:pt idx="2961">
                  <c:v>1.5399838623032912E-2</c:v>
                </c:pt>
                <c:pt idx="2962">
                  <c:v>1.5398879319914875E-2</c:v>
                </c:pt>
                <c:pt idx="2963">
                  <c:v>1.5397878261331726E-2</c:v>
                </c:pt>
                <c:pt idx="2964">
                  <c:v>1.5396835352936322E-2</c:v>
                </c:pt>
                <c:pt idx="2965">
                  <c:v>1.5395750500474136E-2</c:v>
                </c:pt>
                <c:pt idx="2966">
                  <c:v>1.5394623609597671E-2</c:v>
                </c:pt>
                <c:pt idx="2967">
                  <c:v>1.5393454586028898E-2</c:v>
                </c:pt>
                <c:pt idx="2968">
                  <c:v>1.5392243335443473E-2</c:v>
                </c:pt>
                <c:pt idx="2969">
                  <c:v>1.5390989763563147E-2</c:v>
                </c:pt>
                <c:pt idx="2970">
                  <c:v>1.5389693776063217E-2</c:v>
                </c:pt>
                <c:pt idx="2971">
                  <c:v>1.5388355278618778E-2</c:v>
                </c:pt>
                <c:pt idx="2972">
                  <c:v>1.5386974176986191E-2</c:v>
                </c:pt>
                <c:pt idx="2973">
                  <c:v>1.5385550376794154E-2</c:v>
                </c:pt>
                <c:pt idx="2974">
                  <c:v>1.5384083783786829E-2</c:v>
                </c:pt>
                <c:pt idx="2975">
                  <c:v>1.5382574303615833E-2</c:v>
                </c:pt>
                <c:pt idx="2976">
                  <c:v>1.5381021842025449E-2</c:v>
                </c:pt>
                <c:pt idx="2977">
                  <c:v>1.5379426304678544E-2</c:v>
                </c:pt>
                <c:pt idx="2978">
                  <c:v>1.5377787597272688E-2</c:v>
                </c:pt>
                <c:pt idx="2979">
                  <c:v>1.5376105625516903E-2</c:v>
                </c:pt>
                <c:pt idx="2980">
                  <c:v>1.5374380295097035E-2</c:v>
                </c:pt>
                <c:pt idx="2981">
                  <c:v>1.537261151168696E-2</c:v>
                </c:pt>
                <c:pt idx="2982">
                  <c:v>1.5370799181030065E-2</c:v>
                </c:pt>
                <c:pt idx="2983">
                  <c:v>1.5368943208788862E-2</c:v>
                </c:pt>
                <c:pt idx="2984">
                  <c:v>1.536704350065983E-2</c:v>
                </c:pt>
                <c:pt idx="2985">
                  <c:v>1.5365099962351535E-2</c:v>
                </c:pt>
                <c:pt idx="2986">
                  <c:v>1.5363112499548904E-2</c:v>
                </c:pt>
                <c:pt idx="2987">
                  <c:v>1.5361081017948496E-2</c:v>
                </c:pt>
                <c:pt idx="2988">
                  <c:v>1.5359005423246386E-2</c:v>
                </c:pt>
                <c:pt idx="2989">
                  <c:v>1.5356885621139056E-2</c:v>
                </c:pt>
                <c:pt idx="2990">
                  <c:v>1.5354721517322594E-2</c:v>
                </c:pt>
                <c:pt idx="2991">
                  <c:v>1.5352513017481119E-2</c:v>
                </c:pt>
                <c:pt idx="2992">
                  <c:v>1.5350260027345452E-2</c:v>
                </c:pt>
                <c:pt idx="2993">
                  <c:v>1.5347962452553333E-2</c:v>
                </c:pt>
                <c:pt idx="2994">
                  <c:v>1.5345620198858293E-2</c:v>
                </c:pt>
                <c:pt idx="2995">
                  <c:v>1.5343233171909203E-2</c:v>
                </c:pt>
                <c:pt idx="2996">
                  <c:v>1.5340801277436361E-2</c:v>
                </c:pt>
                <c:pt idx="2997">
                  <c:v>1.5362309291187879E-2</c:v>
                </c:pt>
                <c:pt idx="2998">
                  <c:v>1.5377818405914217E-2</c:v>
                </c:pt>
                <c:pt idx="2999">
                  <c:v>1.5375244309933363E-2</c:v>
                </c:pt>
                <c:pt idx="3000">
                  <c:v>1.5372624845238736E-2</c:v>
                </c:pt>
                <c:pt idx="3001">
                  <c:v>1.5369959917266524E-2</c:v>
                </c:pt>
                <c:pt idx="3002">
                  <c:v>1.5367249431453012E-2</c:v>
                </c:pt>
                <c:pt idx="3003">
                  <c:v>1.5364493293245697E-2</c:v>
                </c:pt>
                <c:pt idx="3004">
                  <c:v>1.5361691408045624E-2</c:v>
                </c:pt>
                <c:pt idx="3005">
                  <c:v>1.5358843681334907E-2</c:v>
                </c:pt>
                <c:pt idx="3006">
                  <c:v>1.5355950018514189E-2</c:v>
                </c:pt>
                <c:pt idx="3007">
                  <c:v>1.5353010325042318E-2</c:v>
                </c:pt>
                <c:pt idx="3008">
                  <c:v>1.5350024506342862E-2</c:v>
                </c:pt>
                <c:pt idx="3009">
                  <c:v>1.534699246786256E-2</c:v>
                </c:pt>
                <c:pt idx="3010">
                  <c:v>1.5343914115047985E-2</c:v>
                </c:pt>
                <c:pt idx="3011">
                  <c:v>1.5340789353310751E-2</c:v>
                </c:pt>
                <c:pt idx="3012">
                  <c:v>1.5337618088097256E-2</c:v>
                </c:pt>
                <c:pt idx="3013">
                  <c:v>1.5334400224842001E-2</c:v>
                </c:pt>
                <c:pt idx="3014">
                  <c:v>1.5331135668991051E-2</c:v>
                </c:pt>
                <c:pt idx="3015">
                  <c:v>1.5327824325990171E-2</c:v>
                </c:pt>
                <c:pt idx="3016">
                  <c:v>1.5324466101261827E-2</c:v>
                </c:pt>
                <c:pt idx="3017">
                  <c:v>1.5321060900228587E-2</c:v>
                </c:pt>
                <c:pt idx="3018">
                  <c:v>1.5317608628358898E-2</c:v>
                </c:pt>
                <c:pt idx="3019">
                  <c:v>1.5314109191063295E-2</c:v>
                </c:pt>
                <c:pt idx="3020">
                  <c:v>1.5310562493786792E-2</c:v>
                </c:pt>
                <c:pt idx="3021">
                  <c:v>1.5306968441985907E-2</c:v>
                </c:pt>
                <c:pt idx="3022">
                  <c:v>1.5303326941059237E-2</c:v>
                </c:pt>
                <c:pt idx="3023">
                  <c:v>1.5299637896474459E-2</c:v>
                </c:pt>
                <c:pt idx="3024">
                  <c:v>1.5295901213652898E-2</c:v>
                </c:pt>
                <c:pt idx="3025">
                  <c:v>1.5292116798062094E-2</c:v>
                </c:pt>
                <c:pt idx="3026">
                  <c:v>1.5288284555076579E-2</c:v>
                </c:pt>
                <c:pt idx="3027">
                  <c:v>1.5284404390186888E-2</c:v>
                </c:pt>
                <c:pt idx="3028">
                  <c:v>1.5280476208825002E-2</c:v>
                </c:pt>
                <c:pt idx="3029">
                  <c:v>1.5276499916411666E-2</c:v>
                </c:pt>
                <c:pt idx="3030">
                  <c:v>1.5272475418378716E-2</c:v>
                </c:pt>
                <c:pt idx="3031">
                  <c:v>1.5268402620181134E-2</c:v>
                </c:pt>
                <c:pt idx="3032">
                  <c:v>1.5264281427250606E-2</c:v>
                </c:pt>
                <c:pt idx="3033">
                  <c:v>1.52601117450067E-2</c:v>
                </c:pt>
                <c:pt idx="3034">
                  <c:v>1.5255893478915769E-2</c:v>
                </c:pt>
                <c:pt idx="3035">
                  <c:v>1.5251626534397227E-2</c:v>
                </c:pt>
                <c:pt idx="3036">
                  <c:v>1.524731081689362E-2</c:v>
                </c:pt>
                <c:pt idx="3037">
                  <c:v>1.5242946231824201E-2</c:v>
                </c:pt>
                <c:pt idx="3038">
                  <c:v>1.5238532684642519E-2</c:v>
                </c:pt>
                <c:pt idx="3039">
                  <c:v>1.5234070080802492E-2</c:v>
                </c:pt>
                <c:pt idx="3040">
                  <c:v>1.5229558325699475E-2</c:v>
                </c:pt>
                <c:pt idx="3041">
                  <c:v>1.5224997324810072E-2</c:v>
                </c:pt>
                <c:pt idx="3042">
                  <c:v>1.5220386983540817E-2</c:v>
                </c:pt>
                <c:pt idx="3043">
                  <c:v>1.5215727207344669E-2</c:v>
                </c:pt>
                <c:pt idx="3044">
                  <c:v>1.5211017901651381E-2</c:v>
                </c:pt>
                <c:pt idx="3045">
                  <c:v>1.5206258971925084E-2</c:v>
                </c:pt>
                <c:pt idx="3046">
                  <c:v>1.5201450323548579E-2</c:v>
                </c:pt>
                <c:pt idx="3047">
                  <c:v>1.5196591862009031E-2</c:v>
                </c:pt>
                <c:pt idx="3048">
                  <c:v>1.5191683492735045E-2</c:v>
                </c:pt>
                <c:pt idx="3049">
                  <c:v>1.5174846571945089E-2</c:v>
                </c:pt>
                <c:pt idx="3050">
                  <c:v>1.5140236552508778E-2</c:v>
                </c:pt>
                <c:pt idx="3051">
                  <c:v>1.513519171407871E-2</c:v>
                </c:pt>
                <c:pt idx="3052">
                  <c:v>1.5130096727044726E-2</c:v>
                </c:pt>
                <c:pt idx="3053">
                  <c:v>1.5124951497104678E-2</c:v>
                </c:pt>
                <c:pt idx="3054">
                  <c:v>1.5119755929944908E-2</c:v>
                </c:pt>
                <c:pt idx="3055">
                  <c:v>1.5114509931262909E-2</c:v>
                </c:pt>
                <c:pt idx="3056">
                  <c:v>1.5109213406755986E-2</c:v>
                </c:pt>
                <c:pt idx="3057">
                  <c:v>1.510386626213309E-2</c:v>
                </c:pt>
                <c:pt idx="3058">
                  <c:v>1.5098468403068027E-2</c:v>
                </c:pt>
                <c:pt idx="3059">
                  <c:v>1.5093019735269154E-2</c:v>
                </c:pt>
                <c:pt idx="3060">
                  <c:v>1.5087520164433056E-2</c:v>
                </c:pt>
                <c:pt idx="3061">
                  <c:v>1.508196959624478E-2</c:v>
                </c:pt>
                <c:pt idx="3062">
                  <c:v>1.5076367936412085E-2</c:v>
                </c:pt>
                <c:pt idx="3063">
                  <c:v>1.5070715090607827E-2</c:v>
                </c:pt>
                <c:pt idx="3064">
                  <c:v>1.5065010964551149E-2</c:v>
                </c:pt>
                <c:pt idx="3065">
                  <c:v>1.5059255463926169E-2</c:v>
                </c:pt>
                <c:pt idx="3066">
                  <c:v>1.5053448494428296E-2</c:v>
                </c:pt>
                <c:pt idx="3067">
                  <c:v>1.504758996175283E-2</c:v>
                </c:pt>
                <c:pt idx="3068">
                  <c:v>1.504167977160659E-2</c:v>
                </c:pt>
                <c:pt idx="3069">
                  <c:v>1.5035717829661205E-2</c:v>
                </c:pt>
                <c:pt idx="3070">
                  <c:v>1.5029704041634539E-2</c:v>
                </c:pt>
                <c:pt idx="3071">
                  <c:v>1.50236383132212E-2</c:v>
                </c:pt>
                <c:pt idx="3072">
                  <c:v>1.5017520550103927E-2</c:v>
                </c:pt>
                <c:pt idx="3073">
                  <c:v>1.5011350657965222E-2</c:v>
                </c:pt>
                <c:pt idx="3074">
                  <c:v>1.5005128542533597E-2</c:v>
                </c:pt>
                <c:pt idx="3075">
                  <c:v>1.4998854109502984E-2</c:v>
                </c:pt>
                <c:pt idx="3076">
                  <c:v>1.4992527264532086E-2</c:v>
                </c:pt>
                <c:pt idx="3077">
                  <c:v>1.4986147913337361E-2</c:v>
                </c:pt>
                <c:pt idx="3078">
                  <c:v>1.497971596162349E-2</c:v>
                </c:pt>
                <c:pt idx="3079">
                  <c:v>1.4973231315083454E-2</c:v>
                </c:pt>
                <c:pt idx="3080">
                  <c:v>1.4966693879386631E-2</c:v>
                </c:pt>
                <c:pt idx="3081">
                  <c:v>1.4960103560260228E-2</c:v>
                </c:pt>
                <c:pt idx="3082">
                  <c:v>1.4953460263396693E-2</c:v>
                </c:pt>
                <c:pt idx="3083">
                  <c:v>1.4946763894476434E-2</c:v>
                </c:pt>
                <c:pt idx="3084">
                  <c:v>1.4940014359179733E-2</c:v>
                </c:pt>
                <c:pt idx="3085">
                  <c:v>1.4933211563232964E-2</c:v>
                </c:pt>
                <c:pt idx="3086">
                  <c:v>1.4926355412327641E-2</c:v>
                </c:pt>
                <c:pt idx="3087">
                  <c:v>1.4919445812154819E-2</c:v>
                </c:pt>
                <c:pt idx="3088">
                  <c:v>1.4912482668393923E-2</c:v>
                </c:pt>
                <c:pt idx="3089">
                  <c:v>1.4905465886759074E-2</c:v>
                </c:pt>
                <c:pt idx="3090">
                  <c:v>1.4898395372940755E-2</c:v>
                </c:pt>
                <c:pt idx="3091">
                  <c:v>1.4891271032640901E-2</c:v>
                </c:pt>
                <c:pt idx="3092">
                  <c:v>1.4884092771538078E-2</c:v>
                </c:pt>
                <c:pt idx="3093">
                  <c:v>1.4876860495345444E-2</c:v>
                </c:pt>
                <c:pt idx="3094">
                  <c:v>1.4869574109729378E-2</c:v>
                </c:pt>
                <c:pt idx="3095">
                  <c:v>1.4862233520414086E-2</c:v>
                </c:pt>
                <c:pt idx="3096">
                  <c:v>1.4854838633088993E-2</c:v>
                </c:pt>
                <c:pt idx="3097">
                  <c:v>1.4847389353466205E-2</c:v>
                </c:pt>
                <c:pt idx="3098">
                  <c:v>1.4839885587176655E-2</c:v>
                </c:pt>
                <c:pt idx="3099">
                  <c:v>1.4832327239989956E-2</c:v>
                </c:pt>
                <c:pt idx="3100">
                  <c:v>1.4824167636916803E-2</c:v>
                </c:pt>
                <c:pt idx="3101">
                  <c:v>1.4815946550264154E-2</c:v>
                </c:pt>
                <c:pt idx="3102">
                  <c:v>1.4808216049066125E-2</c:v>
                </c:pt>
                <c:pt idx="3103">
                  <c:v>1.480043057625813E-2</c:v>
                </c:pt>
                <c:pt idx="3104">
                  <c:v>1.4792590037527536E-2</c:v>
                </c:pt>
                <c:pt idx="3105">
                  <c:v>1.4784694338573027E-2</c:v>
                </c:pt>
                <c:pt idx="3106">
                  <c:v>1.477674338507013E-2</c:v>
                </c:pt>
                <c:pt idx="3107">
                  <c:v>1.4768737082740215E-2</c:v>
                </c:pt>
                <c:pt idx="3108">
                  <c:v>1.4760675337269682E-2</c:v>
                </c:pt>
                <c:pt idx="3109">
                  <c:v>1.4752558054344946E-2</c:v>
                </c:pt>
                <c:pt idx="3110">
                  <c:v>1.4744385139663536E-2</c:v>
                </c:pt>
                <c:pt idx="3111">
                  <c:v>1.4736156498945911E-2</c:v>
                </c:pt>
                <c:pt idx="3112">
                  <c:v>1.4727872037842822E-2</c:v>
                </c:pt>
                <c:pt idx="3113">
                  <c:v>1.4719531662097609E-2</c:v>
                </c:pt>
                <c:pt idx="3114">
                  <c:v>1.4711135277360524E-2</c:v>
                </c:pt>
                <c:pt idx="3115">
                  <c:v>1.4702682789362626E-2</c:v>
                </c:pt>
                <c:pt idx="3116">
                  <c:v>1.4694174103788588E-2</c:v>
                </c:pt>
                <c:pt idx="3117">
                  <c:v>1.4685609126311176E-2</c:v>
                </c:pt>
                <c:pt idx="3118">
                  <c:v>1.4676987762660694E-2</c:v>
                </c:pt>
                <c:pt idx="3119">
                  <c:v>1.466830991850941E-2</c:v>
                </c:pt>
                <c:pt idx="3120">
                  <c:v>1.4659575499564198E-2</c:v>
                </c:pt>
                <c:pt idx="3121">
                  <c:v>1.4650784411508284E-2</c:v>
                </c:pt>
                <c:pt idx="3122">
                  <c:v>1.4641936560047917E-2</c:v>
                </c:pt>
                <c:pt idx="3123">
                  <c:v>1.463303185087762E-2</c:v>
                </c:pt>
                <c:pt idx="3124">
                  <c:v>1.4624070189679985E-2</c:v>
                </c:pt>
                <c:pt idx="3125">
                  <c:v>1.4615051482172053E-2</c:v>
                </c:pt>
                <c:pt idx="3126">
                  <c:v>1.460597563402422E-2</c:v>
                </c:pt>
                <c:pt idx="3127">
                  <c:v>1.4596842550953275E-2</c:v>
                </c:pt>
                <c:pt idx="3128">
                  <c:v>1.4587652138640718E-2</c:v>
                </c:pt>
                <c:pt idx="3129">
                  <c:v>1.4578404302779466E-2</c:v>
                </c:pt>
                <c:pt idx="3130">
                  <c:v>1.4569098949096896E-2</c:v>
                </c:pt>
                <c:pt idx="3131">
                  <c:v>1.4559735983239196E-2</c:v>
                </c:pt>
                <c:pt idx="3132">
                  <c:v>1.4550315310933055E-2</c:v>
                </c:pt>
                <c:pt idx="3133">
                  <c:v>1.4540836837858784E-2</c:v>
                </c:pt>
                <c:pt idx="3134">
                  <c:v>1.4531300469742893E-2</c:v>
                </c:pt>
                <c:pt idx="3135">
                  <c:v>1.4521706112230354E-2</c:v>
                </c:pt>
                <c:pt idx="3136">
                  <c:v>1.4512053671058569E-2</c:v>
                </c:pt>
                <c:pt idx="3137">
                  <c:v>1.4502343051906789E-2</c:v>
                </c:pt>
                <c:pt idx="3138">
                  <c:v>1.4492574160465666E-2</c:v>
                </c:pt>
                <c:pt idx="3139">
                  <c:v>1.4482746902436908E-2</c:v>
                </c:pt>
                <c:pt idx="3140">
                  <c:v>1.4472861183510552E-2</c:v>
                </c:pt>
                <c:pt idx="3141">
                  <c:v>1.4462916909388104E-2</c:v>
                </c:pt>
                <c:pt idx="3142">
                  <c:v>1.445291398577055E-2</c:v>
                </c:pt>
                <c:pt idx="3143">
                  <c:v>1.444285231833555E-2</c:v>
                </c:pt>
                <c:pt idx="3144">
                  <c:v>1.4432731812783626E-2</c:v>
                </c:pt>
                <c:pt idx="3145">
                  <c:v>1.4422552374826703E-2</c:v>
                </c:pt>
                <c:pt idx="3146">
                  <c:v>1.4412313910141444E-2</c:v>
                </c:pt>
                <c:pt idx="3147">
                  <c:v>1.4402016324427565E-2</c:v>
                </c:pt>
                <c:pt idx="3148">
                  <c:v>1.4391659523384665E-2</c:v>
                </c:pt>
                <c:pt idx="3149">
                  <c:v>1.4381243412711821E-2</c:v>
                </c:pt>
                <c:pt idx="3150">
                  <c:v>1.4370767898084769E-2</c:v>
                </c:pt>
                <c:pt idx="3151">
                  <c:v>1.4360232885225256E-2</c:v>
                </c:pt>
                <c:pt idx="3152">
                  <c:v>1.4348878478058805E-2</c:v>
                </c:pt>
                <c:pt idx="3153">
                  <c:v>1.4337457067885176E-2</c:v>
                </c:pt>
                <c:pt idx="3154">
                  <c:v>1.4326734446586392E-2</c:v>
                </c:pt>
                <c:pt idx="3155">
                  <c:v>1.4315951936345222E-2</c:v>
                </c:pt>
                <c:pt idx="3156">
                  <c:v>1.4306146721315388E-2</c:v>
                </c:pt>
                <c:pt idx="3157">
                  <c:v>1.4304713507659286E-2</c:v>
                </c:pt>
                <c:pt idx="3158">
                  <c:v>1.4305115917652567E-2</c:v>
                </c:pt>
                <c:pt idx="3159">
                  <c:v>1.4305512864179569E-2</c:v>
                </c:pt>
                <c:pt idx="3160">
                  <c:v>1.4305904337320676E-2</c:v>
                </c:pt>
                <c:pt idx="3161">
                  <c:v>1.4306290327110218E-2</c:v>
                </c:pt>
                <c:pt idx="3162">
                  <c:v>1.4306670823547576E-2</c:v>
                </c:pt>
                <c:pt idx="3163">
                  <c:v>1.4307045816713168E-2</c:v>
                </c:pt>
                <c:pt idx="3164">
                  <c:v>1.4307415296629518E-2</c:v>
                </c:pt>
                <c:pt idx="3165">
                  <c:v>1.4307779253319376E-2</c:v>
                </c:pt>
                <c:pt idx="3166">
                  <c:v>1.4308137676828396E-2</c:v>
                </c:pt>
                <c:pt idx="3167">
                  <c:v>1.4308490557202241E-2</c:v>
                </c:pt>
                <c:pt idx="3168">
                  <c:v>1.4308837884463599E-2</c:v>
                </c:pt>
                <c:pt idx="3169">
                  <c:v>1.4309179648646626E-2</c:v>
                </c:pt>
                <c:pt idx="3170">
                  <c:v>1.4309515839808537E-2</c:v>
                </c:pt>
                <c:pt idx="3171">
                  <c:v>1.4309846447948756E-2</c:v>
                </c:pt>
                <c:pt idx="3172">
                  <c:v>1.4310171463159438E-2</c:v>
                </c:pt>
                <c:pt idx="3173">
                  <c:v>1.431049087540515E-2</c:v>
                </c:pt>
                <c:pt idx="3174">
                  <c:v>1.4310804674801067E-2</c:v>
                </c:pt>
                <c:pt idx="3175">
                  <c:v>1.4311112851311964E-2</c:v>
                </c:pt>
                <c:pt idx="3176">
                  <c:v>1.4311415395018288E-2</c:v>
                </c:pt>
                <c:pt idx="3177">
                  <c:v>1.4311712295942556E-2</c:v>
                </c:pt>
                <c:pt idx="3178">
                  <c:v>1.4312003544130364E-2</c:v>
                </c:pt>
                <c:pt idx="3179">
                  <c:v>1.4312289129592908E-2</c:v>
                </c:pt>
                <c:pt idx="3180">
                  <c:v>1.4312569042387386E-2</c:v>
                </c:pt>
                <c:pt idx="3181">
                  <c:v>1.4312843272559514E-2</c:v>
                </c:pt>
                <c:pt idx="3182">
                  <c:v>1.4313111810108697E-2</c:v>
                </c:pt>
                <c:pt idx="3183">
                  <c:v>1.4313374645127021E-2</c:v>
                </c:pt>
                <c:pt idx="3184">
                  <c:v>1.4313631767579008E-2</c:v>
                </c:pt>
                <c:pt idx="3185">
                  <c:v>1.4313883167591379E-2</c:v>
                </c:pt>
                <c:pt idx="3186">
                  <c:v>1.4314128835105831E-2</c:v>
                </c:pt>
                <c:pt idx="3187">
                  <c:v>1.4314368760225854E-2</c:v>
                </c:pt>
                <c:pt idx="3188">
                  <c:v>1.4314602932962417E-2</c:v>
                </c:pt>
                <c:pt idx="3189">
                  <c:v>1.4314831343349647E-2</c:v>
                </c:pt>
                <c:pt idx="3190">
                  <c:v>1.4315053981433323E-2</c:v>
                </c:pt>
                <c:pt idx="3191">
                  <c:v>1.4315270837224241E-2</c:v>
                </c:pt>
                <c:pt idx="3192">
                  <c:v>1.4315481900802819E-2</c:v>
                </c:pt>
                <c:pt idx="3193">
                  <c:v>1.4315687162168612E-2</c:v>
                </c:pt>
                <c:pt idx="3194">
                  <c:v>1.43158866113788E-2</c:v>
                </c:pt>
                <c:pt idx="3195">
                  <c:v>1.4316080238467494E-2</c:v>
                </c:pt>
                <c:pt idx="3196">
                  <c:v>1.431626803345723E-2</c:v>
                </c:pt>
                <c:pt idx="3197">
                  <c:v>1.4316449986382195E-2</c:v>
                </c:pt>
                <c:pt idx="3198">
                  <c:v>1.4316626087311051E-2</c:v>
                </c:pt>
                <c:pt idx="3199">
                  <c:v>1.4316796326243183E-2</c:v>
                </c:pt>
                <c:pt idx="3200">
                  <c:v>1.4316960693247581E-2</c:v>
                </c:pt>
                <c:pt idx="3201">
                  <c:v>1.4317119178323533E-2</c:v>
                </c:pt>
                <c:pt idx="3202">
                  <c:v>1.4317271771528292E-2</c:v>
                </c:pt>
                <c:pt idx="3203">
                  <c:v>1.4317418462919101E-2</c:v>
                </c:pt>
                <c:pt idx="3204">
                  <c:v>1.4317568996136096E-2</c:v>
                </c:pt>
                <c:pt idx="3205">
                  <c:v>1.4328898594896309E-2</c:v>
                </c:pt>
                <c:pt idx="3206">
                  <c:v>1.435706792113038E-2</c:v>
                </c:pt>
                <c:pt idx="3207">
                  <c:v>1.4357190390488297E-2</c:v>
                </c:pt>
                <c:pt idx="3208">
                  <c:v>1.4357306890504063E-2</c:v>
                </c:pt>
                <c:pt idx="3209">
                  <c:v>1.4357417411114737E-2</c:v>
                </c:pt>
                <c:pt idx="3210">
                  <c:v>1.4357521942362072E-2</c:v>
                </c:pt>
                <c:pt idx="3211">
                  <c:v>1.435762047424117E-2</c:v>
                </c:pt>
                <c:pt idx="3212">
                  <c:v>1.435771299679362E-2</c:v>
                </c:pt>
                <c:pt idx="3213">
                  <c:v>1.4357799499979744E-2</c:v>
                </c:pt>
                <c:pt idx="3214">
                  <c:v>1.4357879973829486E-2</c:v>
                </c:pt>
                <c:pt idx="3215">
                  <c:v>1.435795440837297E-2</c:v>
                </c:pt>
                <c:pt idx="3216">
                  <c:v>1.4358022793593668E-2</c:v>
                </c:pt>
                <c:pt idx="3217">
                  <c:v>1.4358085119509933E-2</c:v>
                </c:pt>
                <c:pt idx="3218">
                  <c:v>1.435815596089203E-2</c:v>
                </c:pt>
                <c:pt idx="3219">
                  <c:v>1.4358217492893493E-2</c:v>
                </c:pt>
                <c:pt idx="3220">
                  <c:v>1.4358258096852747E-2</c:v>
                </c:pt>
                <c:pt idx="3221">
                  <c:v>1.4358292595859017E-2</c:v>
                </c:pt>
                <c:pt idx="3222">
                  <c:v>1.4358320979884275E-2</c:v>
                </c:pt>
                <c:pt idx="3223">
                  <c:v>1.4358343238946799E-2</c:v>
                </c:pt>
                <c:pt idx="3224">
                  <c:v>1.435835936306494E-2</c:v>
                </c:pt>
                <c:pt idx="3225">
                  <c:v>1.4358369342233925E-2</c:v>
                </c:pt>
                <c:pt idx="3226">
                  <c:v>1.4358373166460452E-2</c:v>
                </c:pt>
                <c:pt idx="3227">
                  <c:v>1.4358370825774522E-2</c:v>
                </c:pt>
                <c:pt idx="3228">
                  <c:v>1.4358362310159575E-2</c:v>
                </c:pt>
                <c:pt idx="3229">
                  <c:v>1.4358347609657171E-2</c:v>
                </c:pt>
                <c:pt idx="3230">
                  <c:v>1.4358326714239306E-2</c:v>
                </c:pt>
                <c:pt idx="3231">
                  <c:v>1.4358299613947495E-2</c:v>
                </c:pt>
                <c:pt idx="3232">
                  <c:v>1.4358266298765252E-2</c:v>
                </c:pt>
                <c:pt idx="3233">
                  <c:v>1.4358226758722606E-2</c:v>
                </c:pt>
                <c:pt idx="3234">
                  <c:v>1.4358180983802819E-2</c:v>
                </c:pt>
                <c:pt idx="3235">
                  <c:v>1.4358128964047765E-2</c:v>
                </c:pt>
                <c:pt idx="3236">
                  <c:v>1.4358070689429018E-2</c:v>
                </c:pt>
                <c:pt idx="3237">
                  <c:v>1.4358006149988363E-2</c:v>
                </c:pt>
                <c:pt idx="3238">
                  <c:v>1.4357935335709223E-2</c:v>
                </c:pt>
                <c:pt idx="3239">
                  <c:v>1.4357858236633131E-2</c:v>
                </c:pt>
                <c:pt idx="3240">
                  <c:v>1.4357774842732068E-2</c:v>
                </c:pt>
                <c:pt idx="3241">
                  <c:v>1.4357685144047309E-2</c:v>
                </c:pt>
                <c:pt idx="3242">
                  <c:v>1.435758913057421E-2</c:v>
                </c:pt>
                <c:pt idx="3243">
                  <c:v>1.4357486792307783E-2</c:v>
                </c:pt>
                <c:pt idx="3244">
                  <c:v>1.4357378119277944E-2</c:v>
                </c:pt>
                <c:pt idx="3245">
                  <c:v>1.4357263101479873E-2</c:v>
                </c:pt>
                <c:pt idx="3246">
                  <c:v>1.4357141728943233E-2</c:v>
                </c:pt>
                <c:pt idx="3247">
                  <c:v>1.4357013991640149E-2</c:v>
                </c:pt>
                <c:pt idx="3248">
                  <c:v>1.4356879879612046E-2</c:v>
                </c:pt>
                <c:pt idx="3249">
                  <c:v>1.4356739382854016E-2</c:v>
                </c:pt>
                <c:pt idx="3250">
                  <c:v>1.4356592491396043E-2</c:v>
                </c:pt>
                <c:pt idx="3251">
                  <c:v>1.4356439195209739E-2</c:v>
                </c:pt>
                <c:pt idx="3252">
                  <c:v>1.4356279484336864E-2</c:v>
                </c:pt>
                <c:pt idx="3253">
                  <c:v>1.4356113348772407E-2</c:v>
                </c:pt>
                <c:pt idx="3254">
                  <c:v>1.4355940778511518E-2</c:v>
                </c:pt>
                <c:pt idx="3255">
                  <c:v>1.4355761763595454E-2</c:v>
                </c:pt>
                <c:pt idx="3256">
                  <c:v>1.4355576294007915E-2</c:v>
                </c:pt>
                <c:pt idx="3257">
                  <c:v>1.4332945306461372E-2</c:v>
                </c:pt>
                <c:pt idx="3258">
                  <c:v>1.4315964131353319E-2</c:v>
                </c:pt>
                <c:pt idx="3259">
                  <c:v>1.4315759797655942E-2</c:v>
                </c:pt>
                <c:pt idx="3260">
                  <c:v>1.4315548987081761E-2</c:v>
                </c:pt>
                <c:pt idx="3261">
                  <c:v>1.4315331689653167E-2</c:v>
                </c:pt>
                <c:pt idx="3262">
                  <c:v>1.4315107895404038E-2</c:v>
                </c:pt>
                <c:pt idx="3263">
                  <c:v>1.4314877594414802E-2</c:v>
                </c:pt>
                <c:pt idx="3264">
                  <c:v>1.4314640776661483E-2</c:v>
                </c:pt>
                <c:pt idx="3265">
                  <c:v>1.4314397432201057E-2</c:v>
                </c:pt>
                <c:pt idx="3266">
                  <c:v>1.4314147551102392E-2</c:v>
                </c:pt>
                <c:pt idx="3267">
                  <c:v>1.4313891123376202E-2</c:v>
                </c:pt>
                <c:pt idx="3268">
                  <c:v>1.4313628139044857E-2</c:v>
                </c:pt>
                <c:pt idx="3269">
                  <c:v>1.4313358588165374E-2</c:v>
                </c:pt>
                <c:pt idx="3270">
                  <c:v>1.4313082460760301E-2</c:v>
                </c:pt>
                <c:pt idx="3271">
                  <c:v>1.4312799746875009E-2</c:v>
                </c:pt>
                <c:pt idx="3272">
                  <c:v>1.4312510436543436E-2</c:v>
                </c:pt>
                <c:pt idx="3273">
                  <c:v>1.431221451981117E-2</c:v>
                </c:pt>
                <c:pt idx="3274">
                  <c:v>1.4311911986712143E-2</c:v>
                </c:pt>
                <c:pt idx="3275">
                  <c:v>1.4311602827245433E-2</c:v>
                </c:pt>
                <c:pt idx="3276">
                  <c:v>1.431128703149139E-2</c:v>
                </c:pt>
                <c:pt idx="3277">
                  <c:v>1.4310964589483938E-2</c:v>
                </c:pt>
                <c:pt idx="3278">
                  <c:v>1.4310635491256912E-2</c:v>
                </c:pt>
                <c:pt idx="3279">
                  <c:v>1.4310299726809503E-2</c:v>
                </c:pt>
                <c:pt idx="3280">
                  <c:v>1.4309957286233629E-2</c:v>
                </c:pt>
                <c:pt idx="3281">
                  <c:v>1.4309608159528347E-2</c:v>
                </c:pt>
                <c:pt idx="3282">
                  <c:v>1.4309252336727567E-2</c:v>
                </c:pt>
                <c:pt idx="3283">
                  <c:v>1.4308889807900002E-2</c:v>
                </c:pt>
                <c:pt idx="3284">
                  <c:v>1.4308520563056364E-2</c:v>
                </c:pt>
                <c:pt idx="3285">
                  <c:v>1.430814459224213E-2</c:v>
                </c:pt>
                <c:pt idx="3286">
                  <c:v>1.4307761885491191E-2</c:v>
                </c:pt>
                <c:pt idx="3287">
                  <c:v>1.4307372432825873E-2</c:v>
                </c:pt>
                <c:pt idx="3288">
                  <c:v>1.4306976224314868E-2</c:v>
                </c:pt>
                <c:pt idx="3289">
                  <c:v>1.4306573249968754E-2</c:v>
                </c:pt>
                <c:pt idx="3290">
                  <c:v>1.4306163499821415E-2</c:v>
                </c:pt>
                <c:pt idx="3291">
                  <c:v>1.4305746963930048E-2</c:v>
                </c:pt>
                <c:pt idx="3292">
                  <c:v>1.4305323632305298E-2</c:v>
                </c:pt>
                <c:pt idx="3293">
                  <c:v>1.4304893495015771E-2</c:v>
                </c:pt>
                <c:pt idx="3294">
                  <c:v>1.4304456542072186E-2</c:v>
                </c:pt>
                <c:pt idx="3295">
                  <c:v>1.4304012763520071E-2</c:v>
                </c:pt>
                <c:pt idx="3296">
                  <c:v>1.4303562149393132E-2</c:v>
                </c:pt>
                <c:pt idx="3297">
                  <c:v>1.4303104689725229E-2</c:v>
                </c:pt>
                <c:pt idx="3298">
                  <c:v>1.4302640374573622E-2</c:v>
                </c:pt>
                <c:pt idx="3299">
                  <c:v>1.4302169193937118E-2</c:v>
                </c:pt>
                <c:pt idx="3300">
                  <c:v>1.4301691137884541E-2</c:v>
                </c:pt>
                <c:pt idx="3301">
                  <c:v>1.4301206196426513E-2</c:v>
                </c:pt>
                <c:pt idx="3302">
                  <c:v>1.4300714359620111E-2</c:v>
                </c:pt>
                <c:pt idx="3303">
                  <c:v>1.4300215617498934E-2</c:v>
                </c:pt>
                <c:pt idx="3304">
                  <c:v>1.4299709960085501E-2</c:v>
                </c:pt>
                <c:pt idx="3305">
                  <c:v>1.4299197377425228E-2</c:v>
                </c:pt>
                <c:pt idx="3306">
                  <c:v>1.4298677859574846E-2</c:v>
                </c:pt>
                <c:pt idx="3307">
                  <c:v>1.4298151396533719E-2</c:v>
                </c:pt>
                <c:pt idx="3308">
                  <c:v>1.4297617978358742E-2</c:v>
                </c:pt>
                <c:pt idx="3309">
                  <c:v>1.4297077595083765E-2</c:v>
                </c:pt>
                <c:pt idx="3310">
                  <c:v>1.4296530236730959E-2</c:v>
                </c:pt>
                <c:pt idx="3311">
                  <c:v>1.4295975893357399E-2</c:v>
                </c:pt>
                <c:pt idx="3312">
                  <c:v>1.429541455499686E-2</c:v>
                </c:pt>
                <c:pt idx="3313">
                  <c:v>1.4294846211671482E-2</c:v>
                </c:pt>
                <c:pt idx="3314">
                  <c:v>1.429427085344997E-2</c:v>
                </c:pt>
                <c:pt idx="3315">
                  <c:v>1.4293688470308192E-2</c:v>
                </c:pt>
                <c:pt idx="3316">
                  <c:v>1.4293099052337801E-2</c:v>
                </c:pt>
                <c:pt idx="3317">
                  <c:v>1.4292502589572528E-2</c:v>
                </c:pt>
                <c:pt idx="3318">
                  <c:v>1.4291899072000035E-2</c:v>
                </c:pt>
                <c:pt idx="3319">
                  <c:v>1.4291288489723487E-2</c:v>
                </c:pt>
                <c:pt idx="3320">
                  <c:v>1.4290670832718733E-2</c:v>
                </c:pt>
                <c:pt idx="3321">
                  <c:v>1.4290046091077559E-2</c:v>
                </c:pt>
                <c:pt idx="3322">
                  <c:v>1.4289414254775819E-2</c:v>
                </c:pt>
                <c:pt idx="3323">
                  <c:v>1.4288775313893611E-2</c:v>
                </c:pt>
                <c:pt idx="3324">
                  <c:v>1.428812925845299E-2</c:v>
                </c:pt>
                <c:pt idx="3325">
                  <c:v>1.428747607851113E-2</c:v>
                </c:pt>
                <c:pt idx="3326">
                  <c:v>1.4286815764066915E-2</c:v>
                </c:pt>
                <c:pt idx="3327">
                  <c:v>1.4286148305165681E-2</c:v>
                </c:pt>
                <c:pt idx="3328">
                  <c:v>1.4285473691876004E-2</c:v>
                </c:pt>
                <c:pt idx="3329">
                  <c:v>1.4284791914196919E-2</c:v>
                </c:pt>
                <c:pt idx="3330">
                  <c:v>1.428410296219678E-2</c:v>
                </c:pt>
                <c:pt idx="3331">
                  <c:v>1.4283406825874744E-2</c:v>
                </c:pt>
                <c:pt idx="3332">
                  <c:v>1.4282703495287709E-2</c:v>
                </c:pt>
                <c:pt idx="3333">
                  <c:v>1.4281992960492486E-2</c:v>
                </c:pt>
                <c:pt idx="3334">
                  <c:v>1.4281275211476525E-2</c:v>
                </c:pt>
                <c:pt idx="3335">
                  <c:v>1.428055023834309E-2</c:v>
                </c:pt>
                <c:pt idx="3336">
                  <c:v>1.4279818031044939E-2</c:v>
                </c:pt>
                <c:pt idx="3337">
                  <c:v>1.4279078579696661E-2</c:v>
                </c:pt>
                <c:pt idx="3338">
                  <c:v>1.427833187427411E-2</c:v>
                </c:pt>
                <c:pt idx="3339">
                  <c:v>1.4277577904869051E-2</c:v>
                </c:pt>
                <c:pt idx="3340">
                  <c:v>1.4276816661457248E-2</c:v>
                </c:pt>
                <c:pt idx="3341">
                  <c:v>1.4276048134118719E-2</c:v>
                </c:pt>
                <c:pt idx="3342">
                  <c:v>1.4275272312898754E-2</c:v>
                </c:pt>
                <c:pt idx="3343">
                  <c:v>1.427448918779642E-2</c:v>
                </c:pt>
                <c:pt idx="3344">
                  <c:v>1.4273698748856832E-2</c:v>
                </c:pt>
                <c:pt idx="3345">
                  <c:v>1.4272900986136847E-2</c:v>
                </c:pt>
                <c:pt idx="3346">
                  <c:v>1.4272095889658751E-2</c:v>
                </c:pt>
                <c:pt idx="3347">
                  <c:v>1.4271283449433014E-2</c:v>
                </c:pt>
                <c:pt idx="3348">
                  <c:v>1.4270463655562768E-2</c:v>
                </c:pt>
                <c:pt idx="3349">
                  <c:v>1.4269636498023831E-2</c:v>
                </c:pt>
                <c:pt idx="3350">
                  <c:v>1.4268801966896271E-2</c:v>
                </c:pt>
                <c:pt idx="3351">
                  <c:v>1.4267960052155727E-2</c:v>
                </c:pt>
                <c:pt idx="3352">
                  <c:v>1.4267110743905327E-2</c:v>
                </c:pt>
                <c:pt idx="3353">
                  <c:v>1.4266254032132612E-2</c:v>
                </c:pt>
                <c:pt idx="3354">
                  <c:v>1.4265389906917465E-2</c:v>
                </c:pt>
                <c:pt idx="3355">
                  <c:v>1.4264518358247252E-2</c:v>
                </c:pt>
                <c:pt idx="3356">
                  <c:v>1.4263639376201932E-2</c:v>
                </c:pt>
                <c:pt idx="3357">
                  <c:v>1.4262752950803679E-2</c:v>
                </c:pt>
                <c:pt idx="3358">
                  <c:v>1.4261859072062741E-2</c:v>
                </c:pt>
                <c:pt idx="3359">
                  <c:v>1.4260957730047744E-2</c:v>
                </c:pt>
                <c:pt idx="3360">
                  <c:v>1.4260048914792336E-2</c:v>
                </c:pt>
                <c:pt idx="3361">
                  <c:v>1.425913261631836E-2</c:v>
                </c:pt>
                <c:pt idx="3362">
                  <c:v>1.4258208824659634E-2</c:v>
                </c:pt>
                <c:pt idx="3363">
                  <c:v>1.4257277529872943E-2</c:v>
                </c:pt>
                <c:pt idx="3364">
                  <c:v>1.4256338721991875E-2</c:v>
                </c:pt>
                <c:pt idx="3365">
                  <c:v>1.4255392391026838E-2</c:v>
                </c:pt>
                <c:pt idx="3366">
                  <c:v>1.4254438527034747E-2</c:v>
                </c:pt>
                <c:pt idx="3367">
                  <c:v>1.4253477120060724E-2</c:v>
                </c:pt>
                <c:pt idx="3368">
                  <c:v>1.4252508160115154E-2</c:v>
                </c:pt>
                <c:pt idx="3369">
                  <c:v>1.425153163725496E-2</c:v>
                </c:pt>
                <c:pt idx="3370">
                  <c:v>1.4250547541513685E-2</c:v>
                </c:pt>
                <c:pt idx="3371">
                  <c:v>1.4249555862924892E-2</c:v>
                </c:pt>
                <c:pt idx="3372">
                  <c:v>1.4248556591510543E-2</c:v>
                </c:pt>
                <c:pt idx="3373">
                  <c:v>1.424754971732755E-2</c:v>
                </c:pt>
                <c:pt idx="3374">
                  <c:v>1.4246535230409415E-2</c:v>
                </c:pt>
                <c:pt idx="3375">
                  <c:v>1.4245513120789668E-2</c:v>
                </c:pt>
                <c:pt idx="3376">
                  <c:v>1.4244483378501989E-2</c:v>
                </c:pt>
                <c:pt idx="3377">
                  <c:v>1.4243445993579958E-2</c:v>
                </c:pt>
                <c:pt idx="3378">
                  <c:v>1.4242400956057067E-2</c:v>
                </c:pt>
                <c:pt idx="3379">
                  <c:v>1.424134825600161E-2</c:v>
                </c:pt>
                <c:pt idx="3380">
                  <c:v>1.4240287883389404E-2</c:v>
                </c:pt>
                <c:pt idx="3381">
                  <c:v>1.4239219828311757E-2</c:v>
                </c:pt>
                <c:pt idx="3382">
                  <c:v>1.4238144080790653E-2</c:v>
                </c:pt>
                <c:pt idx="3383">
                  <c:v>1.4237060630848153E-2</c:v>
                </c:pt>
                <c:pt idx="3384">
                  <c:v>1.4235969468540955E-2</c:v>
                </c:pt>
                <c:pt idx="3385">
                  <c:v>1.4234870583867834E-2</c:v>
                </c:pt>
                <c:pt idx="3386">
                  <c:v>1.4233763966931661E-2</c:v>
                </c:pt>
                <c:pt idx="3387">
                  <c:v>1.4232649607685152E-2</c:v>
                </c:pt>
                <c:pt idx="3388">
                  <c:v>1.4231527496231206E-2</c:v>
                </c:pt>
                <c:pt idx="3389">
                  <c:v>1.4230397622591772E-2</c:v>
                </c:pt>
                <c:pt idx="3390">
                  <c:v>1.4229259976777226E-2</c:v>
                </c:pt>
                <c:pt idx="3391">
                  <c:v>1.4228114548832743E-2</c:v>
                </c:pt>
                <c:pt idx="3392">
                  <c:v>1.4226961328826398E-2</c:v>
                </c:pt>
                <c:pt idx="3393">
                  <c:v>1.4225800306768552E-2</c:v>
                </c:pt>
                <c:pt idx="3394">
                  <c:v>1.4224631472681297E-2</c:v>
                </c:pt>
                <c:pt idx="3395">
                  <c:v>1.4223454816632775E-2</c:v>
                </c:pt>
                <c:pt idx="3396">
                  <c:v>1.4222270328633338E-2</c:v>
                </c:pt>
                <c:pt idx="3397">
                  <c:v>1.4221077998739623E-2</c:v>
                </c:pt>
                <c:pt idx="3398">
                  <c:v>1.421987781697363E-2</c:v>
                </c:pt>
                <c:pt idx="3399">
                  <c:v>1.421866977338025E-2</c:v>
                </c:pt>
                <c:pt idx="3400">
                  <c:v>1.4217453857992959E-2</c:v>
                </c:pt>
                <c:pt idx="3401">
                  <c:v>1.4216230060833829E-2</c:v>
                </c:pt>
                <c:pt idx="3402">
                  <c:v>1.4214998371970962E-2</c:v>
                </c:pt>
                <c:pt idx="3403">
                  <c:v>1.4213758781403107E-2</c:v>
                </c:pt>
                <c:pt idx="3404">
                  <c:v>1.4212511279210019E-2</c:v>
                </c:pt>
                <c:pt idx="3405">
                  <c:v>1.4211255855390514E-2</c:v>
                </c:pt>
                <c:pt idx="3406">
                  <c:v>1.4209992499989454E-2</c:v>
                </c:pt>
                <c:pt idx="3407">
                  <c:v>1.4208721203040283E-2</c:v>
                </c:pt>
                <c:pt idx="3408">
                  <c:v>1.4207441954622911E-2</c:v>
                </c:pt>
                <c:pt idx="3409">
                  <c:v>1.4206154744701245E-2</c:v>
                </c:pt>
                <c:pt idx="3410">
                  <c:v>1.420485956336659E-2</c:v>
                </c:pt>
                <c:pt idx="3411">
                  <c:v>1.4203556400640801E-2</c:v>
                </c:pt>
                <c:pt idx="3412">
                  <c:v>1.4202151184561496E-2</c:v>
                </c:pt>
                <c:pt idx="3413">
                  <c:v>1.4211831312372263E-2</c:v>
                </c:pt>
                <c:pt idx="3414">
                  <c:v>1.4238311164128646E-2</c:v>
                </c:pt>
                <c:pt idx="3415">
                  <c:v>1.4236971168299015E-2</c:v>
                </c:pt>
                <c:pt idx="3416">
                  <c:v>1.4235623117814266E-2</c:v>
                </c:pt>
                <c:pt idx="3417">
                  <c:v>1.4234267002680417E-2</c:v>
                </c:pt>
                <c:pt idx="3418">
                  <c:v>1.4232902812926921E-2</c:v>
                </c:pt>
                <c:pt idx="3419">
                  <c:v>1.42315305385598E-2</c:v>
                </c:pt>
                <c:pt idx="3420">
                  <c:v>1.4230150169585122E-2</c:v>
                </c:pt>
                <c:pt idx="3421">
                  <c:v>1.4228761696008944E-2</c:v>
                </c:pt>
                <c:pt idx="3422">
                  <c:v>1.4227365107837292E-2</c:v>
                </c:pt>
                <c:pt idx="3423">
                  <c:v>1.4225960395111197E-2</c:v>
                </c:pt>
                <c:pt idx="3424">
                  <c:v>1.4224547547778601E-2</c:v>
                </c:pt>
                <c:pt idx="3425">
                  <c:v>1.4223126555903576E-2</c:v>
                </c:pt>
                <c:pt idx="3426">
                  <c:v>1.4221697409468995E-2</c:v>
                </c:pt>
                <c:pt idx="3427">
                  <c:v>1.4220260098503997E-2</c:v>
                </c:pt>
                <c:pt idx="3428">
                  <c:v>1.4218814612980029E-2</c:v>
                </c:pt>
                <c:pt idx="3429">
                  <c:v>1.4217360942949389E-2</c:v>
                </c:pt>
                <c:pt idx="3430">
                  <c:v>1.4215794241006673E-2</c:v>
                </c:pt>
                <c:pt idx="3431">
                  <c:v>1.4214218329119054E-2</c:v>
                </c:pt>
                <c:pt idx="3432">
                  <c:v>1.4212738871242315E-2</c:v>
                </c:pt>
                <c:pt idx="3433">
                  <c:v>1.4211251187443843E-2</c:v>
                </c:pt>
                <c:pt idx="3434">
                  <c:v>1.4209755267741087E-2</c:v>
                </c:pt>
                <c:pt idx="3435">
                  <c:v>1.4208251102140138E-2</c:v>
                </c:pt>
                <c:pt idx="3436">
                  <c:v>1.4206738680646912E-2</c:v>
                </c:pt>
                <c:pt idx="3437">
                  <c:v>1.4205217993267443E-2</c:v>
                </c:pt>
                <c:pt idx="3438">
                  <c:v>1.4203689030030896E-2</c:v>
                </c:pt>
                <c:pt idx="3439">
                  <c:v>1.4202151780908516E-2</c:v>
                </c:pt>
                <c:pt idx="3440">
                  <c:v>1.4200606235941065E-2</c:v>
                </c:pt>
                <c:pt idx="3441">
                  <c:v>1.4199052385134511E-2</c:v>
                </c:pt>
                <c:pt idx="3442">
                  <c:v>1.419749021848331E-2</c:v>
                </c:pt>
                <c:pt idx="3443">
                  <c:v>1.4195919726016379E-2</c:v>
                </c:pt>
                <c:pt idx="3444">
                  <c:v>1.4194340897728325E-2</c:v>
                </c:pt>
                <c:pt idx="3445">
                  <c:v>1.4192753723625022E-2</c:v>
                </c:pt>
                <c:pt idx="3446">
                  <c:v>1.4191158193724018E-2</c:v>
                </c:pt>
                <c:pt idx="3447">
                  <c:v>1.4189554298031344E-2</c:v>
                </c:pt>
                <c:pt idx="3448">
                  <c:v>1.4187942026552691E-2</c:v>
                </c:pt>
                <c:pt idx="3449">
                  <c:v>1.4186321369305841E-2</c:v>
                </c:pt>
                <c:pt idx="3450">
                  <c:v>1.4184692316296647E-2</c:v>
                </c:pt>
                <c:pt idx="3451">
                  <c:v>1.4183054857542631E-2</c:v>
                </c:pt>
                <c:pt idx="3452">
                  <c:v>1.4181408983026582E-2</c:v>
                </c:pt>
                <c:pt idx="3453">
                  <c:v>1.4179754682777377E-2</c:v>
                </c:pt>
                <c:pt idx="3454">
                  <c:v>1.4178091946812776E-2</c:v>
                </c:pt>
                <c:pt idx="3455">
                  <c:v>1.4176420765103779E-2</c:v>
                </c:pt>
                <c:pt idx="3456">
                  <c:v>1.4174741127714318E-2</c:v>
                </c:pt>
                <c:pt idx="3457">
                  <c:v>1.417305302460385E-2</c:v>
                </c:pt>
                <c:pt idx="3458">
                  <c:v>1.4171356445813086E-2</c:v>
                </c:pt>
                <c:pt idx="3459">
                  <c:v>1.4169651381324685E-2</c:v>
                </c:pt>
                <c:pt idx="3460">
                  <c:v>1.4167937821179347E-2</c:v>
                </c:pt>
                <c:pt idx="3461">
                  <c:v>1.4166215755371334E-2</c:v>
                </c:pt>
                <c:pt idx="3462">
                  <c:v>1.4164485173906506E-2</c:v>
                </c:pt>
                <c:pt idx="3463">
                  <c:v>1.4162746066779197E-2</c:v>
                </c:pt>
                <c:pt idx="3464">
                  <c:v>1.4160873156505709E-2</c:v>
                </c:pt>
                <c:pt idx="3465">
                  <c:v>1.4147915963814921E-2</c:v>
                </c:pt>
                <c:pt idx="3466">
                  <c:v>1.4118543744582605E-2</c:v>
                </c:pt>
                <c:pt idx="3467">
                  <c:v>1.4116774058961317E-2</c:v>
                </c:pt>
                <c:pt idx="3468">
                  <c:v>1.4114995819725102E-2</c:v>
                </c:pt>
                <c:pt idx="3469">
                  <c:v>1.4113209016953315E-2</c:v>
                </c:pt>
                <c:pt idx="3470">
                  <c:v>1.4111413640656077E-2</c:v>
                </c:pt>
                <c:pt idx="3471">
                  <c:v>1.4109609680854859E-2</c:v>
                </c:pt>
                <c:pt idx="3472">
                  <c:v>1.4107797127617418E-2</c:v>
                </c:pt>
                <c:pt idx="3473">
                  <c:v>1.4105975970965454E-2</c:v>
                </c:pt>
                <c:pt idx="3474">
                  <c:v>1.4104146200943576E-2</c:v>
                </c:pt>
                <c:pt idx="3475">
                  <c:v>1.4102307807573267E-2</c:v>
                </c:pt>
                <c:pt idx="3476">
                  <c:v>1.4100460780910706E-2</c:v>
                </c:pt>
                <c:pt idx="3477">
                  <c:v>1.4098605110977573E-2</c:v>
                </c:pt>
                <c:pt idx="3478">
                  <c:v>1.4096206002709341E-2</c:v>
                </c:pt>
                <c:pt idx="3479">
                  <c:v>1.4093793630097572E-2</c:v>
                </c:pt>
                <c:pt idx="3480">
                  <c:v>1.4091907010014351E-2</c:v>
                </c:pt>
                <c:pt idx="3481">
                  <c:v>1.4090011701120468E-2</c:v>
                </c:pt>
                <c:pt idx="3482">
                  <c:v>1.4088107693449099E-2</c:v>
                </c:pt>
                <c:pt idx="3483">
                  <c:v>1.4086194977033168E-2</c:v>
                </c:pt>
                <c:pt idx="3484">
                  <c:v>1.4084273541894137E-2</c:v>
                </c:pt>
                <c:pt idx="3485">
                  <c:v>1.408234337811143E-2</c:v>
                </c:pt>
                <c:pt idx="3486">
                  <c:v>1.4080404475694922E-2</c:v>
                </c:pt>
                <c:pt idx="3487">
                  <c:v>1.4078456824654447E-2</c:v>
                </c:pt>
                <c:pt idx="3488">
                  <c:v>1.4076500415069202E-2</c:v>
                </c:pt>
                <c:pt idx="3489">
                  <c:v>1.4074535236972441E-2</c:v>
                </c:pt>
                <c:pt idx="3490">
                  <c:v>1.4072561280373862E-2</c:v>
                </c:pt>
                <c:pt idx="3491">
                  <c:v>1.4070578535318033E-2</c:v>
                </c:pt>
                <c:pt idx="3492">
                  <c:v>1.4068586991861184E-2</c:v>
                </c:pt>
                <c:pt idx="3493">
                  <c:v>1.4066586640024768E-2</c:v>
                </c:pt>
                <c:pt idx="3494">
                  <c:v>1.4064577469829947E-2</c:v>
                </c:pt>
                <c:pt idx="3495">
                  <c:v>1.4062559471333095E-2</c:v>
                </c:pt>
                <c:pt idx="3496">
                  <c:v>1.4060532634578673E-2</c:v>
                </c:pt>
                <c:pt idx="3497">
                  <c:v>1.4058496949588151E-2</c:v>
                </c:pt>
                <c:pt idx="3498">
                  <c:v>1.4056452406394327E-2</c:v>
                </c:pt>
                <c:pt idx="3499">
                  <c:v>1.4054398995041722E-2</c:v>
                </c:pt>
                <c:pt idx="3500">
                  <c:v>1.4052336705563453E-2</c:v>
                </c:pt>
                <c:pt idx="3501">
                  <c:v>1.4050265527992371E-2</c:v>
                </c:pt>
                <c:pt idx="3502">
                  <c:v>1.4048185452384567E-2</c:v>
                </c:pt>
                <c:pt idx="3503">
                  <c:v>1.4046096468749811E-2</c:v>
                </c:pt>
                <c:pt idx="3504">
                  <c:v>1.4043998567144261E-2</c:v>
                </c:pt>
                <c:pt idx="3505">
                  <c:v>1.4041891737577434E-2</c:v>
                </c:pt>
                <c:pt idx="3506">
                  <c:v>1.4039775970117213E-2</c:v>
                </c:pt>
                <c:pt idx="3507">
                  <c:v>1.4037651254784921E-2</c:v>
                </c:pt>
                <c:pt idx="3508">
                  <c:v>1.4035517581636363E-2</c:v>
                </c:pt>
                <c:pt idx="3509">
                  <c:v>1.40333749406468E-2</c:v>
                </c:pt>
                <c:pt idx="3510">
                  <c:v>1.4031223321930058E-2</c:v>
                </c:pt>
                <c:pt idx="3511">
                  <c:v>1.402906271548437E-2</c:v>
                </c:pt>
                <c:pt idx="3512">
                  <c:v>1.4026893111342363E-2</c:v>
                </c:pt>
                <c:pt idx="3513">
                  <c:v>1.40247144995603E-2</c:v>
                </c:pt>
                <c:pt idx="3514">
                  <c:v>1.4022526870136311E-2</c:v>
                </c:pt>
                <c:pt idx="3515">
                  <c:v>1.4020330213172456E-2</c:v>
                </c:pt>
                <c:pt idx="3516">
                  <c:v>1.4018124518632375E-2</c:v>
                </c:pt>
                <c:pt idx="3517">
                  <c:v>1.4015909776595151E-2</c:v>
                </c:pt>
                <c:pt idx="3518">
                  <c:v>1.4013685977093612E-2</c:v>
                </c:pt>
                <c:pt idx="3519">
                  <c:v>1.4011453110148887E-2</c:v>
                </c:pt>
                <c:pt idx="3520">
                  <c:v>1.4009211165805559E-2</c:v>
                </c:pt>
                <c:pt idx="3521">
                  <c:v>1.4006960134107932E-2</c:v>
                </c:pt>
                <c:pt idx="3522">
                  <c:v>1.4004700005100318E-2</c:v>
                </c:pt>
                <c:pt idx="3523">
                  <c:v>1.4002430768757786E-2</c:v>
                </c:pt>
                <c:pt idx="3524">
                  <c:v>1.4000152415205662E-2</c:v>
                </c:pt>
                <c:pt idx="3525">
                  <c:v>1.3997864934407198E-2</c:v>
                </c:pt>
                <c:pt idx="3526">
                  <c:v>1.399556831646479E-2</c:v>
                </c:pt>
                <c:pt idx="3527">
                  <c:v>1.3993262551353278E-2</c:v>
                </c:pt>
                <c:pt idx="3528">
                  <c:v>1.3990947629128543E-2</c:v>
                </c:pt>
                <c:pt idx="3529">
                  <c:v>1.3988623539858004E-2</c:v>
                </c:pt>
                <c:pt idx="3530">
                  <c:v>1.3986290273539878E-2</c:v>
                </c:pt>
                <c:pt idx="3531">
                  <c:v>1.3983947820218346E-2</c:v>
                </c:pt>
                <c:pt idx="3532">
                  <c:v>1.3981596169937726E-2</c:v>
                </c:pt>
                <c:pt idx="3533">
                  <c:v>1.397923531275398E-2</c:v>
                </c:pt>
                <c:pt idx="3534">
                  <c:v>1.3976865238641967E-2</c:v>
                </c:pt>
                <c:pt idx="3535">
                  <c:v>1.3974485937692202E-2</c:v>
                </c:pt>
                <c:pt idx="3536">
                  <c:v>1.3972097399925821E-2</c:v>
                </c:pt>
                <c:pt idx="3537">
                  <c:v>1.396969961539881E-2</c:v>
                </c:pt>
                <c:pt idx="3538">
                  <c:v>1.3967292574097444E-2</c:v>
                </c:pt>
                <c:pt idx="3539">
                  <c:v>1.3964876266112295E-2</c:v>
                </c:pt>
                <c:pt idx="3540">
                  <c:v>1.3962450681441408E-2</c:v>
                </c:pt>
                <c:pt idx="3541">
                  <c:v>1.3960015810152188E-2</c:v>
                </c:pt>
                <c:pt idx="3542">
                  <c:v>1.3957571642254122E-2</c:v>
                </c:pt>
                <c:pt idx="3543">
                  <c:v>1.3955118167779749E-2</c:v>
                </c:pt>
                <c:pt idx="3544">
                  <c:v>1.3952655376808242E-2</c:v>
                </c:pt>
                <c:pt idx="3545">
                  <c:v>1.3950183259325948E-2</c:v>
                </c:pt>
                <c:pt idx="3546">
                  <c:v>1.3947701805411654E-2</c:v>
                </c:pt>
                <c:pt idx="3547">
                  <c:v>1.3945211005040129E-2</c:v>
                </c:pt>
                <c:pt idx="3548">
                  <c:v>1.3942710848336761E-2</c:v>
                </c:pt>
                <c:pt idx="3549">
                  <c:v>1.3940201325253077E-2</c:v>
                </c:pt>
                <c:pt idx="3550">
                  <c:v>1.393768242589114E-2</c:v>
                </c:pt>
                <c:pt idx="3551">
                  <c:v>1.3935154140225694E-2</c:v>
                </c:pt>
                <c:pt idx="3552">
                  <c:v>1.3932616458347294E-2</c:v>
                </c:pt>
                <c:pt idx="3553">
                  <c:v>1.3930069370265233E-2</c:v>
                </c:pt>
                <c:pt idx="3554">
                  <c:v>1.3927512866012098E-2</c:v>
                </c:pt>
                <c:pt idx="3555">
                  <c:v>1.3924946935655441E-2</c:v>
                </c:pt>
                <c:pt idx="3556">
                  <c:v>1.3922371569192793E-2</c:v>
                </c:pt>
                <c:pt idx="3557">
                  <c:v>1.3919786756680116E-2</c:v>
                </c:pt>
                <c:pt idx="3558">
                  <c:v>1.3917192488149889E-2</c:v>
                </c:pt>
                <c:pt idx="3559">
                  <c:v>1.3914588753623178E-2</c:v>
                </c:pt>
                <c:pt idx="3560">
                  <c:v>1.3911975543167011E-2</c:v>
                </c:pt>
                <c:pt idx="3561">
                  <c:v>1.3909352846814176E-2</c:v>
                </c:pt>
                <c:pt idx="3562">
                  <c:v>1.3906720654574052E-2</c:v>
                </c:pt>
                <c:pt idx="3563">
                  <c:v>1.3904078956490505E-2</c:v>
                </c:pt>
                <c:pt idx="3564">
                  <c:v>1.390142774263102E-2</c:v>
                </c:pt>
                <c:pt idx="3565">
                  <c:v>1.3898767002993301E-2</c:v>
                </c:pt>
                <c:pt idx="3566">
                  <c:v>1.3896096727644663E-2</c:v>
                </c:pt>
                <c:pt idx="3567">
                  <c:v>1.3893416906582634E-2</c:v>
                </c:pt>
                <c:pt idx="3568">
                  <c:v>1.3890727529897824E-2</c:v>
                </c:pt>
                <c:pt idx="3569">
                  <c:v>1.3888028587564785E-2</c:v>
                </c:pt>
                <c:pt idx="3570">
                  <c:v>1.388532006966221E-2</c:v>
                </c:pt>
                <c:pt idx="3571">
                  <c:v>1.3882601966211114E-2</c:v>
                </c:pt>
                <c:pt idx="3572">
                  <c:v>1.3879874267267042E-2</c:v>
                </c:pt>
                <c:pt idx="3573">
                  <c:v>1.3877136962827726E-2</c:v>
                </c:pt>
                <c:pt idx="3574">
                  <c:v>1.3874390042983409E-2</c:v>
                </c:pt>
                <c:pt idx="3575">
                  <c:v>1.3871633497697244E-2</c:v>
                </c:pt>
                <c:pt idx="3576">
                  <c:v>1.3868867317094195E-2</c:v>
                </c:pt>
                <c:pt idx="3577">
                  <c:v>1.3866091491137126E-2</c:v>
                </c:pt>
                <c:pt idx="3578">
                  <c:v>1.3863306009893352E-2</c:v>
                </c:pt>
                <c:pt idx="3579">
                  <c:v>1.3860510863395209E-2</c:v>
                </c:pt>
                <c:pt idx="3580">
                  <c:v>1.3857706041686667E-2</c:v>
                </c:pt>
                <c:pt idx="3581">
                  <c:v>1.3854891534788468E-2</c:v>
                </c:pt>
                <c:pt idx="3582">
                  <c:v>1.3852067332744758E-2</c:v>
                </c:pt>
                <c:pt idx="3583">
                  <c:v>1.3849233425610924E-2</c:v>
                </c:pt>
                <c:pt idx="3584">
                  <c:v>1.3846389803373037E-2</c:v>
                </c:pt>
                <c:pt idx="3585">
                  <c:v>1.3843536456132991E-2</c:v>
                </c:pt>
                <c:pt idx="3586">
                  <c:v>1.3840673373865268E-2</c:v>
                </c:pt>
                <c:pt idx="3587">
                  <c:v>1.3837800546636825E-2</c:v>
                </c:pt>
                <c:pt idx="3588">
                  <c:v>1.3834917964514843E-2</c:v>
                </c:pt>
                <c:pt idx="3589">
                  <c:v>1.3832025617462211E-2</c:v>
                </c:pt>
                <c:pt idx="3590">
                  <c:v>1.3829123495569046E-2</c:v>
                </c:pt>
                <c:pt idx="3591">
                  <c:v>1.3826211588879244E-2</c:v>
                </c:pt>
                <c:pt idx="3592">
                  <c:v>1.382328988737893E-2</c:v>
                </c:pt>
                <c:pt idx="3593">
                  <c:v>1.3820358381135021E-2</c:v>
                </c:pt>
                <c:pt idx="3594">
                  <c:v>1.381741706019138E-2</c:v>
                </c:pt>
                <c:pt idx="3595">
                  <c:v>1.3814465914591952E-2</c:v>
                </c:pt>
                <c:pt idx="3596">
                  <c:v>1.3811504934322675E-2</c:v>
                </c:pt>
                <c:pt idx="3597">
                  <c:v>1.3808534109473698E-2</c:v>
                </c:pt>
                <c:pt idx="3598">
                  <c:v>1.3805553430054133E-2</c:v>
                </c:pt>
                <c:pt idx="3599">
                  <c:v>1.380256288610781E-2</c:v>
                </c:pt>
                <c:pt idx="3600">
                  <c:v>1.3799562467678637E-2</c:v>
                </c:pt>
                <c:pt idx="3601">
                  <c:v>1.3796552164787109E-2</c:v>
                </c:pt>
                <c:pt idx="3602">
                  <c:v>1.3793531967477046E-2</c:v>
                </c:pt>
                <c:pt idx="3603">
                  <c:v>1.3790501865792398E-2</c:v>
                </c:pt>
                <c:pt idx="3604">
                  <c:v>1.378746184975373E-2</c:v>
                </c:pt>
                <c:pt idx="3605">
                  <c:v>1.3784411909404824E-2</c:v>
                </c:pt>
                <c:pt idx="3606">
                  <c:v>1.378135203480103E-2</c:v>
                </c:pt>
                <c:pt idx="3607">
                  <c:v>1.3778282215928325E-2</c:v>
                </c:pt>
                <c:pt idx="3608">
                  <c:v>1.3775202442876602E-2</c:v>
                </c:pt>
                <c:pt idx="3609">
                  <c:v>1.3772112705678042E-2</c:v>
                </c:pt>
                <c:pt idx="3610">
                  <c:v>1.3769012994318748E-2</c:v>
                </c:pt>
                <c:pt idx="3611">
                  <c:v>1.376590329888844E-2</c:v>
                </c:pt>
                <c:pt idx="3612">
                  <c:v>1.3762783609384783E-2</c:v>
                </c:pt>
                <c:pt idx="3613">
                  <c:v>1.3759653915897715E-2</c:v>
                </c:pt>
                <c:pt idx="3614">
                  <c:v>1.3756514208390004E-2</c:v>
                </c:pt>
                <c:pt idx="3615">
                  <c:v>1.3753364476939837E-2</c:v>
                </c:pt>
                <c:pt idx="3616">
                  <c:v>1.3750204711614297E-2</c:v>
                </c:pt>
                <c:pt idx="3617">
                  <c:v>1.3747034902387619E-2</c:v>
                </c:pt>
                <c:pt idx="3618">
                  <c:v>1.3743855039326397E-2</c:v>
                </c:pt>
                <c:pt idx="3619">
                  <c:v>1.3740665112474536E-2</c:v>
                </c:pt>
                <c:pt idx="3620">
                  <c:v>1.3737465111852466E-2</c:v>
                </c:pt>
                <c:pt idx="3621">
                  <c:v>1.3750356147114073E-2</c:v>
                </c:pt>
                <c:pt idx="3622">
                  <c:v>1.3768654123009327E-2</c:v>
                </c:pt>
                <c:pt idx="3623">
                  <c:v>1.3765414991228552E-2</c:v>
                </c:pt>
                <c:pt idx="3624">
                  <c:v>1.376216571812044E-2</c:v>
                </c:pt>
                <c:pt idx="3625">
                  <c:v>1.3758906293701259E-2</c:v>
                </c:pt>
                <c:pt idx="3626">
                  <c:v>1.3755636707941058E-2</c:v>
                </c:pt>
                <c:pt idx="3627">
                  <c:v>1.3752356950925739E-2</c:v>
                </c:pt>
                <c:pt idx="3628">
                  <c:v>1.3749067012590368E-2</c:v>
                </c:pt>
                <c:pt idx="3629">
                  <c:v>1.3745766882974447E-2</c:v>
                </c:pt>
                <c:pt idx="3630">
                  <c:v>1.3742456552082623E-2</c:v>
                </c:pt>
                <c:pt idx="3631">
                  <c:v>1.3739136009942936E-2</c:v>
                </c:pt>
                <c:pt idx="3632">
                  <c:v>1.3735805246536774E-2</c:v>
                </c:pt>
                <c:pt idx="3633">
                  <c:v>1.3732464251880407E-2</c:v>
                </c:pt>
                <c:pt idx="3634">
                  <c:v>1.3729113016001691E-2</c:v>
                </c:pt>
                <c:pt idx="3635">
                  <c:v>1.3725751528893644E-2</c:v>
                </c:pt>
                <c:pt idx="3636">
                  <c:v>1.3722379780549384E-2</c:v>
                </c:pt>
                <c:pt idx="3637">
                  <c:v>1.3718997761008326E-2</c:v>
                </c:pt>
                <c:pt idx="3638">
                  <c:v>1.3715605460263526E-2</c:v>
                </c:pt>
                <c:pt idx="3639">
                  <c:v>1.3712202868331129E-2</c:v>
                </c:pt>
                <c:pt idx="3640">
                  <c:v>1.3708789975204094E-2</c:v>
                </c:pt>
                <c:pt idx="3641">
                  <c:v>1.3705366770922036E-2</c:v>
                </c:pt>
                <c:pt idx="3642">
                  <c:v>1.3701933245454575E-2</c:v>
                </c:pt>
                <c:pt idx="3643">
                  <c:v>1.3698489388841181E-2</c:v>
                </c:pt>
                <c:pt idx="3644">
                  <c:v>1.3695035191086351E-2</c:v>
                </c:pt>
                <c:pt idx="3645">
                  <c:v>1.3691570642194695E-2</c:v>
                </c:pt>
                <c:pt idx="3646">
                  <c:v>1.3688095732159112E-2</c:v>
                </c:pt>
                <c:pt idx="3647">
                  <c:v>1.3684610451019048E-2</c:v>
                </c:pt>
                <c:pt idx="3648">
                  <c:v>1.3681114788767403E-2</c:v>
                </c:pt>
                <c:pt idx="3649">
                  <c:v>1.3677608735408697E-2</c:v>
                </c:pt>
                <c:pt idx="3650">
                  <c:v>1.3674092280970744E-2</c:v>
                </c:pt>
                <c:pt idx="3651">
                  <c:v>1.3670565415411392E-2</c:v>
                </c:pt>
                <c:pt idx="3652">
                  <c:v>1.3667028128828232E-2</c:v>
                </c:pt>
                <c:pt idx="3653">
                  <c:v>1.3663480411144433E-2</c:v>
                </c:pt>
                <c:pt idx="3654">
                  <c:v>1.365992225242251E-2</c:v>
                </c:pt>
                <c:pt idx="3655">
                  <c:v>1.3656353642643802E-2</c:v>
                </c:pt>
                <c:pt idx="3656">
                  <c:v>1.3652774571835755E-2</c:v>
                </c:pt>
                <c:pt idx="3657">
                  <c:v>1.3649185029991455E-2</c:v>
                </c:pt>
                <c:pt idx="3658">
                  <c:v>1.3645585007126879E-2</c:v>
                </c:pt>
                <c:pt idx="3659">
                  <c:v>1.3641974493246462E-2</c:v>
                </c:pt>
                <c:pt idx="3660">
                  <c:v>1.3638353478389535E-2</c:v>
                </c:pt>
                <c:pt idx="3661">
                  <c:v>1.3634721952513857E-2</c:v>
                </c:pt>
                <c:pt idx="3662">
                  <c:v>1.3631079905658892E-2</c:v>
                </c:pt>
                <c:pt idx="3663">
                  <c:v>1.3627427327840575E-2</c:v>
                </c:pt>
                <c:pt idx="3664">
                  <c:v>1.362376420904008E-2</c:v>
                </c:pt>
                <c:pt idx="3665">
                  <c:v>1.362009053928501E-2</c:v>
                </c:pt>
                <c:pt idx="3666">
                  <c:v>1.3616406308602953E-2</c:v>
                </c:pt>
                <c:pt idx="3667">
                  <c:v>1.361271150696345E-2</c:v>
                </c:pt>
                <c:pt idx="3668">
                  <c:v>1.3609006124394073E-2</c:v>
                </c:pt>
                <c:pt idx="3669">
                  <c:v>1.3605290150899174E-2</c:v>
                </c:pt>
                <c:pt idx="3670">
                  <c:v>1.3601563576517902E-2</c:v>
                </c:pt>
                <c:pt idx="3671">
                  <c:v>1.3597826391208247E-2</c:v>
                </c:pt>
                <c:pt idx="3672">
                  <c:v>1.3593810342298729E-2</c:v>
                </c:pt>
                <c:pt idx="3673">
                  <c:v>1.3579152886070965E-2</c:v>
                </c:pt>
                <c:pt idx="3674">
                  <c:v>1.3548891510347763E-2</c:v>
                </c:pt>
                <c:pt idx="3675">
                  <c:v>1.3545120590449076E-2</c:v>
                </c:pt>
                <c:pt idx="3676">
                  <c:v>1.3540890319009536E-2</c:v>
                </c:pt>
                <c:pt idx="3677">
                  <c:v>1.3528917842744905E-2</c:v>
                </c:pt>
                <c:pt idx="3678">
                  <c:v>1.3514159589438156E-2</c:v>
                </c:pt>
                <c:pt idx="3679">
                  <c:v>1.3499422852262728E-2</c:v>
                </c:pt>
                <c:pt idx="3680">
                  <c:v>1.3484707712829291E-2</c:v>
                </c:pt>
                <c:pt idx="3681">
                  <c:v>1.3470014252818262E-2</c:v>
                </c:pt>
                <c:pt idx="3682">
                  <c:v>1.3455342553863608E-2</c:v>
                </c:pt>
                <c:pt idx="3683">
                  <c:v>1.3440692697645681E-2</c:v>
                </c:pt>
                <c:pt idx="3684">
                  <c:v>1.3426064765810153E-2</c:v>
                </c:pt>
                <c:pt idx="3685">
                  <c:v>1.3411458839991399E-2</c:v>
                </c:pt>
                <c:pt idx="3686">
                  <c:v>1.339687500186992E-2</c:v>
                </c:pt>
                <c:pt idx="3687">
                  <c:v>1.3382313333068436E-2</c:v>
                </c:pt>
                <c:pt idx="3688">
                  <c:v>1.3367773915267746E-2</c:v>
                </c:pt>
                <c:pt idx="3689">
                  <c:v>1.33532568301139E-2</c:v>
                </c:pt>
                <c:pt idx="3690">
                  <c:v>1.3338762159252933E-2</c:v>
                </c:pt>
                <c:pt idx="3691">
                  <c:v>1.3324289984342584E-2</c:v>
                </c:pt>
                <c:pt idx="3692">
                  <c:v>1.3309840387029205E-2</c:v>
                </c:pt>
                <c:pt idx="3693">
                  <c:v>1.3295413448982127E-2</c:v>
                </c:pt>
                <c:pt idx="3694">
                  <c:v>1.3281009251836125E-2</c:v>
                </c:pt>
                <c:pt idx="3695">
                  <c:v>1.326662787726084E-2</c:v>
                </c:pt>
                <c:pt idx="3696">
                  <c:v>1.3252269406902753E-2</c:v>
                </c:pt>
                <c:pt idx="3697">
                  <c:v>1.3237933922396779E-2</c:v>
                </c:pt>
                <c:pt idx="3698">
                  <c:v>1.3223621505435707E-2</c:v>
                </c:pt>
                <c:pt idx="3699">
                  <c:v>1.3209332237643222E-2</c:v>
                </c:pt>
                <c:pt idx="3700">
                  <c:v>1.3195066200677542E-2</c:v>
                </c:pt>
                <c:pt idx="3701">
                  <c:v>1.318082347619701E-2</c:v>
                </c:pt>
                <c:pt idx="3702">
                  <c:v>1.3166604145848457E-2</c:v>
                </c:pt>
                <c:pt idx="3703">
                  <c:v>1.3152408291290416E-2</c:v>
                </c:pt>
                <c:pt idx="3704">
                  <c:v>1.313823599418126E-2</c:v>
                </c:pt>
                <c:pt idx="3705">
                  <c:v>1.3124087336156408E-2</c:v>
                </c:pt>
                <c:pt idx="3706">
                  <c:v>1.3109962398897801E-2</c:v>
                </c:pt>
                <c:pt idx="3707">
                  <c:v>1.3095861264017745E-2</c:v>
                </c:pt>
                <c:pt idx="3708">
                  <c:v>1.3081784013221291E-2</c:v>
                </c:pt>
                <c:pt idx="3709">
                  <c:v>1.3067730728109355E-2</c:v>
                </c:pt>
                <c:pt idx="3710">
                  <c:v>1.30537014903756E-2</c:v>
                </c:pt>
                <c:pt idx="3711">
                  <c:v>1.3039696381644055E-2</c:v>
                </c:pt>
                <c:pt idx="3712">
                  <c:v>1.3025715483596836E-2</c:v>
                </c:pt>
                <c:pt idx="3713">
                  <c:v>1.3011758877858387E-2</c:v>
                </c:pt>
                <c:pt idx="3714">
                  <c:v>1.2997826646099274E-2</c:v>
                </c:pt>
                <c:pt idx="3715">
                  <c:v>1.2983918869978626E-2</c:v>
                </c:pt>
                <c:pt idx="3716">
                  <c:v>1.2970035631132467E-2</c:v>
                </c:pt>
                <c:pt idx="3717">
                  <c:v>1.2956177011220104E-2</c:v>
                </c:pt>
                <c:pt idx="3718">
                  <c:v>1.294234309188909E-2</c:v>
                </c:pt>
                <c:pt idx="3719">
                  <c:v>1.2928533954798762E-2</c:v>
                </c:pt>
                <c:pt idx="3720">
                  <c:v>1.2914749681620225E-2</c:v>
                </c:pt>
                <c:pt idx="3721">
                  <c:v>1.2900990353989695E-2</c:v>
                </c:pt>
                <c:pt idx="3722">
                  <c:v>1.2887256053543501E-2</c:v>
                </c:pt>
                <c:pt idx="3723">
                  <c:v>1.2873546861952755E-2</c:v>
                </c:pt>
                <c:pt idx="3724">
                  <c:v>1.2858886720752184E-2</c:v>
                </c:pt>
                <c:pt idx="3725">
                  <c:v>1.2844254952794022E-2</c:v>
                </c:pt>
                <c:pt idx="3726">
                  <c:v>1.2830625206318022E-2</c:v>
                </c:pt>
                <c:pt idx="3727">
                  <c:v>1.2817020907006782E-2</c:v>
                </c:pt>
                <c:pt idx="3728">
                  <c:v>1.2803442136462175E-2</c:v>
                </c:pt>
                <c:pt idx="3729">
                  <c:v>1.2789888976355549E-2</c:v>
                </c:pt>
                <c:pt idx="3730">
                  <c:v>1.277636150834692E-2</c:v>
                </c:pt>
                <c:pt idx="3731">
                  <c:v>1.2762859814096144E-2</c:v>
                </c:pt>
                <c:pt idx="3732">
                  <c:v>1.2749383975228399E-2</c:v>
                </c:pt>
                <c:pt idx="3733">
                  <c:v>1.2735934073415434E-2</c:v>
                </c:pt>
                <c:pt idx="3734">
                  <c:v>1.2722510190305679E-2</c:v>
                </c:pt>
                <c:pt idx="3735">
                  <c:v>1.2709112407570786E-2</c:v>
                </c:pt>
                <c:pt idx="3736">
                  <c:v>1.2695740806824556E-2</c:v>
                </c:pt>
                <c:pt idx="3737">
                  <c:v>1.2682395469762062E-2</c:v>
                </c:pt>
                <c:pt idx="3738">
                  <c:v>1.2669076478020326E-2</c:v>
                </c:pt>
                <c:pt idx="3739">
                  <c:v>1.2655783913236431E-2</c:v>
                </c:pt>
                <c:pt idx="3740">
                  <c:v>1.26425178570708E-2</c:v>
                </c:pt>
                <c:pt idx="3741">
                  <c:v>1.2629278391218534E-2</c:v>
                </c:pt>
                <c:pt idx="3742">
                  <c:v>1.2616065597270524E-2</c:v>
                </c:pt>
                <c:pt idx="3743">
                  <c:v>1.2602879556910382E-2</c:v>
                </c:pt>
                <c:pt idx="3744">
                  <c:v>1.2589720351798712E-2</c:v>
                </c:pt>
                <c:pt idx="3745">
                  <c:v>1.2576588063561227E-2</c:v>
                </c:pt>
                <c:pt idx="3746">
                  <c:v>1.2563482773904806E-2</c:v>
                </c:pt>
                <c:pt idx="3747">
                  <c:v>1.255040456439754E-2</c:v>
                </c:pt>
                <c:pt idx="3748">
                  <c:v>1.2537353516781122E-2</c:v>
                </c:pt>
                <c:pt idx="3749">
                  <c:v>1.2524329712658339E-2</c:v>
                </c:pt>
                <c:pt idx="3750">
                  <c:v>1.2511333233666674E-2</c:v>
                </c:pt>
                <c:pt idx="3751">
                  <c:v>1.2498364161524958E-2</c:v>
                </c:pt>
                <c:pt idx="3752">
                  <c:v>1.2485422577824489E-2</c:v>
                </c:pt>
                <c:pt idx="3753">
                  <c:v>1.2472508564260847E-2</c:v>
                </c:pt>
                <c:pt idx="3754">
                  <c:v>1.2459622202448619E-2</c:v>
                </c:pt>
                <c:pt idx="3755">
                  <c:v>1.2446763574083535E-2</c:v>
                </c:pt>
                <c:pt idx="3756">
                  <c:v>1.2433932760780114E-2</c:v>
                </c:pt>
                <c:pt idx="3757">
                  <c:v>1.2421129844210932E-2</c:v>
                </c:pt>
                <c:pt idx="3758">
                  <c:v>1.2408354906014017E-2</c:v>
                </c:pt>
                <c:pt idx="3759">
                  <c:v>1.2395608027873524E-2</c:v>
                </c:pt>
                <c:pt idx="3760">
                  <c:v>1.2382889291415828E-2</c:v>
                </c:pt>
                <c:pt idx="3761">
                  <c:v>1.2370198778302073E-2</c:v>
                </c:pt>
                <c:pt idx="3762">
                  <c:v>1.2357536570193502E-2</c:v>
                </c:pt>
                <c:pt idx="3763">
                  <c:v>1.2344902748728029E-2</c:v>
                </c:pt>
                <c:pt idx="3764">
                  <c:v>1.2332297395566896E-2</c:v>
                </c:pt>
                <c:pt idx="3765">
                  <c:v>1.2319720592371517E-2</c:v>
                </c:pt>
                <c:pt idx="3766">
                  <c:v>1.2307172420779975E-2</c:v>
                </c:pt>
                <c:pt idx="3767">
                  <c:v>1.2294652962453608E-2</c:v>
                </c:pt>
                <c:pt idx="3768">
                  <c:v>1.2282162299042203E-2</c:v>
                </c:pt>
                <c:pt idx="3769">
                  <c:v>1.2269700512195657E-2</c:v>
                </c:pt>
                <c:pt idx="3770">
                  <c:v>1.2257267683586832E-2</c:v>
                </c:pt>
                <c:pt idx="3771">
                  <c:v>1.2244863894842457E-2</c:v>
                </c:pt>
                <c:pt idx="3772">
                  <c:v>1.2232489227647315E-2</c:v>
                </c:pt>
                <c:pt idx="3773">
                  <c:v>1.222014376360497E-2</c:v>
                </c:pt>
                <c:pt idx="3774">
                  <c:v>1.2207827584423271E-2</c:v>
                </c:pt>
                <c:pt idx="3775">
                  <c:v>1.219554077172906E-2</c:v>
                </c:pt>
                <c:pt idx="3776">
                  <c:v>1.2182409386858859E-2</c:v>
                </c:pt>
                <c:pt idx="3777">
                  <c:v>1.2169311154226896E-2</c:v>
                </c:pt>
                <c:pt idx="3778">
                  <c:v>1.2157117167791361E-2</c:v>
                </c:pt>
                <c:pt idx="3779">
                  <c:v>1.21449528861261E-2</c:v>
                </c:pt>
                <c:pt idx="3780">
                  <c:v>1.2132818390881211E-2</c:v>
                </c:pt>
                <c:pt idx="3781">
                  <c:v>1.2120713763706789E-2</c:v>
                </c:pt>
                <c:pt idx="3782">
                  <c:v>1.2108639086264713E-2</c:v>
                </c:pt>
                <c:pt idx="3783">
                  <c:v>1.2096594440205133E-2</c:v>
                </c:pt>
                <c:pt idx="3784">
                  <c:v>1.2084579907178207E-2</c:v>
                </c:pt>
                <c:pt idx="3785">
                  <c:v>1.2072595568822751E-2</c:v>
                </c:pt>
                <c:pt idx="3786">
                  <c:v>1.2060641506835293E-2</c:v>
                </c:pt>
                <c:pt idx="3787">
                  <c:v>1.2048717802831368E-2</c:v>
                </c:pt>
                <c:pt idx="3788">
                  <c:v>1.2036824538461244E-2</c:v>
                </c:pt>
                <c:pt idx="3789">
                  <c:v>1.2025807782050153E-2</c:v>
                </c:pt>
                <c:pt idx="3790">
                  <c:v>1.2014818084288543E-2</c:v>
                </c:pt>
                <c:pt idx="3791">
                  <c:v>1.2003012240289233E-2</c:v>
                </c:pt>
                <c:pt idx="3792">
                  <c:v>1.1991237150865969E-2</c:v>
                </c:pt>
                <c:pt idx="3793">
                  <c:v>1.1979492897715363E-2</c:v>
                </c:pt>
                <c:pt idx="3794">
                  <c:v>1.1966944476352416E-2</c:v>
                </c:pt>
                <c:pt idx="3795">
                  <c:v>1.1954430856979611E-2</c:v>
                </c:pt>
                <c:pt idx="3796">
                  <c:v>1.1942784049302871E-2</c:v>
                </c:pt>
                <c:pt idx="3797">
                  <c:v>1.1931168416171624E-2</c:v>
                </c:pt>
                <c:pt idx="3798">
                  <c:v>1.191958403923638E-2</c:v>
                </c:pt>
                <c:pt idx="3799">
                  <c:v>1.1908031000101436E-2</c:v>
                </c:pt>
                <c:pt idx="3800">
                  <c:v>1.189650938047521E-2</c:v>
                </c:pt>
                <c:pt idx="3801">
                  <c:v>1.1885019261973504E-2</c:v>
                </c:pt>
                <c:pt idx="3802">
                  <c:v>1.1873560726293085E-2</c:v>
                </c:pt>
                <c:pt idx="3803">
                  <c:v>1.1862133855038415E-2</c:v>
                </c:pt>
                <c:pt idx="3804">
                  <c:v>1.1850738729871604E-2</c:v>
                </c:pt>
                <c:pt idx="3805">
                  <c:v>1.1839375432489566E-2</c:v>
                </c:pt>
                <c:pt idx="3806">
                  <c:v>1.1828044044485056E-2</c:v>
                </c:pt>
                <c:pt idx="3807">
                  <c:v>1.1816744647566659E-2</c:v>
                </c:pt>
                <c:pt idx="3808">
                  <c:v>1.180547732333859E-2</c:v>
                </c:pt>
                <c:pt idx="3809">
                  <c:v>1.1794242153486241E-2</c:v>
                </c:pt>
                <c:pt idx="3810">
                  <c:v>1.1783039219660422E-2</c:v>
                </c:pt>
                <c:pt idx="3811">
                  <c:v>1.1771868603488602E-2</c:v>
                </c:pt>
                <c:pt idx="3812">
                  <c:v>1.1760730386656206E-2</c:v>
                </c:pt>
                <c:pt idx="3813">
                  <c:v>1.1749624650813934E-2</c:v>
                </c:pt>
                <c:pt idx="3814">
                  <c:v>1.1738551477577845E-2</c:v>
                </c:pt>
                <c:pt idx="3815">
                  <c:v>1.1727510948656405E-2</c:v>
                </c:pt>
                <c:pt idx="3816">
                  <c:v>1.1716503145654041E-2</c:v>
                </c:pt>
                <c:pt idx="3817">
                  <c:v>1.1705528150244778E-2</c:v>
                </c:pt>
                <c:pt idx="3818">
                  <c:v>1.1694586044090871E-2</c:v>
                </c:pt>
                <c:pt idx="3819">
                  <c:v>1.1683676908831495E-2</c:v>
                </c:pt>
                <c:pt idx="3820">
                  <c:v>1.1672800826140558E-2</c:v>
                </c:pt>
                <c:pt idx="3821">
                  <c:v>1.1661957877622588E-2</c:v>
                </c:pt>
                <c:pt idx="3822">
                  <c:v>1.1651148144986096E-2</c:v>
                </c:pt>
                <c:pt idx="3823">
                  <c:v>1.1640371709870281E-2</c:v>
                </c:pt>
                <c:pt idx="3824">
                  <c:v>1.1629628653891324E-2</c:v>
                </c:pt>
                <c:pt idx="3825">
                  <c:v>1.1618919058746239E-2</c:v>
                </c:pt>
                <c:pt idx="3826">
                  <c:v>1.1608243006085811E-2</c:v>
                </c:pt>
                <c:pt idx="3827">
                  <c:v>1.1597600577526094E-2</c:v>
                </c:pt>
                <c:pt idx="3828">
                  <c:v>1.1584724416099689E-2</c:v>
                </c:pt>
                <c:pt idx="3829">
                  <c:v>1.1589990390708176E-2</c:v>
                </c:pt>
                <c:pt idx="3830">
                  <c:v>1.1593043624246558E-2</c:v>
                </c:pt>
                <c:pt idx="3831">
                  <c:v>1.1582522337375237E-2</c:v>
                </c:pt>
                <c:pt idx="3832">
                  <c:v>1.1572035211206852E-2</c:v>
                </c:pt>
                <c:pt idx="3833">
                  <c:v>1.156158232763905E-2</c:v>
                </c:pt>
                <c:pt idx="3834">
                  <c:v>1.1551163768546445E-2</c:v>
                </c:pt>
                <c:pt idx="3835">
                  <c:v>1.1540779615815049E-2</c:v>
                </c:pt>
                <c:pt idx="3836">
                  <c:v>1.153042995130775E-2</c:v>
                </c:pt>
                <c:pt idx="3837">
                  <c:v>1.1520114856887411E-2</c:v>
                </c:pt>
                <c:pt idx="3838">
                  <c:v>1.1509834414486459E-2</c:v>
                </c:pt>
                <c:pt idx="3839">
                  <c:v>1.1499588705921489E-2</c:v>
                </c:pt>
                <c:pt idx="3840">
                  <c:v>1.1489377813101706E-2</c:v>
                </c:pt>
                <c:pt idx="3841">
                  <c:v>1.1479201817901569E-2</c:v>
                </c:pt>
                <c:pt idx="3842">
                  <c:v>1.1469060802183904E-2</c:v>
                </c:pt>
                <c:pt idx="3843">
                  <c:v>1.145895484782314E-2</c:v>
                </c:pt>
                <c:pt idx="3844">
                  <c:v>1.1448166489391277E-2</c:v>
                </c:pt>
                <c:pt idx="3845">
                  <c:v>1.1437417675896086E-2</c:v>
                </c:pt>
                <c:pt idx="3846">
                  <c:v>1.1427422447462511E-2</c:v>
                </c:pt>
                <c:pt idx="3847">
                  <c:v>1.1417462619598126E-2</c:v>
                </c:pt>
                <c:pt idx="3848">
                  <c:v>1.1407538274165727E-2</c:v>
                </c:pt>
                <c:pt idx="3849">
                  <c:v>1.1397649493086201E-2</c:v>
                </c:pt>
                <c:pt idx="3850">
                  <c:v>1.138779635818747E-2</c:v>
                </c:pt>
                <c:pt idx="3851">
                  <c:v>1.1377978951390368E-2</c:v>
                </c:pt>
                <c:pt idx="3852">
                  <c:v>1.136819735455758E-2</c:v>
                </c:pt>
                <c:pt idx="3853">
                  <c:v>1.1358451649528598E-2</c:v>
                </c:pt>
                <c:pt idx="3854">
                  <c:v>1.1348741918224353E-2</c:v>
                </c:pt>
                <c:pt idx="3855">
                  <c:v>1.1339068242519032E-2</c:v>
                </c:pt>
                <c:pt idx="3856">
                  <c:v>1.1329430704263762E-2</c:v>
                </c:pt>
                <c:pt idx="3857">
                  <c:v>1.1319829385355985E-2</c:v>
                </c:pt>
                <c:pt idx="3858">
                  <c:v>1.1310264367681849E-2</c:v>
                </c:pt>
                <c:pt idx="3859">
                  <c:v>1.1300735733080399E-2</c:v>
                </c:pt>
                <c:pt idx="3860">
                  <c:v>1.1291243563484184E-2</c:v>
                </c:pt>
                <c:pt idx="3861">
                  <c:v>1.1281787940709328E-2</c:v>
                </c:pt>
                <c:pt idx="3862">
                  <c:v>1.1272368946676409E-2</c:v>
                </c:pt>
                <c:pt idx="3863">
                  <c:v>1.1262986663236666E-2</c:v>
                </c:pt>
                <c:pt idx="3864">
                  <c:v>1.1253641172298707E-2</c:v>
                </c:pt>
                <c:pt idx="3865">
                  <c:v>1.1244332555702126E-2</c:v>
                </c:pt>
                <c:pt idx="3866">
                  <c:v>1.1235060895355817E-2</c:v>
                </c:pt>
                <c:pt idx="3867">
                  <c:v>1.1225826273099079E-2</c:v>
                </c:pt>
                <c:pt idx="3868">
                  <c:v>1.1216628770852499E-2</c:v>
                </c:pt>
                <c:pt idx="3869">
                  <c:v>1.1207468470478351E-2</c:v>
                </c:pt>
                <c:pt idx="3870">
                  <c:v>1.119834545381606E-2</c:v>
                </c:pt>
                <c:pt idx="3871">
                  <c:v>1.1189259802797629E-2</c:v>
                </c:pt>
                <c:pt idx="3872">
                  <c:v>1.118021159927385E-2</c:v>
                </c:pt>
                <c:pt idx="3873">
                  <c:v>1.1171200925118772E-2</c:v>
                </c:pt>
                <c:pt idx="3874">
                  <c:v>1.1162227862229375E-2</c:v>
                </c:pt>
                <c:pt idx="3875">
                  <c:v>1.1153292492456574E-2</c:v>
                </c:pt>
                <c:pt idx="3876">
                  <c:v>1.1144394897697429E-2</c:v>
                </c:pt>
                <c:pt idx="3877">
                  <c:v>1.1135535159802605E-2</c:v>
                </c:pt>
                <c:pt idx="3878">
                  <c:v>1.1126713360680846E-2</c:v>
                </c:pt>
                <c:pt idx="3879">
                  <c:v>1.1117929582205791E-2</c:v>
                </c:pt>
                <c:pt idx="3880">
                  <c:v>1.1109183906228217E-2</c:v>
                </c:pt>
                <c:pt idx="3881">
                  <c:v>1.1087457873111077E-2</c:v>
                </c:pt>
                <c:pt idx="3882">
                  <c:v>1.1061501705206173E-2</c:v>
                </c:pt>
                <c:pt idx="3883">
                  <c:v>1.1052894409664657E-2</c:v>
                </c:pt>
                <c:pt idx="3884">
                  <c:v>1.1044325439150231E-2</c:v>
                </c:pt>
                <c:pt idx="3885">
                  <c:v>1.1035794875301192E-2</c:v>
                </c:pt>
                <c:pt idx="3886">
                  <c:v>1.1027302799802331E-2</c:v>
                </c:pt>
                <c:pt idx="3887">
                  <c:v>1.1018849294257178E-2</c:v>
                </c:pt>
                <c:pt idx="3888">
                  <c:v>1.1010434440350304E-2</c:v>
                </c:pt>
                <c:pt idx="3889">
                  <c:v>1.1002058319743057E-2</c:v>
                </c:pt>
                <c:pt idx="3890">
                  <c:v>1.0993721014085354E-2</c:v>
                </c:pt>
                <c:pt idx="3891">
                  <c:v>1.0985422604992164E-2</c:v>
                </c:pt>
                <c:pt idx="3892">
                  <c:v>1.097716317417104E-2</c:v>
                </c:pt>
                <c:pt idx="3893">
                  <c:v>1.0968942803237038E-2</c:v>
                </c:pt>
                <c:pt idx="3894">
                  <c:v>1.0960761573862913E-2</c:v>
                </c:pt>
                <c:pt idx="3895">
                  <c:v>1.0952619567698297E-2</c:v>
                </c:pt>
                <c:pt idx="3896">
                  <c:v>1.0944516866392655E-2</c:v>
                </c:pt>
                <c:pt idx="3897">
                  <c:v>1.093645355160729E-2</c:v>
                </c:pt>
                <c:pt idx="3898">
                  <c:v>1.0928429704968427E-2</c:v>
                </c:pt>
                <c:pt idx="3899">
                  <c:v>1.0920445408171831E-2</c:v>
                </c:pt>
                <c:pt idx="3900">
                  <c:v>1.0912500742843832E-2</c:v>
                </c:pt>
                <c:pt idx="3901">
                  <c:v>1.0904595790645389E-2</c:v>
                </c:pt>
                <c:pt idx="3902">
                  <c:v>1.0896730633214169E-2</c:v>
                </c:pt>
                <c:pt idx="3903">
                  <c:v>1.0888905352222721E-2</c:v>
                </c:pt>
                <c:pt idx="3904">
                  <c:v>1.088112002933187E-2</c:v>
                </c:pt>
                <c:pt idx="3905">
                  <c:v>1.0873374746167621E-2</c:v>
                </c:pt>
                <c:pt idx="3906">
                  <c:v>1.0865669584390713E-2</c:v>
                </c:pt>
                <c:pt idx="3907">
                  <c:v>1.0858004625661914E-2</c:v>
                </c:pt>
                <c:pt idx="3908">
                  <c:v>1.0850379951653484E-2</c:v>
                </c:pt>
                <c:pt idx="3909">
                  <c:v>1.0842795643979605E-2</c:v>
                </c:pt>
                <c:pt idx="3910">
                  <c:v>1.0835251784323997E-2</c:v>
                </c:pt>
                <c:pt idx="3911">
                  <c:v>1.0827748454312568E-2</c:v>
                </c:pt>
                <c:pt idx="3912">
                  <c:v>1.0820285735628885E-2</c:v>
                </c:pt>
                <c:pt idx="3913">
                  <c:v>1.0812863709898635E-2</c:v>
                </c:pt>
                <c:pt idx="3914">
                  <c:v>1.080548245880535E-2</c:v>
                </c:pt>
                <c:pt idx="3915">
                  <c:v>1.0798142063963108E-2</c:v>
                </c:pt>
                <c:pt idx="3916">
                  <c:v>1.0790842607066789E-2</c:v>
                </c:pt>
                <c:pt idx="3917">
                  <c:v>1.0783584169730312E-2</c:v>
                </c:pt>
                <c:pt idx="3918">
                  <c:v>1.0776366833648701E-2</c:v>
                </c:pt>
                <c:pt idx="3919">
                  <c:v>1.0769190680447288E-2</c:v>
                </c:pt>
                <c:pt idx="3920">
                  <c:v>1.0762055791774567E-2</c:v>
                </c:pt>
                <c:pt idx="3921">
                  <c:v>1.0754962249302124E-2</c:v>
                </c:pt>
                <c:pt idx="3922">
                  <c:v>1.0747910134689986E-2</c:v>
                </c:pt>
                <c:pt idx="3923">
                  <c:v>1.074089952955163E-2</c:v>
                </c:pt>
                <c:pt idx="3924">
                  <c:v>1.073393051557006E-2</c:v>
                </c:pt>
                <c:pt idx="3925">
                  <c:v>1.0727003174405196E-2</c:v>
                </c:pt>
                <c:pt idx="3926">
                  <c:v>1.0720117587705141E-2</c:v>
                </c:pt>
                <c:pt idx="3927">
                  <c:v>1.0713273837094845E-2</c:v>
                </c:pt>
                <c:pt idx="3928">
                  <c:v>1.0706472004257091E-2</c:v>
                </c:pt>
                <c:pt idx="3929">
                  <c:v>1.0699712170851501E-2</c:v>
                </c:pt>
                <c:pt idx="3930">
                  <c:v>1.0692994418502674E-2</c:v>
                </c:pt>
                <c:pt idx="3931">
                  <c:v>1.0686318828893392E-2</c:v>
                </c:pt>
                <c:pt idx="3932">
                  <c:v>1.0679685483659889E-2</c:v>
                </c:pt>
                <c:pt idx="3933">
                  <c:v>1.067309446446133E-2</c:v>
                </c:pt>
                <c:pt idx="3934">
                  <c:v>1.0666545852922382E-2</c:v>
                </c:pt>
                <c:pt idx="3935">
                  <c:v>1.0660039730748552E-2</c:v>
                </c:pt>
                <c:pt idx="3936">
                  <c:v>1.0653576179564223E-2</c:v>
                </c:pt>
                <c:pt idx="3937">
                  <c:v>1.0647155281028413E-2</c:v>
                </c:pt>
                <c:pt idx="3938">
                  <c:v>1.0640777116765516E-2</c:v>
                </c:pt>
                <c:pt idx="3939">
                  <c:v>1.0634441768469154E-2</c:v>
                </c:pt>
                <c:pt idx="3940">
                  <c:v>1.0628149317786568E-2</c:v>
                </c:pt>
                <c:pt idx="3941">
                  <c:v>1.0621899846353543E-2</c:v>
                </c:pt>
                <c:pt idx="3942">
                  <c:v>1.0615693435840359E-2</c:v>
                </c:pt>
                <c:pt idx="3943">
                  <c:v>1.0609530167882512E-2</c:v>
                </c:pt>
                <c:pt idx="3944">
                  <c:v>1.0603410124138565E-2</c:v>
                </c:pt>
                <c:pt idx="3945">
                  <c:v>1.0597333386278761E-2</c:v>
                </c:pt>
                <c:pt idx="3946">
                  <c:v>1.0591300035926784E-2</c:v>
                </c:pt>
                <c:pt idx="3947">
                  <c:v>1.0585310154775717E-2</c:v>
                </c:pt>
                <c:pt idx="3948">
                  <c:v>1.0579363824437664E-2</c:v>
                </c:pt>
                <c:pt idx="3949">
                  <c:v>1.0573461126594035E-2</c:v>
                </c:pt>
                <c:pt idx="3950">
                  <c:v>1.0567602142879808E-2</c:v>
                </c:pt>
                <c:pt idx="3951">
                  <c:v>1.0561786954964668E-2</c:v>
                </c:pt>
                <c:pt idx="3952">
                  <c:v>1.0556015644483597E-2</c:v>
                </c:pt>
                <c:pt idx="3953">
                  <c:v>1.0550288293117622E-2</c:v>
                </c:pt>
                <c:pt idx="3954">
                  <c:v>1.0544604982489903E-2</c:v>
                </c:pt>
                <c:pt idx="3955">
                  <c:v>1.0538965794258318E-2</c:v>
                </c:pt>
                <c:pt idx="3956">
                  <c:v>1.0533370810103757E-2</c:v>
                </c:pt>
                <c:pt idx="3957">
                  <c:v>1.0527820111649121E-2</c:v>
                </c:pt>
                <c:pt idx="3958">
                  <c:v>1.0522313780563477E-2</c:v>
                </c:pt>
                <c:pt idx="3959">
                  <c:v>1.0516851898481328E-2</c:v>
                </c:pt>
                <c:pt idx="3960">
                  <c:v>1.0511434547083195E-2</c:v>
                </c:pt>
                <c:pt idx="3961">
                  <c:v>1.0506061808003267E-2</c:v>
                </c:pt>
                <c:pt idx="3962">
                  <c:v>1.0500733762921962E-2</c:v>
                </c:pt>
                <c:pt idx="3963">
                  <c:v>1.0495450493427066E-2</c:v>
                </c:pt>
                <c:pt idx="3964">
                  <c:v>1.0490212081245016E-2</c:v>
                </c:pt>
                <c:pt idx="3965">
                  <c:v>1.0485018608009676E-2</c:v>
                </c:pt>
                <c:pt idx="3966">
                  <c:v>1.0479870155354948E-2</c:v>
                </c:pt>
                <c:pt idx="3967">
                  <c:v>1.0474766804926053E-2</c:v>
                </c:pt>
                <c:pt idx="3968">
                  <c:v>1.0469708638402898E-2</c:v>
                </c:pt>
                <c:pt idx="3969">
                  <c:v>1.0464695737430594E-2</c:v>
                </c:pt>
                <c:pt idx="3970">
                  <c:v>1.0459728183665791E-2</c:v>
                </c:pt>
                <c:pt idx="3971">
                  <c:v>1.0454806058764872E-2</c:v>
                </c:pt>
                <c:pt idx="3972">
                  <c:v>1.0449929444361111E-2</c:v>
                </c:pt>
                <c:pt idx="3973">
                  <c:v>1.0445098422134102E-2</c:v>
                </c:pt>
                <c:pt idx="3974">
                  <c:v>1.0440313073705304E-2</c:v>
                </c:pt>
                <c:pt idx="3975">
                  <c:v>1.0435573480765591E-2</c:v>
                </c:pt>
                <c:pt idx="3976">
                  <c:v>1.0430879724924721E-2</c:v>
                </c:pt>
                <c:pt idx="3977">
                  <c:v>1.0426231887873453E-2</c:v>
                </c:pt>
                <c:pt idx="3978">
                  <c:v>1.0421630051267538E-2</c:v>
                </c:pt>
                <c:pt idx="3979">
                  <c:v>1.0417074296716462E-2</c:v>
                </c:pt>
                <c:pt idx="3980">
                  <c:v>1.0412564705933909E-2</c:v>
                </c:pt>
                <c:pt idx="3981">
                  <c:v>1.0408101360494391E-2</c:v>
                </c:pt>
                <c:pt idx="3982">
                  <c:v>1.0403684342134435E-2</c:v>
                </c:pt>
                <c:pt idx="3983">
                  <c:v>1.0399313732463143E-2</c:v>
                </c:pt>
                <c:pt idx="3984">
                  <c:v>1.0394683122698603E-2</c:v>
                </c:pt>
                <c:pt idx="3985">
                  <c:v>1.0390104794184889E-2</c:v>
                </c:pt>
                <c:pt idx="3986">
                  <c:v>1.0385880571997281E-2</c:v>
                </c:pt>
                <c:pt idx="3987">
                  <c:v>1.0381703096765822E-2</c:v>
                </c:pt>
                <c:pt idx="3988">
                  <c:v>1.0377572450180108E-2</c:v>
                </c:pt>
                <c:pt idx="3989">
                  <c:v>1.0373488713871745E-2</c:v>
                </c:pt>
                <c:pt idx="3990">
                  <c:v>1.0369451969495532E-2</c:v>
                </c:pt>
                <c:pt idx="3991">
                  <c:v>1.0365462298694447E-2</c:v>
                </c:pt>
                <c:pt idx="3992">
                  <c:v>1.0361519783146072E-2</c:v>
                </c:pt>
                <c:pt idx="3993">
                  <c:v>1.0357624504504925E-2</c:v>
                </c:pt>
                <c:pt idx="3994">
                  <c:v>1.0353776544378943E-2</c:v>
                </c:pt>
                <c:pt idx="3995">
                  <c:v>1.0349975984468593E-2</c:v>
                </c:pt>
                <c:pt idx="3996">
                  <c:v>1.0346222906416328E-2</c:v>
                </c:pt>
                <c:pt idx="3997">
                  <c:v>1.0342517391876242E-2</c:v>
                </c:pt>
                <c:pt idx="3998">
                  <c:v>1.0338859522467419E-2</c:v>
                </c:pt>
                <c:pt idx="3999">
                  <c:v>1.0335249379889873E-2</c:v>
                </c:pt>
                <c:pt idx="4000">
                  <c:v>1.0331687045797334E-2</c:v>
                </c:pt>
                <c:pt idx="4001">
                  <c:v>1.0328172601797038E-2</c:v>
                </c:pt>
                <c:pt idx="4002">
                  <c:v>1.0324706129577085E-2</c:v>
                </c:pt>
                <c:pt idx="4003">
                  <c:v>1.0321287710779226E-2</c:v>
                </c:pt>
                <c:pt idx="4004">
                  <c:v>1.0317917427079907E-2</c:v>
                </c:pt>
                <c:pt idx="4005">
                  <c:v>1.0314595360097413E-2</c:v>
                </c:pt>
                <c:pt idx="4006">
                  <c:v>1.0311321591496307E-2</c:v>
                </c:pt>
                <c:pt idx="4007">
                  <c:v>1.030809620295267E-2</c:v>
                </c:pt>
                <c:pt idx="4008">
                  <c:v>1.0304919276084533E-2</c:v>
                </c:pt>
                <c:pt idx="4009">
                  <c:v>1.0301790892567664E-2</c:v>
                </c:pt>
                <c:pt idx="4010">
                  <c:v>1.0298711134066071E-2</c:v>
                </c:pt>
                <c:pt idx="4011">
                  <c:v>1.0295680082197592E-2</c:v>
                </c:pt>
                <c:pt idx="4012">
                  <c:v>1.0292697818637607E-2</c:v>
                </c:pt>
                <c:pt idx="4013">
                  <c:v>1.0289764425038296E-2</c:v>
                </c:pt>
                <c:pt idx="4014">
                  <c:v>1.0286879983051712E-2</c:v>
                </c:pt>
                <c:pt idx="4015">
                  <c:v>1.0284044574341428E-2</c:v>
                </c:pt>
                <c:pt idx="4016">
                  <c:v>1.0281258280524414E-2</c:v>
                </c:pt>
                <c:pt idx="4017">
                  <c:v>1.0278521183298667E-2</c:v>
                </c:pt>
                <c:pt idx="4018">
                  <c:v>1.0275833364304304E-2</c:v>
                </c:pt>
                <c:pt idx="4019">
                  <c:v>1.0273194905169565E-2</c:v>
                </c:pt>
                <c:pt idx="4020">
                  <c:v>1.0270605887580504E-2</c:v>
                </c:pt>
                <c:pt idx="4021">
                  <c:v>1.0268066393188323E-2</c:v>
                </c:pt>
                <c:pt idx="4022">
                  <c:v>1.0265576503597855E-2</c:v>
                </c:pt>
                <c:pt idx="4023">
                  <c:v>1.0263136300540964E-2</c:v>
                </c:pt>
                <c:pt idx="4024">
                  <c:v>1.0260745865587445E-2</c:v>
                </c:pt>
                <c:pt idx="4025">
                  <c:v>1.0258405280469146E-2</c:v>
                </c:pt>
                <c:pt idx="4026">
                  <c:v>1.0256114626790273E-2</c:v>
                </c:pt>
                <c:pt idx="4027">
                  <c:v>1.0253873986201265E-2</c:v>
                </c:pt>
                <c:pt idx="4028">
                  <c:v>1.0251683440398738E-2</c:v>
                </c:pt>
                <c:pt idx="4029">
                  <c:v>1.0249543070986628E-2</c:v>
                </c:pt>
                <c:pt idx="4030">
                  <c:v>1.0247452959638017E-2</c:v>
                </c:pt>
                <c:pt idx="4031">
                  <c:v>1.0245413188014399E-2</c:v>
                </c:pt>
                <c:pt idx="4032">
                  <c:v>1.0243423837765676E-2</c:v>
                </c:pt>
                <c:pt idx="4033">
                  <c:v>1.0241484990541437E-2</c:v>
                </c:pt>
                <c:pt idx="4034">
                  <c:v>1.0239596727991202E-2</c:v>
                </c:pt>
                <c:pt idx="4035">
                  <c:v>1.023775913176435E-2</c:v>
                </c:pt>
                <c:pt idx="4036">
                  <c:v>1.023584724397335E-2</c:v>
                </c:pt>
                <c:pt idx="4037">
                  <c:v>1.0241987722982309E-2</c:v>
                </c:pt>
                <c:pt idx="4038">
                  <c:v>1.0260348327405975E-2</c:v>
                </c:pt>
                <c:pt idx="4039">
                  <c:v>1.0258717047356362E-2</c:v>
                </c:pt>
                <c:pt idx="4040">
                  <c:v>1.0257136993564359E-2</c:v>
                </c:pt>
                <c:pt idx="4041">
                  <c:v>1.0255608247844104E-2</c:v>
                </c:pt>
                <c:pt idx="4042">
                  <c:v>1.0254130892114216E-2</c:v>
                </c:pt>
                <c:pt idx="4043">
                  <c:v>1.0252705008234988E-2</c:v>
                </c:pt>
                <c:pt idx="4044">
                  <c:v>1.0251330678089823E-2</c:v>
                </c:pt>
                <c:pt idx="4045">
                  <c:v>1.0250007983550361E-2</c:v>
                </c:pt>
                <c:pt idx="4046">
                  <c:v>1.0248737006511301E-2</c:v>
                </c:pt>
                <c:pt idx="4047">
                  <c:v>1.0247517828820898E-2</c:v>
                </c:pt>
                <c:pt idx="4048">
                  <c:v>1.0246350532373532E-2</c:v>
                </c:pt>
                <c:pt idx="4049">
                  <c:v>1.0245235199051867E-2</c:v>
                </c:pt>
                <c:pt idx="4050">
                  <c:v>1.0244171910715251E-2</c:v>
                </c:pt>
                <c:pt idx="4051">
                  <c:v>1.0243160749257591E-2</c:v>
                </c:pt>
                <c:pt idx="4052">
                  <c:v>1.0242201796549678E-2</c:v>
                </c:pt>
                <c:pt idx="4053">
                  <c:v>1.0241295134473477E-2</c:v>
                </c:pt>
                <c:pt idx="4054">
                  <c:v>1.0240382499553434E-2</c:v>
                </c:pt>
                <c:pt idx="4055">
                  <c:v>1.0239528748538493E-2</c:v>
                </c:pt>
                <c:pt idx="4056">
                  <c:v>1.0238786961478863E-2</c:v>
                </c:pt>
                <c:pt idx="4057">
                  <c:v>1.0238097804220509E-2</c:v>
                </c:pt>
                <c:pt idx="4058">
                  <c:v>1.0237461358667828E-2</c:v>
                </c:pt>
                <c:pt idx="4059">
                  <c:v>1.0236877706702023E-2</c:v>
                </c:pt>
                <c:pt idx="4060">
                  <c:v>1.0236346930204027E-2</c:v>
                </c:pt>
                <c:pt idx="4061">
                  <c:v>1.0235869111054695E-2</c:v>
                </c:pt>
                <c:pt idx="4062">
                  <c:v>1.0235444331088247E-2</c:v>
                </c:pt>
                <c:pt idx="4063">
                  <c:v>1.0235072672243294E-2</c:v>
                </c:pt>
                <c:pt idx="4064">
                  <c:v>1.023475421635373E-2</c:v>
                </c:pt>
                <c:pt idx="4065">
                  <c:v>1.0234489045311363E-2</c:v>
                </c:pt>
                <c:pt idx="4066">
                  <c:v>1.0234277241007891E-2</c:v>
                </c:pt>
                <c:pt idx="4067">
                  <c:v>1.023411888527658E-2</c:v>
                </c:pt>
                <c:pt idx="4068">
                  <c:v>1.0234014060055354E-2</c:v>
                </c:pt>
                <c:pt idx="4069">
                  <c:v>1.023396284715406E-2</c:v>
                </c:pt>
                <c:pt idx="4070">
                  <c:v>1.0233965328510111E-2</c:v>
                </c:pt>
                <c:pt idx="4071">
                  <c:v>1.023402158594475E-2</c:v>
                </c:pt>
                <c:pt idx="4072">
                  <c:v>1.0234131701394887E-2</c:v>
                </c:pt>
                <c:pt idx="4073">
                  <c:v>1.0234295756693153E-2</c:v>
                </c:pt>
                <c:pt idx="4074">
                  <c:v>1.0234513833729812E-2</c:v>
                </c:pt>
                <c:pt idx="4075">
                  <c:v>1.0234786014395019E-2</c:v>
                </c:pt>
                <c:pt idx="4076">
                  <c:v>1.023511238053239E-2</c:v>
                </c:pt>
                <c:pt idx="4077">
                  <c:v>1.0235493014066382E-2</c:v>
                </c:pt>
                <c:pt idx="4078">
                  <c:v>1.0235927996817173E-2</c:v>
                </c:pt>
                <c:pt idx="4079">
                  <c:v>1.0236417410720604E-2</c:v>
                </c:pt>
                <c:pt idx="4080">
                  <c:v>1.0236961337596332E-2</c:v>
                </c:pt>
                <c:pt idx="4081">
                  <c:v>1.0237559859368302E-2</c:v>
                </c:pt>
                <c:pt idx="4082">
                  <c:v>1.0238213057902252E-2</c:v>
                </c:pt>
                <c:pt idx="4083">
                  <c:v>1.0238921015040526E-2</c:v>
                </c:pt>
                <c:pt idx="4084">
                  <c:v>1.0239683812718149E-2</c:v>
                </c:pt>
                <c:pt idx="4085">
                  <c:v>1.0240501532753904E-2</c:v>
                </c:pt>
                <c:pt idx="4086">
                  <c:v>1.024137425708246E-2</c:v>
                </c:pt>
                <c:pt idx="4087">
                  <c:v>1.0242302067533907E-2</c:v>
                </c:pt>
                <c:pt idx="4088">
                  <c:v>1.0243505266377849E-2</c:v>
                </c:pt>
                <c:pt idx="4089">
                  <c:v>1.0228771430715471E-2</c:v>
                </c:pt>
                <c:pt idx="4090">
                  <c:v>1.0217908192702364E-2</c:v>
                </c:pt>
                <c:pt idx="4091">
                  <c:v>1.0219077736015726E-2</c:v>
                </c:pt>
                <c:pt idx="4092">
                  <c:v>1.02203026582311E-2</c:v>
                </c:pt>
                <c:pt idx="4093">
                  <c:v>1.022158304098849E-2</c:v>
                </c:pt>
                <c:pt idx="4094">
                  <c:v>1.0222918965950815E-2</c:v>
                </c:pt>
                <c:pt idx="4095">
                  <c:v>1.0224310514769408E-2</c:v>
                </c:pt>
                <c:pt idx="4096">
                  <c:v>1.0225757769083677E-2</c:v>
                </c:pt>
                <c:pt idx="4097">
                  <c:v>1.0227260810555942E-2</c:v>
                </c:pt>
                <c:pt idx="4098">
                  <c:v>1.022881972084857E-2</c:v>
                </c:pt>
                <c:pt idx="4099">
                  <c:v>1.0230434581588805E-2</c:v>
                </c:pt>
                <c:pt idx="4100">
                  <c:v>1.0232105474473228E-2</c:v>
                </c:pt>
                <c:pt idx="4101">
                  <c:v>1.0233958704943641E-2</c:v>
                </c:pt>
                <c:pt idx="4102">
                  <c:v>1.0235875018470965E-2</c:v>
                </c:pt>
                <c:pt idx="4103">
                  <c:v>1.0237722543855301E-2</c:v>
                </c:pt>
                <c:pt idx="4104">
                  <c:v>1.0239626439638891E-2</c:v>
                </c:pt>
                <c:pt idx="4105">
                  <c:v>1.0241586787482651E-2</c:v>
                </c:pt>
                <c:pt idx="4106">
                  <c:v>1.0243603669012514E-2</c:v>
                </c:pt>
                <c:pt idx="4107">
                  <c:v>1.0245677165912037E-2</c:v>
                </c:pt>
                <c:pt idx="4108">
                  <c:v>1.0247807359818334E-2</c:v>
                </c:pt>
                <c:pt idx="4109">
                  <c:v>1.0249994332391566E-2</c:v>
                </c:pt>
                <c:pt idx="4110">
                  <c:v>1.0252238165279936E-2</c:v>
                </c:pt>
                <c:pt idx="4111">
                  <c:v>1.0254538940119962E-2</c:v>
                </c:pt>
                <c:pt idx="4112">
                  <c:v>1.0256896738582749E-2</c:v>
                </c:pt>
                <c:pt idx="4113">
                  <c:v>1.0259311642350716E-2</c:v>
                </c:pt>
                <c:pt idx="4114">
                  <c:v>1.0261783733025021E-2</c:v>
                </c:pt>
                <c:pt idx="4115">
                  <c:v>1.0264313092287588E-2</c:v>
                </c:pt>
                <c:pt idx="4116">
                  <c:v>1.0266899801785644E-2</c:v>
                </c:pt>
                <c:pt idx="4117">
                  <c:v>1.0269543943166067E-2</c:v>
                </c:pt>
                <c:pt idx="4118">
                  <c:v>1.0272245598086985E-2</c:v>
                </c:pt>
                <c:pt idx="4119">
                  <c:v>1.0275004848206438E-2</c:v>
                </c:pt>
                <c:pt idx="4120">
                  <c:v>1.0277821775193947E-2</c:v>
                </c:pt>
                <c:pt idx="4121">
                  <c:v>1.0280696460649198E-2</c:v>
                </c:pt>
                <c:pt idx="4122">
                  <c:v>1.0283628986275908E-2</c:v>
                </c:pt>
                <c:pt idx="4123">
                  <c:v>1.0286619433719699E-2</c:v>
                </c:pt>
                <c:pt idx="4124">
                  <c:v>1.0289667884614473E-2</c:v>
                </c:pt>
                <c:pt idx="4125">
                  <c:v>1.0292774420640036E-2</c:v>
                </c:pt>
                <c:pt idx="4126">
                  <c:v>1.0295939123395074E-2</c:v>
                </c:pt>
                <c:pt idx="4127">
                  <c:v>1.029916207461715E-2</c:v>
                </c:pt>
                <c:pt idx="4128">
                  <c:v>1.0302443355881126E-2</c:v>
                </c:pt>
                <c:pt idx="4129">
                  <c:v>1.0305783048877826E-2</c:v>
                </c:pt>
                <c:pt idx="4130">
                  <c:v>1.0309181235262897E-2</c:v>
                </c:pt>
                <c:pt idx="4131">
                  <c:v>1.0312637996691874E-2</c:v>
                </c:pt>
                <c:pt idx="4132">
                  <c:v>1.0316153414796697E-2</c:v>
                </c:pt>
                <c:pt idx="4133">
                  <c:v>1.031972757125574E-2</c:v>
                </c:pt>
                <c:pt idx="4134">
                  <c:v>1.0323360547689097E-2</c:v>
                </c:pt>
                <c:pt idx="4135">
                  <c:v>1.0327052425785922E-2</c:v>
                </c:pt>
                <c:pt idx="4136">
                  <c:v>1.0330803287177621E-2</c:v>
                </c:pt>
                <c:pt idx="4137">
                  <c:v>1.0334613213506717E-2</c:v>
                </c:pt>
                <c:pt idx="4138">
                  <c:v>1.0338482286485078E-2</c:v>
                </c:pt>
                <c:pt idx="4139">
                  <c:v>1.0342410587685202E-2</c:v>
                </c:pt>
                <c:pt idx="4140">
                  <c:v>1.0346398198830202E-2</c:v>
                </c:pt>
                <c:pt idx="4141">
                  <c:v>1.0350445201503838E-2</c:v>
                </c:pt>
                <c:pt idx="4142">
                  <c:v>1.0354551677451676E-2</c:v>
                </c:pt>
                <c:pt idx="4143">
                  <c:v>1.0358717708222422E-2</c:v>
                </c:pt>
                <c:pt idx="4144">
                  <c:v>1.0362943375526472E-2</c:v>
                </c:pt>
                <c:pt idx="4145">
                  <c:v>1.0367228761039312E-2</c:v>
                </c:pt>
                <c:pt idx="4146">
                  <c:v>1.0371573946378262E-2</c:v>
                </c:pt>
                <c:pt idx="4147">
                  <c:v>1.0375979013183736E-2</c:v>
                </c:pt>
                <c:pt idx="4148">
                  <c:v>1.0380444043153629E-2</c:v>
                </c:pt>
                <c:pt idx="4149">
                  <c:v>1.038496911789295E-2</c:v>
                </c:pt>
                <c:pt idx="4150">
                  <c:v>1.0389554319110879E-2</c:v>
                </c:pt>
                <c:pt idx="4151">
                  <c:v>1.0394199728400409E-2</c:v>
                </c:pt>
                <c:pt idx="4152">
                  <c:v>1.0398905427458534E-2</c:v>
                </c:pt>
                <c:pt idx="4153">
                  <c:v>1.0403671497912496E-2</c:v>
                </c:pt>
                <c:pt idx="4154">
                  <c:v>1.04084980214358E-2</c:v>
                </c:pt>
                <c:pt idx="4155">
                  <c:v>1.041338507965516E-2</c:v>
                </c:pt>
                <c:pt idx="4156">
                  <c:v>1.0418332754266613E-2</c:v>
                </c:pt>
                <c:pt idx="4157">
                  <c:v>1.0423341126884986E-2</c:v>
                </c:pt>
                <c:pt idx="4158">
                  <c:v>1.0428410279182674E-2</c:v>
                </c:pt>
                <c:pt idx="4159">
                  <c:v>1.0433540292785443E-2</c:v>
                </c:pt>
                <c:pt idx="4160">
                  <c:v>1.0438731249400018E-2</c:v>
                </c:pt>
                <c:pt idx="4161">
                  <c:v>1.0443983230617035E-2</c:v>
                </c:pt>
                <c:pt idx="4162">
                  <c:v>1.0449296318154151E-2</c:v>
                </c:pt>
                <c:pt idx="4163">
                  <c:v>1.0454670593601509E-2</c:v>
                </c:pt>
                <c:pt idx="4164">
                  <c:v>1.0460106138653268E-2</c:v>
                </c:pt>
                <c:pt idx="4165">
                  <c:v>1.0465603034945283E-2</c:v>
                </c:pt>
                <c:pt idx="4166">
                  <c:v>1.0471161364147974E-2</c:v>
                </c:pt>
                <c:pt idx="4167">
                  <c:v>1.047678120789684E-2</c:v>
                </c:pt>
                <c:pt idx="4168">
                  <c:v>1.0482462647838618E-2</c:v>
                </c:pt>
                <c:pt idx="4169">
                  <c:v>1.0488205765666116E-2</c:v>
                </c:pt>
                <c:pt idx="4170">
                  <c:v>1.0494010642979291E-2</c:v>
                </c:pt>
                <c:pt idx="4171">
                  <c:v>1.0499877361482021E-2</c:v>
                </c:pt>
                <c:pt idx="4172">
                  <c:v>1.0505806002785383E-2</c:v>
                </c:pt>
                <c:pt idx="4173">
                  <c:v>1.0511796648569464E-2</c:v>
                </c:pt>
                <c:pt idx="4174">
                  <c:v>1.0517849380479496E-2</c:v>
                </c:pt>
                <c:pt idx="4175">
                  <c:v>1.0523964280160567E-2</c:v>
                </c:pt>
                <c:pt idx="4176">
                  <c:v>1.0530141429280474E-2</c:v>
                </c:pt>
                <c:pt idx="4177">
                  <c:v>1.0536380909483665E-2</c:v>
                </c:pt>
                <c:pt idx="4178">
                  <c:v>1.0542682802437472E-2</c:v>
                </c:pt>
                <c:pt idx="4179">
                  <c:v>1.0549047189762727E-2</c:v>
                </c:pt>
                <c:pt idx="4180">
                  <c:v>1.0555474153137689E-2</c:v>
                </c:pt>
                <c:pt idx="4181">
                  <c:v>1.0561963774217323E-2</c:v>
                </c:pt>
                <c:pt idx="4182">
                  <c:v>1.0568516134656513E-2</c:v>
                </c:pt>
                <c:pt idx="4183">
                  <c:v>1.0575131316086299E-2</c:v>
                </c:pt>
                <c:pt idx="4184">
                  <c:v>1.0581809400184173E-2</c:v>
                </c:pt>
                <c:pt idx="4185">
                  <c:v>1.0588550468592398E-2</c:v>
                </c:pt>
                <c:pt idx="4186">
                  <c:v>1.0595354602964655E-2</c:v>
                </c:pt>
                <c:pt idx="4187">
                  <c:v>1.0602221884954119E-2</c:v>
                </c:pt>
                <c:pt idx="4188">
                  <c:v>1.0609152396214051E-2</c:v>
                </c:pt>
                <c:pt idx="4189">
                  <c:v>1.0616146218397262E-2</c:v>
                </c:pt>
                <c:pt idx="4190">
                  <c:v>1.0623203433156096E-2</c:v>
                </c:pt>
                <c:pt idx="4191">
                  <c:v>1.063032412216615E-2</c:v>
                </c:pt>
                <c:pt idx="4192">
                  <c:v>1.0637508367033041E-2</c:v>
                </c:pt>
                <c:pt idx="4193">
                  <c:v>1.0644756249443223E-2</c:v>
                </c:pt>
                <c:pt idx="4194">
                  <c:v>1.0652067851059637E-2</c:v>
                </c:pt>
                <c:pt idx="4195">
                  <c:v>1.0659443253510353E-2</c:v>
                </c:pt>
                <c:pt idx="4196">
                  <c:v>1.0664516981869666E-2</c:v>
                </c:pt>
                <c:pt idx="4197">
                  <c:v>1.0663094413499587E-2</c:v>
                </c:pt>
                <c:pt idx="4198">
                  <c:v>1.0661294267275906E-2</c:v>
                </c:pt>
                <c:pt idx="4199">
                  <c:v>1.0659494162720391E-2</c:v>
                </c:pt>
                <c:pt idx="4200">
                  <c:v>1.06576940997983E-2</c:v>
                </c:pt>
                <c:pt idx="4201">
                  <c:v>1.0655894078521161E-2</c:v>
                </c:pt>
                <c:pt idx="4202">
                  <c:v>1.0654094098900677E-2</c:v>
                </c:pt>
                <c:pt idx="4203">
                  <c:v>1.0652294160902062E-2</c:v>
                </c:pt>
                <c:pt idx="4204">
                  <c:v>1.0650494264583156E-2</c:v>
                </c:pt>
                <c:pt idx="4205">
                  <c:v>1.064869440989775E-2</c:v>
                </c:pt>
                <c:pt idx="4206">
                  <c:v>1.0646894596868954E-2</c:v>
                </c:pt>
                <c:pt idx="4207">
                  <c:v>1.0645094825508362E-2</c:v>
                </c:pt>
                <c:pt idx="4208">
                  <c:v>1.0643295095792723E-2</c:v>
                </c:pt>
                <c:pt idx="4209">
                  <c:v>1.0641495407733801E-2</c:v>
                </c:pt>
                <c:pt idx="4210">
                  <c:v>1.0639695761319897E-2</c:v>
                </c:pt>
                <c:pt idx="4211">
                  <c:v>1.0637896156597323E-2</c:v>
                </c:pt>
                <c:pt idx="4212">
                  <c:v>1.0636096593508263E-2</c:v>
                </c:pt>
                <c:pt idx="4213">
                  <c:v>1.0634297072099027E-2</c:v>
                </c:pt>
                <c:pt idx="4214">
                  <c:v>1.0632497592334799E-2</c:v>
                </c:pt>
                <c:pt idx="4215">
                  <c:v>1.0630698154250402E-2</c:v>
                </c:pt>
                <c:pt idx="4216">
                  <c:v>1.0628898757822688E-2</c:v>
                </c:pt>
                <c:pt idx="4217">
                  <c:v>1.0627099403074753E-2</c:v>
                </c:pt>
                <c:pt idx="4218">
                  <c:v>1.0625300089995026E-2</c:v>
                </c:pt>
                <c:pt idx="4219">
                  <c:v>1.0623500818571994E-2</c:v>
                </c:pt>
                <c:pt idx="4220">
                  <c:v>1.0621701588805698E-2</c:v>
                </c:pt>
                <c:pt idx="4221">
                  <c:v>1.0619902400765466E-2</c:v>
                </c:pt>
                <c:pt idx="4222">
                  <c:v>1.0618103254335551E-2</c:v>
                </c:pt>
                <c:pt idx="4223">
                  <c:v>1.0616304149620259E-2</c:v>
                </c:pt>
                <c:pt idx="4224">
                  <c:v>1.0614505086584807E-2</c:v>
                </c:pt>
                <c:pt idx="4225">
                  <c:v>1.0612706065206045E-2</c:v>
                </c:pt>
                <c:pt idx="4226">
                  <c:v>1.0610907085507134E-2</c:v>
                </c:pt>
                <c:pt idx="4227">
                  <c:v>1.0609108147511287E-2</c:v>
                </c:pt>
                <c:pt idx="4228">
                  <c:v>1.0607309251172084E-2</c:v>
                </c:pt>
                <c:pt idx="4229">
                  <c:v>1.0605510396524255E-2</c:v>
                </c:pt>
                <c:pt idx="4230">
                  <c:v>1.060371158356793E-2</c:v>
                </c:pt>
                <c:pt idx="4231">
                  <c:v>1.0601912812291473E-2</c:v>
                </c:pt>
                <c:pt idx="4232">
                  <c:v>1.0600114082706467E-2</c:v>
                </c:pt>
                <c:pt idx="4233">
                  <c:v>1.0598315394801338E-2</c:v>
                </c:pt>
                <c:pt idx="4234">
                  <c:v>1.059651674858773E-2</c:v>
                </c:pt>
                <c:pt idx="4235">
                  <c:v>1.0594718144077099E-2</c:v>
                </c:pt>
                <c:pt idx="4236">
                  <c:v>1.0592919581246297E-2</c:v>
                </c:pt>
                <c:pt idx="4237">
                  <c:v>1.0591121060107027E-2</c:v>
                </c:pt>
                <c:pt idx="4238">
                  <c:v>1.0589322580670808E-2</c:v>
                </c:pt>
                <c:pt idx="4239">
                  <c:v>1.0587524142926069E-2</c:v>
                </c:pt>
                <c:pt idx="4240">
                  <c:v>1.0585725746895968E-2</c:v>
                </c:pt>
                <c:pt idx="4241">
                  <c:v>1.058392739253426E-2</c:v>
                </c:pt>
                <c:pt idx="4242">
                  <c:v>1.0582129079887079E-2</c:v>
                </c:pt>
                <c:pt idx="4243">
                  <c:v>1.0580330808954605E-2</c:v>
                </c:pt>
                <c:pt idx="4244">
                  <c:v>1.0578532579713694E-2</c:v>
                </c:pt>
                <c:pt idx="4245">
                  <c:v>1.0584997465908063E-2</c:v>
                </c:pt>
                <c:pt idx="4246">
                  <c:v>1.0603908674413126E-2</c:v>
                </c:pt>
                <c:pt idx="4247">
                  <c:v>1.0602105643968731E-2</c:v>
                </c:pt>
                <c:pt idx="4248">
                  <c:v>1.0600302655364904E-2</c:v>
                </c:pt>
                <c:pt idx="4249">
                  <c:v>1.059849970857837E-2</c:v>
                </c:pt>
                <c:pt idx="4250">
                  <c:v>1.0596696803597641E-2</c:v>
                </c:pt>
                <c:pt idx="4251">
                  <c:v>1.0594893940457499E-2</c:v>
                </c:pt>
                <c:pt idx="4252">
                  <c:v>1.0593091119157936E-2</c:v>
                </c:pt>
                <c:pt idx="4253">
                  <c:v>1.0591288339664122E-2</c:v>
                </c:pt>
                <c:pt idx="4254">
                  <c:v>1.0589485602010854E-2</c:v>
                </c:pt>
                <c:pt idx="4255">
                  <c:v>1.0587682906186632E-2</c:v>
                </c:pt>
                <c:pt idx="4256">
                  <c:v>1.0585880252191402E-2</c:v>
                </c:pt>
                <c:pt idx="4257">
                  <c:v>1.0584077640048367E-2</c:v>
                </c:pt>
                <c:pt idx="4258">
                  <c:v>1.0582275069734349E-2</c:v>
                </c:pt>
                <c:pt idx="4259">
                  <c:v>1.0580472541237651E-2</c:v>
                </c:pt>
                <c:pt idx="4260">
                  <c:v>1.0578670054604875E-2</c:v>
                </c:pt>
                <c:pt idx="4261">
                  <c:v>1.0576867609789473E-2</c:v>
                </c:pt>
                <c:pt idx="4262">
                  <c:v>1.0574936465901963E-2</c:v>
                </c:pt>
                <c:pt idx="4263">
                  <c:v>1.0573005368959231E-2</c:v>
                </c:pt>
                <c:pt idx="4264">
                  <c:v>1.0571203055657815E-2</c:v>
                </c:pt>
                <c:pt idx="4265">
                  <c:v>1.0569400784208736E-2</c:v>
                </c:pt>
                <c:pt idx="4266">
                  <c:v>1.0567598554600268E-2</c:v>
                </c:pt>
                <c:pt idx="4267">
                  <c:v>1.0565796366832478E-2</c:v>
                </c:pt>
                <c:pt idx="4268">
                  <c:v>1.0563994220916917E-2</c:v>
                </c:pt>
                <c:pt idx="4269">
                  <c:v>1.0562192116865226E-2</c:v>
                </c:pt>
                <c:pt idx="4270">
                  <c:v>1.0560390054654166E-2</c:v>
                </c:pt>
                <c:pt idx="4271">
                  <c:v>1.0558588034283799E-2</c:v>
                </c:pt>
                <c:pt idx="4272">
                  <c:v>1.0556786055788924E-2</c:v>
                </c:pt>
                <c:pt idx="4273">
                  <c:v>1.0554984119134721E-2</c:v>
                </c:pt>
                <c:pt idx="4274">
                  <c:v>1.0553182224344471E-2</c:v>
                </c:pt>
                <c:pt idx="4275">
                  <c:v>1.0551380371406391E-2</c:v>
                </c:pt>
                <c:pt idx="4276">
                  <c:v>1.0549578560343878E-2</c:v>
                </c:pt>
                <c:pt idx="4277">
                  <c:v>1.0547776791110446E-2</c:v>
                </c:pt>
                <c:pt idx="4278">
                  <c:v>1.0545975063764142E-2</c:v>
                </c:pt>
                <c:pt idx="4279">
                  <c:v>1.0544173378281813E-2</c:v>
                </c:pt>
                <c:pt idx="4280">
                  <c:v>1.0542371734651669E-2</c:v>
                </c:pt>
                <c:pt idx="4281">
                  <c:v>1.0540570132885512E-2</c:v>
                </c:pt>
                <c:pt idx="4282">
                  <c:v>1.0538768573006495E-2</c:v>
                </c:pt>
                <c:pt idx="4283">
                  <c:v>1.0536967054991409E-2</c:v>
                </c:pt>
                <c:pt idx="4284">
                  <c:v>1.053516557884032E-2</c:v>
                </c:pt>
                <c:pt idx="4285">
                  <c:v>1.0533364144541441E-2</c:v>
                </c:pt>
                <c:pt idx="4286">
                  <c:v>1.0531562752141392E-2</c:v>
                </c:pt>
                <c:pt idx="4287">
                  <c:v>1.0529761401605289E-2</c:v>
                </c:pt>
                <c:pt idx="4288">
                  <c:v>1.0527960092944747E-2</c:v>
                </c:pt>
                <c:pt idx="4289">
                  <c:v>1.0526158826171377E-2</c:v>
                </c:pt>
                <c:pt idx="4290">
                  <c:v>1.052435760125036E-2</c:v>
                </c:pt>
                <c:pt idx="4291">
                  <c:v>1.052255641823974E-2</c:v>
                </c:pt>
                <c:pt idx="4292">
                  <c:v>1.0520755277093089E-2</c:v>
                </c:pt>
                <c:pt idx="4293">
                  <c:v>1.0518954177822021E-2</c:v>
                </c:pt>
                <c:pt idx="4294">
                  <c:v>1.0517153120449752E-2</c:v>
                </c:pt>
                <c:pt idx="4295">
                  <c:v>1.0515352104953137E-2</c:v>
                </c:pt>
                <c:pt idx="4296">
                  <c:v>1.051342249250721E-2</c:v>
                </c:pt>
                <c:pt idx="4297">
                  <c:v>1.0503271188374201E-2</c:v>
                </c:pt>
                <c:pt idx="4298">
                  <c:v>1.0480977037648028E-2</c:v>
                </c:pt>
                <c:pt idx="4299">
                  <c:v>1.0479181116025596E-2</c:v>
                </c:pt>
                <c:pt idx="4300">
                  <c:v>1.0477385236175935E-2</c:v>
                </c:pt>
                <c:pt idx="4301">
                  <c:v>1.0475589398099E-2</c:v>
                </c:pt>
                <c:pt idx="4302">
                  <c:v>1.0473793601806477E-2</c:v>
                </c:pt>
                <c:pt idx="4303">
                  <c:v>1.0471997847286739E-2</c:v>
                </c:pt>
                <c:pt idx="4304">
                  <c:v>1.0470202134574462E-2</c:v>
                </c:pt>
                <c:pt idx="4305">
                  <c:v>1.0468406463611888E-2</c:v>
                </c:pt>
                <c:pt idx="4306">
                  <c:v>1.0466610834468433E-2</c:v>
                </c:pt>
                <c:pt idx="4307">
                  <c:v>1.0464815247086192E-2</c:v>
                </c:pt>
                <c:pt idx="4308">
                  <c:v>1.0463019701488276E-2</c:v>
                </c:pt>
                <c:pt idx="4309">
                  <c:v>1.0461224197674809E-2</c:v>
                </c:pt>
                <c:pt idx="4310">
                  <c:v>1.0459428735680461E-2</c:v>
                </c:pt>
                <c:pt idx="4311">
                  <c:v>1.0457633315458891E-2</c:v>
                </c:pt>
                <c:pt idx="4312">
                  <c:v>1.0455837937044903E-2</c:v>
                </c:pt>
                <c:pt idx="4313">
                  <c:v>1.04540426003922E-2</c:v>
                </c:pt>
                <c:pt idx="4314">
                  <c:v>1.045224730554703E-2</c:v>
                </c:pt>
                <c:pt idx="4315">
                  <c:v>1.0450452052532547E-2</c:v>
                </c:pt>
                <c:pt idx="4316">
                  <c:v>1.0448656841279392E-2</c:v>
                </c:pt>
                <c:pt idx="4317">
                  <c:v>1.0446861671833781E-2</c:v>
                </c:pt>
                <c:pt idx="4318">
                  <c:v>1.0445066544195719E-2</c:v>
                </c:pt>
                <c:pt idx="4319">
                  <c:v>1.0443271458353698E-2</c:v>
                </c:pt>
                <c:pt idx="4320">
                  <c:v>1.0441476414307715E-2</c:v>
                </c:pt>
                <c:pt idx="4321">
                  <c:v>1.0439681412080902E-2</c:v>
                </c:pt>
                <c:pt idx="4322">
                  <c:v>1.043788645165002E-2</c:v>
                </c:pt>
                <c:pt idx="4323">
                  <c:v>1.0436091533015222E-2</c:v>
                </c:pt>
                <c:pt idx="4324">
                  <c:v>1.043429665621118E-2</c:v>
                </c:pt>
                <c:pt idx="4325">
                  <c:v>1.0432501821203173E-2</c:v>
                </c:pt>
                <c:pt idx="4326">
                  <c:v>1.0430707028014356E-2</c:v>
                </c:pt>
                <c:pt idx="4327">
                  <c:v>1.0428912276633217E-2</c:v>
                </c:pt>
                <c:pt idx="4328">
                  <c:v>1.0427117567059638E-2</c:v>
                </c:pt>
                <c:pt idx="4329">
                  <c:v>1.042532289931678E-2</c:v>
                </c:pt>
                <c:pt idx="4330">
                  <c:v>1.0423528273370035E-2</c:v>
                </c:pt>
                <c:pt idx="4331">
                  <c:v>1.0421733689265654E-2</c:v>
                </c:pt>
                <c:pt idx="4332">
                  <c:v>1.0419939146945761E-2</c:v>
                </c:pt>
                <c:pt idx="4333">
                  <c:v>1.0418144646479815E-2</c:v>
                </c:pt>
                <c:pt idx="4334">
                  <c:v>1.0416350187821577E-2</c:v>
                </c:pt>
                <c:pt idx="4335">
                  <c:v>1.0414555770994084E-2</c:v>
                </c:pt>
                <c:pt idx="4336">
                  <c:v>1.0412761395974185E-2</c:v>
                </c:pt>
                <c:pt idx="4337">
                  <c:v>1.0410967062785161E-2</c:v>
                </c:pt>
                <c:pt idx="4338">
                  <c:v>1.0409172771415379E-2</c:v>
                </c:pt>
                <c:pt idx="4339">
                  <c:v>1.0407378521899569E-2</c:v>
                </c:pt>
                <c:pt idx="4340">
                  <c:v>1.040558431420301E-2</c:v>
                </c:pt>
                <c:pt idx="4341">
                  <c:v>1.0403790148314189E-2</c:v>
                </c:pt>
                <c:pt idx="4342">
                  <c:v>1.0401996024279292E-2</c:v>
                </c:pt>
                <c:pt idx="4343">
                  <c:v>1.0400201942075174E-2</c:v>
                </c:pt>
                <c:pt idx="4344">
                  <c:v>1.0398407901713537E-2</c:v>
                </c:pt>
                <c:pt idx="4345">
                  <c:v>1.0396613903171171E-2</c:v>
                </c:pt>
                <c:pt idx="4346">
                  <c:v>1.0394819946471231E-2</c:v>
                </c:pt>
                <c:pt idx="4347">
                  <c:v>1.0393026031625298E-2</c:v>
                </c:pt>
                <c:pt idx="4348">
                  <c:v>1.0391104026927665E-2</c:v>
                </c:pt>
                <c:pt idx="4349">
                  <c:v>1.0389182069233137E-2</c:v>
                </c:pt>
                <c:pt idx="4350">
                  <c:v>1.0387388285867201E-2</c:v>
                </c:pt>
                <c:pt idx="4351">
                  <c:v>1.0385594544355317E-2</c:v>
                </c:pt>
                <c:pt idx="4352">
                  <c:v>1.0383800844685888E-2</c:v>
                </c:pt>
                <c:pt idx="4353">
                  <c:v>1.038200718687044E-2</c:v>
                </c:pt>
                <c:pt idx="4354">
                  <c:v>1.0380213570885932E-2</c:v>
                </c:pt>
                <c:pt idx="4355">
                  <c:v>1.0378419996755464E-2</c:v>
                </c:pt>
                <c:pt idx="4356">
                  <c:v>1.0376626464490562E-2</c:v>
                </c:pt>
                <c:pt idx="4357">
                  <c:v>1.0374832974056617E-2</c:v>
                </c:pt>
                <c:pt idx="4358">
                  <c:v>1.037303952548832E-2</c:v>
                </c:pt>
                <c:pt idx="4359">
                  <c:v>1.0371246118785643E-2</c:v>
                </c:pt>
                <c:pt idx="4360">
                  <c:v>1.0369452753913818E-2</c:v>
                </c:pt>
                <c:pt idx="4361">
                  <c:v>1.0367787523553006E-2</c:v>
                </c:pt>
                <c:pt idx="4362">
                  <c:v>1.0366122330239449E-2</c:v>
                </c:pt>
                <c:pt idx="4363">
                  <c:v>1.0364329084942435E-2</c:v>
                </c:pt>
                <c:pt idx="4364">
                  <c:v>1.0362535881545867E-2</c:v>
                </c:pt>
                <c:pt idx="4365">
                  <c:v>1.0360742720014927E-2</c:v>
                </c:pt>
                <c:pt idx="4366">
                  <c:v>1.0358821522497305E-2</c:v>
                </c:pt>
                <c:pt idx="4367">
                  <c:v>1.0356900371957037E-2</c:v>
                </c:pt>
                <c:pt idx="4368">
                  <c:v>1.0355107341987411E-2</c:v>
                </c:pt>
                <c:pt idx="4369">
                  <c:v>1.0353314353906587E-2</c:v>
                </c:pt>
                <c:pt idx="4370">
                  <c:v>1.0351521407679838E-2</c:v>
                </c:pt>
                <c:pt idx="4371">
                  <c:v>1.0349728503307232E-2</c:v>
                </c:pt>
                <c:pt idx="4372">
                  <c:v>1.0347935640823498E-2</c:v>
                </c:pt>
                <c:pt idx="4373">
                  <c:v>1.0346142820205462E-2</c:v>
                </c:pt>
                <c:pt idx="4374">
                  <c:v>1.034435004146461E-2</c:v>
                </c:pt>
                <c:pt idx="4375">
                  <c:v>1.0342557304589524E-2</c:v>
                </c:pt>
                <c:pt idx="4376">
                  <c:v>1.0340764609614875E-2</c:v>
                </c:pt>
                <c:pt idx="4377">
                  <c:v>1.0338971956494362E-2</c:v>
                </c:pt>
                <c:pt idx="4378">
                  <c:v>1.0337179345262718E-2</c:v>
                </c:pt>
                <c:pt idx="4379">
                  <c:v>1.0335386775920009E-2</c:v>
                </c:pt>
                <c:pt idx="4380">
                  <c:v>1.0333594248442966E-2</c:v>
                </c:pt>
                <c:pt idx="4381">
                  <c:v>1.033180176286632E-2</c:v>
                </c:pt>
                <c:pt idx="4382">
                  <c:v>1.0330009319155469E-2</c:v>
                </c:pt>
                <c:pt idx="4383">
                  <c:v>1.0328216917345086E-2</c:v>
                </c:pt>
                <c:pt idx="4384">
                  <c:v>1.0326424557412022E-2</c:v>
                </c:pt>
                <c:pt idx="4385">
                  <c:v>1.0324632239379431E-2</c:v>
                </c:pt>
                <c:pt idx="4386">
                  <c:v>1.0322839963235806E-2</c:v>
                </c:pt>
                <c:pt idx="4387">
                  <c:v>1.0321047728969452E-2</c:v>
                </c:pt>
                <c:pt idx="4388">
                  <c:v>1.0319255536603528E-2</c:v>
                </c:pt>
                <c:pt idx="4389">
                  <c:v>1.0317463386138155E-2</c:v>
                </c:pt>
                <c:pt idx="4390">
                  <c:v>1.0315671277550129E-2</c:v>
                </c:pt>
                <c:pt idx="4391">
                  <c:v>1.0313879210874177E-2</c:v>
                </c:pt>
                <c:pt idx="4392">
                  <c:v>1.0312087186098733E-2</c:v>
                </c:pt>
                <c:pt idx="4393">
                  <c:v>1.0310295203223858E-2</c:v>
                </c:pt>
                <c:pt idx="4394">
                  <c:v>1.0308503262226284E-2</c:v>
                </c:pt>
                <c:pt idx="4395">
                  <c:v>1.0306711363152322E-2</c:v>
                </c:pt>
                <c:pt idx="4396">
                  <c:v>1.0304919505978942E-2</c:v>
                </c:pt>
                <c:pt idx="4397">
                  <c:v>1.030312769070609E-2</c:v>
                </c:pt>
                <c:pt idx="4398">
                  <c:v>1.0301335917333768E-2</c:v>
                </c:pt>
                <c:pt idx="4399">
                  <c:v>1.0299544185873557E-2</c:v>
                </c:pt>
                <c:pt idx="4400">
                  <c:v>1.0297368570116571E-2</c:v>
                </c:pt>
                <c:pt idx="4401">
                  <c:v>1.0295193012518021E-2</c:v>
                </c:pt>
                <c:pt idx="4402">
                  <c:v>1.0293401424756484E-2</c:v>
                </c:pt>
                <c:pt idx="4403">
                  <c:v>1.0291609878895549E-2</c:v>
                </c:pt>
                <c:pt idx="4404">
                  <c:v>1.0289818374958324E-2</c:v>
                </c:pt>
                <c:pt idx="4405">
                  <c:v>1.0288026912933235E-2</c:v>
                </c:pt>
                <c:pt idx="4406">
                  <c:v>1.0286235492820229E-2</c:v>
                </c:pt>
                <c:pt idx="4407">
                  <c:v>1.0284444114631005E-2</c:v>
                </c:pt>
                <c:pt idx="4408">
                  <c:v>1.0282652778353951E-2</c:v>
                </c:pt>
                <c:pt idx="4409">
                  <c:v>1.0280861484000554E-2</c:v>
                </c:pt>
                <c:pt idx="4410">
                  <c:v>1.0279070231570951E-2</c:v>
                </c:pt>
                <c:pt idx="4411">
                  <c:v>1.0277279021065091E-2</c:v>
                </c:pt>
                <c:pt idx="4412">
                  <c:v>1.0275487852482975E-2</c:v>
                </c:pt>
                <c:pt idx="4413">
                  <c:v>1.0273696725836126E-2</c:v>
                </c:pt>
                <c:pt idx="4414">
                  <c:v>1.0271905641101529E-2</c:v>
                </c:pt>
                <c:pt idx="4415">
                  <c:v>1.0270114598313812E-2</c:v>
                </c:pt>
                <c:pt idx="4416">
                  <c:v>1.0268195670933395E-2</c:v>
                </c:pt>
                <c:pt idx="4417">
                  <c:v>1.026627679065222E-2</c:v>
                </c:pt>
                <c:pt idx="4418">
                  <c:v>1.0264485879623289E-2</c:v>
                </c:pt>
                <c:pt idx="4419">
                  <c:v>1.0262695010552833E-2</c:v>
                </c:pt>
                <c:pt idx="4420">
                  <c:v>1.0260904183406128E-2</c:v>
                </c:pt>
                <c:pt idx="4421">
                  <c:v>1.0259113398194842E-2</c:v>
                </c:pt>
                <c:pt idx="4422">
                  <c:v>1.0257322654907317E-2</c:v>
                </c:pt>
                <c:pt idx="4423">
                  <c:v>1.0255531953601434E-2</c:v>
                </c:pt>
                <c:pt idx="4424">
                  <c:v>1.0253741294184649E-2</c:v>
                </c:pt>
                <c:pt idx="4425">
                  <c:v>1.0251950676761153E-2</c:v>
                </c:pt>
                <c:pt idx="4426">
                  <c:v>1.0250160101238311E-2</c:v>
                </c:pt>
                <c:pt idx="4427">
                  <c:v>1.0248369567673917E-2</c:v>
                </c:pt>
                <c:pt idx="4428">
                  <c:v>1.0246579076068126E-2</c:v>
                </c:pt>
                <c:pt idx="4429">
                  <c:v>1.0244788626386213E-2</c:v>
                </c:pt>
                <c:pt idx="4430">
                  <c:v>1.0242998218685944E-2</c:v>
                </c:pt>
                <c:pt idx="4431">
                  <c:v>1.0241207852909443E-2</c:v>
                </c:pt>
                <c:pt idx="4432">
                  <c:v>1.0239417529079984E-2</c:v>
                </c:pt>
                <c:pt idx="4433">
                  <c:v>1.0237627247220667E-2</c:v>
                </c:pt>
                <c:pt idx="4434">
                  <c:v>1.0235837007308341E-2</c:v>
                </c:pt>
                <c:pt idx="4435">
                  <c:v>1.0234046809354587E-2</c:v>
                </c:pt>
                <c:pt idx="4436">
                  <c:v>1.0232256653336319E-2</c:v>
                </c:pt>
                <c:pt idx="4437">
                  <c:v>1.0230466539311299E-2</c:v>
                </c:pt>
                <c:pt idx="4438">
                  <c:v>1.0228676467221655E-2</c:v>
                </c:pt>
                <c:pt idx="4439">
                  <c:v>1.0226886437102295E-2</c:v>
                </c:pt>
                <c:pt idx="4440">
                  <c:v>1.0225096448929834E-2</c:v>
                </c:pt>
                <c:pt idx="4441">
                  <c:v>1.0223306502727608E-2</c:v>
                </c:pt>
                <c:pt idx="4442">
                  <c:v>1.022151659849556E-2</c:v>
                </c:pt>
                <c:pt idx="4443">
                  <c:v>1.0219726736233753E-2</c:v>
                </c:pt>
                <c:pt idx="4444">
                  <c:v>1.0217936915918865E-2</c:v>
                </c:pt>
                <c:pt idx="4445">
                  <c:v>1.0216147137597378E-2</c:v>
                </c:pt>
                <c:pt idx="4446">
                  <c:v>1.0214357401222996E-2</c:v>
                </c:pt>
                <c:pt idx="4447">
                  <c:v>1.021256770683027E-2</c:v>
                </c:pt>
                <c:pt idx="4448">
                  <c:v>1.021077805440781E-2</c:v>
                </c:pt>
                <c:pt idx="4449">
                  <c:v>1.0208988443955557E-2</c:v>
                </c:pt>
                <c:pt idx="4450">
                  <c:v>1.0207198875485154E-2</c:v>
                </c:pt>
                <c:pt idx="4451">
                  <c:v>1.0205409348984848E-2</c:v>
                </c:pt>
                <c:pt idx="4452">
                  <c:v>1.02036198644664E-2</c:v>
                </c:pt>
                <c:pt idx="4453">
                  <c:v>1.0217783245107142E-2</c:v>
                </c:pt>
                <c:pt idx="4454">
                  <c:v>1.0227986339230111E-2</c:v>
                </c:pt>
                <c:pt idx="4455">
                  <c:v>1.022619207829323E-2</c:v>
                </c:pt>
                <c:pt idx="4456">
                  <c:v>1.0224397859464785E-2</c:v>
                </c:pt>
                <c:pt idx="4457">
                  <c:v>1.0222603682721522E-2</c:v>
                </c:pt>
                <c:pt idx="4458">
                  <c:v>1.0220809548086766E-2</c:v>
                </c:pt>
                <c:pt idx="4459">
                  <c:v>1.0219015455560457E-2</c:v>
                </c:pt>
                <c:pt idx="4460">
                  <c:v>1.0217221405119398E-2</c:v>
                </c:pt>
                <c:pt idx="4461">
                  <c:v>1.0215427396798411E-2</c:v>
                </c:pt>
                <c:pt idx="4462">
                  <c:v>1.0213633430574208E-2</c:v>
                </c:pt>
                <c:pt idx="4463">
                  <c:v>1.0211839506458553E-2</c:v>
                </c:pt>
                <c:pt idx="4464">
                  <c:v>1.021004562445137E-2</c:v>
                </c:pt>
                <c:pt idx="4465">
                  <c:v>1.0208251784552669E-2</c:v>
                </c:pt>
                <c:pt idx="4466">
                  <c:v>1.0206457986774045E-2</c:v>
                </c:pt>
                <c:pt idx="4467">
                  <c:v>1.0204664231103881E-2</c:v>
                </c:pt>
                <c:pt idx="4468">
                  <c:v>1.0202870517530632E-2</c:v>
                </c:pt>
                <c:pt idx="4469">
                  <c:v>1.0201076846089095E-2</c:v>
                </c:pt>
                <c:pt idx="4470">
                  <c:v>1.0199283216779305E-2</c:v>
                </c:pt>
                <c:pt idx="4471">
                  <c:v>1.0197489629543168E-2</c:v>
                </c:pt>
                <c:pt idx="4472">
                  <c:v>1.0195696084461914E-2</c:v>
                </c:pt>
                <c:pt idx="4473">
                  <c:v>1.0193902581489261E-2</c:v>
                </c:pt>
                <c:pt idx="4474">
                  <c:v>1.0192109120636708E-2</c:v>
                </c:pt>
                <c:pt idx="4475">
                  <c:v>1.0190315701904314E-2</c:v>
                </c:pt>
                <c:pt idx="4476">
                  <c:v>1.0188522325292024E-2</c:v>
                </c:pt>
                <c:pt idx="4477">
                  <c:v>1.0186728990834639E-2</c:v>
                </c:pt>
                <c:pt idx="4478">
                  <c:v>1.0184935698462665E-2</c:v>
                </c:pt>
                <c:pt idx="4479">
                  <c:v>1.0183142448245631E-2</c:v>
                </c:pt>
                <c:pt idx="4480">
                  <c:v>1.0181349240148751E-2</c:v>
                </c:pt>
                <c:pt idx="4481">
                  <c:v>1.0179556074183633E-2</c:v>
                </c:pt>
                <c:pt idx="4482">
                  <c:v>1.0177762950350286E-2</c:v>
                </c:pt>
                <c:pt idx="4483">
                  <c:v>1.0175969868648771E-2</c:v>
                </c:pt>
                <c:pt idx="4484">
                  <c:v>1.0174176829090522E-2</c:v>
                </c:pt>
                <c:pt idx="4485">
                  <c:v>1.0172383831652506E-2</c:v>
                </c:pt>
                <c:pt idx="4486">
                  <c:v>1.0170590876369493E-2</c:v>
                </c:pt>
                <c:pt idx="4487">
                  <c:v>1.0168797963206661E-2</c:v>
                </c:pt>
                <c:pt idx="4488">
                  <c:v>1.0167005092198899E-2</c:v>
                </c:pt>
                <c:pt idx="4489">
                  <c:v>1.0165212263322818E-2</c:v>
                </c:pt>
                <c:pt idx="4490">
                  <c:v>1.0163419476590206E-2</c:v>
                </c:pt>
                <c:pt idx="4491">
                  <c:v>1.0161626732012619E-2</c:v>
                </c:pt>
                <c:pt idx="4492">
                  <c:v>1.0159834029555236E-2</c:v>
                </c:pt>
                <c:pt idx="4493">
                  <c:v>1.0158041369276158E-2</c:v>
                </c:pt>
                <c:pt idx="4494">
                  <c:v>1.0156248751117177E-2</c:v>
                </c:pt>
                <c:pt idx="4495">
                  <c:v>1.01544561751249E-2</c:v>
                </c:pt>
                <c:pt idx="4496">
                  <c:v>1.0152663641276061E-2</c:v>
                </c:pt>
                <c:pt idx="4497">
                  <c:v>1.015087114958233E-2</c:v>
                </c:pt>
                <c:pt idx="4498">
                  <c:v>1.0149078700043593E-2</c:v>
                </c:pt>
                <c:pt idx="4499">
                  <c:v>1.0147286292659857E-2</c:v>
                </c:pt>
                <c:pt idx="4500">
                  <c:v>1.0145493927419631E-2</c:v>
                </c:pt>
                <c:pt idx="4501">
                  <c:v>1.0143701604334475E-2</c:v>
                </c:pt>
                <c:pt idx="4502">
                  <c:v>1.0141909323415993E-2</c:v>
                </c:pt>
                <c:pt idx="4503">
                  <c:v>1.0140117084675862E-2</c:v>
                </c:pt>
                <c:pt idx="4504">
                  <c:v>1.0138324888067478E-2</c:v>
                </c:pt>
                <c:pt idx="4505">
                  <c:v>1.012860427627834E-2</c:v>
                </c:pt>
                <c:pt idx="4506">
                  <c:v>1.0107050073216712E-2</c:v>
                </c:pt>
                <c:pt idx="4507">
                  <c:v>1.0105262899486479E-2</c:v>
                </c:pt>
                <c:pt idx="4508">
                  <c:v>1.0103475767796164E-2</c:v>
                </c:pt>
                <c:pt idx="4509">
                  <c:v>1.0101688678145721E-2</c:v>
                </c:pt>
                <c:pt idx="4510">
                  <c:v>1.0099901630569987E-2</c:v>
                </c:pt>
                <c:pt idx="4511">
                  <c:v>1.0098114625034181E-2</c:v>
                </c:pt>
                <c:pt idx="4512">
                  <c:v>1.0096327661561405E-2</c:v>
                </c:pt>
                <c:pt idx="4513">
                  <c:v>1.0094540740163357E-2</c:v>
                </c:pt>
                <c:pt idx="4514">
                  <c:v>1.0092753860793689E-2</c:v>
                </c:pt>
                <c:pt idx="4515">
                  <c:v>1.0090967023498687E-2</c:v>
                </c:pt>
                <c:pt idx="4516">
                  <c:v>1.0089180228266728E-2</c:v>
                </c:pt>
                <c:pt idx="4517">
                  <c:v>1.0087393475097938E-2</c:v>
                </c:pt>
                <c:pt idx="4518">
                  <c:v>1.0085606763980686E-2</c:v>
                </c:pt>
                <c:pt idx="4519">
                  <c:v>1.0083820094961235E-2</c:v>
                </c:pt>
                <c:pt idx="4520">
                  <c:v>1.008203346797021E-2</c:v>
                </c:pt>
                <c:pt idx="4521">
                  <c:v>1.008024688306549E-2</c:v>
                </c:pt>
                <c:pt idx="4522">
                  <c:v>1.0078460340235448E-2</c:v>
                </c:pt>
                <c:pt idx="4523">
                  <c:v>1.0076673839456938E-2</c:v>
                </c:pt>
                <c:pt idx="4524">
                  <c:v>1.0074887380776351E-2</c:v>
                </c:pt>
                <c:pt idx="4525">
                  <c:v>1.0073100964147305E-2</c:v>
                </c:pt>
                <c:pt idx="4526">
                  <c:v>1.0071314589604528E-2</c:v>
                </c:pt>
                <c:pt idx="4527">
                  <c:v>1.0069528257124934E-2</c:v>
                </c:pt>
                <c:pt idx="4528">
                  <c:v>1.0067741966731675E-2</c:v>
                </c:pt>
                <c:pt idx="4529">
                  <c:v>1.0065955718424733E-2</c:v>
                </c:pt>
                <c:pt idx="4530">
                  <c:v>1.0064169512180865E-2</c:v>
                </c:pt>
                <c:pt idx="4531">
                  <c:v>1.0062383348034954E-2</c:v>
                </c:pt>
                <c:pt idx="4532">
                  <c:v>1.0060597225963794E-2</c:v>
                </c:pt>
                <c:pt idx="4533">
                  <c:v>1.0058811145967387E-2</c:v>
                </c:pt>
                <c:pt idx="4534">
                  <c:v>1.0057025108057316E-2</c:v>
                </c:pt>
                <c:pt idx="4535">
                  <c:v>1.0055239112268369E-2</c:v>
                </c:pt>
                <c:pt idx="4536">
                  <c:v>1.0053453158519403E-2</c:v>
                </c:pt>
                <c:pt idx="4537">
                  <c:v>1.0051667246891454E-2</c:v>
                </c:pt>
                <c:pt idx="4538">
                  <c:v>1.0049881377338339E-2</c:v>
                </c:pt>
                <c:pt idx="4539">
                  <c:v>1.0048095549871581E-2</c:v>
                </c:pt>
                <c:pt idx="4540">
                  <c:v>1.0046309764514332E-2</c:v>
                </c:pt>
                <c:pt idx="4541">
                  <c:v>1.0044524021243451E-2</c:v>
                </c:pt>
                <c:pt idx="4542">
                  <c:v>1.0042738320070571E-2</c:v>
                </c:pt>
                <c:pt idx="4543">
                  <c:v>1.0040952660995583E-2</c:v>
                </c:pt>
                <c:pt idx="4544">
                  <c:v>1.0039167044006914E-2</c:v>
                </c:pt>
                <c:pt idx="4545">
                  <c:v>1.0037381469139413E-2</c:v>
                </c:pt>
                <c:pt idx="4546">
                  <c:v>1.00355959363583E-2</c:v>
                </c:pt>
                <c:pt idx="4547">
                  <c:v>1.003381044567515E-2</c:v>
                </c:pt>
                <c:pt idx="4548">
                  <c:v>1.0032024997113125E-2</c:v>
                </c:pt>
                <c:pt idx="4549">
                  <c:v>1.0030239590649132E-2</c:v>
                </c:pt>
                <c:pt idx="4550">
                  <c:v>1.0028454226271485E-2</c:v>
                </c:pt>
                <c:pt idx="4551">
                  <c:v>1.0026668904014917E-2</c:v>
                </c:pt>
                <c:pt idx="4552">
                  <c:v>1.0024883623879544E-2</c:v>
                </c:pt>
                <c:pt idx="4553">
                  <c:v>1.0023098385842165E-2</c:v>
                </c:pt>
                <c:pt idx="4554">
                  <c:v>1.0021313189925933E-2</c:v>
                </c:pt>
                <c:pt idx="4555">
                  <c:v>1.0019528036107705E-2</c:v>
                </c:pt>
                <c:pt idx="4556">
                  <c:v>1.0017615418578504E-2</c:v>
                </c:pt>
                <c:pt idx="4557">
                  <c:v>1.0015702848328352E-2</c:v>
                </c:pt>
                <c:pt idx="4558">
                  <c:v>1.0013917826872713E-2</c:v>
                </c:pt>
                <c:pt idx="4559">
                  <c:v>1.001213284754985E-2</c:v>
                </c:pt>
                <c:pt idx="4560">
                  <c:v>1.0010347910336583E-2</c:v>
                </c:pt>
                <c:pt idx="4561">
                  <c:v>1.0008563015244446E-2</c:v>
                </c:pt>
                <c:pt idx="4562">
                  <c:v>1.0006778162285119E-2</c:v>
                </c:pt>
                <c:pt idx="4563">
                  <c:v>1.0004993351435404E-2</c:v>
                </c:pt>
                <c:pt idx="4564">
                  <c:v>1.0003208582706823E-2</c:v>
                </c:pt>
                <c:pt idx="4565">
                  <c:v>1.0001423856122649E-2</c:v>
                </c:pt>
                <c:pt idx="4566">
                  <c:v>9.9996391716596893E-3</c:v>
                </c:pt>
                <c:pt idx="4567">
                  <c:v>9.9978545293063457E-3</c:v>
                </c:pt>
                <c:pt idx="4568">
                  <c:v>9.9960699291088799E-3</c:v>
                </c:pt>
                <c:pt idx="4569">
                  <c:v>9.9942853710326875E-3</c:v>
                </c:pt>
                <c:pt idx="4570">
                  <c:v>9.9925008550892872E-3</c:v>
                </c:pt>
                <c:pt idx="4571">
                  <c:v>9.9907163812786443E-3</c:v>
                </c:pt>
                <c:pt idx="4572">
                  <c:v>9.9889319496008315E-3</c:v>
                </c:pt>
                <c:pt idx="4573">
                  <c:v>9.9871475600674317E-3</c:v>
                </c:pt>
                <c:pt idx="4574">
                  <c:v>9.9853632126668136E-3</c:v>
                </c:pt>
                <c:pt idx="4575">
                  <c:v>9.9835789073989822E-3</c:v>
                </c:pt>
                <c:pt idx="4576">
                  <c:v>9.9817946442871796E-3</c:v>
                </c:pt>
                <c:pt idx="4577">
                  <c:v>9.9800104232965984E-3</c:v>
                </c:pt>
                <c:pt idx="4578">
                  <c:v>9.9782262444735436E-3</c:v>
                </c:pt>
                <c:pt idx="4579">
                  <c:v>9.9764421077717762E-3</c:v>
                </c:pt>
                <c:pt idx="4580">
                  <c:v>9.9746580132376011E-3</c:v>
                </c:pt>
                <c:pt idx="4581">
                  <c:v>9.9728739608246908E-3</c:v>
                </c:pt>
                <c:pt idx="4582">
                  <c:v>9.9710899505908446E-3</c:v>
                </c:pt>
                <c:pt idx="4583">
                  <c:v>9.9693059824899066E-3</c:v>
                </c:pt>
                <c:pt idx="4584">
                  <c:v>9.9675220565334007E-3</c:v>
                </c:pt>
                <c:pt idx="4585">
                  <c:v>9.9657381727444785E-3</c:v>
                </c:pt>
                <c:pt idx="4586">
                  <c:v>9.9639543310999969E-3</c:v>
                </c:pt>
                <c:pt idx="4587">
                  <c:v>9.9621705316115926E-3</c:v>
                </c:pt>
                <c:pt idx="4588">
                  <c:v>9.9603867742791528E-3</c:v>
                </c:pt>
                <c:pt idx="4589">
                  <c:v>9.9586030590911086E-3</c:v>
                </c:pt>
                <c:pt idx="4590">
                  <c:v>9.9568193860938813E-3</c:v>
                </c:pt>
                <c:pt idx="4591">
                  <c:v>9.9550357552295379E-3</c:v>
                </c:pt>
                <c:pt idx="4592">
                  <c:v>9.9532521665328146E-3</c:v>
                </c:pt>
                <c:pt idx="4593">
                  <c:v>9.9514686200037096E-3</c:v>
                </c:pt>
                <c:pt idx="4594">
                  <c:v>9.9496851156422889E-3</c:v>
                </c:pt>
                <c:pt idx="4595">
                  <c:v>9.947901653436864E-3</c:v>
                </c:pt>
                <c:pt idx="4596">
                  <c:v>9.9461182334105933E-3</c:v>
                </c:pt>
                <c:pt idx="4597">
                  <c:v>9.9443348555288639E-3</c:v>
                </c:pt>
                <c:pt idx="4598">
                  <c:v>9.9425515198495063E-3</c:v>
                </c:pt>
                <c:pt idx="4599">
                  <c:v>9.940768226314645E-3</c:v>
                </c:pt>
                <c:pt idx="4600">
                  <c:v>9.938984974959009E-3</c:v>
                </c:pt>
                <c:pt idx="4601">
                  <c:v>9.9372017657826626E-3</c:v>
                </c:pt>
                <c:pt idx="4602">
                  <c:v>9.9354185987739208E-3</c:v>
                </c:pt>
                <c:pt idx="4603">
                  <c:v>9.9336354739443591E-3</c:v>
                </c:pt>
                <c:pt idx="4604">
                  <c:v>9.9318523912941027E-3</c:v>
                </c:pt>
                <c:pt idx="4605">
                  <c:v>9.9300693508115167E-3</c:v>
                </c:pt>
                <c:pt idx="4606">
                  <c:v>9.9282863525197596E-3</c:v>
                </c:pt>
                <c:pt idx="4607">
                  <c:v>9.9265033964072609E-3</c:v>
                </c:pt>
                <c:pt idx="4608">
                  <c:v>9.9245931336384395E-3</c:v>
                </c:pt>
                <c:pt idx="4609">
                  <c:v>9.9226829182048042E-3</c:v>
                </c:pt>
                <c:pt idx="4610">
                  <c:v>9.920900094675545E-3</c:v>
                </c:pt>
                <c:pt idx="4611">
                  <c:v>9.919117313325591E-3</c:v>
                </c:pt>
                <c:pt idx="4612">
                  <c:v>9.917334574166492E-3</c:v>
                </c:pt>
                <c:pt idx="4613">
                  <c:v>9.9155518771982011E-3</c:v>
                </c:pt>
                <c:pt idx="4614">
                  <c:v>9.9137692224092501E-3</c:v>
                </c:pt>
                <c:pt idx="4615">
                  <c:v>9.9119866098227438E-3</c:v>
                </c:pt>
                <c:pt idx="4616">
                  <c:v>9.9102040394386283E-3</c:v>
                </c:pt>
                <c:pt idx="4617">
                  <c:v>9.9084215112454476E-3</c:v>
                </c:pt>
                <c:pt idx="4618">
                  <c:v>9.9066390252200102E-3</c:v>
                </c:pt>
                <c:pt idx="4619">
                  <c:v>9.90485658143175E-3</c:v>
                </c:pt>
                <c:pt idx="4620">
                  <c:v>9.9030741798111707E-3</c:v>
                </c:pt>
                <c:pt idx="4621">
                  <c:v>9.9012918204046934E-3</c:v>
                </c:pt>
                <c:pt idx="4622">
                  <c:v>9.899509503200692E-3</c:v>
                </c:pt>
                <c:pt idx="4623">
                  <c:v>9.8977272281875507E-3</c:v>
                </c:pt>
                <c:pt idx="4624">
                  <c:v>9.8959449953884976E-3</c:v>
                </c:pt>
                <c:pt idx="4625">
                  <c:v>9.8941628047919603E-3</c:v>
                </c:pt>
                <c:pt idx="4626">
                  <c:v>9.8923806563978867E-3</c:v>
                </c:pt>
                <c:pt idx="4627">
                  <c:v>9.8905985502178561E-3</c:v>
                </c:pt>
                <c:pt idx="4628">
                  <c:v>9.8888164862403847E-3</c:v>
                </c:pt>
                <c:pt idx="4629">
                  <c:v>9.887034464476965E-3</c:v>
                </c:pt>
                <c:pt idx="4630">
                  <c:v>9.8852524849276039E-3</c:v>
                </c:pt>
                <c:pt idx="4631">
                  <c:v>9.8834705475807829E-3</c:v>
                </c:pt>
                <c:pt idx="4632">
                  <c:v>9.8816886524596605E-3</c:v>
                </c:pt>
                <c:pt idx="4633">
                  <c:v>9.8799067995526384E-3</c:v>
                </c:pt>
                <c:pt idx="4634">
                  <c:v>9.8781249888596299E-3</c:v>
                </c:pt>
                <c:pt idx="4635">
                  <c:v>9.8763432203923633E-3</c:v>
                </c:pt>
                <c:pt idx="4636">
                  <c:v>9.8745614941276316E-3</c:v>
                </c:pt>
                <c:pt idx="4637">
                  <c:v>9.8727798100885916E-3</c:v>
                </c:pt>
                <c:pt idx="4638">
                  <c:v>9.8709981682983984E-3</c:v>
                </c:pt>
                <c:pt idx="4639">
                  <c:v>9.8692165686992371E-3</c:v>
                </c:pt>
                <c:pt idx="4640">
                  <c:v>9.8674350113372965E-3</c:v>
                </c:pt>
                <c:pt idx="4641">
                  <c:v>9.8656534961894336E-3</c:v>
                </c:pt>
                <c:pt idx="4642">
                  <c:v>9.8638720232904903E-3</c:v>
                </c:pt>
                <c:pt idx="4643">
                  <c:v>9.8620905926056907E-3</c:v>
                </c:pt>
                <c:pt idx="4644">
                  <c:v>9.8603092041466105E-3</c:v>
                </c:pt>
                <c:pt idx="4645">
                  <c:v>9.8585278579364118E-3</c:v>
                </c:pt>
                <c:pt idx="4646">
                  <c:v>9.8567465539404209E-3</c:v>
                </c:pt>
                <c:pt idx="4647">
                  <c:v>9.8549652921932612E-3</c:v>
                </c:pt>
                <c:pt idx="4648">
                  <c:v>9.8531840726833603E-3</c:v>
                </c:pt>
                <c:pt idx="4649">
                  <c:v>9.8514028953992586E-3</c:v>
                </c:pt>
                <c:pt idx="4650">
                  <c:v>9.84962176035248E-3</c:v>
                </c:pt>
                <c:pt idx="4651">
                  <c:v>9.8478406675430296E-3</c:v>
                </c:pt>
                <c:pt idx="4652">
                  <c:v>9.8460596169940642E-3</c:v>
                </c:pt>
                <c:pt idx="4653">
                  <c:v>9.8442786086709155E-3</c:v>
                </c:pt>
                <c:pt idx="4654">
                  <c:v>9.8424976425850498E-3</c:v>
                </c:pt>
                <c:pt idx="4655">
                  <c:v>9.8407167187480517E-3</c:v>
                </c:pt>
                <c:pt idx="4656">
                  <c:v>9.8389358371600323E-3</c:v>
                </c:pt>
                <c:pt idx="4657">
                  <c:v>9.8371549978209447E-3</c:v>
                </c:pt>
                <c:pt idx="4658">
                  <c:v>9.8353742007307923E-3</c:v>
                </c:pt>
                <c:pt idx="4659">
                  <c:v>9.8335934458895751E-3</c:v>
                </c:pt>
                <c:pt idx="4660">
                  <c:v>9.8316855416883189E-3</c:v>
                </c:pt>
                <c:pt idx="4661">
                  <c:v>9.8374571987456371E-3</c:v>
                </c:pt>
                <c:pt idx="4662">
                  <c:v>9.8549230822307585E-3</c:v>
                </c:pt>
                <c:pt idx="4663">
                  <c:v>9.8531376241300164E-3</c:v>
                </c:pt>
                <c:pt idx="4664">
                  <c:v>9.8513522084055938E-3</c:v>
                </c:pt>
                <c:pt idx="4665">
                  <c:v>9.8495668350690475E-3</c:v>
                </c:pt>
                <c:pt idx="4666">
                  <c:v>9.847781504085662E-3</c:v>
                </c:pt>
                <c:pt idx="4667">
                  <c:v>9.8459962154902256E-3</c:v>
                </c:pt>
                <c:pt idx="4668">
                  <c:v>9.8442109692595189E-3</c:v>
                </c:pt>
                <c:pt idx="4669">
                  <c:v>9.842425765428351E-3</c:v>
                </c:pt>
                <c:pt idx="4670">
                  <c:v>9.8406406039618782E-3</c:v>
                </c:pt>
                <c:pt idx="4671">
                  <c:v>9.8388554848834204E-3</c:v>
                </c:pt>
                <c:pt idx="4672">
                  <c:v>9.837070408181315E-3</c:v>
                </c:pt>
                <c:pt idx="4673">
                  <c:v>9.8352853738671621E-3</c:v>
                </c:pt>
                <c:pt idx="4674">
                  <c:v>9.8335003819409912E-3</c:v>
                </c:pt>
                <c:pt idx="4675">
                  <c:v>9.8317154324027243E-3</c:v>
                </c:pt>
                <c:pt idx="4676">
                  <c:v>9.8294205621659563E-3</c:v>
                </c:pt>
                <c:pt idx="4677">
                  <c:v>9.8271257567946451E-3</c:v>
                </c:pt>
                <c:pt idx="4678">
                  <c:v>9.8253409586570462E-3</c:v>
                </c:pt>
                <c:pt idx="4679">
                  <c:v>9.8235562028958032E-3</c:v>
                </c:pt>
                <c:pt idx="4680">
                  <c:v>9.8217714895341389E-3</c:v>
                </c:pt>
                <c:pt idx="4681">
                  <c:v>9.8199868185605051E-3</c:v>
                </c:pt>
                <c:pt idx="4682">
                  <c:v>9.8182021899980952E-3</c:v>
                </c:pt>
                <c:pt idx="4683">
                  <c:v>9.8164176038237246E-3</c:v>
                </c:pt>
                <c:pt idx="4684">
                  <c:v>9.8146330600489481E-3</c:v>
                </c:pt>
                <c:pt idx="4685">
                  <c:v>9.8128485586737712E-3</c:v>
                </c:pt>
                <c:pt idx="4686">
                  <c:v>9.8110640997098632E-3</c:v>
                </c:pt>
                <c:pt idx="4687">
                  <c:v>9.809279683133984E-3</c:v>
                </c:pt>
                <c:pt idx="4688">
                  <c:v>9.8074953089809583E-3</c:v>
                </c:pt>
                <c:pt idx="4689">
                  <c:v>9.8057109772160291E-3</c:v>
                </c:pt>
                <c:pt idx="4690">
                  <c:v>9.8039266878854597E-3</c:v>
                </c:pt>
                <c:pt idx="4691">
                  <c:v>9.8021424409314387E-3</c:v>
                </c:pt>
                <c:pt idx="4692">
                  <c:v>9.8003582364001793E-3</c:v>
                </c:pt>
                <c:pt idx="4693">
                  <c:v>9.7985740742802478E-3</c:v>
                </c:pt>
                <c:pt idx="4694">
                  <c:v>9.7967899545831957E-3</c:v>
                </c:pt>
                <c:pt idx="4695">
                  <c:v>9.7950058772858176E-3</c:v>
                </c:pt>
                <c:pt idx="4696">
                  <c:v>9.793221842411385E-3</c:v>
                </c:pt>
                <c:pt idx="4697">
                  <c:v>9.7914378499481276E-3</c:v>
                </c:pt>
                <c:pt idx="4698">
                  <c:v>9.7896538999078259E-3</c:v>
                </c:pt>
                <c:pt idx="4699">
                  <c:v>9.7878699922788193E-3</c:v>
                </c:pt>
                <c:pt idx="4700">
                  <c:v>9.7860861270727215E-3</c:v>
                </c:pt>
                <c:pt idx="4701">
                  <c:v>9.7843023042895917E-3</c:v>
                </c:pt>
                <c:pt idx="4702">
                  <c:v>9.7825185239292668E-3</c:v>
                </c:pt>
                <c:pt idx="4703">
                  <c:v>9.7807347860035254E-3</c:v>
                </c:pt>
                <c:pt idx="4704">
                  <c:v>9.7789510905007121E-3</c:v>
                </c:pt>
                <c:pt idx="4705">
                  <c:v>9.777167437397611E-3</c:v>
                </c:pt>
                <c:pt idx="4706">
                  <c:v>9.775383826763932E-3</c:v>
                </c:pt>
                <c:pt idx="4707">
                  <c:v>9.7736002585298628E-3</c:v>
                </c:pt>
                <c:pt idx="4708">
                  <c:v>9.7718167327420068E-3</c:v>
                </c:pt>
                <c:pt idx="4709">
                  <c:v>9.7700332493770997E-3</c:v>
                </c:pt>
                <c:pt idx="4710">
                  <c:v>9.7682498084468092E-3</c:v>
                </c:pt>
                <c:pt idx="4711">
                  <c:v>9.7664664099741828E-3</c:v>
                </c:pt>
                <c:pt idx="4712">
                  <c:v>9.764683053901357E-3</c:v>
                </c:pt>
                <c:pt idx="4713">
                  <c:v>9.7476392483124563E-3</c:v>
                </c:pt>
                <c:pt idx="4714">
                  <c:v>9.734446751977141E-3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276992"/>
        <c:axId val="476291072"/>
      </c:scatterChart>
      <c:valAx>
        <c:axId val="476276992"/>
        <c:scaling>
          <c:orientation val="minMax"/>
          <c:max val="64819"/>
          <c:min val="42600"/>
        </c:scaling>
        <c:delete val="0"/>
        <c:axPos val="b"/>
        <c:numFmt formatCode="d\-mmm\-yy" sourceLinked="1"/>
        <c:majorTickMark val="out"/>
        <c:minorTickMark val="none"/>
        <c:tickLblPos val="nextTo"/>
        <c:txPr>
          <a:bodyPr rot="-1500000"/>
          <a:lstStyle/>
          <a:p>
            <a:pPr>
              <a:defRPr/>
            </a:pPr>
            <a:endParaRPr lang="en-US"/>
          </a:p>
        </c:txPr>
        <c:crossAx val="476291072"/>
        <c:crosses val="autoZero"/>
        <c:crossBetween val="midCat"/>
        <c:majorUnit val="3000"/>
      </c:valAx>
      <c:valAx>
        <c:axId val="476291072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4762769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133350</xdr:colOff>
      <xdr:row>4</xdr:row>
      <xdr:rowOff>0</xdr:rowOff>
    </xdr:from>
    <xdr:to>
      <xdr:col>41</xdr:col>
      <xdr:colOff>95250</xdr:colOff>
      <xdr:row>35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142876</xdr:colOff>
      <xdr:row>35</xdr:row>
      <xdr:rowOff>142875</xdr:rowOff>
    </xdr:from>
    <xdr:to>
      <xdr:col>41</xdr:col>
      <xdr:colOff>95250</xdr:colOff>
      <xdr:row>67</xdr:row>
      <xdr:rowOff>104775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38</xdr:col>
      <xdr:colOff>85725</xdr:colOff>
      <xdr:row>39</xdr:row>
      <xdr:rowOff>47625</xdr:rowOff>
    </xdr:from>
    <xdr:ext cx="1447800" cy="311496"/>
    <xdr:sp macro="" textlink="">
      <xdr:nvSpPr>
        <xdr:cNvPr id="5" name="TextBox 4"/>
        <xdr:cNvSpPr txBox="1"/>
      </xdr:nvSpPr>
      <xdr:spPr>
        <a:xfrm>
          <a:off x="24460200" y="6219825"/>
          <a:ext cx="14478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IE" sz="1400" b="1"/>
            <a:t>HARMONIC MX</a:t>
          </a:r>
        </a:p>
      </xdr:txBody>
    </xdr:sp>
    <xdr:clientData/>
  </xdr:oneCellAnchor>
  <xdr:twoCellAnchor>
    <xdr:from>
      <xdr:col>30</xdr:col>
      <xdr:colOff>142874</xdr:colOff>
      <xdr:row>68</xdr:row>
      <xdr:rowOff>28575</xdr:rowOff>
    </xdr:from>
    <xdr:to>
      <xdr:col>41</xdr:col>
      <xdr:colOff>85724</xdr:colOff>
      <xdr:row>100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152399</xdr:colOff>
      <xdr:row>101</xdr:row>
      <xdr:rowOff>38100</xdr:rowOff>
    </xdr:from>
    <xdr:to>
      <xdr:col>41</xdr:col>
      <xdr:colOff>76199</xdr:colOff>
      <xdr:row>133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0.77229</cdr:x>
      <cdr:y>0.10991</cdr:y>
    </cdr:from>
    <cdr:to>
      <cdr:x>0.91632</cdr:x>
      <cdr:y>0.18225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215448" y="555899"/>
          <a:ext cx="972667" cy="3658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E" sz="1400" b="1">
              <a:effectLst/>
            </a:rPr>
            <a:t>KRUGER MX</a:t>
          </a:r>
        </a:p>
        <a:p xmlns:a="http://schemas.openxmlformats.org/drawingml/2006/main"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E" b="1">
            <a:effectLst/>
          </a:endParaRPr>
        </a:p>
        <a:p xmlns:a="http://schemas.openxmlformats.org/drawingml/2006/main">
          <a:endParaRPr lang="en-IE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0.78647</cdr:x>
      <cdr:y>0.10071</cdr:y>
    </cdr:from>
    <cdr:to>
      <cdr:x>0.9305</cdr:x>
      <cdr:y>0.17305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461000" y="450850"/>
          <a:ext cx="1000125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E" sz="1400" b="1">
              <a:effectLst/>
            </a:rPr>
            <a:t>KRUGER XL</a:t>
          </a:r>
        </a:p>
        <a:p xmlns:a="http://schemas.openxmlformats.org/drawingml/2006/main"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E" sz="1400" b="1">
            <a:effectLst/>
          </a:endParaRPr>
        </a:p>
        <a:p xmlns:a="http://schemas.openxmlformats.org/drawingml/2006/main"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E" b="1">
            <a:effectLst/>
          </a:endParaRPr>
        </a:p>
        <a:p xmlns:a="http://schemas.openxmlformats.org/drawingml/2006/main">
          <a:endParaRPr lang="en-IE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0.79607</cdr:x>
      <cdr:y>0.09858</cdr:y>
    </cdr:from>
    <cdr:to>
      <cdr:x>0.9401</cdr:x>
      <cdr:y>0.17092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527675" y="441325"/>
          <a:ext cx="1000125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E" sz="1400" b="1">
              <a:effectLst/>
            </a:rPr>
            <a:t>HARMONIC</a:t>
          </a:r>
          <a:r>
            <a:rPr lang="en-IE" sz="1400" b="1" baseline="0">
              <a:effectLst/>
            </a:rPr>
            <a:t> XL</a:t>
          </a:r>
        </a:p>
        <a:p xmlns:a="http://schemas.openxmlformats.org/drawingml/2006/main"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E" sz="1400" b="1">
            <a:effectLst/>
          </a:endParaRPr>
        </a:p>
        <a:p xmlns:a="http://schemas.openxmlformats.org/drawingml/2006/main"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E" b="1">
            <a:effectLst/>
          </a:endParaRPr>
        </a:p>
        <a:p xmlns:a="http://schemas.openxmlformats.org/drawingml/2006/main">
          <a:endParaRPr lang="en-IE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2:BR4906"/>
  <sheetViews>
    <sheetView showGridLines="0" tabSelected="1" workbookViewId="0">
      <selection activeCell="D5" sqref="D5"/>
    </sheetView>
  </sheetViews>
  <sheetFormatPr defaultRowHeight="11.25" x14ac:dyDescent="0.2"/>
  <cols>
    <col min="1" max="2" width="2.7109375" style="49" customWidth="1"/>
    <col min="3" max="3" width="20.28515625" style="49" bestFit="1" customWidth="1"/>
    <col min="4" max="4" width="30.7109375" style="49" customWidth="1"/>
    <col min="5" max="7" width="2.7109375" style="49" customWidth="1"/>
    <col min="8" max="8" width="20.28515625" style="49" bestFit="1" customWidth="1"/>
    <col min="9" max="9" width="30.7109375" style="49" customWidth="1"/>
    <col min="10" max="12" width="2.7109375" style="49" customWidth="1"/>
    <col min="13" max="13" width="14.140625" style="49" bestFit="1" customWidth="1"/>
    <col min="14" max="14" width="16.140625" style="49" bestFit="1" customWidth="1"/>
    <col min="15" max="15" width="19.28515625" style="49" bestFit="1" customWidth="1"/>
    <col min="16" max="16" width="2.7109375" style="49" customWidth="1"/>
    <col min="17" max="19" width="9.140625" style="49"/>
    <col min="20" max="20" width="5.42578125" style="55" customWidth="1"/>
    <col min="21" max="21" width="10" style="49" bestFit="1" customWidth="1"/>
    <col min="22" max="23" width="9.140625" style="49"/>
    <col min="24" max="24" width="9" style="398" bestFit="1" customWidth="1"/>
    <col min="25" max="25" width="2.85546875" style="49" customWidth="1"/>
    <col min="26" max="26" width="4.28515625" style="49" customWidth="1"/>
    <col min="27" max="27" width="10" style="49" bestFit="1" customWidth="1"/>
    <col min="28" max="28" width="9.42578125" style="49" customWidth="1"/>
    <col min="29" max="35" width="9.140625" style="49"/>
    <col min="36" max="36" width="14.5703125" style="49" customWidth="1"/>
    <col min="37" max="37" width="4.28515625" style="55" customWidth="1"/>
    <col min="38" max="38" width="10" style="396" bestFit="1" customWidth="1"/>
    <col min="39" max="39" width="9.140625" style="49"/>
    <col min="40" max="40" width="9" style="49" bestFit="1" customWidth="1"/>
    <col min="41" max="41" width="9.140625" style="49"/>
    <col min="42" max="42" width="3.42578125" style="49" customWidth="1"/>
    <col min="43" max="43" width="4.42578125" style="49" customWidth="1"/>
    <col min="44" max="44" width="10" style="49" bestFit="1" customWidth="1"/>
    <col min="45" max="45" width="9.140625" style="49"/>
    <col min="46" max="46" width="10" style="49" bestFit="1" customWidth="1"/>
    <col min="47" max="47" width="9" style="49" bestFit="1" customWidth="1"/>
    <col min="48" max="48" width="3.28515625" style="49" customWidth="1"/>
    <col min="49" max="49" width="4.28515625" style="55" customWidth="1"/>
    <col min="50" max="50" width="10" style="49" bestFit="1" customWidth="1"/>
    <col min="51" max="51" width="9.140625" style="49"/>
    <col min="52" max="52" width="10" style="49" bestFit="1" customWidth="1"/>
    <col min="53" max="53" width="9.140625" style="49"/>
    <col min="54" max="54" width="16" style="49" customWidth="1"/>
    <col min="55" max="55" width="14.140625" style="49" bestFit="1" customWidth="1"/>
    <col min="56" max="57" width="23.140625" style="49" bestFit="1" customWidth="1"/>
    <col min="58" max="58" width="22" style="49" bestFit="1" customWidth="1"/>
    <col min="59" max="59" width="3.85546875" style="49" customWidth="1"/>
    <col min="60" max="60" width="16.140625" style="49" bestFit="1" customWidth="1"/>
    <col min="61" max="61" width="14.140625" style="49" bestFit="1" customWidth="1"/>
    <col min="62" max="62" width="3.5703125" style="49" customWidth="1"/>
    <col min="63" max="63" width="16.140625" style="49" bestFit="1" customWidth="1"/>
    <col min="64" max="64" width="15.28515625" style="49" customWidth="1"/>
    <col min="65" max="65" width="3.85546875" style="49" customWidth="1"/>
    <col min="66" max="66" width="16.140625" style="49" bestFit="1" customWidth="1"/>
    <col min="67" max="67" width="14.140625" style="49" bestFit="1" customWidth="1"/>
    <col min="68" max="68" width="3.85546875" style="49" customWidth="1"/>
    <col min="69" max="69" width="16.140625" style="49" bestFit="1" customWidth="1"/>
    <col min="70" max="70" width="14.140625" style="49" bestFit="1" customWidth="1"/>
    <col min="71" max="16384" width="9.140625" style="49"/>
  </cols>
  <sheetData>
    <row r="2" spans="1:70" x14ac:dyDescent="0.2">
      <c r="B2" s="83"/>
      <c r="C2" s="84"/>
      <c r="D2" s="84"/>
      <c r="E2" s="85"/>
      <c r="G2" s="83"/>
      <c r="H2" s="84"/>
      <c r="I2" s="84"/>
      <c r="J2" s="85"/>
      <c r="L2" s="83"/>
      <c r="M2" s="84"/>
      <c r="N2" s="84"/>
      <c r="O2" s="84"/>
      <c r="P2" s="85"/>
    </row>
    <row r="3" spans="1:70" ht="11.25" customHeight="1" x14ac:dyDescent="0.2">
      <c r="B3" s="88"/>
      <c r="C3" s="13" t="s">
        <v>22</v>
      </c>
      <c r="D3" s="82" t="s">
        <v>118</v>
      </c>
      <c r="E3" s="86"/>
      <c r="G3" s="88"/>
      <c r="H3" s="13" t="s">
        <v>29</v>
      </c>
      <c r="I3" s="14">
        <f>_xll.qlSettingsEvaluationDate(Trigger)</f>
        <v>42754</v>
      </c>
      <c r="J3" s="86"/>
      <c r="L3" s="90"/>
      <c r="M3" s="279" t="s">
        <v>187</v>
      </c>
      <c r="N3" s="291">
        <v>0</v>
      </c>
      <c r="O3" s="332" t="str">
        <f>_xll.qlSimpleQuote(M3,N3,,,Trigger)</f>
        <v>BumpValue#0037</v>
      </c>
      <c r="P3" s="86"/>
    </row>
    <row r="4" spans="1:70" ht="11.25" customHeight="1" x14ac:dyDescent="0.2">
      <c r="B4" s="88"/>
      <c r="C4" s="15" t="s">
        <v>19</v>
      </c>
      <c r="D4" s="17" t="b">
        <v>1</v>
      </c>
      <c r="E4" s="86"/>
      <c r="G4" s="88"/>
      <c r="H4" s="15" t="s">
        <v>30</v>
      </c>
      <c r="I4" s="16">
        <f>_xll.qlCalendarAdvance(Calendar,Evaluationdate,"2D","F",,Trigger)</f>
        <v>42758</v>
      </c>
      <c r="J4" s="86"/>
      <c r="L4" s="91"/>
      <c r="M4" s="331"/>
      <c r="N4" s="330"/>
      <c r="O4" s="330"/>
      <c r="P4" s="87"/>
    </row>
    <row r="5" spans="1:70" ht="11.25" customHeight="1" x14ac:dyDescent="0.2">
      <c r="A5" s="51"/>
      <c r="B5" s="89"/>
      <c r="C5" s="20" t="s">
        <v>18</v>
      </c>
      <c r="D5" s="21"/>
      <c r="E5" s="86"/>
      <c r="G5" s="88"/>
      <c r="H5" s="15" t="s">
        <v>14</v>
      </c>
      <c r="I5" s="16" t="s">
        <v>120</v>
      </c>
      <c r="J5" s="86"/>
      <c r="T5" s="454" t="s">
        <v>199</v>
      </c>
      <c r="U5" s="463"/>
      <c r="V5" s="463"/>
      <c r="W5" s="463"/>
      <c r="X5" s="455"/>
      <c r="Z5" s="454" t="s">
        <v>198</v>
      </c>
      <c r="AA5" s="463" t="s">
        <v>193</v>
      </c>
      <c r="AB5" s="463"/>
      <c r="AC5" s="463"/>
      <c r="AD5" s="455"/>
      <c r="AQ5" s="454" t="s">
        <v>200</v>
      </c>
      <c r="AR5" s="463"/>
      <c r="AS5" s="463"/>
      <c r="AT5" s="463"/>
      <c r="AU5" s="455"/>
      <c r="AW5" s="454" t="s">
        <v>200</v>
      </c>
      <c r="AX5" s="463"/>
      <c r="AY5" s="463"/>
      <c r="AZ5" s="463"/>
      <c r="BA5" s="455"/>
    </row>
    <row r="6" spans="1:70" ht="11.25" customHeight="1" x14ac:dyDescent="0.25">
      <c r="A6" s="51"/>
      <c r="B6" s="89"/>
      <c r="C6" s="15" t="s">
        <v>20</v>
      </c>
      <c r="D6" s="17" t="b">
        <v>1</v>
      </c>
      <c r="E6" s="86"/>
      <c r="G6" s="88"/>
      <c r="H6" s="171"/>
      <c r="I6" s="171"/>
      <c r="J6" s="86"/>
      <c r="M6" s="393"/>
      <c r="T6" s="400" t="s">
        <v>73</v>
      </c>
      <c r="U6" s="401">
        <v>42754</v>
      </c>
      <c r="V6" s="402" t="s">
        <v>191</v>
      </c>
      <c r="W6" s="403" t="s">
        <v>192</v>
      </c>
      <c r="X6" s="404" t="s">
        <v>194</v>
      </c>
      <c r="Z6" s="400"/>
      <c r="AA6" s="401">
        <v>42753</v>
      </c>
      <c r="AB6" s="402" t="s">
        <v>191</v>
      </c>
      <c r="AC6" s="403" t="s">
        <v>192</v>
      </c>
      <c r="AD6" s="404" t="s">
        <v>194</v>
      </c>
      <c r="AQ6" s="422"/>
      <c r="AR6" s="417">
        <v>42754</v>
      </c>
      <c r="AS6" s="418" t="s">
        <v>191</v>
      </c>
      <c r="AT6" s="419" t="s">
        <v>192</v>
      </c>
      <c r="AU6" s="420" t="s">
        <v>194</v>
      </c>
      <c r="AW6" s="422"/>
      <c r="AX6" s="417">
        <v>42754</v>
      </c>
      <c r="AY6" s="418" t="s">
        <v>191</v>
      </c>
      <c r="AZ6" s="419" t="s">
        <v>192</v>
      </c>
      <c r="BA6" s="420" t="s">
        <v>194</v>
      </c>
      <c r="BD6" s="460" t="s">
        <v>348</v>
      </c>
      <c r="BE6" s="461"/>
      <c r="BF6" s="462"/>
      <c r="BH6" s="454" t="s">
        <v>353</v>
      </c>
      <c r="BI6" s="455"/>
      <c r="BK6" s="454" t="s">
        <v>358</v>
      </c>
      <c r="BL6" s="455"/>
      <c r="BN6" s="454" t="s">
        <v>336</v>
      </c>
      <c r="BO6" s="455"/>
      <c r="BQ6" s="454" t="s">
        <v>337</v>
      </c>
      <c r="BR6" s="455"/>
    </row>
    <row r="7" spans="1:70" ht="11.25" customHeight="1" x14ac:dyDescent="0.25">
      <c r="A7" s="51"/>
      <c r="B7" s="89"/>
      <c r="C7" s="15" t="s">
        <v>21</v>
      </c>
      <c r="D7" s="18" t="str">
        <f>Euribor!D4</f>
        <v>EURONMX#0037</v>
      </c>
      <c r="E7" s="86"/>
      <c r="G7" s="88"/>
      <c r="H7" s="13" t="s">
        <v>33</v>
      </c>
      <c r="I7" s="168" t="s">
        <v>119</v>
      </c>
      <c r="J7" s="86"/>
      <c r="T7" s="400" t="s">
        <v>73</v>
      </c>
      <c r="U7" s="410">
        <v>42755</v>
      </c>
      <c r="V7" s="411">
        <v>-3.3655434557862273E-3</v>
      </c>
      <c r="W7" s="411">
        <v>-3.3655434555430862E-3</v>
      </c>
      <c r="X7" s="412">
        <f>(V7-W7)*10000</f>
        <v>-2.4314101079725425E-9</v>
      </c>
      <c r="Z7" s="400" t="s">
        <v>73</v>
      </c>
      <c r="AA7" s="410">
        <v>42754</v>
      </c>
      <c r="AB7" s="411">
        <v>-3.3686207276130758E-3</v>
      </c>
      <c r="AC7" s="411">
        <v>-3.3687721782101462E-3</v>
      </c>
      <c r="AD7" s="412">
        <f>(AB7-AC7)*10000</f>
        <v>1.5145059707039055E-3</v>
      </c>
      <c r="AQ7" s="400" t="s">
        <v>0</v>
      </c>
      <c r="AR7" s="410">
        <v>42844</v>
      </c>
      <c r="AS7" s="411">
        <v>-3.3659662837557821E-3</v>
      </c>
      <c r="AT7" s="411">
        <v>-3.3659630948323915E-3</v>
      </c>
      <c r="AU7" s="412">
        <f>(AS7-AT7)*10000</f>
        <v>-3.1889233905423031E-5</v>
      </c>
      <c r="AW7" s="400" t="s">
        <v>0</v>
      </c>
      <c r="AX7" s="410">
        <v>42844</v>
      </c>
      <c r="AY7" s="411">
        <v>-3.3654950535674036E-3</v>
      </c>
      <c r="AZ7" s="411">
        <f>_xll.qlYieldTSForwardRate(YieldCurve_3M,AX6,AX7,"Act/365","Continuous","Quarterly")</f>
        <v>-3.3604502301902541E-3</v>
      </c>
      <c r="BA7" s="412">
        <f>(AY7-AZ7)*10000</f>
        <v>-5.044823377149503E-2</v>
      </c>
      <c r="BD7" s="432"/>
      <c r="BE7" s="433" t="s">
        <v>338</v>
      </c>
      <c r="BF7" s="434" t="s">
        <v>339</v>
      </c>
      <c r="BH7" s="423" t="s">
        <v>203</v>
      </c>
      <c r="BI7" s="423" t="s">
        <v>204</v>
      </c>
      <c r="BK7" s="423" t="s">
        <v>203</v>
      </c>
      <c r="BL7" s="423" t="s">
        <v>204</v>
      </c>
      <c r="BN7" s="423" t="s">
        <v>203</v>
      </c>
      <c r="BO7" s="423" t="s">
        <v>204</v>
      </c>
      <c r="BQ7" s="423" t="s">
        <v>203</v>
      </c>
      <c r="BR7" s="423" t="s">
        <v>204</v>
      </c>
    </row>
    <row r="8" spans="1:70" ht="11.25" customHeight="1" x14ac:dyDescent="0.25">
      <c r="A8" s="51"/>
      <c r="B8" s="90"/>
      <c r="C8" s="19" t="s">
        <v>76</v>
      </c>
      <c r="D8" s="208" t="s">
        <v>77</v>
      </c>
      <c r="E8" s="86"/>
      <c r="G8" s="88"/>
      <c r="H8" s="15" t="s">
        <v>69</v>
      </c>
      <c r="I8" s="169" t="s">
        <v>70</v>
      </c>
      <c r="J8" s="86"/>
      <c r="T8" s="400" t="s">
        <v>73</v>
      </c>
      <c r="U8" s="413">
        <v>42758</v>
      </c>
      <c r="V8" s="406">
        <v>-3.3655434557051636E-3</v>
      </c>
      <c r="W8" s="406">
        <v>-3.3655434554620222E-3</v>
      </c>
      <c r="X8" s="407">
        <f t="shared" ref="X8:X71" si="0">(V8-W8)*10000</f>
        <v>-2.4314144447812325E-9</v>
      </c>
      <c r="Z8" s="400" t="s">
        <v>73</v>
      </c>
      <c r="AA8" s="413">
        <v>42755</v>
      </c>
      <c r="AB8" s="406">
        <v>-3.3686207274914882E-3</v>
      </c>
      <c r="AC8" s="406">
        <v>-3.3690091166864999E-3</v>
      </c>
      <c r="AD8" s="407">
        <f t="shared" ref="AD8:AD71" si="1">(AB8-AC8)*10000</f>
        <v>3.8838919501175961E-3</v>
      </c>
      <c r="AQ8" s="400" t="s">
        <v>0</v>
      </c>
      <c r="AR8" s="413">
        <v>42935</v>
      </c>
      <c r="AS8" s="406">
        <v>-3.3250079100781427E-3</v>
      </c>
      <c r="AT8" s="406">
        <v>-3.3250107300774514E-3</v>
      </c>
      <c r="AU8" s="407">
        <f t="shared" ref="AU8:AU71" si="2">(AS8-AT8)*10000</f>
        <v>2.8199993087202335E-5</v>
      </c>
      <c r="AW8" s="400" t="s">
        <v>0</v>
      </c>
      <c r="AX8" s="413">
        <v>42935</v>
      </c>
      <c r="AY8" s="406">
        <v>-3.3250106709541822E-3</v>
      </c>
      <c r="AZ8" s="406">
        <f>_xll.qlYieldTSForwardRate(YieldCurve_3M,AX7,AX8,"Act/365","Continuous","Quarterly")</f>
        <v>-3.3245041113580485E-3</v>
      </c>
      <c r="BA8" s="407">
        <f t="shared" ref="BA8:BA71" si="3">(AY8-AZ8)*10000</f>
        <v>-5.0655959613369814E-3</v>
      </c>
      <c r="BD8" s="435" t="s">
        <v>340</v>
      </c>
      <c r="BE8" s="436" t="s">
        <v>156</v>
      </c>
      <c r="BF8" s="437" t="s">
        <v>156</v>
      </c>
      <c r="BH8" s="424" t="s">
        <v>187</v>
      </c>
      <c r="BI8" s="425">
        <v>-254074274.30642125</v>
      </c>
      <c r="BK8" s="424" t="s">
        <v>187</v>
      </c>
      <c r="BL8" s="425">
        <v>-254074527.89374799</v>
      </c>
      <c r="BN8" s="424" t="s">
        <v>187</v>
      </c>
      <c r="BO8" s="425">
        <v>-254074322.59968188</v>
      </c>
      <c r="BQ8" s="424" t="s">
        <v>187</v>
      </c>
      <c r="BR8" s="425">
        <v>-254074315.31015024</v>
      </c>
    </row>
    <row r="9" spans="1:70" ht="11.25" customHeight="1" x14ac:dyDescent="0.25">
      <c r="B9" s="90"/>
      <c r="C9" s="265" t="s">
        <v>166</v>
      </c>
      <c r="D9" s="266">
        <v>1E-4</v>
      </c>
      <c r="E9" s="86"/>
      <c r="G9" s="88"/>
      <c r="H9" s="19" t="s">
        <v>129</v>
      </c>
      <c r="I9" s="170" t="s">
        <v>128</v>
      </c>
      <c r="J9" s="86"/>
      <c r="T9" s="400" t="s">
        <v>73</v>
      </c>
      <c r="U9" s="413">
        <v>42759</v>
      </c>
      <c r="V9" s="406">
        <v>-3.365543455744472E-3</v>
      </c>
      <c r="W9" s="406">
        <v>-3.3655434559065694E-3</v>
      </c>
      <c r="X9" s="407">
        <f t="shared" si="0"/>
        <v>1.6209733208483179E-9</v>
      </c>
      <c r="Z9" s="400" t="s">
        <v>73</v>
      </c>
      <c r="AA9" s="413">
        <v>42758</v>
      </c>
      <c r="AB9" s="406">
        <v>-3.3686207275722955E-3</v>
      </c>
      <c r="AC9" s="406">
        <v>-3.3693299598457284E-3</v>
      </c>
      <c r="AD9" s="407">
        <f t="shared" si="1"/>
        <v>7.092322734329054E-3</v>
      </c>
      <c r="AQ9" s="400" t="s">
        <v>0</v>
      </c>
      <c r="AR9" s="413">
        <v>43027</v>
      </c>
      <c r="AS9" s="406">
        <v>-3.1733085026079931E-3</v>
      </c>
      <c r="AT9" s="406">
        <v>-3.1732974224695119E-3</v>
      </c>
      <c r="AU9" s="407">
        <f t="shared" si="2"/>
        <v>-1.1080138481202317E-4</v>
      </c>
      <c r="AW9" s="400" t="s">
        <v>0</v>
      </c>
      <c r="AX9" s="413">
        <v>43027</v>
      </c>
      <c r="AY9" s="406">
        <v>-3.1733100880343805E-3</v>
      </c>
      <c r="AZ9" s="406">
        <f>_xll.qlYieldTSForwardRate(YieldCurve_3M,AX8,AX9,"Act/365","Continuous","Quarterly")</f>
        <v>-3.1834185104040367E-3</v>
      </c>
      <c r="BA9" s="407">
        <f t="shared" si="3"/>
        <v>0.1010842236965617</v>
      </c>
      <c r="BD9" s="435" t="s">
        <v>341</v>
      </c>
      <c r="BE9" s="438" t="s">
        <v>6</v>
      </c>
      <c r="BF9" s="439" t="s">
        <v>6</v>
      </c>
      <c r="BH9" s="426" t="s">
        <v>205</v>
      </c>
      <c r="BI9" s="427">
        <v>8.7574269855394959</v>
      </c>
      <c r="BK9" s="426" t="s">
        <v>205</v>
      </c>
      <c r="BL9" s="427">
        <v>233.3305397769436</v>
      </c>
      <c r="BN9" s="426" t="s">
        <v>205</v>
      </c>
      <c r="BO9" s="427">
        <v>2.6411697035655379</v>
      </c>
      <c r="BQ9" s="426" t="s">
        <v>205</v>
      </c>
      <c r="BR9" s="427">
        <v>-1.962162787094712</v>
      </c>
    </row>
    <row r="10" spans="1:70" ht="11.25" customHeight="1" x14ac:dyDescent="0.25">
      <c r="B10" s="90"/>
      <c r="C10" s="267" t="s">
        <v>167</v>
      </c>
      <c r="D10" s="383">
        <f>-100*RateTickValue</f>
        <v>-0.01</v>
      </c>
      <c r="E10" s="86"/>
      <c r="G10" s="90"/>
      <c r="H10" s="261"/>
      <c r="I10" s="262"/>
      <c r="J10" s="86"/>
      <c r="T10" s="400" t="s">
        <v>73</v>
      </c>
      <c r="U10" s="413">
        <v>42760</v>
      </c>
      <c r="V10" s="406">
        <v>-3.3655434580554676E-3</v>
      </c>
      <c r="W10" s="406">
        <v>-3.3655434580554676E-3</v>
      </c>
      <c r="X10" s="407">
        <f t="shared" si="0"/>
        <v>0</v>
      </c>
      <c r="Z10" s="400" t="s">
        <v>73</v>
      </c>
      <c r="AA10" s="413">
        <v>42759</v>
      </c>
      <c r="AB10" s="406">
        <v>-3.3686207275319523E-3</v>
      </c>
      <c r="AC10" s="406">
        <v>-3.3695136003207135E-3</v>
      </c>
      <c r="AD10" s="407">
        <f t="shared" si="1"/>
        <v>8.9287278876113568E-3</v>
      </c>
      <c r="AQ10" s="400" t="s">
        <v>0</v>
      </c>
      <c r="AR10" s="413">
        <v>43119</v>
      </c>
      <c r="AS10" s="406">
        <v>-2.9610171509909023E-3</v>
      </c>
      <c r="AT10" s="406">
        <v>-2.9610366552898573E-3</v>
      </c>
      <c r="AU10" s="407">
        <f t="shared" si="2"/>
        <v>1.9504298954999694E-4</v>
      </c>
      <c r="AW10" s="400" t="s">
        <v>0</v>
      </c>
      <c r="AX10" s="413">
        <v>43119</v>
      </c>
      <c r="AY10" s="406">
        <v>-2.9717749575738249E-3</v>
      </c>
      <c r="AZ10" s="406">
        <f>_xll.qlYieldTSForwardRate(YieldCurve_3M,AX9,AX10,"Act/365","Continuous","Quarterly")</f>
        <v>-2.9818641229011505E-3</v>
      </c>
      <c r="BA10" s="407">
        <f t="shared" si="3"/>
        <v>0.10089165327325633</v>
      </c>
      <c r="BD10" s="435" t="s">
        <v>342</v>
      </c>
      <c r="BE10" s="440">
        <v>42758</v>
      </c>
      <c r="BF10" s="441">
        <v>42758</v>
      </c>
      <c r="BH10" s="428" t="s">
        <v>206</v>
      </c>
      <c r="BI10" s="429">
        <v>0</v>
      </c>
      <c r="BK10" s="428" t="s">
        <v>206</v>
      </c>
      <c r="BL10" s="429">
        <v>0</v>
      </c>
      <c r="BN10" s="428" t="s">
        <v>206</v>
      </c>
      <c r="BO10" s="429">
        <v>0</v>
      </c>
      <c r="BQ10" s="428" t="s">
        <v>206</v>
      </c>
      <c r="BR10" s="429">
        <v>1.0423100320622325</v>
      </c>
    </row>
    <row r="11" spans="1:70" ht="11.25" customHeight="1" x14ac:dyDescent="0.25">
      <c r="B11" s="91"/>
      <c r="C11" s="263"/>
      <c r="D11" s="264"/>
      <c r="E11" s="87"/>
      <c r="G11" s="91"/>
      <c r="H11" s="92"/>
      <c r="I11" s="93"/>
      <c r="J11" s="87"/>
      <c r="T11" s="400" t="s">
        <v>73</v>
      </c>
      <c r="U11" s="413">
        <v>42761</v>
      </c>
      <c r="V11" s="406">
        <v>-3.3655434619862482E-3</v>
      </c>
      <c r="W11" s="406">
        <v>-3.3655434618241544E-3</v>
      </c>
      <c r="X11" s="407">
        <f t="shared" si="0"/>
        <v>-1.6209386263787984E-9</v>
      </c>
      <c r="Z11" s="400" t="s">
        <v>73</v>
      </c>
      <c r="AA11" s="413">
        <v>42760</v>
      </c>
      <c r="AB11" s="406">
        <v>-3.3686207275319523E-3</v>
      </c>
      <c r="AC11" s="406">
        <v>-3.3695447348610873E-3</v>
      </c>
      <c r="AD11" s="407">
        <f t="shared" si="1"/>
        <v>9.2400732913493211E-3</v>
      </c>
      <c r="AQ11" s="400" t="s">
        <v>0</v>
      </c>
      <c r="AR11" s="413">
        <v>43209</v>
      </c>
      <c r="AS11" s="406">
        <v>-2.7297598984810222E-3</v>
      </c>
      <c r="AT11" s="406">
        <v>-2.729870550020044E-3</v>
      </c>
      <c r="AU11" s="407">
        <f t="shared" si="2"/>
        <v>1.106515390217333E-3</v>
      </c>
      <c r="AW11" s="400" t="s">
        <v>0</v>
      </c>
      <c r="AX11" s="413">
        <v>43209</v>
      </c>
      <c r="AY11" s="406">
        <v>-2.7488533618100748E-3</v>
      </c>
      <c r="AZ11" s="406">
        <f>_xll.qlYieldTSForwardRate(YieldCurve_3M,AX10,AX11,"Act/365","Continuous","Quarterly")</f>
        <v>-2.7593235507065435E-3</v>
      </c>
      <c r="BA11" s="407">
        <f t="shared" si="3"/>
        <v>0.10470188896468616</v>
      </c>
      <c r="BD11" s="435" t="s">
        <v>343</v>
      </c>
      <c r="BE11" s="440">
        <v>43669</v>
      </c>
      <c r="BF11" s="441">
        <v>43669</v>
      </c>
      <c r="BH11" s="428" t="s">
        <v>207</v>
      </c>
      <c r="BI11" s="429">
        <v>207708.59229669438</v>
      </c>
      <c r="BK11" s="428" t="s">
        <v>207</v>
      </c>
      <c r="BL11" s="429">
        <v>265525.50808119122</v>
      </c>
      <c r="BN11" s="428" t="s">
        <v>207</v>
      </c>
      <c r="BO11" s="429">
        <v>174469.32770253625</v>
      </c>
      <c r="BQ11" s="428" t="s">
        <v>207</v>
      </c>
      <c r="BR11" s="429">
        <v>171773.20825285278</v>
      </c>
    </row>
    <row r="12" spans="1:70" ht="11.25" customHeight="1" x14ac:dyDescent="0.25">
      <c r="T12" s="400" t="s">
        <v>73</v>
      </c>
      <c r="U12" s="413">
        <v>42762</v>
      </c>
      <c r="V12" s="406">
        <v>-3.3655434636071717E-3</v>
      </c>
      <c r="W12" s="406">
        <v>-3.3655434634450778E-3</v>
      </c>
      <c r="X12" s="407">
        <f t="shared" si="0"/>
        <v>-1.6209386263787984E-9</v>
      </c>
      <c r="Z12" s="400" t="s">
        <v>73</v>
      </c>
      <c r="AA12" s="413">
        <v>42761</v>
      </c>
      <c r="AB12" s="406">
        <v>-3.3686207275724586E-3</v>
      </c>
      <c r="AC12" s="406">
        <v>-3.3695442070828174E-3</v>
      </c>
      <c r="AD12" s="407">
        <f t="shared" si="1"/>
        <v>9.2347951035883294E-3</v>
      </c>
      <c r="AQ12" s="400" t="s">
        <v>0</v>
      </c>
      <c r="AR12" s="413">
        <v>43300</v>
      </c>
      <c r="AS12" s="406">
        <v>-2.4952405224327443E-3</v>
      </c>
      <c r="AT12" s="406">
        <v>-2.4956562144919253E-3</v>
      </c>
      <c r="AU12" s="407">
        <f t="shared" si="2"/>
        <v>4.1569205918093322E-3</v>
      </c>
      <c r="AW12" s="400" t="s">
        <v>0</v>
      </c>
      <c r="AX12" s="413">
        <v>43300</v>
      </c>
      <c r="AY12" s="406">
        <v>-2.4904278238296958E-3</v>
      </c>
      <c r="AZ12" s="406">
        <f>_xll.qlYieldTSForwardRate(YieldCurve_3M,AX11,AX12,"Act/365","Continuous","Quarterly")</f>
        <v>-2.4938357219444615E-3</v>
      </c>
      <c r="BA12" s="407">
        <f t="shared" si="3"/>
        <v>3.407898114765693E-2</v>
      </c>
      <c r="BD12" s="435" t="s">
        <v>28</v>
      </c>
      <c r="BE12" s="438" t="s">
        <v>27</v>
      </c>
      <c r="BF12" s="439" t="s">
        <v>3</v>
      </c>
      <c r="BH12" s="428" t="s">
        <v>208</v>
      </c>
      <c r="BI12" s="429">
        <v>-97353.59631304162</v>
      </c>
      <c r="BK12" s="428" t="s">
        <v>208</v>
      </c>
      <c r="BL12" s="429">
        <v>0</v>
      </c>
      <c r="BN12" s="428" t="s">
        <v>208</v>
      </c>
      <c r="BO12" s="429">
        <v>-7034.4189618481314</v>
      </c>
      <c r="BQ12" s="428" t="s">
        <v>208</v>
      </c>
      <c r="BR12" s="429">
        <v>-7150.4632767755529</v>
      </c>
    </row>
    <row r="13" spans="1:70" ht="13.5" x14ac:dyDescent="0.25">
      <c r="B13" s="38"/>
      <c r="C13" s="39"/>
      <c r="D13" s="39"/>
      <c r="E13" s="40"/>
      <c r="G13" s="38"/>
      <c r="H13" s="39"/>
      <c r="I13" s="39"/>
      <c r="J13" s="40"/>
      <c r="T13" s="400" t="s">
        <v>73</v>
      </c>
      <c r="U13" s="413">
        <v>42765</v>
      </c>
      <c r="V13" s="406">
        <v>-3.3655434611353568E-3</v>
      </c>
      <c r="W13" s="406">
        <v>-3.3655434610543097E-3</v>
      </c>
      <c r="X13" s="407">
        <f t="shared" si="0"/>
        <v>-8.1047148159374416E-10</v>
      </c>
      <c r="Z13" s="400" t="s">
        <v>73</v>
      </c>
      <c r="AA13" s="413">
        <v>42762</v>
      </c>
      <c r="AB13" s="406">
        <v>-3.3686207274915311E-3</v>
      </c>
      <c r="AC13" s="406">
        <v>-3.3695151834529568E-3</v>
      </c>
      <c r="AD13" s="407">
        <f t="shared" si="1"/>
        <v>8.9445596142571568E-3</v>
      </c>
      <c r="AQ13" s="400" t="s">
        <v>0</v>
      </c>
      <c r="AR13" s="413">
        <v>43392</v>
      </c>
      <c r="AS13" s="406">
        <v>-2.1460143611974564E-3</v>
      </c>
      <c r="AT13" s="406">
        <v>-2.1453713285729489E-3</v>
      </c>
      <c r="AU13" s="407">
        <f t="shared" si="2"/>
        <v>-6.4303262450752033E-3</v>
      </c>
      <c r="AW13" s="400" t="s">
        <v>0</v>
      </c>
      <c r="AX13" s="413">
        <v>43392</v>
      </c>
      <c r="AY13" s="406">
        <v>-2.2111883387464898E-3</v>
      </c>
      <c r="AZ13" s="406">
        <f>_xll.qlYieldTSForwardRate(YieldCurve_3M,AX12,AX13,"Act/365","Continuous","Quarterly")</f>
        <v>-2.2039774520735056E-3</v>
      </c>
      <c r="BA13" s="407">
        <f t="shared" si="3"/>
        <v>-7.2108866729842819E-2</v>
      </c>
      <c r="BD13" s="435" t="s">
        <v>345</v>
      </c>
      <c r="BE13" s="438" t="s">
        <v>7</v>
      </c>
      <c r="BF13" s="439" t="s">
        <v>7</v>
      </c>
      <c r="BH13" s="428" t="s">
        <v>209</v>
      </c>
      <c r="BI13" s="429">
        <v>0</v>
      </c>
      <c r="BK13" s="428" t="s">
        <v>209</v>
      </c>
      <c r="BL13" s="429">
        <v>0</v>
      </c>
      <c r="BN13" s="428" t="s">
        <v>209</v>
      </c>
      <c r="BO13" s="429">
        <v>0</v>
      </c>
      <c r="BQ13" s="428" t="s">
        <v>209</v>
      </c>
      <c r="BR13" s="429">
        <v>0</v>
      </c>
    </row>
    <row r="14" spans="1:70" ht="13.5" x14ac:dyDescent="0.25">
      <c r="B14" s="23"/>
      <c r="C14" s="22" t="s">
        <v>10</v>
      </c>
      <c r="D14" s="42" t="str">
        <f>_xll.qlPiecewiseYieldCurve($D$16,$D$17,Calendar,_xll.ohPack(RateHelpersON),,JumpQuotes_ON,JumpDates_ON,D18,D19,D20,Permanent,,ObjectOverwrite)</f>
        <v>_EURONMX#0029</v>
      </c>
      <c r="E14" s="43"/>
      <c r="G14" s="23"/>
      <c r="H14" s="22" t="s">
        <v>10</v>
      </c>
      <c r="I14" s="42" t="str">
        <f>_xll.qlPiecewiseYieldCurve(I16,I17,Calendar,_xll.ohPack(RateHelpers3M),,JumpQuotes_3M,JumpDates_3M,I18,I19,I20,Permanent,,ObjectOverwrite)</f>
        <v>_EUR3MMX#0046</v>
      </c>
      <c r="J14" s="43"/>
      <c r="T14" s="400" t="s">
        <v>73</v>
      </c>
      <c r="U14" s="413">
        <v>42766</v>
      </c>
      <c r="V14" s="406">
        <v>-3.3439946159818635E-3</v>
      </c>
      <c r="W14" s="406">
        <v>-3.3439946159278312E-3</v>
      </c>
      <c r="X14" s="407">
        <f t="shared" si="0"/>
        <v>-5.4032299467987599E-10</v>
      </c>
      <c r="Z14" s="400" t="s">
        <v>73</v>
      </c>
      <c r="AA14" s="413">
        <v>42765</v>
      </c>
      <c r="AB14" s="406">
        <v>-3.3686207275587985E-3</v>
      </c>
      <c r="AC14" s="406">
        <v>-3.3693779807997841E-3</v>
      </c>
      <c r="AD14" s="407">
        <f t="shared" si="1"/>
        <v>7.5725324098557464E-3</v>
      </c>
      <c r="AQ14" s="400" t="s">
        <v>0</v>
      </c>
      <c r="AR14" s="413">
        <v>43486</v>
      </c>
      <c r="AS14" s="406">
        <v>-1.765642530297741E-3</v>
      </c>
      <c r="AT14" s="406">
        <v>-1.7656341026272434E-3</v>
      </c>
      <c r="AU14" s="407">
        <f t="shared" si="2"/>
        <v>-8.4276704976661565E-5</v>
      </c>
      <c r="AW14" s="400" t="s">
        <v>0</v>
      </c>
      <c r="AX14" s="413">
        <v>43486</v>
      </c>
      <c r="AY14" s="406">
        <v>-1.8370307242192873E-3</v>
      </c>
      <c r="AZ14" s="406">
        <f>_xll.qlYieldTSForwardRate(YieldCurve_3M,AX13,AX14,"Act/365","Continuous","Quarterly")</f>
        <v>-1.8177071534850528E-3</v>
      </c>
      <c r="BA14" s="407">
        <f t="shared" si="3"/>
        <v>-0.19323570734234521</v>
      </c>
      <c r="BD14" s="435" t="s">
        <v>346</v>
      </c>
      <c r="BE14" s="450">
        <v>100000000</v>
      </c>
      <c r="BF14" s="451">
        <v>100000000</v>
      </c>
      <c r="BH14" s="428" t="s">
        <v>210</v>
      </c>
      <c r="BI14" s="429">
        <v>-9025.4654787713662</v>
      </c>
      <c r="BK14" s="428" t="s">
        <v>210</v>
      </c>
      <c r="BL14" s="429">
        <v>0</v>
      </c>
      <c r="BN14" s="428" t="s">
        <v>210</v>
      </c>
      <c r="BO14" s="429">
        <v>545.240577775985</v>
      </c>
      <c r="BQ14" s="428" t="s">
        <v>210</v>
      </c>
      <c r="BR14" s="429">
        <v>548.93720662221313</v>
      </c>
    </row>
    <row r="15" spans="1:70" ht="13.5" x14ac:dyDescent="0.25">
      <c r="B15" s="23"/>
      <c r="C15" s="24" t="s">
        <v>11</v>
      </c>
      <c r="D15" s="44" t="str">
        <f>_xll.ohRangeRetrieveError(YieldCurve_ON)</f>
        <v/>
      </c>
      <c r="E15" s="43"/>
      <c r="G15" s="23"/>
      <c r="H15" s="24" t="s">
        <v>11</v>
      </c>
      <c r="I15" s="44" t="str">
        <f>_xll.ohRangeRetrieveError(YieldCurve_3M)</f>
        <v/>
      </c>
      <c r="J15" s="43"/>
      <c r="T15" s="400" t="s">
        <v>73</v>
      </c>
      <c r="U15" s="413">
        <v>42767</v>
      </c>
      <c r="V15" s="406">
        <v>-3.3222861527074689E-3</v>
      </c>
      <c r="W15" s="406">
        <v>-3.3222861527074689E-3</v>
      </c>
      <c r="X15" s="407">
        <f t="shared" si="0"/>
        <v>0</v>
      </c>
      <c r="Z15" s="400" t="s">
        <v>73</v>
      </c>
      <c r="AA15" s="413">
        <v>42766</v>
      </c>
      <c r="AB15" s="406">
        <v>-3.3686207276130502E-3</v>
      </c>
      <c r="AC15" s="406">
        <v>-3.36917745383743E-3</v>
      </c>
      <c r="AD15" s="407">
        <f t="shared" si="1"/>
        <v>5.5672622437975827E-3</v>
      </c>
      <c r="AQ15" s="400" t="s">
        <v>0</v>
      </c>
      <c r="AR15" s="413">
        <v>43578</v>
      </c>
      <c r="AS15" s="406">
        <v>-1.3322576771970663E-3</v>
      </c>
      <c r="AT15" s="406">
        <v>-1.3323695422415346E-3</v>
      </c>
      <c r="AU15" s="407">
        <f t="shared" si="2"/>
        <v>1.1186504446825292E-3</v>
      </c>
      <c r="AW15" s="400" t="s">
        <v>0</v>
      </c>
      <c r="AX15" s="413">
        <v>43578</v>
      </c>
      <c r="AY15" s="406">
        <v>-1.3795167766234703E-3</v>
      </c>
      <c r="AZ15" s="406">
        <f>_xll.qlYieldTSForwardRate(YieldCurve_3M,AX14,AX15,"Act/365","Continuous","Quarterly")</f>
        <v>-1.3670390280849983E-3</v>
      </c>
      <c r="BA15" s="407">
        <f t="shared" si="3"/>
        <v>-0.12477748538471979</v>
      </c>
      <c r="BD15" s="435" t="s">
        <v>344</v>
      </c>
      <c r="BE15" s="438" t="s">
        <v>132</v>
      </c>
      <c r="BF15" s="439" t="s">
        <v>26</v>
      </c>
      <c r="BH15" s="428" t="s">
        <v>211</v>
      </c>
      <c r="BI15" s="429">
        <v>0</v>
      </c>
      <c r="BK15" s="428" t="s">
        <v>211</v>
      </c>
      <c r="BL15" s="429">
        <v>0</v>
      </c>
      <c r="BN15" s="428" t="s">
        <v>211</v>
      </c>
      <c r="BO15" s="429">
        <v>0</v>
      </c>
      <c r="BQ15" s="428" t="s">
        <v>211</v>
      </c>
      <c r="BR15" s="429">
        <v>0</v>
      </c>
    </row>
    <row r="16" spans="1:70" ht="13.5" x14ac:dyDescent="0.25">
      <c r="B16" s="23"/>
      <c r="C16" s="22" t="s">
        <v>12</v>
      </c>
      <c r="D16" s="25" t="str">
        <f>"_"&amp;Currency&amp;"ON"&amp;"MX"</f>
        <v>_EURONMX</v>
      </c>
      <c r="E16" s="43"/>
      <c r="G16" s="23"/>
      <c r="H16" s="22" t="s">
        <v>12</v>
      </c>
      <c r="I16" s="25" t="str">
        <f>"_"&amp;Currency&amp;"3M"&amp;"MX"</f>
        <v>_EUR3MMX</v>
      </c>
      <c r="J16" s="43"/>
      <c r="T16" s="400" t="s">
        <v>73</v>
      </c>
      <c r="U16" s="413">
        <v>42768</v>
      </c>
      <c r="V16" s="406">
        <v>-3.3198120262893146E-3</v>
      </c>
      <c r="W16" s="406">
        <v>-3.3198120263703613E-3</v>
      </c>
      <c r="X16" s="407">
        <f t="shared" si="0"/>
        <v>8.1046714478505422E-10</v>
      </c>
      <c r="Z16" s="400" t="s">
        <v>73</v>
      </c>
      <c r="AA16" s="413">
        <v>42767</v>
      </c>
      <c r="AB16" s="406">
        <v>-3.3686207275725097E-3</v>
      </c>
      <c r="AC16" s="406">
        <v>-3.3690534436974537E-3</v>
      </c>
      <c r="AD16" s="407">
        <f t="shared" si="1"/>
        <v>4.3271612494392986E-3</v>
      </c>
      <c r="AQ16" s="400" t="s">
        <v>0</v>
      </c>
      <c r="AR16" s="413">
        <v>43669</v>
      </c>
      <c r="AS16" s="406">
        <v>-8.6192400091897499E-4</v>
      </c>
      <c r="AT16" s="406">
        <v>-8.6128368017298566E-4</v>
      </c>
      <c r="AU16" s="407">
        <f t="shared" si="2"/>
        <v>-6.4032074598933258E-3</v>
      </c>
      <c r="AW16" s="400" t="s">
        <v>0</v>
      </c>
      <c r="AX16" s="413">
        <v>43669</v>
      </c>
      <c r="AY16" s="406">
        <v>-9.2446843789667802E-4</v>
      </c>
      <c r="AZ16" s="406">
        <f>_xll.qlYieldTSForwardRate(YieldCurve_3M,AX15,AX16,"Act/365","Continuous","Quarterly")</f>
        <v>-8.5884979382570999E-4</v>
      </c>
      <c r="BA16" s="407">
        <f t="shared" si="3"/>
        <v>-0.65618644070968035</v>
      </c>
      <c r="BD16" s="442" t="s">
        <v>347</v>
      </c>
      <c r="BE16" s="443" t="b">
        <v>0</v>
      </c>
      <c r="BF16" s="444" t="b">
        <v>1</v>
      </c>
      <c r="BH16" s="428" t="s">
        <v>212</v>
      </c>
      <c r="BI16" s="429">
        <v>219671.20641784274</v>
      </c>
      <c r="BK16" s="428" t="s">
        <v>212</v>
      </c>
      <c r="BL16" s="429">
        <v>0</v>
      </c>
      <c r="BN16" s="428" t="s">
        <v>212</v>
      </c>
      <c r="BO16" s="429">
        <v>-70.155304274521768</v>
      </c>
      <c r="BQ16" s="428" t="s">
        <v>212</v>
      </c>
      <c r="BR16" s="429">
        <v>-71.473579737357795</v>
      </c>
    </row>
    <row r="17" spans="1:70" ht="13.5" x14ac:dyDescent="0.25">
      <c r="B17" s="23"/>
      <c r="C17" s="26" t="s">
        <v>13</v>
      </c>
      <c r="D17" s="27">
        <v>0</v>
      </c>
      <c r="E17" s="43"/>
      <c r="G17" s="23"/>
      <c r="H17" s="26" t="s">
        <v>13</v>
      </c>
      <c r="I17" s="27">
        <v>0</v>
      </c>
      <c r="J17" s="43"/>
      <c r="T17" s="400" t="s">
        <v>73</v>
      </c>
      <c r="U17" s="413">
        <v>42769</v>
      </c>
      <c r="V17" s="406">
        <v>-3.3252391422533348E-3</v>
      </c>
      <c r="W17" s="406">
        <v>-3.3252391422533348E-3</v>
      </c>
      <c r="X17" s="407">
        <f t="shared" si="0"/>
        <v>0</v>
      </c>
      <c r="Z17" s="400" t="s">
        <v>73</v>
      </c>
      <c r="AA17" s="413">
        <v>42768</v>
      </c>
      <c r="AB17" s="406">
        <v>-3.3686207275319693E-3</v>
      </c>
      <c r="AC17" s="406">
        <v>-3.3689199348862619E-3</v>
      </c>
      <c r="AD17" s="407">
        <f t="shared" si="1"/>
        <v>2.9920735429263615E-3</v>
      </c>
      <c r="AQ17" s="400" t="s">
        <v>0</v>
      </c>
      <c r="AR17" s="413">
        <v>43761</v>
      </c>
      <c r="AS17" s="406">
        <v>-3.1498625213016219E-4</v>
      </c>
      <c r="AT17" s="406">
        <v>-3.1543284721472989E-4</v>
      </c>
      <c r="AU17" s="407">
        <f t="shared" si="2"/>
        <v>4.4659508456769805E-3</v>
      </c>
      <c r="AW17" s="400" t="s">
        <v>0</v>
      </c>
      <c r="AX17" s="413">
        <v>43761</v>
      </c>
      <c r="AY17" s="406">
        <v>-3.5400756184774117E-4</v>
      </c>
      <c r="AZ17" s="406">
        <f>_xll.qlYieldTSForwardRate(YieldCurve_3M,AX16,AX17,"Act/365","Continuous","Quarterly")</f>
        <v>-2.9914872154449955E-4</v>
      </c>
      <c r="BA17" s="407">
        <f t="shared" si="3"/>
        <v>-0.54858840303241618</v>
      </c>
      <c r="BD17" s="445"/>
      <c r="BE17" s="446"/>
      <c r="BF17" s="446"/>
      <c r="BH17" s="428" t="s">
        <v>213</v>
      </c>
      <c r="BI17" s="429">
        <v>-1241443.2279823814</v>
      </c>
      <c r="BK17" s="428" t="s">
        <v>213</v>
      </c>
      <c r="BL17" s="429">
        <v>0</v>
      </c>
      <c r="BN17" s="428" t="s">
        <v>213</v>
      </c>
      <c r="BO17" s="429">
        <v>-625788.7637038948</v>
      </c>
      <c r="BQ17" s="428" t="s">
        <v>213</v>
      </c>
      <c r="BR17" s="429">
        <v>-643062.79929587618</v>
      </c>
    </row>
    <row r="18" spans="1:70" ht="13.5" x14ac:dyDescent="0.25">
      <c r="B18" s="23"/>
      <c r="C18" s="26" t="s">
        <v>15</v>
      </c>
      <c r="D18" s="28"/>
      <c r="E18" s="43"/>
      <c r="G18" s="23"/>
      <c r="H18" s="26" t="s">
        <v>15</v>
      </c>
      <c r="I18" s="28"/>
      <c r="J18" s="43"/>
      <c r="T18" s="400" t="s">
        <v>73</v>
      </c>
      <c r="U18" s="413">
        <v>42772</v>
      </c>
      <c r="V18" s="406">
        <v>-3.3404829527427437E-3</v>
      </c>
      <c r="W18" s="406">
        <v>-3.3404829527427437E-3</v>
      </c>
      <c r="X18" s="407">
        <f t="shared" si="0"/>
        <v>0</v>
      </c>
      <c r="Z18" s="400" t="s">
        <v>73</v>
      </c>
      <c r="AA18" s="413">
        <v>42769</v>
      </c>
      <c r="AB18" s="406">
        <v>-3.3686207275319523E-3</v>
      </c>
      <c r="AC18" s="406">
        <v>-3.368780093749186E-3</v>
      </c>
      <c r="AD18" s="407">
        <f t="shared" si="1"/>
        <v>1.5936621723363145E-3</v>
      </c>
      <c r="AQ18" s="400" t="s">
        <v>0</v>
      </c>
      <c r="AR18" s="413">
        <v>43853</v>
      </c>
      <c r="AS18" s="406">
        <v>2.9293990738367003E-4</v>
      </c>
      <c r="AT18" s="406">
        <v>2.927408468756307E-4</v>
      </c>
      <c r="AU18" s="407">
        <f t="shared" si="2"/>
        <v>1.9906050803932332E-3</v>
      </c>
      <c r="AW18" s="400" t="s">
        <v>0</v>
      </c>
      <c r="AX18" s="413">
        <v>43853</v>
      </c>
      <c r="AY18" s="406">
        <v>3.6533997355320187E-4</v>
      </c>
      <c r="AZ18" s="406">
        <f>_xll.qlYieldTSForwardRate(YieldCurve_3M,AX17,AX18,"Act/365","Continuous","Quarterly")</f>
        <v>3.5384002264983222E-4</v>
      </c>
      <c r="BA18" s="407">
        <f t="shared" si="3"/>
        <v>0.11499950903369656</v>
      </c>
      <c r="BD18" s="447" t="s">
        <v>349</v>
      </c>
      <c r="BE18" s="456">
        <f>BO8</f>
        <v>-254074322.59968188</v>
      </c>
      <c r="BF18" s="457"/>
      <c r="BH18" s="428" t="s">
        <v>214</v>
      </c>
      <c r="BI18" s="429">
        <v>-50387158.138194352</v>
      </c>
      <c r="BK18" s="428" t="s">
        <v>214</v>
      </c>
      <c r="BL18" s="429">
        <v>-52198103.177972369</v>
      </c>
      <c r="BN18" s="428" t="s">
        <v>214</v>
      </c>
      <c r="BO18" s="429">
        <v>-50901314.757612996</v>
      </c>
      <c r="BQ18" s="428" t="s">
        <v>214</v>
      </c>
      <c r="BR18" s="429">
        <v>-50865466.711425684</v>
      </c>
    </row>
    <row r="19" spans="1:70" ht="13.5" x14ac:dyDescent="0.25">
      <c r="B19" s="23"/>
      <c r="C19" s="26" t="s">
        <v>16</v>
      </c>
      <c r="D19" s="29" t="s">
        <v>133</v>
      </c>
      <c r="E19" s="43"/>
      <c r="G19" s="23"/>
      <c r="H19" s="26" t="s">
        <v>16</v>
      </c>
      <c r="I19" s="29" t="s">
        <v>133</v>
      </c>
      <c r="J19" s="43"/>
      <c r="T19" s="400" t="s">
        <v>73</v>
      </c>
      <c r="U19" s="413">
        <v>42773</v>
      </c>
      <c r="V19" s="406">
        <v>-3.3604316276571095E-3</v>
      </c>
      <c r="W19" s="406">
        <v>-3.3603939534956511E-3</v>
      </c>
      <c r="X19" s="407">
        <f t="shared" si="0"/>
        <v>-3.7674161458469552E-4</v>
      </c>
      <c r="Z19" s="400" t="s">
        <v>73</v>
      </c>
      <c r="AA19" s="413">
        <v>42772</v>
      </c>
      <c r="AB19" s="406">
        <v>-3.3686207275587703E-3</v>
      </c>
      <c r="AC19" s="406">
        <v>-3.3684951343595916E-3</v>
      </c>
      <c r="AD19" s="407">
        <f t="shared" si="1"/>
        <v>-1.2559319917870501E-3</v>
      </c>
      <c r="AQ19" s="400" t="s">
        <v>0</v>
      </c>
      <c r="AR19" s="413">
        <v>43944</v>
      </c>
      <c r="AS19" s="406">
        <v>8.3098327081293293E-4</v>
      </c>
      <c r="AT19" s="406">
        <v>8.1739310579549251E-4</v>
      </c>
      <c r="AU19" s="407">
        <f t="shared" si="2"/>
        <v>0.13590165017440423</v>
      </c>
      <c r="AW19" s="400" t="s">
        <v>0</v>
      </c>
      <c r="AX19" s="413">
        <v>43944</v>
      </c>
      <c r="AY19" s="406">
        <v>8.1539218465233538E-4</v>
      </c>
      <c r="AZ19" s="406">
        <f>_xll.qlYieldTSForwardRate(YieldCurve_3M,AX18,AX19,"Act/365","Continuous","Quarterly")</f>
        <v>8.6534958396184303E-4</v>
      </c>
      <c r="BA19" s="407">
        <f t="shared" si="3"/>
        <v>-0.49957399309507655</v>
      </c>
      <c r="BD19" s="448" t="s">
        <v>350</v>
      </c>
      <c r="BE19" s="452">
        <f>SUM(_xll.ohPack(BO9:BO139))</f>
        <v>-254073175.74823681</v>
      </c>
      <c r="BF19" s="453"/>
      <c r="BH19" s="428" t="s">
        <v>215</v>
      </c>
      <c r="BI19" s="429">
        <v>1214071.4551467681</v>
      </c>
      <c r="BK19" s="428" t="s">
        <v>215</v>
      </c>
      <c r="BL19" s="429">
        <v>1551842.3695291856</v>
      </c>
      <c r="BN19" s="428" t="s">
        <v>215</v>
      </c>
      <c r="BO19" s="429">
        <v>1024367.1591131714</v>
      </c>
      <c r="BQ19" s="428" t="s">
        <v>215</v>
      </c>
      <c r="BR19" s="429">
        <v>1008738.1670018657</v>
      </c>
    </row>
    <row r="20" spans="1:70" ht="13.5" x14ac:dyDescent="0.25">
      <c r="B20" s="23"/>
      <c r="C20" s="24" t="s">
        <v>17</v>
      </c>
      <c r="D20" s="30" t="s">
        <v>190</v>
      </c>
      <c r="E20" s="43"/>
      <c r="G20" s="23"/>
      <c r="H20" s="24" t="s">
        <v>17</v>
      </c>
      <c r="I20" s="30" t="s">
        <v>190</v>
      </c>
      <c r="J20" s="43"/>
      <c r="T20" s="400" t="s">
        <v>73</v>
      </c>
      <c r="U20" s="413">
        <v>42774</v>
      </c>
      <c r="V20" s="406">
        <v>-3.3690382836076122E-3</v>
      </c>
      <c r="W20" s="406">
        <v>-3.3689926783228947E-3</v>
      </c>
      <c r="X20" s="407">
        <f t="shared" si="0"/>
        <v>-4.5605284717479405E-4</v>
      </c>
      <c r="Z20" s="400" t="s">
        <v>73</v>
      </c>
      <c r="AA20" s="413">
        <v>42773</v>
      </c>
      <c r="AB20" s="406">
        <v>-3.3686207275725609E-3</v>
      </c>
      <c r="AC20" s="406">
        <v>-3.3682207289584313E-3</v>
      </c>
      <c r="AD20" s="407">
        <f t="shared" si="1"/>
        <v>-3.9999861412964161E-3</v>
      </c>
      <c r="AQ20" s="400" t="s">
        <v>0</v>
      </c>
      <c r="AR20" s="413">
        <v>44035</v>
      </c>
      <c r="AS20" s="406">
        <v>1.3350684101669889E-3</v>
      </c>
      <c r="AT20" s="406">
        <v>1.3352864620866474E-3</v>
      </c>
      <c r="AU20" s="407">
        <f t="shared" si="2"/>
        <v>-2.1805191965842269E-3</v>
      </c>
      <c r="AW20" s="400" t="s">
        <v>0</v>
      </c>
      <c r="AX20" s="413">
        <v>44035</v>
      </c>
      <c r="AY20" s="406">
        <v>1.271905111283747E-3</v>
      </c>
      <c r="AZ20" s="406">
        <f>_xll.qlYieldTSForwardRate(YieldCurve_3M,AX19,AX20,"Act/365","Continuous","Quarterly")</f>
        <v>1.3569070253204374E-3</v>
      </c>
      <c r="BA20" s="407">
        <f t="shared" si="3"/>
        <v>-0.85001914036690429</v>
      </c>
      <c r="BD20" s="449" t="s">
        <v>11</v>
      </c>
      <c r="BE20" s="458">
        <f>BE18-BE19</f>
        <v>-1146.8514450788498</v>
      </c>
      <c r="BF20" s="459"/>
      <c r="BH20" s="428" t="s">
        <v>216</v>
      </c>
      <c r="BI20" s="429">
        <v>-307235.87229440454</v>
      </c>
      <c r="BK20" s="428" t="s">
        <v>216</v>
      </c>
      <c r="BL20" s="429">
        <v>0</v>
      </c>
      <c r="BN20" s="428" t="s">
        <v>216</v>
      </c>
      <c r="BO20" s="429">
        <v>-22268.865810474377</v>
      </c>
      <c r="BQ20" s="428" t="s">
        <v>216</v>
      </c>
      <c r="BR20" s="429">
        <v>-22633.085164125074</v>
      </c>
    </row>
    <row r="21" spans="1:70" ht="13.5" x14ac:dyDescent="0.25">
      <c r="B21" s="23"/>
      <c r="C21" s="31"/>
      <c r="D21" s="31"/>
      <c r="E21" s="43"/>
      <c r="G21" s="23"/>
      <c r="H21" s="31"/>
      <c r="I21" s="31"/>
      <c r="J21" s="43"/>
      <c r="T21" s="400" t="s">
        <v>73</v>
      </c>
      <c r="U21" s="413">
        <v>42775</v>
      </c>
      <c r="V21" s="406">
        <v>-3.370756440870282E-3</v>
      </c>
      <c r="W21" s="406">
        <v>-3.3707415701182126E-3</v>
      </c>
      <c r="X21" s="407">
        <f t="shared" si="0"/>
        <v>-1.4870752069410381E-4</v>
      </c>
      <c r="Z21" s="400" t="s">
        <v>73</v>
      </c>
      <c r="AA21" s="413">
        <v>42774</v>
      </c>
      <c r="AB21" s="406">
        <v>-3.3686207275320204E-3</v>
      </c>
      <c r="AC21" s="406">
        <v>-3.3680967188593034E-3</v>
      </c>
      <c r="AD21" s="407">
        <f t="shared" si="1"/>
        <v>-5.2400867271706897E-3</v>
      </c>
      <c r="AQ21" s="400" t="s">
        <v>0</v>
      </c>
      <c r="AR21" s="413">
        <v>44127</v>
      </c>
      <c r="AS21" s="406">
        <v>1.8993226109704851E-3</v>
      </c>
      <c r="AT21" s="406">
        <v>1.9068801946998989E-3</v>
      </c>
      <c r="AU21" s="407">
        <f t="shared" si="2"/>
        <v>-7.5575837294138137E-2</v>
      </c>
      <c r="AW21" s="400" t="s">
        <v>0</v>
      </c>
      <c r="AX21" s="413">
        <v>44127</v>
      </c>
      <c r="AY21" s="406">
        <v>1.8131783252867441E-3</v>
      </c>
      <c r="AZ21" s="406">
        <f>_xll.qlYieldTSForwardRate(YieldCurve_3M,AX20,AX21,"Act/365","Continuous","Quarterly")</f>
        <v>1.9215318951575329E-3</v>
      </c>
      <c r="BA21" s="407">
        <f t="shared" si="3"/>
        <v>-1.0835356987078886</v>
      </c>
      <c r="BD21" s="446"/>
      <c r="BE21" s="446"/>
      <c r="BF21" s="446"/>
      <c r="BH21" s="428" t="s">
        <v>217</v>
      </c>
      <c r="BI21" s="429">
        <v>-18018.739871331491</v>
      </c>
      <c r="BK21" s="428" t="s">
        <v>217</v>
      </c>
      <c r="BL21" s="429">
        <v>0</v>
      </c>
      <c r="BN21" s="428" t="s">
        <v>217</v>
      </c>
      <c r="BO21" s="429">
        <v>1098.219896084629</v>
      </c>
      <c r="BQ21" s="428" t="s">
        <v>217</v>
      </c>
      <c r="BR21" s="429">
        <v>1105.6989838834852</v>
      </c>
    </row>
    <row r="22" spans="1:70" ht="13.5" x14ac:dyDescent="0.25">
      <c r="B22" s="23"/>
      <c r="C22" s="32">
        <f>_xll.qlTermStructureReferenceDate(YieldCurve_ON)</f>
        <v>42754</v>
      </c>
      <c r="D22" s="33">
        <f>_xll.qlYieldTSDiscount(YieldCurve_ON,C22,,Trigger)</f>
        <v>1</v>
      </c>
      <c r="E22" s="43"/>
      <c r="G22" s="23"/>
      <c r="H22" s="32">
        <f>_xll.qlTermStructureReferenceDate(YieldCurve_3M)</f>
        <v>42754</v>
      </c>
      <c r="I22" s="33">
        <f>_xll.qlYieldTSDiscount(YieldCurve_3M,H22,,Trigger)</f>
        <v>1</v>
      </c>
      <c r="J22" s="43"/>
      <c r="T22" s="400" t="s">
        <v>73</v>
      </c>
      <c r="U22" s="413">
        <v>42776</v>
      </c>
      <c r="V22" s="406">
        <v>-3.3703345823706582E-3</v>
      </c>
      <c r="W22" s="406">
        <v>-3.3703772149315599E-3</v>
      </c>
      <c r="X22" s="407">
        <f t="shared" si="0"/>
        <v>4.2632560901673111E-4</v>
      </c>
      <c r="Z22" s="400" t="s">
        <v>73</v>
      </c>
      <c r="AA22" s="413">
        <v>42775</v>
      </c>
      <c r="AB22" s="406">
        <v>-3.3686207276130502E-3</v>
      </c>
      <c r="AC22" s="406">
        <v>-3.3679853736146722E-3</v>
      </c>
      <c r="AD22" s="407">
        <f t="shared" si="1"/>
        <v>-6.3535399837805207E-3</v>
      </c>
      <c r="AQ22" s="400" t="s">
        <v>0</v>
      </c>
      <c r="AR22" s="413">
        <v>44221</v>
      </c>
      <c r="AS22" s="406">
        <v>2.541765076866642E-3</v>
      </c>
      <c r="AT22" s="406">
        <v>2.5473105854366606E-3</v>
      </c>
      <c r="AU22" s="407">
        <f t="shared" si="2"/>
        <v>-5.5455085700185924E-2</v>
      </c>
      <c r="AW22" s="400" t="s">
        <v>0</v>
      </c>
      <c r="AX22" s="413">
        <v>44221</v>
      </c>
      <c r="AY22" s="406">
        <v>2.4675536477601805E-3</v>
      </c>
      <c r="AZ22" s="406">
        <f>_xll.qlYieldTSForwardRate(YieldCurve_3M,AX21,AX22,"Act/365","Continuous","Quarterly")</f>
        <v>2.5823616775163521E-3</v>
      </c>
      <c r="BA22" s="407">
        <f t="shared" si="3"/>
        <v>-1.1480802975617159</v>
      </c>
      <c r="BD22" s="447" t="s">
        <v>351</v>
      </c>
      <c r="BE22" s="456">
        <f>BR8</f>
        <v>-254074315.31015024</v>
      </c>
      <c r="BF22" s="457"/>
      <c r="BH22" s="428" t="s">
        <v>218</v>
      </c>
      <c r="BI22" s="429">
        <v>336570.36580552813</v>
      </c>
      <c r="BK22" s="428" t="s">
        <v>218</v>
      </c>
      <c r="BL22" s="429">
        <v>0</v>
      </c>
      <c r="BN22" s="428" t="s">
        <v>218</v>
      </c>
      <c r="BO22" s="429">
        <v>-104.4353179167956</v>
      </c>
      <c r="BQ22" s="428" t="s">
        <v>218</v>
      </c>
      <c r="BR22" s="429">
        <v>-118.88802400790154</v>
      </c>
    </row>
    <row r="23" spans="1:70" ht="13.5" x14ac:dyDescent="0.25">
      <c r="B23" s="23"/>
      <c r="C23" s="34">
        <f>_xll.qlTermStructureMaxDate(YieldCurve_ON,Trigger)</f>
        <v>64675</v>
      </c>
      <c r="D23" s="35">
        <f>_xll.qlYieldTSDiscount(YieldCurve_ON,C23,,Trigger)</f>
        <v>0.46704285202785029</v>
      </c>
      <c r="E23" s="43"/>
      <c r="G23" s="23"/>
      <c r="H23" s="34">
        <f>_xll.qlTermStructureMaxDate(YieldCurve_3M,Trigger)</f>
        <v>64675</v>
      </c>
      <c r="I23" s="35">
        <f>_xll.qlYieldTSDiscount(YieldCurve_3M,H23,,Trigger)</f>
        <v>0.45941447733375906</v>
      </c>
      <c r="J23" s="43"/>
      <c r="T23" s="400" t="s">
        <v>73</v>
      </c>
      <c r="U23" s="413">
        <v>42779</v>
      </c>
      <c r="V23" s="406">
        <v>-3.3673800994926065E-3</v>
      </c>
      <c r="W23" s="406">
        <v>-3.3675109696551108E-3</v>
      </c>
      <c r="X23" s="407">
        <f t="shared" si="0"/>
        <v>1.3087016250421316E-3</v>
      </c>
      <c r="Z23" s="400" t="s">
        <v>73</v>
      </c>
      <c r="AA23" s="413">
        <v>42776</v>
      </c>
      <c r="AB23" s="406">
        <v>-3.3686207275320035E-3</v>
      </c>
      <c r="AC23" s="406">
        <v>-3.3678898594482866E-3</v>
      </c>
      <c r="AD23" s="407">
        <f t="shared" si="1"/>
        <v>-7.3086808371689016E-3</v>
      </c>
      <c r="AQ23" s="400" t="s">
        <v>0</v>
      </c>
      <c r="AR23" s="413">
        <v>44312</v>
      </c>
      <c r="AS23" s="406">
        <v>3.2571060296763352E-3</v>
      </c>
      <c r="AT23" s="406">
        <v>3.2574757934419364E-3</v>
      </c>
      <c r="AU23" s="407">
        <f t="shared" si="2"/>
        <v>-3.6976376560117485E-3</v>
      </c>
      <c r="AW23" s="400" t="s">
        <v>0</v>
      </c>
      <c r="AX23" s="413">
        <v>44312</v>
      </c>
      <c r="AY23" s="406">
        <v>3.216430112970875E-3</v>
      </c>
      <c r="AZ23" s="406">
        <f>_xll.qlYieldTSForwardRate(YieldCurve_3M,AX22,AX23,"Act/365","Continuous","Quarterly")</f>
        <v>3.3394928249037737E-3</v>
      </c>
      <c r="BA23" s="407">
        <f t="shared" si="3"/>
        <v>-1.2306271193289866</v>
      </c>
      <c r="BD23" s="448" t="s">
        <v>352</v>
      </c>
      <c r="BE23" s="452">
        <f>SUM(_xll.ohPack(BR9:BR139))</f>
        <v>-254074789.52984089</v>
      </c>
      <c r="BF23" s="453"/>
      <c r="BH23" s="428" t="s">
        <v>219</v>
      </c>
      <c r="BI23" s="429">
        <v>-1536489.0745346199</v>
      </c>
      <c r="BK23" s="428" t="s">
        <v>219</v>
      </c>
      <c r="BL23" s="429">
        <v>0</v>
      </c>
      <c r="BN23" s="428" t="s">
        <v>219</v>
      </c>
      <c r="BO23" s="429">
        <v>-777279.77689937677</v>
      </c>
      <c r="BQ23" s="428" t="s">
        <v>219</v>
      </c>
      <c r="BR23" s="429">
        <v>-798637.05436582665</v>
      </c>
    </row>
    <row r="24" spans="1:70" ht="13.5" x14ac:dyDescent="0.25">
      <c r="B24" s="23"/>
      <c r="C24" s="34" t="str">
        <f>Euribor!D4</f>
        <v>EURONMX#0037</v>
      </c>
      <c r="D24" s="35" t="b">
        <f>_xll.qlRelinkableHandleLinkTo(C24,D14,Trigger)</f>
        <v>1</v>
      </c>
      <c r="E24" s="43"/>
      <c r="G24" s="23"/>
      <c r="H24" s="34" t="str">
        <f>Euribor!D9</f>
        <v>EUR3MMX#0037</v>
      </c>
      <c r="I24" s="35" t="b">
        <f>_xll.qlRelinkableHandleLinkTo(H24,I14,Trigger)</f>
        <v>1</v>
      </c>
      <c r="J24" s="43"/>
      <c r="T24" s="400" t="s">
        <v>73</v>
      </c>
      <c r="U24" s="413">
        <v>42780</v>
      </c>
      <c r="V24" s="406">
        <v>-3.3663744476827217E-3</v>
      </c>
      <c r="W24" s="406">
        <v>-3.3664776002726277E-3</v>
      </c>
      <c r="X24" s="407">
        <f t="shared" si="0"/>
        <v>1.0315258990598389E-3</v>
      </c>
      <c r="Z24" s="400" t="s">
        <v>73</v>
      </c>
      <c r="AA24" s="413">
        <v>42779</v>
      </c>
      <c r="AB24" s="406">
        <v>-3.3686207275452733E-3</v>
      </c>
      <c r="AC24" s="406">
        <v>-3.3677674324426514E-3</v>
      </c>
      <c r="AD24" s="407">
        <f t="shared" si="1"/>
        <v>-8.5329510262190447E-3</v>
      </c>
      <c r="AQ24" s="400" t="s">
        <v>0</v>
      </c>
      <c r="AR24" s="413">
        <v>44403</v>
      </c>
      <c r="AS24" s="406">
        <v>3.9903203938851783E-3</v>
      </c>
      <c r="AT24" s="406">
        <v>3.9902983572070944E-3</v>
      </c>
      <c r="AU24" s="407">
        <f t="shared" si="2"/>
        <v>2.2036678083876826E-4</v>
      </c>
      <c r="AW24" s="400" t="s">
        <v>0</v>
      </c>
      <c r="AX24" s="413">
        <v>44403</v>
      </c>
      <c r="AY24" s="406">
        <v>3.9673801634248105E-3</v>
      </c>
      <c r="AZ24" s="406">
        <f>_xll.qlYieldTSForwardRate(YieldCurve_3M,AX23,AX24,"Act/365","Continuous","Quarterly")</f>
        <v>4.1065326866615041E-3</v>
      </c>
      <c r="BA24" s="407">
        <f t="shared" si="3"/>
        <v>-1.3915252323669358</v>
      </c>
      <c r="BD24" s="449" t="s">
        <v>11</v>
      </c>
      <c r="BE24" s="458">
        <f>BE22-BE23</f>
        <v>474.21969065070152</v>
      </c>
      <c r="BF24" s="459"/>
      <c r="BH24" s="428" t="s">
        <v>220</v>
      </c>
      <c r="BI24" s="429">
        <v>-51035495.289496608</v>
      </c>
      <c r="BK24" s="428" t="s">
        <v>220</v>
      </c>
      <c r="BL24" s="429">
        <v>-52862623.828861974</v>
      </c>
      <c r="BN24" s="428" t="s">
        <v>220</v>
      </c>
      <c r="BO24" s="429">
        <v>-51551772.622676797</v>
      </c>
      <c r="BQ24" s="428" t="s">
        <v>220</v>
      </c>
      <c r="BR24" s="429">
        <v>-51515558.282221898</v>
      </c>
    </row>
    <row r="25" spans="1:70" ht="12" x14ac:dyDescent="0.2">
      <c r="B25" s="23"/>
      <c r="C25" s="36" t="s">
        <v>117</v>
      </c>
      <c r="D25" s="37" t="b">
        <v>0</v>
      </c>
      <c r="E25" s="43"/>
      <c r="G25" s="23"/>
      <c r="H25" s="36" t="s">
        <v>117</v>
      </c>
      <c r="I25" s="37" t="b">
        <v>0</v>
      </c>
      <c r="J25" s="43"/>
      <c r="T25" s="400" t="s">
        <v>73</v>
      </c>
      <c r="U25" s="413">
        <v>42781</v>
      </c>
      <c r="V25" s="406">
        <v>-3.3674965621679209E-3</v>
      </c>
      <c r="W25" s="406">
        <v>-3.3675019061658413E-3</v>
      </c>
      <c r="X25" s="407">
        <f t="shared" si="0"/>
        <v>5.3439979203970256E-5</v>
      </c>
      <c r="Z25" s="400" t="s">
        <v>73</v>
      </c>
      <c r="AA25" s="413">
        <v>42780</v>
      </c>
      <c r="AB25" s="406">
        <v>-3.3686207275724586E-3</v>
      </c>
      <c r="AC25" s="406">
        <v>-3.3677294379180138E-3</v>
      </c>
      <c r="AD25" s="407">
        <f t="shared" si="1"/>
        <v>-8.9128965444478653E-3</v>
      </c>
      <c r="AQ25" s="400" t="s">
        <v>0</v>
      </c>
      <c r="AR25" s="413">
        <v>44495</v>
      </c>
      <c r="AS25" s="406">
        <v>4.7122702054872064E-3</v>
      </c>
      <c r="AT25" s="406">
        <v>4.7120596398961163E-3</v>
      </c>
      <c r="AU25" s="407">
        <f t="shared" si="2"/>
        <v>2.1056559109007555E-3</v>
      </c>
      <c r="AW25" s="400" t="s">
        <v>0</v>
      </c>
      <c r="AX25" s="413">
        <v>44495</v>
      </c>
      <c r="AY25" s="406">
        <v>4.6917253786411157E-3</v>
      </c>
      <c r="AZ25" s="406">
        <f>_xll.qlYieldTSForwardRate(YieldCurve_3M,AX24,AX25,"Act/365","Continuous","Quarterly")</f>
        <v>4.8316552779299896E-3</v>
      </c>
      <c r="BA25" s="407">
        <f t="shared" si="3"/>
        <v>-1.3992989928887385</v>
      </c>
      <c r="BH25" s="428" t="s">
        <v>221</v>
      </c>
      <c r="BI25" s="429">
        <v>1244143.8273352105</v>
      </c>
      <c r="BK25" s="428" t="s">
        <v>221</v>
      </c>
      <c r="BL25" s="429">
        <v>1577295.929280808</v>
      </c>
      <c r="BN25" s="428" t="s">
        <v>221</v>
      </c>
      <c r="BO25" s="429">
        <v>1041332.4805616866</v>
      </c>
      <c r="BQ25" s="428" t="s">
        <v>221</v>
      </c>
      <c r="BR25" s="429">
        <v>1025451.7045250394</v>
      </c>
    </row>
    <row r="26" spans="1:70" ht="13.5" x14ac:dyDescent="0.25">
      <c r="B26" s="45"/>
      <c r="C26" s="46"/>
      <c r="D26" s="46"/>
      <c r="E26" s="47"/>
      <c r="G26" s="45"/>
      <c r="H26" s="46"/>
      <c r="I26" s="46"/>
      <c r="J26" s="47"/>
      <c r="T26" s="400" t="s">
        <v>73</v>
      </c>
      <c r="U26" s="413">
        <v>42782</v>
      </c>
      <c r="V26" s="406">
        <v>-3.3674864331939593E-3</v>
      </c>
      <c r="W26" s="406">
        <v>-3.3674550180284248E-3</v>
      </c>
      <c r="X26" s="407">
        <f t="shared" si="0"/>
        <v>-3.1415165534492279E-4</v>
      </c>
      <c r="Z26" s="400" t="s">
        <v>73</v>
      </c>
      <c r="AA26" s="413">
        <v>42781</v>
      </c>
      <c r="AB26" s="406">
        <v>-3.3686207275319354E-3</v>
      </c>
      <c r="AC26" s="406">
        <v>-3.3677605722961411E-3</v>
      </c>
      <c r="AD26" s="407">
        <f t="shared" si="1"/>
        <v>-8.6015523579436801E-3</v>
      </c>
      <c r="AQ26" s="400" t="s">
        <v>0</v>
      </c>
      <c r="AR26" s="413">
        <v>44587</v>
      </c>
      <c r="AS26" s="406">
        <v>5.4115388910812552E-3</v>
      </c>
      <c r="AT26" s="406">
        <v>5.4114049839685402E-3</v>
      </c>
      <c r="AU26" s="407">
        <f t="shared" si="2"/>
        <v>1.3390711271505512E-3</v>
      </c>
      <c r="AW26" s="400" t="s">
        <v>0</v>
      </c>
      <c r="AX26" s="413">
        <v>44587</v>
      </c>
      <c r="AY26" s="406">
        <v>5.3738779778840749E-3</v>
      </c>
      <c r="AZ26" s="406">
        <f>_xll.qlYieldTSForwardRate(YieldCurve_3M,AX25,AX26,"Act/365","Continuous","Quarterly")</f>
        <v>5.495596497853408E-3</v>
      </c>
      <c r="BA26" s="407">
        <f t="shared" si="3"/>
        <v>-1.2171851996933305</v>
      </c>
      <c r="BD26" s="447" t="s">
        <v>354</v>
      </c>
      <c r="BE26" s="456">
        <f>BI8</f>
        <v>-254074274.30642125</v>
      </c>
      <c r="BF26" s="457"/>
      <c r="BH26" s="428" t="s">
        <v>222</v>
      </c>
      <c r="BI26" s="429">
        <v>-338206.30156842526</v>
      </c>
      <c r="BK26" s="428" t="s">
        <v>222</v>
      </c>
      <c r="BL26" s="429">
        <v>0</v>
      </c>
      <c r="BN26" s="428" t="s">
        <v>222</v>
      </c>
      <c r="BO26" s="429">
        <v>-21788.561291759834</v>
      </c>
      <c r="BQ26" s="428" t="s">
        <v>222</v>
      </c>
      <c r="BR26" s="429">
        <v>-22145.137208281085</v>
      </c>
    </row>
    <row r="27" spans="1:70" ht="13.5" x14ac:dyDescent="0.25">
      <c r="A27" s="51"/>
      <c r="B27" s="51"/>
      <c r="C27" s="51"/>
      <c r="D27" s="51"/>
      <c r="E27" s="51"/>
      <c r="G27" s="51"/>
      <c r="H27" s="51"/>
      <c r="I27" s="51"/>
      <c r="J27" s="51"/>
      <c r="T27" s="400" t="s">
        <v>73</v>
      </c>
      <c r="U27" s="413">
        <v>42783</v>
      </c>
      <c r="V27" s="406">
        <v>-3.3670657567286201E-3</v>
      </c>
      <c r="W27" s="406">
        <v>-3.3670077841944169E-3</v>
      </c>
      <c r="X27" s="407">
        <f t="shared" si="0"/>
        <v>-5.7972534203264842E-4</v>
      </c>
      <c r="Z27" s="400" t="s">
        <v>73</v>
      </c>
      <c r="AA27" s="413">
        <v>42782</v>
      </c>
      <c r="AB27" s="406">
        <v>-3.3686207275320378E-3</v>
      </c>
      <c r="AC27" s="406">
        <v>-3.3678265351355465E-3</v>
      </c>
      <c r="AD27" s="407">
        <f t="shared" si="1"/>
        <v>-7.9419239649124174E-3</v>
      </c>
      <c r="AQ27" s="400" t="s">
        <v>0</v>
      </c>
      <c r="AR27" s="413">
        <v>44677</v>
      </c>
      <c r="AS27" s="406">
        <v>6.1529984291898683E-3</v>
      </c>
      <c r="AT27" s="406">
        <v>6.1530199102943521E-3</v>
      </c>
      <c r="AU27" s="407">
        <f t="shared" si="2"/>
        <v>-2.1481104483730973E-4</v>
      </c>
      <c r="AW27" s="400" t="s">
        <v>0</v>
      </c>
      <c r="AX27" s="413">
        <v>44677</v>
      </c>
      <c r="AY27" s="406">
        <v>6.0857427110808625E-3</v>
      </c>
      <c r="AZ27" s="406">
        <f>_xll.qlYieldTSForwardRate(YieldCurve_3M,AX26,AX27,"Act/365","Continuous","Quarterly")</f>
        <v>6.1735500159747908E-3</v>
      </c>
      <c r="BA27" s="407">
        <f t="shared" si="3"/>
        <v>-0.87807304893928317</v>
      </c>
      <c r="BD27" s="448" t="s">
        <v>355</v>
      </c>
      <c r="BE27" s="452">
        <f>SUM(_xll.ohPack(BI9:BI139))</f>
        <v>-254074164.6321083</v>
      </c>
      <c r="BF27" s="453"/>
      <c r="BH27" s="428" t="s">
        <v>223</v>
      </c>
      <c r="BI27" s="429">
        <v>103821.56640989704</v>
      </c>
      <c r="BK27" s="428" t="s">
        <v>223</v>
      </c>
      <c r="BL27" s="429">
        <v>0</v>
      </c>
      <c r="BN27" s="428" t="s">
        <v>223</v>
      </c>
      <c r="BO27" s="429">
        <v>1090.6769370194525</v>
      </c>
      <c r="BQ27" s="428" t="s">
        <v>223</v>
      </c>
      <c r="BR27" s="429">
        <v>1098.6724781105295</v>
      </c>
    </row>
    <row r="28" spans="1:70" ht="13.5" x14ac:dyDescent="0.25">
      <c r="B28" s="38"/>
      <c r="C28" s="48"/>
      <c r="D28" s="48"/>
      <c r="E28" s="40"/>
      <c r="F28" s="50"/>
      <c r="G28" s="38"/>
      <c r="H28" s="39"/>
      <c r="I28" s="39"/>
      <c r="J28" s="40"/>
      <c r="T28" s="400" t="s">
        <v>73</v>
      </c>
      <c r="U28" s="413">
        <v>42786</v>
      </c>
      <c r="V28" s="406">
        <v>-3.3661893090176373E-3</v>
      </c>
      <c r="W28" s="406">
        <v>-3.3661169242147309E-3</v>
      </c>
      <c r="X28" s="407">
        <f t="shared" si="0"/>
        <v>-7.2384802906385465E-4</v>
      </c>
      <c r="Z28" s="400" t="s">
        <v>73</v>
      </c>
      <c r="AA28" s="413">
        <v>42783</v>
      </c>
      <c r="AB28" s="406">
        <v>-3.3686207276130845E-3</v>
      </c>
      <c r="AC28" s="406">
        <v>-3.3679304925787407E-3</v>
      </c>
      <c r="AD28" s="407">
        <f t="shared" si="1"/>
        <v>-6.9023503434378908E-3</v>
      </c>
      <c r="AQ28" s="400" t="s">
        <v>0</v>
      </c>
      <c r="AR28" s="413">
        <v>44768</v>
      </c>
      <c r="AS28" s="406">
        <v>6.9442844554171634E-3</v>
      </c>
      <c r="AT28" s="406">
        <v>6.9443219211688216E-3</v>
      </c>
      <c r="AU28" s="407">
        <f t="shared" si="2"/>
        <v>-3.7465751658201374E-4</v>
      </c>
      <c r="AW28" s="400" t="s">
        <v>0</v>
      </c>
      <c r="AX28" s="413">
        <v>44768</v>
      </c>
      <c r="AY28" s="406">
        <v>6.8545947756583443E-3</v>
      </c>
      <c r="AZ28" s="406">
        <f>_xll.qlYieldTSForwardRate(YieldCurve_3M,AX27,AX28,"Act/365","Continuous","Quarterly")</f>
        <v>6.9116758984699858E-3</v>
      </c>
      <c r="BA28" s="407">
        <f t="shared" si="3"/>
        <v>-0.5708112281164156</v>
      </c>
      <c r="BD28" s="449" t="s">
        <v>11</v>
      </c>
      <c r="BE28" s="458">
        <f>BE26-BE27</f>
        <v>-109.6743129491806</v>
      </c>
      <c r="BF28" s="459"/>
      <c r="BH28" s="428" t="s">
        <v>224</v>
      </c>
      <c r="BI28" s="429">
        <v>-25747.139693703499</v>
      </c>
      <c r="BK28" s="428" t="s">
        <v>224</v>
      </c>
      <c r="BL28" s="429">
        <v>0</v>
      </c>
      <c r="BN28" s="428" t="s">
        <v>224</v>
      </c>
      <c r="BO28" s="429">
        <v>-92.499679885804639</v>
      </c>
      <c r="BQ28" s="428" t="s">
        <v>224</v>
      </c>
      <c r="BR28" s="429">
        <v>-94.199937302619205</v>
      </c>
    </row>
    <row r="29" spans="1:70" ht="12" x14ac:dyDescent="0.2">
      <c r="B29" s="41"/>
      <c r="C29" s="22" t="s">
        <v>10</v>
      </c>
      <c r="D29" s="42" t="str">
        <f>_xll.qlPiecewiseYieldCurve(D31,D32,Calendar,_xll.ohPack(RateHelpers6M),,JumpQuotes_6M,JumpDates_6M,D33,D34,D35,Permanent,,ObjectOverwrite)</f>
        <v>_EUR6MMX#0065</v>
      </c>
      <c r="E29" s="43"/>
      <c r="F29" s="50"/>
      <c r="G29" s="23"/>
      <c r="H29" s="22" t="s">
        <v>10</v>
      </c>
      <c r="I29" s="42" t="str">
        <f>_xll.qlPiecewiseYieldCurve(I31,I32,Calendar,_xll.ohPack(RateHelpers1M),,JumpQuotes_1M,JumpDates_1M,I33,I34,I35,Permanent,,ObjectOverwrite)</f>
        <v>_EUR1MMX#0029</v>
      </c>
      <c r="J29" s="43"/>
      <c r="T29" s="400" t="s">
        <v>73</v>
      </c>
      <c r="U29" s="413">
        <v>42787</v>
      </c>
      <c r="V29" s="406">
        <v>-3.3626910568030372E-3</v>
      </c>
      <c r="W29" s="406">
        <v>-3.3626400474846057E-3</v>
      </c>
      <c r="X29" s="407">
        <f t="shared" si="0"/>
        <v>-5.1009318431487205E-4</v>
      </c>
      <c r="Z29" s="400" t="s">
        <v>73</v>
      </c>
      <c r="AA29" s="413">
        <v>42786</v>
      </c>
      <c r="AB29" s="406">
        <v>-3.3686207275452906E-3</v>
      </c>
      <c r="AC29" s="406">
        <v>-3.3682808870694569E-3</v>
      </c>
      <c r="AD29" s="407">
        <f t="shared" si="1"/>
        <v>-3.3984047583370328E-3</v>
      </c>
      <c r="AQ29" s="400" t="s">
        <v>0</v>
      </c>
      <c r="AR29" s="413">
        <v>44860</v>
      </c>
      <c r="AS29" s="406">
        <v>7.7164780392572621E-3</v>
      </c>
      <c r="AT29" s="406">
        <v>7.716487386525305E-3</v>
      </c>
      <c r="AU29" s="407">
        <f t="shared" si="2"/>
        <v>-9.3472680429140809E-5</v>
      </c>
      <c r="AW29" s="400" t="s">
        <v>0</v>
      </c>
      <c r="AX29" s="413">
        <v>44860</v>
      </c>
      <c r="AY29" s="406">
        <v>7.6135279835048073E-3</v>
      </c>
      <c r="AZ29" s="406">
        <f>_xll.qlYieldTSForwardRate(YieldCurve_3M,AX28,AX29,"Act/365","Continuous","Quarterly")</f>
        <v>7.6485243807006701E-3</v>
      </c>
      <c r="BA29" s="407">
        <f t="shared" si="3"/>
        <v>-0.34996397195862816</v>
      </c>
      <c r="BH29" s="428" t="s">
        <v>225</v>
      </c>
      <c r="BI29" s="429">
        <v>6412.1027273358768</v>
      </c>
      <c r="BK29" s="428" t="s">
        <v>225</v>
      </c>
      <c r="BL29" s="429">
        <v>0</v>
      </c>
      <c r="BN29" s="428" t="s">
        <v>225</v>
      </c>
      <c r="BO29" s="429">
        <v>0</v>
      </c>
      <c r="BQ29" s="428" t="s">
        <v>225</v>
      </c>
      <c r="BR29" s="429">
        <v>0</v>
      </c>
    </row>
    <row r="30" spans="1:70" ht="13.5" x14ac:dyDescent="0.25">
      <c r="B30" s="41"/>
      <c r="C30" s="24" t="s">
        <v>11</v>
      </c>
      <c r="D30" s="44" t="str">
        <f>_xll.ohRangeRetrieveError(YieldCurve_6M)</f>
        <v/>
      </c>
      <c r="E30" s="43"/>
      <c r="F30" s="50"/>
      <c r="G30" s="23"/>
      <c r="H30" s="24" t="s">
        <v>11</v>
      </c>
      <c r="I30" s="44" t="str">
        <f>_xll.ohRangeRetrieveError(YieldCurve_1M)</f>
        <v/>
      </c>
      <c r="J30" s="43"/>
      <c r="T30" s="400" t="s">
        <v>73</v>
      </c>
      <c r="U30" s="413">
        <v>42788</v>
      </c>
      <c r="V30" s="406">
        <v>-3.3579383815216051E-3</v>
      </c>
      <c r="W30" s="406">
        <v>-3.3579383816026522E-3</v>
      </c>
      <c r="X30" s="407">
        <f t="shared" si="0"/>
        <v>8.1047148159374416E-10</v>
      </c>
      <c r="Z30" s="400" t="s">
        <v>73</v>
      </c>
      <c r="AA30" s="413">
        <v>42787</v>
      </c>
      <c r="AB30" s="406">
        <v>-3.3678262414210468E-3</v>
      </c>
      <c r="AC30" s="406">
        <v>-3.3678431399696528E-3</v>
      </c>
      <c r="AD30" s="407">
        <f t="shared" si="1"/>
        <v>1.6898548605998737E-4</v>
      </c>
      <c r="AQ30" s="400" t="s">
        <v>0</v>
      </c>
      <c r="AR30" s="413">
        <v>44952</v>
      </c>
      <c r="AS30" s="406">
        <v>8.4548258874563506E-3</v>
      </c>
      <c r="AT30" s="406">
        <v>8.454754151763777E-3</v>
      </c>
      <c r="AU30" s="407">
        <f t="shared" si="2"/>
        <v>7.1735692573626775E-4</v>
      </c>
      <c r="AW30" s="400" t="s">
        <v>0</v>
      </c>
      <c r="AX30" s="413">
        <v>44952</v>
      </c>
      <c r="AY30" s="406">
        <v>8.3501856516856252E-3</v>
      </c>
      <c r="AZ30" s="406">
        <f>_xll.qlYieldTSForwardRate(YieldCurve_3M,AX29,AX30,"Act/365","Continuous","Quarterly")</f>
        <v>8.3744380861942025E-3</v>
      </c>
      <c r="BA30" s="407">
        <f t="shared" si="3"/>
        <v>-0.24252434508577336</v>
      </c>
      <c r="BD30" s="447" t="s">
        <v>356</v>
      </c>
      <c r="BE30" s="456">
        <f>BL8</f>
        <v>-254074527.89374799</v>
      </c>
      <c r="BF30" s="457"/>
      <c r="BH30" s="428" t="s">
        <v>226</v>
      </c>
      <c r="BI30" s="429">
        <v>-50542389.009665929</v>
      </c>
      <c r="BK30" s="428" t="s">
        <v>226</v>
      </c>
      <c r="BL30" s="429">
        <v>-50540173.043543465</v>
      </c>
      <c r="BN30" s="428" t="s">
        <v>226</v>
      </c>
      <c r="BO30" s="429">
        <v>-50540173.04409644</v>
      </c>
      <c r="BQ30" s="428" t="s">
        <v>226</v>
      </c>
      <c r="BR30" s="429">
        <v>-50540173.044661053</v>
      </c>
    </row>
    <row r="31" spans="1:70" ht="13.5" x14ac:dyDescent="0.25">
      <c r="B31" s="23"/>
      <c r="C31" s="22" t="s">
        <v>12</v>
      </c>
      <c r="D31" s="25" t="str">
        <f>"_"&amp;Currency&amp;"6M"&amp;"MX"</f>
        <v>_EUR6MMX</v>
      </c>
      <c r="E31" s="43"/>
      <c r="F31" s="50"/>
      <c r="G31" s="23"/>
      <c r="H31" s="22" t="s">
        <v>12</v>
      </c>
      <c r="I31" s="25" t="str">
        <f>"_"&amp;Currency&amp;"1M"&amp;"MX"</f>
        <v>_EUR1MMX</v>
      </c>
      <c r="J31" s="43"/>
      <c r="T31" s="400" t="s">
        <v>73</v>
      </c>
      <c r="U31" s="413">
        <v>42789</v>
      </c>
      <c r="V31" s="406">
        <v>-3.3559842780288792E-3</v>
      </c>
      <c r="W31" s="406">
        <v>-3.3559842781099268E-3</v>
      </c>
      <c r="X31" s="407">
        <f t="shared" si="0"/>
        <v>8.104758184024341E-10</v>
      </c>
      <c r="Z31" s="400" t="s">
        <v>73</v>
      </c>
      <c r="AA31" s="413">
        <v>42788</v>
      </c>
      <c r="AB31" s="406">
        <v>-3.3662158342510685E-3</v>
      </c>
      <c r="AC31" s="406">
        <v>-3.3662337437802303E-3</v>
      </c>
      <c r="AD31" s="407">
        <f t="shared" si="1"/>
        <v>1.7909529161780346E-4</v>
      </c>
      <c r="AQ31" s="400" t="s">
        <v>0</v>
      </c>
      <c r="AR31" s="413">
        <v>45042</v>
      </c>
      <c r="AS31" s="406">
        <v>9.2421455843575192E-3</v>
      </c>
      <c r="AT31" s="406">
        <v>9.2420799951315191E-3</v>
      </c>
      <c r="AU31" s="407">
        <f t="shared" si="2"/>
        <v>6.5589226000070666E-4</v>
      </c>
      <c r="AW31" s="400" t="s">
        <v>0</v>
      </c>
      <c r="AX31" s="413">
        <v>45042</v>
      </c>
      <c r="AY31" s="406">
        <v>9.1379962390205193E-3</v>
      </c>
      <c r="AZ31" s="406">
        <f>_xll.qlYieldTSForwardRate(YieldCurve_3M,AX30,AX31,"Act/365","Continuous","Quarterly")</f>
        <v>9.1324679466265254E-3</v>
      </c>
      <c r="BA31" s="407">
        <f t="shared" si="3"/>
        <v>5.5282923939938694E-2</v>
      </c>
      <c r="BD31" s="448" t="s">
        <v>357</v>
      </c>
      <c r="BE31" s="452">
        <f>SUM(_xll.ohPack(BL9:BL139))</f>
        <v>-254074385.68740034</v>
      </c>
      <c r="BF31" s="453"/>
      <c r="BH31" s="428" t="s">
        <v>227</v>
      </c>
      <c r="BI31" s="429">
        <v>496.98723014444107</v>
      </c>
      <c r="BK31" s="428" t="s">
        <v>227</v>
      </c>
      <c r="BL31" s="429">
        <v>0</v>
      </c>
      <c r="BN31" s="428" t="s">
        <v>227</v>
      </c>
      <c r="BO31" s="429">
        <v>0</v>
      </c>
      <c r="BQ31" s="428" t="s">
        <v>227</v>
      </c>
      <c r="BR31" s="429">
        <v>0</v>
      </c>
    </row>
    <row r="32" spans="1:70" ht="13.5" x14ac:dyDescent="0.25">
      <c r="B32" s="23"/>
      <c r="C32" s="26" t="s">
        <v>13</v>
      </c>
      <c r="D32" s="27">
        <v>0</v>
      </c>
      <c r="E32" s="43"/>
      <c r="F32" s="50"/>
      <c r="G32" s="23"/>
      <c r="H32" s="26" t="s">
        <v>13</v>
      </c>
      <c r="I32" s="27">
        <v>0</v>
      </c>
      <c r="J32" s="43"/>
      <c r="T32" s="400" t="s">
        <v>73</v>
      </c>
      <c r="U32" s="413">
        <v>42790</v>
      </c>
      <c r="V32" s="406">
        <v>-3.3540176660323577E-3</v>
      </c>
      <c r="W32" s="406">
        <v>-3.3540176661134044E-3</v>
      </c>
      <c r="X32" s="407">
        <f t="shared" si="0"/>
        <v>8.1046714478505422E-10</v>
      </c>
      <c r="Z32" s="400" t="s">
        <v>73</v>
      </c>
      <c r="AA32" s="413">
        <v>42789</v>
      </c>
      <c r="AB32" s="406">
        <v>-3.364582536368255E-3</v>
      </c>
      <c r="AC32" s="406">
        <v>-3.3646013374551672E-3</v>
      </c>
      <c r="AD32" s="407">
        <f t="shared" si="1"/>
        <v>1.8801086912149934E-4</v>
      </c>
      <c r="AQ32" s="400" t="s">
        <v>0</v>
      </c>
      <c r="AR32" s="413">
        <v>45133</v>
      </c>
      <c r="AS32" s="406">
        <v>1.0060725424522817E-2</v>
      </c>
      <c r="AT32" s="406">
        <v>1.0060743309090733E-2</v>
      </c>
      <c r="AU32" s="407">
        <f t="shared" si="2"/>
        <v>-1.7884567915169014E-4</v>
      </c>
      <c r="AW32" s="400" t="s">
        <v>0</v>
      </c>
      <c r="AX32" s="413">
        <v>45133</v>
      </c>
      <c r="AY32" s="406">
        <v>9.9514118477269375E-3</v>
      </c>
      <c r="AZ32" s="406">
        <f>_xll.qlYieldTSForwardRate(YieldCurve_3M,AX31,AX32,"Act/365","Continuous","Quarterly")</f>
        <v>9.9125366412694642E-3</v>
      </c>
      <c r="BA32" s="407">
        <f t="shared" si="3"/>
        <v>0.3887520645747336</v>
      </c>
      <c r="BD32" s="449" t="s">
        <v>11</v>
      </c>
      <c r="BE32" s="458">
        <f>BE30-BE31</f>
        <v>-142.20634764432907</v>
      </c>
      <c r="BF32" s="459"/>
      <c r="BH32" s="428" t="s">
        <v>228</v>
      </c>
      <c r="BI32" s="429">
        <v>-131.73949846532196</v>
      </c>
      <c r="BK32" s="428" t="s">
        <v>228</v>
      </c>
      <c r="BL32" s="429">
        <v>0</v>
      </c>
      <c r="BN32" s="428" t="s">
        <v>228</v>
      </c>
      <c r="BO32" s="429">
        <v>0</v>
      </c>
      <c r="BQ32" s="428" t="s">
        <v>228</v>
      </c>
      <c r="BR32" s="429">
        <v>0</v>
      </c>
    </row>
    <row r="33" spans="2:70" ht="12" x14ac:dyDescent="0.2">
      <c r="B33" s="23"/>
      <c r="C33" s="26" t="s">
        <v>15</v>
      </c>
      <c r="D33" s="28"/>
      <c r="E33" s="43"/>
      <c r="F33" s="50"/>
      <c r="G33" s="23"/>
      <c r="H33" s="26" t="s">
        <v>15</v>
      </c>
      <c r="I33" s="28"/>
      <c r="J33" s="43"/>
      <c r="T33" s="400" t="s">
        <v>73</v>
      </c>
      <c r="U33" s="413">
        <v>42793</v>
      </c>
      <c r="V33" s="406">
        <v>-3.3520552236321749E-3</v>
      </c>
      <c r="W33" s="406">
        <v>-3.3520552235511282E-3</v>
      </c>
      <c r="X33" s="407">
        <f t="shared" si="0"/>
        <v>-8.1046714478505422E-10</v>
      </c>
      <c r="Z33" s="400" t="s">
        <v>73</v>
      </c>
      <c r="AA33" s="413">
        <v>42790</v>
      </c>
      <c r="AB33" s="406">
        <v>-3.3629386967058464E-3</v>
      </c>
      <c r="AC33" s="406">
        <v>-3.362958246707732E-3</v>
      </c>
      <c r="AD33" s="407">
        <f t="shared" si="1"/>
        <v>1.955000188558903E-4</v>
      </c>
      <c r="AQ33" s="400" t="s">
        <v>0</v>
      </c>
      <c r="AR33" s="413">
        <v>45225</v>
      </c>
      <c r="AS33" s="406">
        <v>1.0816664704073399E-2</v>
      </c>
      <c r="AT33" s="406">
        <v>1.0816709805235256E-2</v>
      </c>
      <c r="AU33" s="407">
        <f t="shared" si="2"/>
        <v>-4.5101161857269423E-4</v>
      </c>
      <c r="AW33" s="400" t="s">
        <v>0</v>
      </c>
      <c r="AX33" s="413">
        <v>45225</v>
      </c>
      <c r="AY33" s="406">
        <v>1.0702086998571151E-2</v>
      </c>
      <c r="AZ33" s="406">
        <f>_xll.qlYieldTSForwardRate(YieldCurve_3M,AX32,AX33,"Act/365","Continuous","Quarterly")</f>
        <v>1.0664873134630522E-2</v>
      </c>
      <c r="BA33" s="407">
        <f t="shared" si="3"/>
        <v>0.37213863940628589</v>
      </c>
      <c r="BH33" s="428" t="s">
        <v>229</v>
      </c>
      <c r="BI33" s="429">
        <v>23.61608785577118</v>
      </c>
      <c r="BK33" s="428" t="s">
        <v>229</v>
      </c>
      <c r="BL33" s="429">
        <v>0</v>
      </c>
      <c r="BN33" s="428" t="s">
        <v>229</v>
      </c>
      <c r="BO33" s="429">
        <v>0</v>
      </c>
      <c r="BQ33" s="428" t="s">
        <v>229</v>
      </c>
      <c r="BR33" s="429">
        <v>0</v>
      </c>
    </row>
    <row r="34" spans="2:70" ht="12" x14ac:dyDescent="0.2">
      <c r="B34" s="23"/>
      <c r="C34" s="26" t="s">
        <v>16</v>
      </c>
      <c r="D34" s="29" t="s">
        <v>133</v>
      </c>
      <c r="E34" s="43"/>
      <c r="F34" s="50"/>
      <c r="G34" s="23"/>
      <c r="H34" s="26" t="s">
        <v>16</v>
      </c>
      <c r="I34" s="29" t="s">
        <v>133</v>
      </c>
      <c r="J34" s="43"/>
      <c r="T34" s="400" t="s">
        <v>73</v>
      </c>
      <c r="U34" s="413">
        <v>42794</v>
      </c>
      <c r="V34" s="406">
        <v>-3.3482276269525628E-3</v>
      </c>
      <c r="W34" s="406">
        <v>-3.3482276268174821E-3</v>
      </c>
      <c r="X34" s="407">
        <f t="shared" si="0"/>
        <v>-1.35080748669969E-9</v>
      </c>
      <c r="Z34" s="400" t="s">
        <v>73</v>
      </c>
      <c r="AA34" s="413">
        <v>42793</v>
      </c>
      <c r="AB34" s="406">
        <v>-3.3596776211538919E-3</v>
      </c>
      <c r="AC34" s="406">
        <v>-3.3596980818659788E-3</v>
      </c>
      <c r="AD34" s="407">
        <f t="shared" si="1"/>
        <v>2.0460712086851213E-4</v>
      </c>
      <c r="AQ34" s="400" t="s">
        <v>0</v>
      </c>
      <c r="AR34" s="413">
        <v>45317</v>
      </c>
      <c r="AS34" s="406">
        <v>1.1498875971918284E-2</v>
      </c>
      <c r="AT34" s="406">
        <v>1.1498880532520716E-2</v>
      </c>
      <c r="AU34" s="407">
        <f t="shared" si="2"/>
        <v>-4.5606024321603877E-5</v>
      </c>
      <c r="AW34" s="400" t="s">
        <v>0</v>
      </c>
      <c r="AX34" s="413">
        <v>45317</v>
      </c>
      <c r="AY34" s="406">
        <v>1.1378858726152626E-2</v>
      </c>
      <c r="AZ34" s="406">
        <f>_xll.qlYieldTSForwardRate(YieldCurve_3M,AX33,AX34,"Act/365","Continuous","Quarterly")</f>
        <v>1.1384946103245733E-2</v>
      </c>
      <c r="BA34" s="407">
        <f t="shared" si="3"/>
        <v>-6.0873770931068466E-2</v>
      </c>
      <c r="BH34" s="428" t="s">
        <v>230</v>
      </c>
      <c r="BI34" s="429">
        <v>2.8769136406481263E-2</v>
      </c>
      <c r="BK34" s="428" t="s">
        <v>230</v>
      </c>
      <c r="BL34" s="429">
        <v>0</v>
      </c>
      <c r="BN34" s="428" t="s">
        <v>230</v>
      </c>
      <c r="BO34" s="429">
        <v>0</v>
      </c>
      <c r="BQ34" s="428" t="s">
        <v>230</v>
      </c>
      <c r="BR34" s="429">
        <v>0</v>
      </c>
    </row>
    <row r="35" spans="2:70" ht="12" x14ac:dyDescent="0.2">
      <c r="B35" s="23"/>
      <c r="C35" s="24" t="s">
        <v>17</v>
      </c>
      <c r="D35" s="30" t="s">
        <v>201</v>
      </c>
      <c r="E35" s="43"/>
      <c r="F35" s="50"/>
      <c r="G35" s="23"/>
      <c r="H35" s="24" t="s">
        <v>17</v>
      </c>
      <c r="I35" s="30" t="s">
        <v>190</v>
      </c>
      <c r="J35" s="43"/>
      <c r="T35" s="400" t="s">
        <v>73</v>
      </c>
      <c r="U35" s="413">
        <v>42795</v>
      </c>
      <c r="V35" s="406">
        <v>-3.3445807083392902E-3</v>
      </c>
      <c r="W35" s="406">
        <v>-3.3445807082582431E-3</v>
      </c>
      <c r="X35" s="407">
        <f t="shared" si="0"/>
        <v>-8.1047148159374416E-10</v>
      </c>
      <c r="Z35" s="400" t="s">
        <v>73</v>
      </c>
      <c r="AA35" s="413">
        <v>42794</v>
      </c>
      <c r="AB35" s="406">
        <v>-3.3565048930426409E-3</v>
      </c>
      <c r="AC35" s="406">
        <v>-3.3565255637219358E-3</v>
      </c>
      <c r="AD35" s="407">
        <f t="shared" si="1"/>
        <v>2.0670679294967909E-4</v>
      </c>
      <c r="AQ35" s="400" t="s">
        <v>0</v>
      </c>
      <c r="AR35" s="413">
        <v>45408</v>
      </c>
      <c r="AS35" s="406">
        <v>1.221885693062106E-2</v>
      </c>
      <c r="AT35" s="406">
        <v>1.2218849030521386E-2</v>
      </c>
      <c r="AU35" s="407">
        <f t="shared" si="2"/>
        <v>7.9000996733996631E-5</v>
      </c>
      <c r="AW35" s="400" t="s">
        <v>0</v>
      </c>
      <c r="AX35" s="413">
        <v>45408</v>
      </c>
      <c r="AY35" s="406">
        <v>1.2085850368445254E-2</v>
      </c>
      <c r="AZ35" s="406">
        <f>_xll.qlYieldTSForwardRate(YieldCurve_3M,AX34,AX35,"Act/365","Continuous","Quarterly")</f>
        <v>1.2168385556231801E-2</v>
      </c>
      <c r="BA35" s="407">
        <f t="shared" si="3"/>
        <v>-0.82535187786546627</v>
      </c>
      <c r="BH35" s="428" t="s">
        <v>231</v>
      </c>
      <c r="BI35" s="429">
        <v>0</v>
      </c>
      <c r="BK35" s="428" t="s">
        <v>231</v>
      </c>
      <c r="BL35" s="429">
        <v>0</v>
      </c>
      <c r="BN35" s="428" t="s">
        <v>231</v>
      </c>
      <c r="BO35" s="429">
        <v>0</v>
      </c>
      <c r="BQ35" s="428" t="s">
        <v>231</v>
      </c>
      <c r="BR35" s="429">
        <v>0</v>
      </c>
    </row>
    <row r="36" spans="2:70" ht="12" x14ac:dyDescent="0.2">
      <c r="B36" s="23"/>
      <c r="C36" s="31"/>
      <c r="D36" s="31"/>
      <c r="E36" s="43"/>
      <c r="F36" s="50"/>
      <c r="G36" s="23"/>
      <c r="H36" s="31"/>
      <c r="I36" s="31"/>
      <c r="J36" s="43"/>
      <c r="T36" s="400" t="s">
        <v>73</v>
      </c>
      <c r="U36" s="413">
        <v>42796</v>
      </c>
      <c r="V36" s="406">
        <v>-3.3428892831420557E-3</v>
      </c>
      <c r="W36" s="406">
        <v>-3.3428892828178676E-3</v>
      </c>
      <c r="X36" s="407">
        <f t="shared" si="0"/>
        <v>-3.2418815895662867E-9</v>
      </c>
      <c r="Z36" s="400" t="s">
        <v>73</v>
      </c>
      <c r="AA36" s="413">
        <v>42795</v>
      </c>
      <c r="AB36" s="406">
        <v>-3.3549935744215283E-3</v>
      </c>
      <c r="AC36" s="406">
        <v>-3.355013943322137E-3</v>
      </c>
      <c r="AD36" s="407">
        <f t="shared" si="1"/>
        <v>2.0368900608726259E-4</v>
      </c>
      <c r="AQ36" s="400" t="s">
        <v>0</v>
      </c>
      <c r="AR36" s="413">
        <v>45499</v>
      </c>
      <c r="AS36" s="406">
        <v>1.2949156101676738E-2</v>
      </c>
      <c r="AT36" s="406">
        <v>1.2949180016042821E-2</v>
      </c>
      <c r="AU36" s="407">
        <f t="shared" si="2"/>
        <v>-2.3914366082886107E-4</v>
      </c>
      <c r="AW36" s="400" t="s">
        <v>0</v>
      </c>
      <c r="AX36" s="413">
        <v>45499</v>
      </c>
      <c r="AY36" s="406">
        <v>1.2805875738227338E-2</v>
      </c>
      <c r="AZ36" s="406">
        <f>_xll.qlYieldTSForwardRate(YieldCurve_3M,AX35,AX36,"Act/365","Continuous","Quarterly")</f>
        <v>1.2943497506087453E-2</v>
      </c>
      <c r="BA36" s="407">
        <f t="shared" si="3"/>
        <v>-1.37621767860115</v>
      </c>
      <c r="BH36" s="428" t="s">
        <v>232</v>
      </c>
      <c r="BI36" s="429">
        <v>-51449690.988712244</v>
      </c>
      <c r="BK36" s="428" t="s">
        <v>232</v>
      </c>
      <c r="BL36" s="429">
        <v>-51449690.992070824</v>
      </c>
      <c r="BN36" s="428" t="s">
        <v>232</v>
      </c>
      <c r="BO36" s="429">
        <v>-51449690.990953237</v>
      </c>
      <c r="BQ36" s="428" t="s">
        <v>232</v>
      </c>
      <c r="BR36" s="429">
        <v>-51449690.98815345</v>
      </c>
    </row>
    <row r="37" spans="2:70" ht="12" x14ac:dyDescent="0.2">
      <c r="B37" s="23"/>
      <c r="C37" s="32">
        <f>_xll.qlTermStructureReferenceDate(YieldCurve_6M)</f>
        <v>42754</v>
      </c>
      <c r="D37" s="33">
        <f>_xll.qlYieldTSDiscount(YieldCurve_6M,C37,,Trigger)</f>
        <v>1</v>
      </c>
      <c r="E37" s="43"/>
      <c r="F37" s="50"/>
      <c r="G37" s="23"/>
      <c r="H37" s="32">
        <f>_xll.qlTermStructureReferenceDate(YieldCurve_1M)</f>
        <v>42754</v>
      </c>
      <c r="I37" s="33">
        <f>_xll.qlYieldTSDiscount(YieldCurve_1M,H37,,Trigger)</f>
        <v>1</v>
      </c>
      <c r="J37" s="43"/>
      <c r="T37" s="400" t="s">
        <v>73</v>
      </c>
      <c r="U37" s="413">
        <v>42797</v>
      </c>
      <c r="V37" s="406">
        <v>-3.3413020952841625E-3</v>
      </c>
      <c r="W37" s="406">
        <v>-3.3413020950004983E-3</v>
      </c>
      <c r="X37" s="407">
        <f t="shared" si="0"/>
        <v>-2.8366415119607247E-9</v>
      </c>
      <c r="Z37" s="400" t="s">
        <v>73</v>
      </c>
      <c r="AA37" s="413">
        <v>42796</v>
      </c>
      <c r="AB37" s="406">
        <v>-3.3535458062381603E-3</v>
      </c>
      <c r="AC37" s="406">
        <v>-3.3535655953282673E-3</v>
      </c>
      <c r="AD37" s="407">
        <f t="shared" si="1"/>
        <v>1.978909010703217E-4</v>
      </c>
      <c r="AQ37" s="400" t="s">
        <v>0</v>
      </c>
      <c r="AR37" s="413">
        <v>45593</v>
      </c>
      <c r="AS37" s="406">
        <v>1.3623614658450342E-2</v>
      </c>
      <c r="AT37" s="406">
        <v>1.3623631387028389E-2</v>
      </c>
      <c r="AU37" s="407">
        <f t="shared" si="2"/>
        <v>-1.6728578047103815E-4</v>
      </c>
      <c r="AW37" s="400" t="s">
        <v>0</v>
      </c>
      <c r="AX37" s="413">
        <v>45593</v>
      </c>
      <c r="AY37" s="406">
        <v>1.3484763551494626E-2</v>
      </c>
      <c r="AZ37" s="406">
        <f>_xll.qlYieldTSForwardRate(YieldCurve_3M,AX36,AX37,"Act/365","Continuous","Quarterly")</f>
        <v>1.3637760319666604E-2</v>
      </c>
      <c r="BA37" s="407">
        <f t="shared" si="3"/>
        <v>-1.5299676817197814</v>
      </c>
      <c r="BH37" s="428" t="s">
        <v>233</v>
      </c>
      <c r="BI37" s="429">
        <v>-50657286.893780105</v>
      </c>
      <c r="BK37" s="428" t="s">
        <v>233</v>
      </c>
      <c r="BL37" s="429">
        <v>-50657286.894900605</v>
      </c>
      <c r="BN37" s="428" t="s">
        <v>233</v>
      </c>
      <c r="BO37" s="429">
        <v>-50657286.897135779</v>
      </c>
      <c r="BQ37" s="428" t="s">
        <v>233</v>
      </c>
      <c r="BR37" s="429">
        <v>-50657286.894900605</v>
      </c>
    </row>
    <row r="38" spans="2:70" ht="12" x14ac:dyDescent="0.2">
      <c r="B38" s="23"/>
      <c r="C38" s="34">
        <f>_xll.qlTermStructureMaxDate(YieldCurve_6M,Trigger)</f>
        <v>64675</v>
      </c>
      <c r="D38" s="35">
        <f>_xll.qlYieldTSDiscount(YieldCurve_6M,C38,,Trigger)</f>
        <v>0.45430672136709471</v>
      </c>
      <c r="E38" s="43"/>
      <c r="F38" s="50"/>
      <c r="G38" s="23"/>
      <c r="H38" s="34">
        <f>_xll.qlTermStructureMaxDate(YieldCurve_1M,Trigger)</f>
        <v>64675</v>
      </c>
      <c r="I38" s="35">
        <f>_xll.qlYieldTSDiscount(YieldCurve_1M,H38,,Trigger)</f>
        <v>0.47018429178397142</v>
      </c>
      <c r="J38" s="43"/>
      <c r="T38" s="400" t="s">
        <v>73</v>
      </c>
      <c r="U38" s="413">
        <v>42800</v>
      </c>
      <c r="V38" s="406">
        <v>-3.3398358227825792E-3</v>
      </c>
      <c r="W38" s="406">
        <v>-3.3398358224583907E-3</v>
      </c>
      <c r="X38" s="407">
        <f t="shared" si="0"/>
        <v>-3.2418859263749766E-9</v>
      </c>
      <c r="Z38" s="400" t="s">
        <v>73</v>
      </c>
      <c r="AA38" s="413">
        <v>42797</v>
      </c>
      <c r="AB38" s="406">
        <v>-3.3521739372217299E-3</v>
      </c>
      <c r="AC38" s="406">
        <v>-3.3521928455332176E-3</v>
      </c>
      <c r="AD38" s="407">
        <f t="shared" si="1"/>
        <v>1.890831148772254E-4</v>
      </c>
      <c r="AQ38" s="400" t="s">
        <v>0</v>
      </c>
      <c r="AR38" s="413">
        <v>45685</v>
      </c>
      <c r="AS38" s="406">
        <v>1.4212388885815398E-2</v>
      </c>
      <c r="AT38" s="406">
        <v>1.4212385513478138E-2</v>
      </c>
      <c r="AU38" s="407">
        <f t="shared" si="2"/>
        <v>3.3723372601379697E-5</v>
      </c>
      <c r="AW38" s="400" t="s">
        <v>0</v>
      </c>
      <c r="AX38" s="413">
        <v>45685</v>
      </c>
      <c r="AY38" s="406">
        <v>1.4095096480277085E-2</v>
      </c>
      <c r="AZ38" s="406">
        <f>_xll.qlYieldTSForwardRate(YieldCurve_3M,AX37,AX38,"Act/365","Continuous","Quarterly")</f>
        <v>1.4216554303522708E-2</v>
      </c>
      <c r="BA38" s="407">
        <f t="shared" si="3"/>
        <v>-1.2145782324562289</v>
      </c>
      <c r="BH38" s="428" t="s">
        <v>234</v>
      </c>
      <c r="BI38" s="429">
        <v>0</v>
      </c>
      <c r="BK38" s="428" t="s">
        <v>234</v>
      </c>
      <c r="BL38" s="429">
        <v>0</v>
      </c>
      <c r="BN38" s="428" t="s">
        <v>234</v>
      </c>
      <c r="BO38" s="429">
        <v>0</v>
      </c>
      <c r="BQ38" s="428" t="s">
        <v>234</v>
      </c>
      <c r="BR38" s="429">
        <v>0</v>
      </c>
    </row>
    <row r="39" spans="2:70" ht="12" x14ac:dyDescent="0.2">
      <c r="B39" s="23"/>
      <c r="C39" s="34" t="str">
        <f>Euribor!D10</f>
        <v>EUR6MMX#0037</v>
      </c>
      <c r="D39" s="35" t="b">
        <f>_xll.qlRelinkableHandleLinkTo(C39,D29,Trigger)</f>
        <v>1</v>
      </c>
      <c r="E39" s="43"/>
      <c r="F39" s="50"/>
      <c r="G39" s="23"/>
      <c r="H39" s="34" t="str">
        <f>Euribor!D7</f>
        <v>EUR1MMX#0037</v>
      </c>
      <c r="I39" s="35" t="b">
        <f>_xll.qlRelinkableHandleLinkTo(H39,I29,Trigger)</f>
        <v>1</v>
      </c>
      <c r="J39" s="43"/>
      <c r="T39" s="400" t="s">
        <v>73</v>
      </c>
      <c r="U39" s="413">
        <v>42801</v>
      </c>
      <c r="V39" s="406">
        <v>-3.3373897188428052E-3</v>
      </c>
      <c r="W39" s="406">
        <v>-3.3373897184645791E-3</v>
      </c>
      <c r="X39" s="407">
        <f t="shared" si="0"/>
        <v>-3.7822609627591319E-9</v>
      </c>
      <c r="Z39" s="400" t="s">
        <v>73</v>
      </c>
      <c r="AA39" s="413">
        <v>42800</v>
      </c>
      <c r="AB39" s="406">
        <v>-3.3497449396117131E-3</v>
      </c>
      <c r="AC39" s="406">
        <v>-3.3497609714667033E-3</v>
      </c>
      <c r="AD39" s="407">
        <f t="shared" si="1"/>
        <v>1.6031854990251893E-4</v>
      </c>
      <c r="AQ39" s="400" t="s">
        <v>0</v>
      </c>
      <c r="AR39" s="413">
        <v>45775</v>
      </c>
      <c r="AS39" s="406">
        <v>1.4811626790082071E-2</v>
      </c>
      <c r="AT39" s="406">
        <v>1.4820755567710158E-2</v>
      </c>
      <c r="AU39" s="407">
        <f t="shared" si="2"/>
        <v>-9.128777628087531E-2</v>
      </c>
      <c r="AW39" s="400" t="s">
        <v>0</v>
      </c>
      <c r="AX39" s="413">
        <v>45775</v>
      </c>
      <c r="AY39" s="406">
        <v>1.4727276892688124E-2</v>
      </c>
      <c r="AZ39" s="406">
        <f>_xll.qlYieldTSForwardRate(YieldCurve_3M,AX38,AX39,"Act/365","Continuous","Quarterly")</f>
        <v>1.4811601092850164E-2</v>
      </c>
      <c r="BA39" s="407">
        <f t="shared" si="3"/>
        <v>-0.8432420016203992</v>
      </c>
      <c r="BH39" s="428" t="s">
        <v>235</v>
      </c>
      <c r="BI39" s="429">
        <v>0</v>
      </c>
      <c r="BK39" s="428" t="s">
        <v>235</v>
      </c>
      <c r="BL39" s="429">
        <v>0</v>
      </c>
      <c r="BN39" s="428" t="s">
        <v>235</v>
      </c>
      <c r="BO39" s="429">
        <v>0</v>
      </c>
      <c r="BQ39" s="428" t="s">
        <v>235</v>
      </c>
      <c r="BR39" s="429">
        <v>0</v>
      </c>
    </row>
    <row r="40" spans="2:70" ht="12" x14ac:dyDescent="0.2">
      <c r="B40" s="23"/>
      <c r="C40" s="36" t="s">
        <v>117</v>
      </c>
      <c r="D40" s="37" t="b">
        <v>0</v>
      </c>
      <c r="E40" s="43"/>
      <c r="F40" s="50"/>
      <c r="G40" s="23"/>
      <c r="H40" s="36" t="s">
        <v>117</v>
      </c>
      <c r="I40" s="37" t="b">
        <v>0</v>
      </c>
      <c r="J40" s="43"/>
      <c r="T40" s="400" t="s">
        <v>73</v>
      </c>
      <c r="U40" s="413">
        <v>42802</v>
      </c>
      <c r="V40" s="406">
        <v>-3.3355134459461524E-3</v>
      </c>
      <c r="W40" s="406">
        <v>-3.3355134454598704E-3</v>
      </c>
      <c r="X40" s="407">
        <f t="shared" si="0"/>
        <v>-4.8628202159450851E-9</v>
      </c>
      <c r="Z40" s="400" t="s">
        <v>73</v>
      </c>
      <c r="AA40" s="413">
        <v>42801</v>
      </c>
      <c r="AB40" s="406">
        <v>-3.347692426149775E-3</v>
      </c>
      <c r="AC40" s="406">
        <v>-3.3477043529893244E-3</v>
      </c>
      <c r="AD40" s="407">
        <f t="shared" si="1"/>
        <v>1.192683954940113E-4</v>
      </c>
      <c r="AQ40" s="400" t="s">
        <v>0</v>
      </c>
      <c r="AR40" s="413">
        <v>45866</v>
      </c>
      <c r="AS40" s="406">
        <v>1.5442428047259702E-2</v>
      </c>
      <c r="AT40" s="406">
        <v>1.5457138205795218E-2</v>
      </c>
      <c r="AU40" s="407">
        <f t="shared" si="2"/>
        <v>-0.14710158535515688</v>
      </c>
      <c r="AW40" s="400" t="s">
        <v>0</v>
      </c>
      <c r="AX40" s="413">
        <v>45866</v>
      </c>
      <c r="AY40" s="406">
        <v>1.5382145740327308E-2</v>
      </c>
      <c r="AZ40" s="406">
        <f>_xll.qlYieldTSForwardRate(YieldCurve_3M,AX39,AX40,"Act/365","Continuous","Quarterly")</f>
        <v>1.5448265761079279E-2</v>
      </c>
      <c r="BA40" s="407">
        <f t="shared" si="3"/>
        <v>-0.66120020751970698</v>
      </c>
      <c r="BH40" s="428" t="s">
        <v>236</v>
      </c>
      <c r="BI40" s="429">
        <v>0</v>
      </c>
      <c r="BK40" s="428" t="s">
        <v>236</v>
      </c>
      <c r="BL40" s="429">
        <v>0</v>
      </c>
      <c r="BN40" s="428" t="s">
        <v>236</v>
      </c>
      <c r="BO40" s="429">
        <v>0</v>
      </c>
      <c r="BQ40" s="428" t="s">
        <v>236</v>
      </c>
      <c r="BR40" s="429">
        <v>0</v>
      </c>
    </row>
    <row r="41" spans="2:70" ht="12" x14ac:dyDescent="0.2">
      <c r="B41" s="45"/>
      <c r="C41" s="46"/>
      <c r="D41" s="46"/>
      <c r="E41" s="47"/>
      <c r="F41" s="50"/>
      <c r="G41" s="45"/>
      <c r="H41" s="46"/>
      <c r="I41" s="46"/>
      <c r="J41" s="47"/>
      <c r="T41" s="400" t="s">
        <v>73</v>
      </c>
      <c r="U41" s="413">
        <v>42803</v>
      </c>
      <c r="V41" s="406">
        <v>-3.33490191999186E-3</v>
      </c>
      <c r="W41" s="406">
        <v>-3.3349019195866251E-3</v>
      </c>
      <c r="X41" s="407">
        <f t="shared" si="0"/>
        <v>-4.0523487343513409E-9</v>
      </c>
      <c r="Z41" s="400" t="s">
        <v>73</v>
      </c>
      <c r="AA41" s="413">
        <v>42802</v>
      </c>
      <c r="AB41" s="406">
        <v>-3.3468852833760114E-3</v>
      </c>
      <c r="AC41" s="406">
        <v>-3.3468944867113409E-3</v>
      </c>
      <c r="AD41" s="407">
        <f t="shared" si="1"/>
        <v>9.2033353295099818E-5</v>
      </c>
      <c r="AQ41" s="400" t="s">
        <v>0</v>
      </c>
      <c r="AR41" s="413">
        <v>45958</v>
      </c>
      <c r="AS41" s="406">
        <v>1.5969609746508198E-2</v>
      </c>
      <c r="AT41" s="406">
        <v>1.5972345953310825E-2</v>
      </c>
      <c r="AU41" s="407">
        <f t="shared" si="2"/>
        <v>-2.7362068026268171E-2</v>
      </c>
      <c r="AW41" s="400" t="s">
        <v>0</v>
      </c>
      <c r="AX41" s="413">
        <v>45958</v>
      </c>
      <c r="AY41" s="406">
        <v>1.5919573642836096E-2</v>
      </c>
      <c r="AZ41" s="406">
        <f>_xll.qlYieldTSForwardRate(YieldCurve_3M,AX40,AX41,"Act/365","Continuous","Quarterly")</f>
        <v>1.5963315995166989E-2</v>
      </c>
      <c r="BA41" s="407">
        <f t="shared" si="3"/>
        <v>-0.4374235233089302</v>
      </c>
      <c r="BH41" s="428" t="s">
        <v>237</v>
      </c>
      <c r="BI41" s="429">
        <v>0</v>
      </c>
      <c r="BK41" s="428" t="s">
        <v>237</v>
      </c>
      <c r="BL41" s="429">
        <v>0</v>
      </c>
      <c r="BN41" s="428" t="s">
        <v>237</v>
      </c>
      <c r="BO41" s="429">
        <v>0</v>
      </c>
      <c r="BQ41" s="428" t="s">
        <v>237</v>
      </c>
      <c r="BR41" s="429">
        <v>0</v>
      </c>
    </row>
    <row r="42" spans="2:70" ht="12" x14ac:dyDescent="0.2">
      <c r="F42" s="50"/>
      <c r="T42" s="400" t="s">
        <v>73</v>
      </c>
      <c r="U42" s="413">
        <v>42804</v>
      </c>
      <c r="V42" s="406">
        <v>-3.3345113772516939E-3</v>
      </c>
      <c r="W42" s="406">
        <v>-3.3345113767654119E-3</v>
      </c>
      <c r="X42" s="407">
        <f t="shared" si="0"/>
        <v>-4.8628202159450851E-9</v>
      </c>
      <c r="Z42" s="400" t="s">
        <v>73</v>
      </c>
      <c r="AA42" s="413">
        <v>42803</v>
      </c>
      <c r="AB42" s="406">
        <v>-3.3462281318589362E-3</v>
      </c>
      <c r="AC42" s="406">
        <v>-3.3462341754949788E-3</v>
      </c>
      <c r="AD42" s="407">
        <f t="shared" si="1"/>
        <v>6.0436360425734914E-5</v>
      </c>
      <c r="AQ42" s="400" t="s">
        <v>0</v>
      </c>
      <c r="AR42" s="413">
        <v>46050</v>
      </c>
      <c r="AS42" s="406">
        <v>1.6375526398603214E-2</v>
      </c>
      <c r="AT42" s="406">
        <v>1.6346280256742785E-2</v>
      </c>
      <c r="AU42" s="407">
        <f t="shared" si="2"/>
        <v>0.29246141860429786</v>
      </c>
      <c r="AW42" s="400" t="s">
        <v>0</v>
      </c>
      <c r="AX42" s="413">
        <v>46050</v>
      </c>
      <c r="AY42" s="406">
        <v>1.6319896406926621E-2</v>
      </c>
      <c r="AZ42" s="406">
        <f>_xll.qlYieldTSForwardRate(YieldCurve_3M,AX41,AX42,"Act/365","Continuous","Quarterly")</f>
        <v>1.6336570475982352E-2</v>
      </c>
      <c r="BA42" s="407">
        <f t="shared" si="3"/>
        <v>-0.16674069055731128</v>
      </c>
      <c r="BH42" s="428" t="s">
        <v>238</v>
      </c>
      <c r="BI42" s="429">
        <v>0</v>
      </c>
      <c r="BK42" s="428" t="s">
        <v>238</v>
      </c>
      <c r="BL42" s="429">
        <v>0</v>
      </c>
      <c r="BN42" s="428" t="s">
        <v>238</v>
      </c>
      <c r="BO42" s="429">
        <v>0</v>
      </c>
      <c r="BQ42" s="428" t="s">
        <v>238</v>
      </c>
      <c r="BR42" s="429">
        <v>0</v>
      </c>
    </row>
    <row r="43" spans="2:70" ht="12" x14ac:dyDescent="0.2">
      <c r="B43" s="38"/>
      <c r="C43" s="39"/>
      <c r="D43" s="39"/>
      <c r="E43" s="40"/>
      <c r="F43" s="50"/>
      <c r="T43" s="400" t="s">
        <v>73</v>
      </c>
      <c r="U43" s="413">
        <v>42807</v>
      </c>
      <c r="V43" s="406">
        <v>-3.334358495743124E-3</v>
      </c>
      <c r="W43" s="406">
        <v>-3.3343584952568416E-3</v>
      </c>
      <c r="X43" s="407">
        <f t="shared" si="0"/>
        <v>-4.862824552753775E-9</v>
      </c>
      <c r="Z43" s="400" t="s">
        <v>73</v>
      </c>
      <c r="AA43" s="413">
        <v>42804</v>
      </c>
      <c r="AB43" s="406">
        <v>-3.3457333205707154E-3</v>
      </c>
      <c r="AC43" s="406">
        <v>-3.3457357452950473E-3</v>
      </c>
      <c r="AD43" s="407">
        <f t="shared" si="1"/>
        <v>2.4247243319078238E-5</v>
      </c>
      <c r="AQ43" s="400" t="s">
        <v>0</v>
      </c>
      <c r="AR43" s="413">
        <v>46140</v>
      </c>
      <c r="AS43" s="406">
        <v>1.6789364003332988E-2</v>
      </c>
      <c r="AT43" s="406">
        <v>1.67097865805493E-2</v>
      </c>
      <c r="AU43" s="407">
        <f t="shared" si="2"/>
        <v>0.79577422783687346</v>
      </c>
      <c r="AW43" s="400" t="s">
        <v>0</v>
      </c>
      <c r="AX43" s="413">
        <v>46140</v>
      </c>
      <c r="AY43" s="406">
        <v>1.6789495286372799E-2</v>
      </c>
      <c r="AZ43" s="406">
        <f>_xll.qlYieldTSForwardRate(YieldCurve_3M,AX42,AX43,"Act/365","Continuous","Quarterly")</f>
        <v>1.6693566956273848E-2</v>
      </c>
      <c r="BA43" s="407">
        <f t="shared" si="3"/>
        <v>0.95928330098950243</v>
      </c>
      <c r="BH43" s="428" t="s">
        <v>239</v>
      </c>
      <c r="BI43" s="429">
        <v>0</v>
      </c>
      <c r="BK43" s="428" t="s">
        <v>239</v>
      </c>
      <c r="BL43" s="429">
        <v>0</v>
      </c>
      <c r="BN43" s="428" t="s">
        <v>239</v>
      </c>
      <c r="BO43" s="429">
        <v>0</v>
      </c>
      <c r="BQ43" s="428" t="s">
        <v>239</v>
      </c>
      <c r="BR43" s="429">
        <v>0</v>
      </c>
    </row>
    <row r="44" spans="2:70" ht="12" x14ac:dyDescent="0.2">
      <c r="B44" s="23"/>
      <c r="C44" s="22" t="s">
        <v>10</v>
      </c>
      <c r="D44" s="42" t="str">
        <f>_xll.qlPiecewiseYieldCurve(D46,D47,Calendar,_xll.ohPack(RateHelpers1Y),,,,D48,D49,D50,Permanent,,ObjectOverwrite)</f>
        <v>_EUR1YMX#0029</v>
      </c>
      <c r="E44" s="43"/>
      <c r="F44" s="50"/>
      <c r="T44" s="400" t="s">
        <v>73</v>
      </c>
      <c r="U44" s="413">
        <v>42808</v>
      </c>
      <c r="V44" s="406">
        <v>-3.33492832680848E-3</v>
      </c>
      <c r="W44" s="406">
        <v>-3.3349283263492051E-3</v>
      </c>
      <c r="X44" s="407">
        <f t="shared" si="0"/>
        <v>-4.5927497915876359E-9</v>
      </c>
      <c r="Z44" s="400" t="s">
        <v>73</v>
      </c>
      <c r="AA44" s="413">
        <v>42807</v>
      </c>
      <c r="AB44" s="406">
        <v>-3.3453465751890213E-3</v>
      </c>
      <c r="AC44" s="406">
        <v>-3.3453401189458211E-3</v>
      </c>
      <c r="AD44" s="407">
        <f t="shared" si="1"/>
        <v>-6.4562432002153447E-5</v>
      </c>
      <c r="AQ44" s="400" t="s">
        <v>0</v>
      </c>
      <c r="AR44" s="413">
        <v>46231</v>
      </c>
      <c r="AS44" s="406">
        <v>1.7228012512676423E-2</v>
      </c>
      <c r="AT44" s="406">
        <v>1.7112555547430932E-2</v>
      </c>
      <c r="AU44" s="407">
        <f t="shared" si="2"/>
        <v>1.1545696524549107</v>
      </c>
      <c r="AW44" s="400" t="s">
        <v>0</v>
      </c>
      <c r="AX44" s="413">
        <v>46231</v>
      </c>
      <c r="AY44" s="406">
        <v>1.7266620308713211E-2</v>
      </c>
      <c r="AZ44" s="406">
        <f>_xll.qlYieldTSForwardRate(YieldCurve_3M,AX43,AX44,"Act/365","Continuous","Quarterly")</f>
        <v>1.7092580257797852E-2</v>
      </c>
      <c r="BA44" s="407">
        <f t="shared" si="3"/>
        <v>1.7404005091535903</v>
      </c>
      <c r="BH44" s="428" t="s">
        <v>240</v>
      </c>
      <c r="BI44" s="429">
        <v>0</v>
      </c>
      <c r="BK44" s="428" t="s">
        <v>240</v>
      </c>
      <c r="BL44" s="429">
        <v>0</v>
      </c>
      <c r="BN44" s="428" t="s">
        <v>240</v>
      </c>
      <c r="BO44" s="429">
        <v>0</v>
      </c>
      <c r="BQ44" s="428" t="s">
        <v>240</v>
      </c>
      <c r="BR44" s="429">
        <v>0</v>
      </c>
    </row>
    <row r="45" spans="2:70" ht="12" x14ac:dyDescent="0.2">
      <c r="B45" s="23"/>
      <c r="C45" s="24" t="s">
        <v>11</v>
      </c>
      <c r="D45" s="44" t="str">
        <f>_xll.ohRangeRetrieveError(YieldCurve_1Y)</f>
        <v/>
      </c>
      <c r="E45" s="43"/>
      <c r="T45" s="400" t="s">
        <v>73</v>
      </c>
      <c r="U45" s="413">
        <v>42809</v>
      </c>
      <c r="V45" s="406">
        <v>-3.3364571417013357E-3</v>
      </c>
      <c r="W45" s="406">
        <v>-3.3364571412961004E-3</v>
      </c>
      <c r="X45" s="407">
        <f t="shared" si="0"/>
        <v>-4.0523530711600309E-9</v>
      </c>
      <c r="Z45" s="400" t="s">
        <v>73</v>
      </c>
      <c r="AA45" s="413">
        <v>42808</v>
      </c>
      <c r="AB45" s="406">
        <v>-3.3456244507116101E-3</v>
      </c>
      <c r="AC45" s="406">
        <v>-3.3456073570027993E-3</v>
      </c>
      <c r="AD45" s="407">
        <f t="shared" si="1"/>
        <v>-1.7093708810835689E-4</v>
      </c>
      <c r="AQ45" s="400" t="s">
        <v>0</v>
      </c>
      <c r="AR45" s="413">
        <v>46323</v>
      </c>
      <c r="AS45" s="406">
        <v>1.7591058162896647E-2</v>
      </c>
      <c r="AT45" s="406">
        <v>1.746867758482561E-2</v>
      </c>
      <c r="AU45" s="407">
        <f t="shared" si="2"/>
        <v>1.2238057807103728</v>
      </c>
      <c r="AW45" s="400" t="s">
        <v>0</v>
      </c>
      <c r="AX45" s="413">
        <v>46323</v>
      </c>
      <c r="AY45" s="406">
        <v>1.754800764641852E-2</v>
      </c>
      <c r="AZ45" s="406">
        <f>_xll.qlYieldTSForwardRate(YieldCurve_3M,AX44,AX45,"Act/365","Continuous","Quarterly")</f>
        <v>1.7456328919000508E-2</v>
      </c>
      <c r="BA45" s="407">
        <f t="shared" si="3"/>
        <v>0.91678727418012529</v>
      </c>
      <c r="BH45" s="428" t="s">
        <v>241</v>
      </c>
      <c r="BI45" s="429">
        <v>0</v>
      </c>
      <c r="BK45" s="428" t="s">
        <v>241</v>
      </c>
      <c r="BL45" s="429">
        <v>0</v>
      </c>
      <c r="BN45" s="428" t="s">
        <v>241</v>
      </c>
      <c r="BO45" s="429">
        <v>0</v>
      </c>
      <c r="BQ45" s="428" t="s">
        <v>241</v>
      </c>
      <c r="BR45" s="429">
        <v>0</v>
      </c>
    </row>
    <row r="46" spans="2:70" ht="12" x14ac:dyDescent="0.2">
      <c r="B46" s="23"/>
      <c r="C46" s="22" t="s">
        <v>12</v>
      </c>
      <c r="D46" s="25" t="str">
        <f>"_"&amp;Currency&amp;"1Y"&amp;"MX"</f>
        <v>_EUR1YMX</v>
      </c>
      <c r="E46" s="43"/>
      <c r="T46" s="400" t="s">
        <v>73</v>
      </c>
      <c r="U46" s="413">
        <v>42810</v>
      </c>
      <c r="V46" s="406">
        <v>-3.3377427361442951E-3</v>
      </c>
      <c r="W46" s="406">
        <v>-3.3377427357390603E-3</v>
      </c>
      <c r="X46" s="407">
        <f t="shared" si="0"/>
        <v>-4.0523487343513409E-9</v>
      </c>
      <c r="Z46" s="400" t="s">
        <v>73</v>
      </c>
      <c r="AA46" s="413">
        <v>42809</v>
      </c>
      <c r="AB46" s="406">
        <v>-3.3461265706176036E-3</v>
      </c>
      <c r="AC46" s="406">
        <v>-3.3461032234825081E-3</v>
      </c>
      <c r="AD46" s="407">
        <f t="shared" si="1"/>
        <v>-2.3347135095445198E-4</v>
      </c>
      <c r="AQ46" s="400" t="s">
        <v>0</v>
      </c>
      <c r="AR46" s="413">
        <v>46415</v>
      </c>
      <c r="AS46" s="406">
        <v>1.786785802080652E-2</v>
      </c>
      <c r="AT46" s="406">
        <v>1.7771520877474488E-2</v>
      </c>
      <c r="AU46" s="407">
        <f t="shared" si="2"/>
        <v>0.9633714333203216</v>
      </c>
      <c r="AW46" s="400" t="s">
        <v>0</v>
      </c>
      <c r="AX46" s="413">
        <v>46415</v>
      </c>
      <c r="AY46" s="406">
        <v>1.7608138943627304E-2</v>
      </c>
      <c r="AZ46" s="406">
        <f>_xll.qlYieldTSForwardRate(YieldCurve_3M,AX45,AX46,"Act/365","Continuous","Quarterly")</f>
        <v>1.7779619815490564E-2</v>
      </c>
      <c r="BA46" s="407">
        <f t="shared" si="3"/>
        <v>-1.7148087186326031</v>
      </c>
      <c r="BH46" s="428" t="s">
        <v>242</v>
      </c>
      <c r="BI46" s="429">
        <v>0</v>
      </c>
      <c r="BK46" s="428" t="s">
        <v>242</v>
      </c>
      <c r="BL46" s="429">
        <v>0</v>
      </c>
      <c r="BN46" s="428" t="s">
        <v>242</v>
      </c>
      <c r="BO46" s="429">
        <v>0</v>
      </c>
      <c r="BQ46" s="428" t="s">
        <v>242</v>
      </c>
      <c r="BR46" s="429">
        <v>0</v>
      </c>
    </row>
    <row r="47" spans="2:70" ht="12" x14ac:dyDescent="0.2">
      <c r="B47" s="23"/>
      <c r="C47" s="26" t="s">
        <v>13</v>
      </c>
      <c r="D47" s="27">
        <v>0</v>
      </c>
      <c r="E47" s="43"/>
      <c r="T47" s="400" t="s">
        <v>73</v>
      </c>
      <c r="U47" s="413">
        <v>42811</v>
      </c>
      <c r="V47" s="406">
        <v>-3.3393660596120669E-3</v>
      </c>
      <c r="W47" s="406">
        <v>-3.3393660592878787E-3</v>
      </c>
      <c r="X47" s="407">
        <f t="shared" si="0"/>
        <v>-3.2418815895662867E-9</v>
      </c>
      <c r="Z47" s="400" t="s">
        <v>73</v>
      </c>
      <c r="AA47" s="413">
        <v>42810</v>
      </c>
      <c r="AB47" s="406">
        <v>-3.346865123090795E-3</v>
      </c>
      <c r="AC47" s="406">
        <v>-3.3468349276442226E-3</v>
      </c>
      <c r="AD47" s="407">
        <f t="shared" si="1"/>
        <v>-3.0195446572376522E-4</v>
      </c>
      <c r="AQ47" s="400" t="s">
        <v>0</v>
      </c>
      <c r="AR47" s="413">
        <v>46505</v>
      </c>
      <c r="AS47" s="406">
        <v>1.8140242406750762E-2</v>
      </c>
      <c r="AT47" s="406">
        <v>1.8074894260114122E-2</v>
      </c>
      <c r="AU47" s="407">
        <f t="shared" si="2"/>
        <v>0.65348146636640125</v>
      </c>
      <c r="AW47" s="400" t="s">
        <v>0</v>
      </c>
      <c r="AX47" s="413">
        <v>46505</v>
      </c>
      <c r="AY47" s="406">
        <v>1.7854952478202572E-2</v>
      </c>
      <c r="AZ47" s="406">
        <f>_xll.qlYieldTSForwardRate(YieldCurve_3M,AX46,AX47,"Act/365","Continuous","Quarterly")</f>
        <v>1.811041874734717E-2</v>
      </c>
      <c r="BA47" s="407">
        <f t="shared" si="3"/>
        <v>-2.5546626914459831</v>
      </c>
      <c r="BH47" s="428" t="s">
        <v>243</v>
      </c>
      <c r="BI47" s="429">
        <v>0</v>
      </c>
      <c r="BK47" s="428" t="s">
        <v>243</v>
      </c>
      <c r="BL47" s="429">
        <v>0</v>
      </c>
      <c r="BN47" s="428" t="s">
        <v>243</v>
      </c>
      <c r="BO47" s="429">
        <v>0</v>
      </c>
      <c r="BQ47" s="428" t="s">
        <v>243</v>
      </c>
      <c r="BR47" s="429">
        <v>0</v>
      </c>
    </row>
    <row r="48" spans="2:70" ht="12" x14ac:dyDescent="0.2">
      <c r="B48" s="23"/>
      <c r="C48" s="26" t="s">
        <v>15</v>
      </c>
      <c r="D48" s="28"/>
      <c r="E48" s="43"/>
      <c r="T48" s="400" t="s">
        <v>73</v>
      </c>
      <c r="U48" s="413">
        <v>42814</v>
      </c>
      <c r="V48" s="406">
        <v>-3.3413437902897821E-3</v>
      </c>
      <c r="W48" s="406">
        <v>-3.3413437898845472E-3</v>
      </c>
      <c r="X48" s="407">
        <f t="shared" si="0"/>
        <v>-4.0523487343513409E-9</v>
      </c>
      <c r="Z48" s="400" t="s">
        <v>73</v>
      </c>
      <c r="AA48" s="413">
        <v>42811</v>
      </c>
      <c r="AB48" s="406">
        <v>-3.3478524565788933E-3</v>
      </c>
      <c r="AC48" s="406">
        <v>-3.3478147954045614E-3</v>
      </c>
      <c r="AD48" s="407">
        <f t="shared" si="1"/>
        <v>-3.7661174331904412E-4</v>
      </c>
      <c r="AQ48" s="400" t="s">
        <v>0</v>
      </c>
      <c r="AR48" s="413">
        <v>46596</v>
      </c>
      <c r="AS48" s="406">
        <v>1.8428469911983061E-2</v>
      </c>
      <c r="AT48" s="406">
        <v>1.837873583312899E-2</v>
      </c>
      <c r="AU48" s="407">
        <f t="shared" si="2"/>
        <v>0.49734078854071773</v>
      </c>
      <c r="AW48" s="400" t="s">
        <v>0</v>
      </c>
      <c r="AX48" s="413">
        <v>46596</v>
      </c>
      <c r="AY48" s="406">
        <v>1.8343362165135636E-2</v>
      </c>
      <c r="AZ48" s="406">
        <f>_xll.qlYieldTSForwardRate(YieldCurve_3M,AX47,AX48,"Act/365","Continuous","Quarterly")</f>
        <v>1.8433284776739681E-2</v>
      </c>
      <c r="BA48" s="407">
        <f t="shared" si="3"/>
        <v>-0.89922611604044411</v>
      </c>
      <c r="BH48" s="428" t="s">
        <v>244</v>
      </c>
      <c r="BI48" s="429">
        <v>0</v>
      </c>
      <c r="BK48" s="428" t="s">
        <v>244</v>
      </c>
      <c r="BL48" s="429">
        <v>0</v>
      </c>
      <c r="BN48" s="428" t="s">
        <v>244</v>
      </c>
      <c r="BO48" s="429">
        <v>0</v>
      </c>
      <c r="BQ48" s="428" t="s">
        <v>244</v>
      </c>
      <c r="BR48" s="429">
        <v>0</v>
      </c>
    </row>
    <row r="49" spans="2:70" ht="12" x14ac:dyDescent="0.2">
      <c r="B49" s="23"/>
      <c r="C49" s="26" t="s">
        <v>16</v>
      </c>
      <c r="D49" s="29" t="s">
        <v>133</v>
      </c>
      <c r="E49" s="43"/>
      <c r="T49" s="400" t="s">
        <v>73</v>
      </c>
      <c r="U49" s="413">
        <v>42815</v>
      </c>
      <c r="V49" s="406">
        <v>-3.3465639983285642E-3</v>
      </c>
      <c r="W49" s="406">
        <v>-3.3465639981664678E-3</v>
      </c>
      <c r="X49" s="407">
        <f t="shared" si="0"/>
        <v>-1.620964647230938E-9</v>
      </c>
      <c r="Z49" s="400" t="s">
        <v>73</v>
      </c>
      <c r="AA49" s="413">
        <v>42814</v>
      </c>
      <c r="AB49" s="406">
        <v>-3.3507181376902771E-3</v>
      </c>
      <c r="AC49" s="406">
        <v>-3.3506633737639849E-3</v>
      </c>
      <c r="AD49" s="407">
        <f t="shared" si="1"/>
        <v>-5.4763926292215881E-4</v>
      </c>
      <c r="AQ49" s="400" t="s">
        <v>0</v>
      </c>
      <c r="AR49" s="413">
        <v>46688</v>
      </c>
      <c r="AS49" s="406">
        <v>1.8666006401836993E-2</v>
      </c>
      <c r="AT49" s="406">
        <v>1.8632625708373866E-2</v>
      </c>
      <c r="AU49" s="407">
        <f t="shared" si="2"/>
        <v>0.3338069346312672</v>
      </c>
      <c r="AW49" s="400" t="s">
        <v>0</v>
      </c>
      <c r="AX49" s="413">
        <v>46688</v>
      </c>
      <c r="AY49" s="406">
        <v>1.8741315145536321E-2</v>
      </c>
      <c r="AZ49" s="406">
        <f>_xll.qlYieldTSForwardRate(YieldCurve_3M,AX48,AX49,"Act/365","Continuous","Quarterly")</f>
        <v>1.8695408128515185E-2</v>
      </c>
      <c r="BA49" s="407">
        <f t="shared" si="3"/>
        <v>0.45907017021135782</v>
      </c>
      <c r="BH49" s="428" t="s">
        <v>245</v>
      </c>
      <c r="BI49" s="429">
        <v>0</v>
      </c>
      <c r="BK49" s="428" t="s">
        <v>245</v>
      </c>
      <c r="BL49" s="429">
        <v>0</v>
      </c>
      <c r="BN49" s="428" t="s">
        <v>245</v>
      </c>
      <c r="BO49" s="429">
        <v>0</v>
      </c>
      <c r="BQ49" s="428" t="s">
        <v>245</v>
      </c>
      <c r="BR49" s="429">
        <v>0</v>
      </c>
    </row>
    <row r="50" spans="2:70" ht="12" x14ac:dyDescent="0.2">
      <c r="B50" s="23"/>
      <c r="C50" s="24" t="s">
        <v>17</v>
      </c>
      <c r="D50" s="30" t="s">
        <v>190</v>
      </c>
      <c r="E50" s="43"/>
      <c r="T50" s="400" t="s">
        <v>73</v>
      </c>
      <c r="U50" s="413">
        <v>42816</v>
      </c>
      <c r="V50" s="406">
        <v>-3.351530042638092E-3</v>
      </c>
      <c r="W50" s="406">
        <v>-3.3515303152397602E-3</v>
      </c>
      <c r="X50" s="407">
        <f t="shared" si="0"/>
        <v>2.7260166823514509E-6</v>
      </c>
      <c r="Z50" s="400" t="s">
        <v>73</v>
      </c>
      <c r="AA50" s="413">
        <v>42815</v>
      </c>
      <c r="AB50" s="406">
        <v>-3.3533151287761091E-3</v>
      </c>
      <c r="AC50" s="406">
        <v>-3.3532493576966908E-3</v>
      </c>
      <c r="AD50" s="407">
        <f t="shared" si="1"/>
        <v>-6.5771079418245476E-4</v>
      </c>
      <c r="AQ50" s="400" t="s">
        <v>0</v>
      </c>
      <c r="AR50" s="413">
        <v>46780</v>
      </c>
      <c r="AS50" s="406">
        <v>1.8862337303510203E-2</v>
      </c>
      <c r="AT50" s="406">
        <v>1.8845904996420141E-2</v>
      </c>
      <c r="AU50" s="407">
        <f t="shared" si="2"/>
        <v>0.16432307090061965</v>
      </c>
      <c r="AW50" s="400" t="s">
        <v>0</v>
      </c>
      <c r="AX50" s="413">
        <v>46780</v>
      </c>
      <c r="AY50" s="406">
        <v>1.9051086461851503E-2</v>
      </c>
      <c r="AZ50" s="406">
        <f>_xll.qlYieldTSForwardRate(YieldCurve_3M,AX49,AX50,"Act/365","Continuous","Quarterly")</f>
        <v>1.8904761801487733E-2</v>
      </c>
      <c r="BA50" s="407">
        <f t="shared" si="3"/>
        <v>1.4632466036377036</v>
      </c>
      <c r="BH50" s="428" t="s">
        <v>246</v>
      </c>
      <c r="BI50" s="429">
        <v>0</v>
      </c>
      <c r="BK50" s="428" t="s">
        <v>246</v>
      </c>
      <c r="BL50" s="429">
        <v>0</v>
      </c>
      <c r="BN50" s="428" t="s">
        <v>246</v>
      </c>
      <c r="BO50" s="429">
        <v>0</v>
      </c>
      <c r="BQ50" s="428" t="s">
        <v>246</v>
      </c>
      <c r="BR50" s="429">
        <v>0</v>
      </c>
    </row>
    <row r="51" spans="2:70" ht="12" x14ac:dyDescent="0.2">
      <c r="B51" s="23"/>
      <c r="C51" s="31"/>
      <c r="D51" s="31"/>
      <c r="E51" s="43"/>
      <c r="T51" s="400" t="s">
        <v>73</v>
      </c>
      <c r="U51" s="413">
        <v>42817</v>
      </c>
      <c r="V51" s="406">
        <v>-3.3520329748460524E-3</v>
      </c>
      <c r="W51" s="406">
        <v>-3.3520337730376794E-3</v>
      </c>
      <c r="X51" s="407">
        <f t="shared" si="0"/>
        <v>7.9819162694325096E-6</v>
      </c>
      <c r="Z51" s="400" t="s">
        <v>73</v>
      </c>
      <c r="AA51" s="413">
        <v>42816</v>
      </c>
      <c r="AB51" s="406">
        <v>-3.3530907572995807E-3</v>
      </c>
      <c r="AC51" s="406">
        <v>-3.3530313481280258E-3</v>
      </c>
      <c r="AD51" s="407">
        <f t="shared" si="1"/>
        <v>-5.9409171554881263E-4</v>
      </c>
      <c r="AQ51" s="400" t="s">
        <v>0</v>
      </c>
      <c r="AR51" s="413">
        <v>46871</v>
      </c>
      <c r="AS51" s="406">
        <v>1.9088823872986636E-2</v>
      </c>
      <c r="AT51" s="406">
        <v>1.9095869225762476E-2</v>
      </c>
      <c r="AU51" s="407">
        <f t="shared" si="2"/>
        <v>-7.0453527758404522E-2</v>
      </c>
      <c r="AW51" s="400" t="s">
        <v>0</v>
      </c>
      <c r="AX51" s="413">
        <v>46871</v>
      </c>
      <c r="AY51" s="406">
        <v>1.9267764795650236E-2</v>
      </c>
      <c r="AZ51" s="406">
        <f>_xll.qlYieldTSForwardRate(YieldCurve_3M,AX50,AX51,"Act/365","Continuous","Quarterly")</f>
        <v>1.9158963494024343E-2</v>
      </c>
      <c r="BA51" s="407">
        <f t="shared" si="3"/>
        <v>1.0880130162589305</v>
      </c>
      <c r="BH51" s="428" t="s">
        <v>247</v>
      </c>
      <c r="BI51" s="429">
        <v>0</v>
      </c>
      <c r="BK51" s="428" t="s">
        <v>247</v>
      </c>
      <c r="BL51" s="429">
        <v>0</v>
      </c>
      <c r="BN51" s="428" t="s">
        <v>247</v>
      </c>
      <c r="BO51" s="429">
        <v>0</v>
      </c>
      <c r="BQ51" s="428" t="s">
        <v>247</v>
      </c>
      <c r="BR51" s="429">
        <v>0</v>
      </c>
    </row>
    <row r="52" spans="2:70" ht="12" x14ac:dyDescent="0.2">
      <c r="B52" s="23"/>
      <c r="C52" s="32">
        <f>_xll.qlTermStructureReferenceDate(YieldCurve_1Y)</f>
        <v>42754</v>
      </c>
      <c r="D52" s="33">
        <f>_xll.qlYieldTSDiscount(YieldCurve_1Y,C52,,Trigger)</f>
        <v>1</v>
      </c>
      <c r="E52" s="43"/>
      <c r="T52" s="400" t="s">
        <v>73</v>
      </c>
      <c r="U52" s="413">
        <v>42818</v>
      </c>
      <c r="V52" s="406">
        <v>-3.3525382757755547E-3</v>
      </c>
      <c r="W52" s="406">
        <v>-3.3525395679893243E-3</v>
      </c>
      <c r="X52" s="407">
        <f t="shared" si="0"/>
        <v>1.292213769581857E-5</v>
      </c>
      <c r="Z52" s="400" t="s">
        <v>73</v>
      </c>
      <c r="AA52" s="413">
        <v>42817</v>
      </c>
      <c r="AB52" s="406">
        <v>-3.3528838302227847E-3</v>
      </c>
      <c r="AC52" s="406">
        <v>-3.3528307676411961E-3</v>
      </c>
      <c r="AD52" s="407">
        <f t="shared" si="1"/>
        <v>-5.3062581588641383E-4</v>
      </c>
      <c r="AQ52" s="400" t="s">
        <v>0</v>
      </c>
      <c r="AR52" s="413">
        <v>46962</v>
      </c>
      <c r="AS52" s="406">
        <v>1.9283500785028305E-2</v>
      </c>
      <c r="AT52" s="406">
        <v>1.9310453862653235E-2</v>
      </c>
      <c r="AU52" s="407">
        <f t="shared" si="2"/>
        <v>-0.26953077624930488</v>
      </c>
      <c r="AW52" s="400" t="s">
        <v>0</v>
      </c>
      <c r="AX52" s="413">
        <v>46962</v>
      </c>
      <c r="AY52" s="406">
        <v>1.9325251033950688E-2</v>
      </c>
      <c r="AZ52" s="406">
        <f>_xll.qlYieldTSForwardRate(YieldCurve_3M,AX51,AX52,"Act/365","Continuous","Quarterly")</f>
        <v>1.9379723134044659E-2</v>
      </c>
      <c r="BA52" s="407">
        <f t="shared" si="3"/>
        <v>-0.54472100093971165</v>
      </c>
      <c r="BH52" s="428" t="s">
        <v>248</v>
      </c>
      <c r="BI52" s="429">
        <v>0</v>
      </c>
      <c r="BK52" s="428" t="s">
        <v>248</v>
      </c>
      <c r="BL52" s="429">
        <v>0</v>
      </c>
      <c r="BN52" s="428" t="s">
        <v>248</v>
      </c>
      <c r="BO52" s="429">
        <v>0</v>
      </c>
      <c r="BQ52" s="428" t="s">
        <v>248</v>
      </c>
      <c r="BR52" s="429">
        <v>0</v>
      </c>
    </row>
    <row r="53" spans="2:70" ht="12" x14ac:dyDescent="0.2">
      <c r="B53" s="23"/>
      <c r="C53" s="34">
        <f>_xll.qlTermStructureMaxDate(YieldCurve_1Y,Trigger)</f>
        <v>64675</v>
      </c>
      <c r="D53" s="35">
        <f>_xll.qlYieldTSDiscount(YieldCurve_1Y,C53,,Trigger)</f>
        <v>0.44500513552927157</v>
      </c>
      <c r="E53" s="43"/>
      <c r="T53" s="400" t="s">
        <v>73</v>
      </c>
      <c r="U53" s="413">
        <v>42821</v>
      </c>
      <c r="V53" s="406">
        <v>-3.3530446209156647E-3</v>
      </c>
      <c r="W53" s="406">
        <v>-3.353046372139264E-3</v>
      </c>
      <c r="X53" s="407">
        <f t="shared" si="0"/>
        <v>1.7512235992930836E-5</v>
      </c>
      <c r="Z53" s="400" t="s">
        <v>73</v>
      </c>
      <c r="AA53" s="413">
        <v>42818</v>
      </c>
      <c r="AB53" s="406">
        <v>-3.3526953490843753E-3</v>
      </c>
      <c r="AC53" s="406">
        <v>-3.3526485909888132E-3</v>
      </c>
      <c r="AD53" s="407">
        <f t="shared" si="1"/>
        <v>-4.6758095562093871E-4</v>
      </c>
      <c r="AQ53" s="400" t="s">
        <v>0</v>
      </c>
      <c r="AR53" s="413">
        <v>47056</v>
      </c>
      <c r="AS53" s="406">
        <v>1.942795874531424E-2</v>
      </c>
      <c r="AT53" s="406">
        <v>1.9461081655530618E-2</v>
      </c>
      <c r="AU53" s="407">
        <f t="shared" si="2"/>
        <v>-0.33122910216377977</v>
      </c>
      <c r="AW53" s="400" t="s">
        <v>0</v>
      </c>
      <c r="AX53" s="413">
        <v>47056</v>
      </c>
      <c r="AY53" s="406">
        <v>1.9250730224344096E-2</v>
      </c>
      <c r="AZ53" s="406">
        <f>_xll.qlYieldTSForwardRate(YieldCurve_3M,AX52,AX53,"Act/365","Continuous","Quarterly")</f>
        <v>1.9517759833051648E-2</v>
      </c>
      <c r="BA53" s="407">
        <f t="shared" si="3"/>
        <v>-2.6702960870755161</v>
      </c>
      <c r="BH53" s="428" t="s">
        <v>249</v>
      </c>
      <c r="BI53" s="429">
        <v>0</v>
      </c>
      <c r="BK53" s="428" t="s">
        <v>249</v>
      </c>
      <c r="BL53" s="429">
        <v>0</v>
      </c>
      <c r="BN53" s="428" t="s">
        <v>249</v>
      </c>
      <c r="BO53" s="429">
        <v>0</v>
      </c>
      <c r="BQ53" s="428" t="s">
        <v>249</v>
      </c>
      <c r="BR53" s="429">
        <v>0</v>
      </c>
    </row>
    <row r="54" spans="2:70" ht="12" x14ac:dyDescent="0.2">
      <c r="B54" s="23"/>
      <c r="C54" s="34" t="str">
        <f>Euribor!D12</f>
        <v>EUR1YMX#0037</v>
      </c>
      <c r="D54" s="35" t="b">
        <f>_xll.qlRelinkableHandleLinkTo(C54,D44,Trigger)</f>
        <v>1</v>
      </c>
      <c r="E54" s="43"/>
      <c r="T54" s="400" t="s">
        <v>73</v>
      </c>
      <c r="U54" s="413">
        <v>42822</v>
      </c>
      <c r="V54" s="406">
        <v>-3.3540541681306608E-3</v>
      </c>
      <c r="W54" s="406">
        <v>-3.3540567022610742E-3</v>
      </c>
      <c r="X54" s="407">
        <f t="shared" si="0"/>
        <v>2.5341304133244535E-5</v>
      </c>
      <c r="Z54" s="400" t="s">
        <v>73</v>
      </c>
      <c r="AA54" s="413">
        <v>42821</v>
      </c>
      <c r="AB54" s="406">
        <v>-3.3523848823892731E-3</v>
      </c>
      <c r="AC54" s="406">
        <v>-3.3523504570599875E-3</v>
      </c>
      <c r="AD54" s="407">
        <f t="shared" si="1"/>
        <v>-3.4425329285565215E-4</v>
      </c>
      <c r="AQ54" s="400" t="s">
        <v>0</v>
      </c>
      <c r="AR54" s="413">
        <v>47148</v>
      </c>
      <c r="AS54" s="406">
        <v>1.9500004428462663E-2</v>
      </c>
      <c r="AT54" s="406">
        <v>1.9523864471829699E-2</v>
      </c>
      <c r="AU54" s="407">
        <f t="shared" si="2"/>
        <v>-0.23860043367036204</v>
      </c>
      <c r="AW54" s="400" t="s">
        <v>0</v>
      </c>
      <c r="AX54" s="413">
        <v>47148</v>
      </c>
      <c r="AY54" s="406">
        <v>1.9018653246582504E-2</v>
      </c>
      <c r="AZ54" s="406">
        <f>_xll.qlYieldTSForwardRate(YieldCurve_3M,AX53,AX54,"Act/365","Continuous","Quarterly")</f>
        <v>1.9547269775243681E-2</v>
      </c>
      <c r="BA54" s="407">
        <f t="shared" si="3"/>
        <v>-5.2861652866117641</v>
      </c>
      <c r="BH54" s="428" t="s">
        <v>250</v>
      </c>
      <c r="BI54" s="429">
        <v>0</v>
      </c>
      <c r="BK54" s="428" t="s">
        <v>250</v>
      </c>
      <c r="BL54" s="429">
        <v>0</v>
      </c>
      <c r="BN54" s="428" t="s">
        <v>250</v>
      </c>
      <c r="BO54" s="429">
        <v>0</v>
      </c>
      <c r="BQ54" s="428" t="s">
        <v>250</v>
      </c>
      <c r="BR54" s="429">
        <v>0</v>
      </c>
    </row>
    <row r="55" spans="2:70" ht="12" x14ac:dyDescent="0.2">
      <c r="B55" s="23"/>
      <c r="C55" s="36" t="s">
        <v>117</v>
      </c>
      <c r="D55" s="37" t="b">
        <v>0</v>
      </c>
      <c r="E55" s="43"/>
      <c r="T55" s="400" t="s">
        <v>73</v>
      </c>
      <c r="U55" s="413">
        <v>42823</v>
      </c>
      <c r="V55" s="406">
        <v>-3.3550539484582778E-3</v>
      </c>
      <c r="W55" s="406">
        <v>-3.3550571132230636E-3</v>
      </c>
      <c r="X55" s="407">
        <f t="shared" si="0"/>
        <v>3.1647647857381556E-5</v>
      </c>
      <c r="Z55" s="400" t="s">
        <v>73</v>
      </c>
      <c r="AA55" s="413">
        <v>42822</v>
      </c>
      <c r="AB55" s="406">
        <v>-3.352145920075681E-3</v>
      </c>
      <c r="AC55" s="406">
        <v>-3.3521234163155439E-3</v>
      </c>
      <c r="AD55" s="407">
        <f t="shared" si="1"/>
        <v>-2.2503760137033285E-4</v>
      </c>
      <c r="AQ55" s="400" t="s">
        <v>0</v>
      </c>
      <c r="AR55" s="413">
        <v>47238</v>
      </c>
      <c r="AS55" s="406">
        <v>1.9562400685997162E-2</v>
      </c>
      <c r="AT55" s="406">
        <v>1.9577433575933827E-2</v>
      </c>
      <c r="AU55" s="407">
        <f t="shared" si="2"/>
        <v>-0.15032889936664184</v>
      </c>
      <c r="AW55" s="400" t="s">
        <v>0</v>
      </c>
      <c r="AX55" s="413">
        <v>47238</v>
      </c>
      <c r="AY55" s="406">
        <v>1.907269753953824E-2</v>
      </c>
      <c r="AZ55" s="406">
        <f>_xll.qlYieldTSForwardRate(YieldCurve_3M,AX54,AX55,"Act/365","Continuous","Quarterly")</f>
        <v>1.956854905328817E-2</v>
      </c>
      <c r="BA55" s="407">
        <f t="shared" si="3"/>
        <v>-4.9585151374993002</v>
      </c>
      <c r="BH55" s="428" t="s">
        <v>251</v>
      </c>
      <c r="BI55" s="429">
        <v>0</v>
      </c>
      <c r="BK55" s="428" t="s">
        <v>251</v>
      </c>
      <c r="BL55" s="429">
        <v>0</v>
      </c>
      <c r="BN55" s="428" t="s">
        <v>251</v>
      </c>
      <c r="BO55" s="429">
        <v>0</v>
      </c>
      <c r="BQ55" s="428" t="s">
        <v>251</v>
      </c>
      <c r="BR55" s="429">
        <v>0</v>
      </c>
    </row>
    <row r="56" spans="2:70" ht="12" x14ac:dyDescent="0.2">
      <c r="B56" s="45"/>
      <c r="C56" s="46"/>
      <c r="D56" s="46"/>
      <c r="E56" s="47"/>
      <c r="T56" s="400" t="s">
        <v>73</v>
      </c>
      <c r="U56" s="413">
        <v>42824</v>
      </c>
      <c r="V56" s="406">
        <v>-3.3555456435009558E-3</v>
      </c>
      <c r="W56" s="406">
        <v>-3.3555490386419171E-3</v>
      </c>
      <c r="X56" s="407">
        <f t="shared" si="0"/>
        <v>3.39514096133961E-5</v>
      </c>
      <c r="Z56" s="400" t="s">
        <v>73</v>
      </c>
      <c r="AA56" s="413">
        <v>42823</v>
      </c>
      <c r="AB56" s="406">
        <v>-3.3520646956386253E-3</v>
      </c>
      <c r="AC56" s="406">
        <v>-3.3520478793534793E-3</v>
      </c>
      <c r="AD56" s="407">
        <f t="shared" si="1"/>
        <v>-1.681628514606584E-4</v>
      </c>
      <c r="AQ56" s="400" t="s">
        <v>0</v>
      </c>
      <c r="AR56" s="413">
        <v>47329</v>
      </c>
      <c r="AS56" s="406">
        <v>1.9667893227036937E-2</v>
      </c>
      <c r="AT56" s="406">
        <v>1.9680419520353921E-2</v>
      </c>
      <c r="AU56" s="407">
        <f t="shared" si="2"/>
        <v>-0.125262933169841</v>
      </c>
      <c r="AW56" s="400" t="s">
        <v>0</v>
      </c>
      <c r="AX56" s="413">
        <v>47329</v>
      </c>
      <c r="AY56" s="406">
        <v>1.9415837737861173E-2</v>
      </c>
      <c r="AZ56" s="406">
        <f>_xll.qlYieldTSForwardRate(YieldCurve_3M,AX55,AX56,"Act/365","Continuous","Quarterly")</f>
        <v>1.964924387593428E-2</v>
      </c>
      <c r="BA56" s="407">
        <f t="shared" si="3"/>
        <v>-2.3340613807310699</v>
      </c>
      <c r="BH56" s="428" t="s">
        <v>252</v>
      </c>
      <c r="BI56" s="429">
        <v>0</v>
      </c>
      <c r="BK56" s="428" t="s">
        <v>252</v>
      </c>
      <c r="BL56" s="429">
        <v>0</v>
      </c>
      <c r="BN56" s="428" t="s">
        <v>252</v>
      </c>
      <c r="BO56" s="429">
        <v>0</v>
      </c>
      <c r="BQ56" s="428" t="s">
        <v>252</v>
      </c>
      <c r="BR56" s="429">
        <v>0</v>
      </c>
    </row>
    <row r="57" spans="2:70" ht="12" x14ac:dyDescent="0.2">
      <c r="T57" s="400" t="s">
        <v>73</v>
      </c>
      <c r="U57" s="413">
        <v>42825</v>
      </c>
      <c r="V57" s="406">
        <v>-3.3560304343102118E-3</v>
      </c>
      <c r="W57" s="406">
        <v>-3.3560340034186186E-3</v>
      </c>
      <c r="X57" s="407">
        <f t="shared" si="0"/>
        <v>3.5691084068235901E-5</v>
      </c>
      <c r="Z57" s="400" t="s">
        <v>73</v>
      </c>
      <c r="AA57" s="413">
        <v>42824</v>
      </c>
      <c r="AB57" s="406">
        <v>-3.3520079277087043E-3</v>
      </c>
      <c r="AC57" s="406">
        <v>-3.3519965944169036E-3</v>
      </c>
      <c r="AD57" s="407">
        <f t="shared" si="1"/>
        <v>-1.1333291800690037E-4</v>
      </c>
      <c r="AQ57" s="400" t="s">
        <v>0</v>
      </c>
      <c r="AR57" s="413">
        <v>47421</v>
      </c>
      <c r="AS57" s="406">
        <v>1.97317982457502E-2</v>
      </c>
      <c r="AT57" s="406">
        <v>1.9739482267844624E-2</v>
      </c>
      <c r="AU57" s="407">
        <f t="shared" si="2"/>
        <v>-7.6840220944243698E-2</v>
      </c>
      <c r="AW57" s="400" t="s">
        <v>0</v>
      </c>
      <c r="AX57" s="413">
        <v>47421</v>
      </c>
      <c r="AY57" s="406">
        <v>1.9698875359251779E-2</v>
      </c>
      <c r="AZ57" s="406">
        <f>_xll.qlYieldTSForwardRate(YieldCurve_3M,AX56,AX57,"Act/365","Continuous","Quarterly")</f>
        <v>1.9685185882196286E-2</v>
      </c>
      <c r="BA57" s="407">
        <f t="shared" si="3"/>
        <v>0.13689477055493088</v>
      </c>
      <c r="BH57" s="428" t="s">
        <v>253</v>
      </c>
      <c r="BI57" s="429">
        <v>0</v>
      </c>
      <c r="BK57" s="428" t="s">
        <v>253</v>
      </c>
      <c r="BL57" s="429">
        <v>0</v>
      </c>
      <c r="BN57" s="428" t="s">
        <v>253</v>
      </c>
      <c r="BO57" s="429">
        <v>0</v>
      </c>
      <c r="BQ57" s="428" t="s">
        <v>253</v>
      </c>
      <c r="BR57" s="429">
        <v>0</v>
      </c>
    </row>
    <row r="58" spans="2:70" ht="12" x14ac:dyDescent="0.2">
      <c r="T58" s="400" t="s">
        <v>73</v>
      </c>
      <c r="U58" s="413">
        <v>42828</v>
      </c>
      <c r="V58" s="406">
        <v>-3.3565069960913977E-3</v>
      </c>
      <c r="W58" s="406">
        <v>-3.3565106795976868E-3</v>
      </c>
      <c r="X58" s="407">
        <f t="shared" si="0"/>
        <v>3.6835062890497317E-5</v>
      </c>
      <c r="Z58" s="400" t="s">
        <v>73</v>
      </c>
      <c r="AA58" s="413">
        <v>42825</v>
      </c>
      <c r="AB58" s="406">
        <v>-3.3519766183513935E-3</v>
      </c>
      <c r="AC58" s="406">
        <v>-3.3519705363394899E-3</v>
      </c>
      <c r="AD58" s="407">
        <f t="shared" si="1"/>
        <v>-6.0820119036561482E-5</v>
      </c>
      <c r="AQ58" s="400" t="s">
        <v>0</v>
      </c>
      <c r="AR58" s="413">
        <v>47513</v>
      </c>
      <c r="AS58" s="406">
        <v>1.9751313899337028E-2</v>
      </c>
      <c r="AT58" s="406">
        <v>1.9751630563838878E-2</v>
      </c>
      <c r="AU58" s="407">
        <f t="shared" si="2"/>
        <v>-3.1666450184958395E-3</v>
      </c>
      <c r="AW58" s="400" t="s">
        <v>0</v>
      </c>
      <c r="AX58" s="413">
        <v>47513</v>
      </c>
      <c r="AY58" s="406">
        <v>1.9914100998339172E-2</v>
      </c>
      <c r="AZ58" s="406">
        <f>_xll.qlYieldTSForwardRate(YieldCurve_3M,AX57,AX58,"Act/365","Continuous","Quarterly")</f>
        <v>1.9673535582560995E-2</v>
      </c>
      <c r="BA58" s="407">
        <f t="shared" si="3"/>
        <v>2.405654157781774</v>
      </c>
      <c r="BH58" s="428" t="s">
        <v>254</v>
      </c>
      <c r="BI58" s="429">
        <v>0</v>
      </c>
      <c r="BK58" s="428" t="s">
        <v>254</v>
      </c>
      <c r="BL58" s="429">
        <v>0</v>
      </c>
      <c r="BN58" s="428" t="s">
        <v>254</v>
      </c>
      <c r="BO58" s="429">
        <v>0</v>
      </c>
      <c r="BQ58" s="428" t="s">
        <v>254</v>
      </c>
      <c r="BR58" s="429">
        <v>0</v>
      </c>
    </row>
    <row r="59" spans="2:70" ht="12" x14ac:dyDescent="0.2">
      <c r="T59" s="400" t="s">
        <v>73</v>
      </c>
      <c r="U59" s="413">
        <v>42829</v>
      </c>
      <c r="V59" s="406">
        <v>-3.3574260662110932E-3</v>
      </c>
      <c r="W59" s="406">
        <v>-3.3574297614021114E-3</v>
      </c>
      <c r="X59" s="407">
        <f t="shared" si="0"/>
        <v>3.6951910181888536E-5</v>
      </c>
      <c r="Z59" s="400" t="s">
        <v>73</v>
      </c>
      <c r="AA59" s="413">
        <v>42828</v>
      </c>
      <c r="AB59" s="406">
        <v>-3.3520038696650272E-3</v>
      </c>
      <c r="AC59" s="406">
        <v>-3.3520073834152745E-3</v>
      </c>
      <c r="AD59" s="407">
        <f t="shared" si="1"/>
        <v>3.5137502473608917E-5</v>
      </c>
      <c r="AQ59" s="400" t="s">
        <v>0</v>
      </c>
      <c r="AR59" s="413">
        <v>47603</v>
      </c>
      <c r="AS59" s="406">
        <v>1.9787151642042658E-2</v>
      </c>
      <c r="AT59" s="406">
        <v>1.9779366180872809E-2</v>
      </c>
      <c r="AU59" s="407">
        <f t="shared" si="2"/>
        <v>7.7854611698485732E-2</v>
      </c>
      <c r="AW59" s="400" t="s">
        <v>0</v>
      </c>
      <c r="AX59" s="413">
        <v>47603</v>
      </c>
      <c r="AY59" s="406">
        <v>2.0054054494828E-2</v>
      </c>
      <c r="AZ59" s="406">
        <f>_xll.qlYieldTSForwardRate(YieldCurve_3M,AX58,AX59,"Act/365","Continuous","Quarterly")</f>
        <v>1.9675025377641351E-2</v>
      </c>
      <c r="BA59" s="407">
        <f t="shared" si="3"/>
        <v>3.7902911718664876</v>
      </c>
      <c r="BH59" s="428" t="s">
        <v>255</v>
      </c>
      <c r="BI59" s="429">
        <v>0</v>
      </c>
      <c r="BK59" s="428" t="s">
        <v>255</v>
      </c>
      <c r="BL59" s="429">
        <v>0</v>
      </c>
      <c r="BN59" s="428" t="s">
        <v>255</v>
      </c>
      <c r="BO59" s="429">
        <v>0</v>
      </c>
      <c r="BQ59" s="428" t="s">
        <v>255</v>
      </c>
      <c r="BR59" s="429">
        <v>0</v>
      </c>
    </row>
    <row r="60" spans="2:70" ht="12" x14ac:dyDescent="0.2">
      <c r="T60" s="400" t="s">
        <v>73</v>
      </c>
      <c r="U60" s="413">
        <v>42830</v>
      </c>
      <c r="V60" s="406">
        <v>-3.3583044591882437E-3</v>
      </c>
      <c r="W60" s="406">
        <v>-3.3583079316886178E-3</v>
      </c>
      <c r="X60" s="407">
        <f t="shared" si="0"/>
        <v>3.4725003740521121E-5</v>
      </c>
      <c r="Z60" s="400" t="s">
        <v>73</v>
      </c>
      <c r="AA60" s="413">
        <v>42829</v>
      </c>
      <c r="AB60" s="406">
        <v>-3.3521260001756498E-3</v>
      </c>
      <c r="AC60" s="406">
        <v>-3.3521380671861735E-3</v>
      </c>
      <c r="AD60" s="407">
        <f t="shared" si="1"/>
        <v>1.2067010523621191E-4</v>
      </c>
      <c r="AQ60" s="400" t="s">
        <v>0</v>
      </c>
      <c r="AR60" s="413">
        <v>47694</v>
      </c>
      <c r="AS60" s="406">
        <v>1.9829573553358321E-2</v>
      </c>
      <c r="AT60" s="406">
        <v>1.981566680144355E-2</v>
      </c>
      <c r="AU60" s="407">
        <f t="shared" si="2"/>
        <v>0.13906751914771059</v>
      </c>
      <c r="AW60" s="400" t="s">
        <v>0</v>
      </c>
      <c r="AX60" s="413">
        <v>47694</v>
      </c>
      <c r="AY60" s="406">
        <v>2.0116436024957073E-2</v>
      </c>
      <c r="AZ60" s="406">
        <f>_xll.qlYieldTSForwardRate(YieldCurve_3M,AX59,AX60,"Act/365","Continuous","Quarterly")</f>
        <v>1.9688834825065411E-2</v>
      </c>
      <c r="BA60" s="407">
        <f t="shared" si="3"/>
        <v>4.2760119989166192</v>
      </c>
      <c r="BH60" s="428" t="s">
        <v>256</v>
      </c>
      <c r="BI60" s="429">
        <v>0</v>
      </c>
      <c r="BK60" s="428" t="s">
        <v>256</v>
      </c>
      <c r="BL60" s="429">
        <v>0</v>
      </c>
      <c r="BN60" s="428" t="s">
        <v>256</v>
      </c>
      <c r="BO60" s="429">
        <v>0</v>
      </c>
      <c r="BQ60" s="428" t="s">
        <v>256</v>
      </c>
      <c r="BR60" s="429">
        <v>0</v>
      </c>
    </row>
    <row r="61" spans="2:70" ht="12" x14ac:dyDescent="0.2">
      <c r="T61" s="400" t="s">
        <v>73</v>
      </c>
      <c r="U61" s="413">
        <v>42831</v>
      </c>
      <c r="V61" s="406">
        <v>-3.3587200052452339E-3</v>
      </c>
      <c r="W61" s="406">
        <v>-3.3587232404804416E-3</v>
      </c>
      <c r="X61" s="407">
        <f t="shared" si="0"/>
        <v>3.2352352077706648E-5</v>
      </c>
      <c r="Z61" s="400" t="s">
        <v>73</v>
      </c>
      <c r="AA61" s="413">
        <v>42830</v>
      </c>
      <c r="AB61" s="406">
        <v>-3.3522370093539361E-3</v>
      </c>
      <c r="AC61" s="406">
        <v>-3.3522527642472493E-3</v>
      </c>
      <c r="AD61" s="407">
        <f t="shared" si="1"/>
        <v>1.5754893313135038E-4</v>
      </c>
      <c r="AQ61" s="400" t="s">
        <v>0</v>
      </c>
      <c r="AR61" s="413">
        <v>47786</v>
      </c>
      <c r="AS61" s="406">
        <v>1.9832456088799754E-2</v>
      </c>
      <c r="AT61" s="406">
        <v>1.9814397961913432E-2</v>
      </c>
      <c r="AU61" s="407">
        <f t="shared" si="2"/>
        <v>0.18058126886322245</v>
      </c>
      <c r="AW61" s="400" t="s">
        <v>0</v>
      </c>
      <c r="AX61" s="413">
        <v>47786</v>
      </c>
      <c r="AY61" s="406">
        <v>2.0097269390281426E-2</v>
      </c>
      <c r="AZ61" s="406">
        <f>_xll.qlYieldTSForwardRate(YieldCurve_3M,AX60,AX61,"Act/365","Continuous","Quarterly")</f>
        <v>1.9673093959238337E-2</v>
      </c>
      <c r="BA61" s="407">
        <f t="shared" si="3"/>
        <v>4.2417543104308901</v>
      </c>
      <c r="BH61" s="428" t="s">
        <v>257</v>
      </c>
      <c r="BI61" s="429">
        <v>0</v>
      </c>
      <c r="BK61" s="428" t="s">
        <v>257</v>
      </c>
      <c r="BL61" s="429">
        <v>0</v>
      </c>
      <c r="BN61" s="428" t="s">
        <v>257</v>
      </c>
      <c r="BO61" s="429">
        <v>0</v>
      </c>
      <c r="BQ61" s="428" t="s">
        <v>257</v>
      </c>
      <c r="BR61" s="429">
        <v>0</v>
      </c>
    </row>
    <row r="62" spans="2:70" ht="12" x14ac:dyDescent="0.2">
      <c r="T62" s="400" t="s">
        <v>73</v>
      </c>
      <c r="U62" s="413">
        <v>42832</v>
      </c>
      <c r="V62" s="406">
        <v>-3.3591193739110734E-3</v>
      </c>
      <c r="W62" s="406">
        <v>-3.3591222908746108E-3</v>
      </c>
      <c r="X62" s="407">
        <f t="shared" si="0"/>
        <v>2.9169635374672043E-5</v>
      </c>
      <c r="Z62" s="400" t="s">
        <v>73</v>
      </c>
      <c r="AA62" s="413">
        <v>42831</v>
      </c>
      <c r="AB62" s="406">
        <v>-3.3523794876334214E-3</v>
      </c>
      <c r="AC62" s="406">
        <v>-3.352398536439938E-3</v>
      </c>
      <c r="AD62" s="407">
        <f t="shared" si="1"/>
        <v>1.904880651652785E-4</v>
      </c>
      <c r="AQ62" s="400" t="s">
        <v>0</v>
      </c>
      <c r="AR62" s="413">
        <v>47878</v>
      </c>
      <c r="AS62" s="406">
        <v>1.9793645926456899E-2</v>
      </c>
      <c r="AT62" s="406">
        <v>1.9773633945900447E-2</v>
      </c>
      <c r="AU62" s="407">
        <f t="shared" si="2"/>
        <v>0.20011980556452341</v>
      </c>
      <c r="AW62" s="400" t="s">
        <v>0</v>
      </c>
      <c r="AX62" s="413">
        <v>47878</v>
      </c>
      <c r="AY62" s="406">
        <v>1.999006074791319E-2</v>
      </c>
      <c r="AZ62" s="406">
        <f>_xll.qlYieldTSForwardRate(YieldCurve_3M,AX61,AX62,"Act/365","Continuous","Quarterly")</f>
        <v>1.9626765589209002E-2</v>
      </c>
      <c r="BA62" s="407">
        <f t="shared" si="3"/>
        <v>3.6329515870418829</v>
      </c>
      <c r="BH62" s="428" t="s">
        <v>258</v>
      </c>
      <c r="BI62" s="429">
        <v>0</v>
      </c>
      <c r="BK62" s="428" t="s">
        <v>258</v>
      </c>
      <c r="BL62" s="429">
        <v>0</v>
      </c>
      <c r="BN62" s="428" t="s">
        <v>258</v>
      </c>
      <c r="BO62" s="429">
        <v>0</v>
      </c>
      <c r="BQ62" s="428" t="s">
        <v>258</v>
      </c>
      <c r="BR62" s="429">
        <v>0</v>
      </c>
    </row>
    <row r="63" spans="2:70" ht="12" x14ac:dyDescent="0.2">
      <c r="T63" s="400" t="s">
        <v>73</v>
      </c>
      <c r="U63" s="413">
        <v>42835</v>
      </c>
      <c r="V63" s="406">
        <v>-3.3595012406338783E-3</v>
      </c>
      <c r="W63" s="406">
        <v>-3.3595037549557895E-3</v>
      </c>
      <c r="X63" s="407">
        <f t="shared" si="0"/>
        <v>2.5143219112636062E-5</v>
      </c>
      <c r="Z63" s="400" t="s">
        <v>73</v>
      </c>
      <c r="AA63" s="413">
        <v>42832</v>
      </c>
      <c r="AB63" s="406">
        <v>-3.3525544367551023E-3</v>
      </c>
      <c r="AC63" s="406">
        <v>-3.352576358597625E-3</v>
      </c>
      <c r="AD63" s="407">
        <f t="shared" si="1"/>
        <v>2.1921842522677759E-4</v>
      </c>
      <c r="AQ63" s="400" t="s">
        <v>0</v>
      </c>
      <c r="AR63" s="413">
        <v>47968</v>
      </c>
      <c r="AS63" s="406">
        <v>1.9776305121490388E-2</v>
      </c>
      <c r="AT63" s="406">
        <v>1.9753194638182002E-2</v>
      </c>
      <c r="AU63" s="407">
        <f t="shared" si="2"/>
        <v>0.23110483308386165</v>
      </c>
      <c r="AW63" s="400" t="s">
        <v>0</v>
      </c>
      <c r="AX63" s="413">
        <v>47968</v>
      </c>
      <c r="AY63" s="406">
        <v>1.9792774813425947E-2</v>
      </c>
      <c r="AZ63" s="406">
        <f>_xll.qlYieldTSForwardRate(YieldCurve_3M,AX62,AX63,"Act/365","Continuous","Quarterly")</f>
        <v>1.9596565971986377E-2</v>
      </c>
      <c r="BA63" s="407">
        <f t="shared" si="3"/>
        <v>1.962088414395706</v>
      </c>
      <c r="BH63" s="428" t="s">
        <v>259</v>
      </c>
      <c r="BI63" s="429">
        <v>0</v>
      </c>
      <c r="BK63" s="428" t="s">
        <v>259</v>
      </c>
      <c r="BL63" s="429">
        <v>0</v>
      </c>
      <c r="BN63" s="428" t="s">
        <v>259</v>
      </c>
      <c r="BO63" s="429">
        <v>0</v>
      </c>
      <c r="BQ63" s="428" t="s">
        <v>259</v>
      </c>
      <c r="BR63" s="429">
        <v>0</v>
      </c>
    </row>
    <row r="64" spans="2:70" ht="12" x14ac:dyDescent="0.2">
      <c r="T64" s="400" t="s">
        <v>73</v>
      </c>
      <c r="U64" s="413">
        <v>42836</v>
      </c>
      <c r="V64" s="406">
        <v>-3.3602000100355278E-3</v>
      </c>
      <c r="W64" s="406">
        <v>-3.3602014201852049E-3</v>
      </c>
      <c r="X64" s="407">
        <f t="shared" si="0"/>
        <v>1.4101496771494471E-5</v>
      </c>
      <c r="Z64" s="400" t="s">
        <v>73</v>
      </c>
      <c r="AA64" s="413">
        <v>42835</v>
      </c>
      <c r="AB64" s="406">
        <v>-3.3530175798750779E-3</v>
      </c>
      <c r="AC64" s="406">
        <v>-3.3530437095784169E-3</v>
      </c>
      <c r="AD64" s="407">
        <f t="shared" si="1"/>
        <v>2.6129703338973603E-4</v>
      </c>
      <c r="AQ64" s="400" t="s">
        <v>0</v>
      </c>
      <c r="AR64" s="413">
        <v>48059</v>
      </c>
      <c r="AS64" s="406">
        <v>1.9768007580248301E-2</v>
      </c>
      <c r="AT64" s="406">
        <v>1.9741745765885482E-2</v>
      </c>
      <c r="AU64" s="407">
        <f t="shared" si="2"/>
        <v>0.2626181436281988</v>
      </c>
      <c r="AW64" s="400" t="s">
        <v>0</v>
      </c>
      <c r="AX64" s="413">
        <v>48059</v>
      </c>
      <c r="AY64" s="406">
        <v>1.950162706736791E-2</v>
      </c>
      <c r="AZ64" s="406">
        <f>_xll.qlYieldTSForwardRate(YieldCurve_3M,AX63,AX64,"Act/365","Continuous","Quarterly")</f>
        <v>1.9574699459936801E-2</v>
      </c>
      <c r="BA64" s="407">
        <f t="shared" si="3"/>
        <v>-0.73072392568890998</v>
      </c>
      <c r="BH64" s="428" t="s">
        <v>260</v>
      </c>
      <c r="BI64" s="429">
        <v>0</v>
      </c>
      <c r="BK64" s="428" t="s">
        <v>260</v>
      </c>
      <c r="BL64" s="429">
        <v>0</v>
      </c>
      <c r="BN64" s="428" t="s">
        <v>260</v>
      </c>
      <c r="BO64" s="429">
        <v>0</v>
      </c>
      <c r="BQ64" s="428" t="s">
        <v>260</v>
      </c>
      <c r="BR64" s="429">
        <v>0</v>
      </c>
    </row>
    <row r="65" spans="20:70" ht="12" x14ac:dyDescent="0.2">
      <c r="T65" s="400" t="s">
        <v>73</v>
      </c>
      <c r="U65" s="413">
        <v>42837</v>
      </c>
      <c r="V65" s="406">
        <v>-3.3608271918361891E-3</v>
      </c>
      <c r="W65" s="406">
        <v>-3.3608271814621698E-3</v>
      </c>
      <c r="X65" s="407">
        <f t="shared" si="0"/>
        <v>-1.0374019351888641E-7</v>
      </c>
      <c r="Z65" s="400" t="s">
        <v>73</v>
      </c>
      <c r="AA65" s="413">
        <v>42836</v>
      </c>
      <c r="AB65" s="406">
        <v>-3.3535989767744909E-3</v>
      </c>
      <c r="AC65" s="406">
        <v>-3.3536276408380763E-3</v>
      </c>
      <c r="AD65" s="407">
        <f t="shared" si="1"/>
        <v>2.8664063585377708E-4</v>
      </c>
      <c r="AQ65" s="400" t="s">
        <v>0</v>
      </c>
      <c r="AR65" s="413">
        <v>48151</v>
      </c>
      <c r="AS65" s="406">
        <v>1.9719950113676828E-2</v>
      </c>
      <c r="AT65" s="406">
        <v>1.9693385844060163E-2</v>
      </c>
      <c r="AU65" s="407">
        <f t="shared" si="2"/>
        <v>0.26564269616665553</v>
      </c>
      <c r="AW65" s="400" t="s">
        <v>0</v>
      </c>
      <c r="AX65" s="413">
        <v>48151</v>
      </c>
      <c r="AY65" s="406">
        <v>1.9106681473518895E-2</v>
      </c>
      <c r="AZ65" s="406">
        <f>_xll.qlYieldTSForwardRate(YieldCurve_3M,AX64,AX65,"Act/365","Continuous","Quarterly")</f>
        <v>1.9526277418791801E-2</v>
      </c>
      <c r="BA65" s="407">
        <f t="shared" si="3"/>
        <v>-4.1959594527290687</v>
      </c>
      <c r="BH65" s="428" t="s">
        <v>261</v>
      </c>
      <c r="BI65" s="429">
        <v>0</v>
      </c>
      <c r="BK65" s="428" t="s">
        <v>261</v>
      </c>
      <c r="BL65" s="429">
        <v>0</v>
      </c>
      <c r="BN65" s="428" t="s">
        <v>261</v>
      </c>
      <c r="BO65" s="429">
        <v>0</v>
      </c>
      <c r="BQ65" s="428" t="s">
        <v>261</v>
      </c>
      <c r="BR65" s="429">
        <v>0</v>
      </c>
    </row>
    <row r="66" spans="20:70" ht="12" x14ac:dyDescent="0.2">
      <c r="T66" s="400" t="s">
        <v>73</v>
      </c>
      <c r="U66" s="413">
        <v>42838</v>
      </c>
      <c r="V66" s="406">
        <v>-3.3611016772473168E-3</v>
      </c>
      <c r="W66" s="406">
        <v>-3.3611007894176585E-3</v>
      </c>
      <c r="X66" s="407">
        <f t="shared" si="0"/>
        <v>-8.8782965831576965E-6</v>
      </c>
      <c r="Z66" s="400" t="s">
        <v>73</v>
      </c>
      <c r="AA66" s="413">
        <v>42837</v>
      </c>
      <c r="AB66" s="406">
        <v>-3.3539513065919649E-3</v>
      </c>
      <c r="AC66" s="406">
        <v>-3.3539803335031122E-3</v>
      </c>
      <c r="AD66" s="407">
        <f t="shared" si="1"/>
        <v>2.9026911147270185E-4</v>
      </c>
      <c r="AQ66" s="400" t="s">
        <v>0</v>
      </c>
      <c r="AR66" s="413">
        <v>48243</v>
      </c>
      <c r="AS66" s="406">
        <v>1.9647213738270136E-2</v>
      </c>
      <c r="AT66" s="406">
        <v>1.9623435274626507E-2</v>
      </c>
      <c r="AU66" s="407">
        <f t="shared" si="2"/>
        <v>0.23778463643629039</v>
      </c>
      <c r="AW66" s="400" t="s">
        <v>0</v>
      </c>
      <c r="AX66" s="413">
        <v>48243</v>
      </c>
      <c r="AY66" s="406">
        <v>1.8621325623581719E-2</v>
      </c>
      <c r="AZ66" s="406">
        <f>_xll.qlYieldTSForwardRate(YieldCurve_3M,AX65,AX66,"Act/365","Continuous","Quarterly")</f>
        <v>1.9467410578153509E-2</v>
      </c>
      <c r="BA66" s="407">
        <f t="shared" si="3"/>
        <v>-8.4608495457179007</v>
      </c>
      <c r="BH66" s="428" t="s">
        <v>262</v>
      </c>
      <c r="BI66" s="429">
        <v>0</v>
      </c>
      <c r="BK66" s="428" t="s">
        <v>262</v>
      </c>
      <c r="BL66" s="429">
        <v>0</v>
      </c>
      <c r="BN66" s="428" t="s">
        <v>262</v>
      </c>
      <c r="BO66" s="429">
        <v>0</v>
      </c>
      <c r="BQ66" s="428" t="s">
        <v>262</v>
      </c>
      <c r="BR66" s="429">
        <v>0</v>
      </c>
    </row>
    <row r="67" spans="20:70" ht="12" x14ac:dyDescent="0.2">
      <c r="T67" s="400" t="s">
        <v>73</v>
      </c>
      <c r="U67" s="413">
        <v>42843</v>
      </c>
      <c r="V67" s="406">
        <v>-3.3613507120279691E-3</v>
      </c>
      <c r="W67" s="406">
        <v>-3.361348841422058E-3</v>
      </c>
      <c r="X67" s="407">
        <f t="shared" si="0"/>
        <v>-1.8706059110550066E-5</v>
      </c>
      <c r="Z67" s="400" t="s">
        <v>73</v>
      </c>
      <c r="AA67" s="413">
        <v>42838</v>
      </c>
      <c r="AB67" s="406">
        <v>-3.3543421177806123E-3</v>
      </c>
      <c r="AC67" s="406">
        <v>-3.354370924324928E-3</v>
      </c>
      <c r="AD67" s="407">
        <f t="shared" si="1"/>
        <v>2.8806544315716776E-4</v>
      </c>
      <c r="AQ67" s="400" t="s">
        <v>0</v>
      </c>
      <c r="AR67" s="413">
        <v>48334</v>
      </c>
      <c r="AS67" s="406">
        <v>1.961808701663437E-2</v>
      </c>
      <c r="AT67" s="406">
        <v>1.9596436187013736E-2</v>
      </c>
      <c r="AU67" s="407">
        <f t="shared" si="2"/>
        <v>0.21650829620634138</v>
      </c>
      <c r="AW67" s="400" t="s">
        <v>0</v>
      </c>
      <c r="AX67" s="413">
        <v>48334</v>
      </c>
      <c r="AY67" s="406">
        <v>1.8499323887056406E-2</v>
      </c>
      <c r="AZ67" s="406">
        <f>_xll.qlYieldTSForwardRate(YieldCurve_3M,AX66,AX67,"Act/365","Continuous","Quarterly")</f>
        <v>1.9449688940536603E-2</v>
      </c>
      <c r="BA67" s="407">
        <f t="shared" si="3"/>
        <v>-9.5036505348019755</v>
      </c>
      <c r="BH67" s="428" t="s">
        <v>263</v>
      </c>
      <c r="BI67" s="429">
        <v>0</v>
      </c>
      <c r="BK67" s="428" t="s">
        <v>263</v>
      </c>
      <c r="BL67" s="429">
        <v>0</v>
      </c>
      <c r="BN67" s="428" t="s">
        <v>263</v>
      </c>
      <c r="BO67" s="429">
        <v>0</v>
      </c>
      <c r="BQ67" s="428" t="s">
        <v>263</v>
      </c>
      <c r="BR67" s="429">
        <v>0</v>
      </c>
    </row>
    <row r="68" spans="20:70" ht="12" x14ac:dyDescent="0.2">
      <c r="T68" s="400" t="s">
        <v>73</v>
      </c>
      <c r="U68" s="413">
        <v>42844</v>
      </c>
      <c r="V68" s="406">
        <v>-3.3619011172089696E-3</v>
      </c>
      <c r="W68" s="406">
        <v>-3.3618955104365118E-3</v>
      </c>
      <c r="X68" s="407">
        <f t="shared" si="0"/>
        <v>-5.6067724577696376E-5</v>
      </c>
      <c r="Z68" s="400" t="s">
        <v>73</v>
      </c>
      <c r="AA68" s="413">
        <v>42843</v>
      </c>
      <c r="AB68" s="406">
        <v>-3.3557979465725016E-3</v>
      </c>
      <c r="AC68" s="406">
        <v>-3.3558216309243741E-3</v>
      </c>
      <c r="AD68" s="407">
        <f t="shared" si="1"/>
        <v>2.3684351872516746E-4</v>
      </c>
      <c r="AQ68" s="400" t="s">
        <v>0</v>
      </c>
      <c r="AR68" s="413">
        <v>48425</v>
      </c>
      <c r="AS68" s="406">
        <v>1.9566969309464131E-2</v>
      </c>
      <c r="AT68" s="406">
        <v>1.9545878787395068E-2</v>
      </c>
      <c r="AU68" s="407">
        <f t="shared" si="2"/>
        <v>0.21090522069062978</v>
      </c>
      <c r="AW68" s="400" t="s">
        <v>0</v>
      </c>
      <c r="AX68" s="413">
        <v>48425</v>
      </c>
      <c r="AY68" s="406">
        <v>1.8638959667490053E-2</v>
      </c>
      <c r="AZ68" s="406">
        <f>_xll.qlYieldTSForwardRate(YieldCurve_3M,AX67,AX68,"Act/365","Continuous","Quarterly")</f>
        <v>1.9404364003322919E-2</v>
      </c>
      <c r="BA68" s="407">
        <f t="shared" si="3"/>
        <v>-7.654043358328658</v>
      </c>
      <c r="BH68" s="428" t="s">
        <v>264</v>
      </c>
      <c r="BI68" s="429">
        <v>0</v>
      </c>
      <c r="BK68" s="428" t="s">
        <v>264</v>
      </c>
      <c r="BL68" s="429">
        <v>0</v>
      </c>
      <c r="BN68" s="428" t="s">
        <v>264</v>
      </c>
      <c r="BO68" s="429">
        <v>0</v>
      </c>
      <c r="BQ68" s="428" t="s">
        <v>264</v>
      </c>
      <c r="BR68" s="429">
        <v>0</v>
      </c>
    </row>
    <row r="69" spans="20:70" ht="12" x14ac:dyDescent="0.2">
      <c r="T69" s="400" t="s">
        <v>73</v>
      </c>
      <c r="U69" s="413">
        <v>42845</v>
      </c>
      <c r="V69" s="406">
        <v>-3.3622362766669855E-3</v>
      </c>
      <c r="W69" s="406">
        <v>-3.3622260967956369E-3</v>
      </c>
      <c r="X69" s="407">
        <f t="shared" si="0"/>
        <v>-1.0179871348658942E-4</v>
      </c>
      <c r="Z69" s="400" t="s">
        <v>73</v>
      </c>
      <c r="AA69" s="413">
        <v>42844</v>
      </c>
      <c r="AB69" s="406">
        <v>-3.3575511951573255E-3</v>
      </c>
      <c r="AC69" s="406">
        <v>-3.3575649176345885E-3</v>
      </c>
      <c r="AD69" s="407">
        <f t="shared" si="1"/>
        <v>1.3722477263007626E-4</v>
      </c>
      <c r="AQ69" s="400" t="s">
        <v>0</v>
      </c>
      <c r="AR69" s="413">
        <v>48516</v>
      </c>
      <c r="AS69" s="406">
        <v>1.9482918410391892E-2</v>
      </c>
      <c r="AT69" s="406">
        <v>1.9462961632395141E-2</v>
      </c>
      <c r="AU69" s="407">
        <f t="shared" si="2"/>
        <v>0.19956777996751884</v>
      </c>
      <c r="AW69" s="400" t="s">
        <v>0</v>
      </c>
      <c r="AX69" s="413">
        <v>48516</v>
      </c>
      <c r="AY69" s="406">
        <v>1.8759624034559788E-2</v>
      </c>
      <c r="AZ69" s="406">
        <f>_xll.qlYieldTSForwardRate(YieldCurve_3M,AX68,AX69,"Act/365","Continuous","Quarterly")</f>
        <v>1.9330247886203113E-2</v>
      </c>
      <c r="BA69" s="407">
        <f t="shared" si="3"/>
        <v>-5.7062385164332454</v>
      </c>
      <c r="BH69" s="428" t="s">
        <v>265</v>
      </c>
      <c r="BI69" s="429">
        <v>0</v>
      </c>
      <c r="BK69" s="428" t="s">
        <v>265</v>
      </c>
      <c r="BL69" s="429">
        <v>0</v>
      </c>
      <c r="BN69" s="428" t="s">
        <v>265</v>
      </c>
      <c r="BO69" s="429">
        <v>0</v>
      </c>
      <c r="BQ69" s="428" t="s">
        <v>265</v>
      </c>
      <c r="BR69" s="429">
        <v>0</v>
      </c>
    </row>
    <row r="70" spans="20:70" ht="12" x14ac:dyDescent="0.2">
      <c r="T70" s="400" t="s">
        <v>73</v>
      </c>
      <c r="U70" s="413">
        <v>42846</v>
      </c>
      <c r="V70" s="406">
        <v>-3.3622700658615971E-3</v>
      </c>
      <c r="W70" s="406">
        <v>-3.3622580662413413E-3</v>
      </c>
      <c r="X70" s="407">
        <f t="shared" si="0"/>
        <v>-1.1999620255775945E-4</v>
      </c>
      <c r="Z70" s="400" t="s">
        <v>73</v>
      </c>
      <c r="AA70" s="413">
        <v>42845</v>
      </c>
      <c r="AB70" s="406">
        <v>-3.3582394262032652E-3</v>
      </c>
      <c r="AC70" s="406">
        <v>-3.3582480886715496E-3</v>
      </c>
      <c r="AD70" s="407">
        <f t="shared" si="1"/>
        <v>8.6624682843483569E-5</v>
      </c>
      <c r="AQ70" s="400" t="s">
        <v>0</v>
      </c>
      <c r="AR70" s="413">
        <v>48610</v>
      </c>
      <c r="AS70" s="406">
        <v>1.934592024189518E-2</v>
      </c>
      <c r="AT70" s="406">
        <v>1.9327755759738552E-2</v>
      </c>
      <c r="AU70" s="407">
        <f t="shared" si="2"/>
        <v>0.18164482156628192</v>
      </c>
      <c r="AW70" s="400" t="s">
        <v>0</v>
      </c>
      <c r="AX70" s="413">
        <v>48610</v>
      </c>
      <c r="AY70" s="406">
        <v>1.8845425504501166E-2</v>
      </c>
      <c r="AZ70" s="406">
        <f>_xll.qlYieldTSForwardRate(YieldCurve_3M,AX69,AX70,"Act/365","Continuous","Quarterly")</f>
        <v>1.9207936351714108E-2</v>
      </c>
      <c r="BA70" s="407">
        <f t="shared" si="3"/>
        <v>-3.6251084721294209</v>
      </c>
      <c r="BH70" s="428" t="s">
        <v>266</v>
      </c>
      <c r="BI70" s="429">
        <v>0</v>
      </c>
      <c r="BK70" s="428" t="s">
        <v>266</v>
      </c>
      <c r="BL70" s="429">
        <v>0</v>
      </c>
      <c r="BN70" s="428" t="s">
        <v>266</v>
      </c>
      <c r="BO70" s="429">
        <v>0</v>
      </c>
      <c r="BQ70" s="428" t="s">
        <v>266</v>
      </c>
      <c r="BR70" s="429">
        <v>0</v>
      </c>
    </row>
    <row r="71" spans="20:70" ht="12" x14ac:dyDescent="0.2">
      <c r="T71" s="400" t="s">
        <v>73</v>
      </c>
      <c r="U71" s="413">
        <v>42849</v>
      </c>
      <c r="V71" s="406">
        <v>-3.3629528437077102E-3</v>
      </c>
      <c r="W71" s="406">
        <v>-3.3629405548711148E-3</v>
      </c>
      <c r="X71" s="407">
        <f t="shared" si="0"/>
        <v>-1.2288836595455294E-4</v>
      </c>
      <c r="Z71" s="400" t="s">
        <v>73</v>
      </c>
      <c r="AA71" s="413">
        <v>42846</v>
      </c>
      <c r="AB71" s="406">
        <v>-3.3590712461603932E-3</v>
      </c>
      <c r="AC71" s="406">
        <v>-3.3590767103104072E-3</v>
      </c>
      <c r="AD71" s="407">
        <f t="shared" si="1"/>
        <v>5.4641500139666899E-5</v>
      </c>
      <c r="AQ71" s="400" t="s">
        <v>0</v>
      </c>
      <c r="AR71" s="413">
        <v>48698</v>
      </c>
      <c r="AS71" s="406">
        <v>1.9212983789083114E-2</v>
      </c>
      <c r="AT71" s="406">
        <v>1.9197090523339472E-2</v>
      </c>
      <c r="AU71" s="407">
        <f t="shared" si="2"/>
        <v>0.15893265743641832</v>
      </c>
      <c r="AW71" s="400" t="s">
        <v>0</v>
      </c>
      <c r="AX71" s="413">
        <v>48698</v>
      </c>
      <c r="AY71" s="406">
        <v>1.8890098148004568E-2</v>
      </c>
      <c r="AZ71" s="406">
        <f>_xll.qlYieldTSForwardRate(YieldCurve_3M,AX70,AX71,"Act/365","Continuous","Quarterly")</f>
        <v>1.9088049182327416E-2</v>
      </c>
      <c r="BA71" s="407">
        <f t="shared" si="3"/>
        <v>-1.9795103432284842</v>
      </c>
      <c r="BH71" s="428" t="s">
        <v>267</v>
      </c>
      <c r="BI71" s="429">
        <v>0</v>
      </c>
      <c r="BK71" s="428" t="s">
        <v>267</v>
      </c>
      <c r="BL71" s="429">
        <v>0</v>
      </c>
      <c r="BN71" s="428" t="s">
        <v>267</v>
      </c>
      <c r="BO71" s="429">
        <v>0</v>
      </c>
      <c r="BQ71" s="428" t="s">
        <v>267</v>
      </c>
      <c r="BR71" s="429">
        <v>0</v>
      </c>
    </row>
    <row r="72" spans="20:70" ht="12" x14ac:dyDescent="0.2">
      <c r="T72" s="400" t="s">
        <v>73</v>
      </c>
      <c r="U72" s="413">
        <v>42850</v>
      </c>
      <c r="V72" s="406">
        <v>-3.3655110789263714E-3</v>
      </c>
      <c r="W72" s="406">
        <v>-3.365501376607718E-3</v>
      </c>
      <c r="X72" s="407">
        <f t="shared" ref="X72:X135" si="4">(V72-W72)*10000</f>
        <v>-9.7023186533540251E-5</v>
      </c>
      <c r="Z72" s="400" t="s">
        <v>73</v>
      </c>
      <c r="AA72" s="413">
        <v>42849</v>
      </c>
      <c r="AB72" s="406">
        <v>-3.3608756918199071E-3</v>
      </c>
      <c r="AC72" s="406">
        <v>-3.3608796125150272E-3</v>
      </c>
      <c r="AD72" s="407">
        <f t="shared" ref="AD72:AD135" si="5">(AB72-AC72)*10000</f>
        <v>3.9206951201256612E-5</v>
      </c>
      <c r="AQ72" s="400" t="s">
        <v>0</v>
      </c>
      <c r="AR72" s="413">
        <v>48789</v>
      </c>
      <c r="AS72" s="406">
        <v>1.9131818676110711E-2</v>
      </c>
      <c r="AT72" s="406">
        <v>1.9118039080578676E-2</v>
      </c>
      <c r="AU72" s="407">
        <f t="shared" ref="AU72:AU135" si="6">(AS72-AT72)*10000</f>
        <v>0.13779595532035366</v>
      </c>
      <c r="AW72" s="400" t="s">
        <v>0</v>
      </c>
      <c r="AX72" s="413">
        <v>48789</v>
      </c>
      <c r="AY72" s="406">
        <v>1.8947406448095117E-2</v>
      </c>
      <c r="AZ72" s="406">
        <f>_xll.qlYieldTSForwardRate(YieldCurve_3M,AX71,AX72,"Act/365","Continuous","Quarterly")</f>
        <v>1.9016739728063864E-2</v>
      </c>
      <c r="BA72" s="407">
        <f t="shared" ref="BA72:BA135" si="7">(AY72-AZ72)*10000</f>
        <v>-0.69333279968747386</v>
      </c>
      <c r="BH72" s="428" t="s">
        <v>268</v>
      </c>
      <c r="BI72" s="429">
        <v>0</v>
      </c>
      <c r="BK72" s="428" t="s">
        <v>268</v>
      </c>
      <c r="BL72" s="429">
        <v>0</v>
      </c>
      <c r="BN72" s="428" t="s">
        <v>268</v>
      </c>
      <c r="BO72" s="429">
        <v>0</v>
      </c>
      <c r="BQ72" s="428" t="s">
        <v>268</v>
      </c>
      <c r="BR72" s="429">
        <v>0</v>
      </c>
    </row>
    <row r="73" spans="20:70" ht="12" x14ac:dyDescent="0.2">
      <c r="T73" s="400" t="s">
        <v>73</v>
      </c>
      <c r="U73" s="413">
        <v>42851</v>
      </c>
      <c r="V73" s="406">
        <v>-3.3678616755871572E-3</v>
      </c>
      <c r="W73" s="406">
        <v>-3.3678544553505186E-3</v>
      </c>
      <c r="X73" s="407">
        <f t="shared" si="4"/>
        <v>-7.2202366386067696E-5</v>
      </c>
      <c r="Z73" s="400" t="s">
        <v>73</v>
      </c>
      <c r="AA73" s="413">
        <v>42850</v>
      </c>
      <c r="AB73" s="406">
        <v>-3.3625634428090315E-3</v>
      </c>
      <c r="AC73" s="406">
        <v>-3.3625659198493309E-3</v>
      </c>
      <c r="AD73" s="407">
        <f t="shared" si="5"/>
        <v>2.4770402994381269E-5</v>
      </c>
      <c r="AQ73" s="400" t="s">
        <v>0</v>
      </c>
      <c r="AR73" s="413">
        <v>48883</v>
      </c>
      <c r="AS73" s="406">
        <v>1.9019007288922384E-2</v>
      </c>
      <c r="AT73" s="406">
        <v>1.900715236182925E-2</v>
      </c>
      <c r="AU73" s="407">
        <f t="shared" si="6"/>
        <v>0.11854927093133544</v>
      </c>
      <c r="AW73" s="400" t="s">
        <v>0</v>
      </c>
      <c r="AX73" s="413">
        <v>48883</v>
      </c>
      <c r="AY73" s="406">
        <v>1.8983955054340126E-2</v>
      </c>
      <c r="AZ73" s="406">
        <f>_xll.qlYieldTSForwardRate(YieldCurve_3M,AX72,AX73,"Act/365","Continuous","Quarterly")</f>
        <v>1.8915130176551137E-2</v>
      </c>
      <c r="BA73" s="407">
        <f t="shared" si="7"/>
        <v>0.6882487778898938</v>
      </c>
      <c r="BH73" s="428" t="s">
        <v>269</v>
      </c>
      <c r="BI73" s="429">
        <v>0</v>
      </c>
      <c r="BK73" s="428" t="s">
        <v>269</v>
      </c>
      <c r="BL73" s="429">
        <v>0</v>
      </c>
      <c r="BN73" s="428" t="s">
        <v>269</v>
      </c>
      <c r="BO73" s="429">
        <v>0</v>
      </c>
      <c r="BQ73" s="428" t="s">
        <v>269</v>
      </c>
      <c r="BR73" s="429">
        <v>0</v>
      </c>
    </row>
    <row r="74" spans="20:70" ht="12" x14ac:dyDescent="0.2">
      <c r="T74" s="400" t="s">
        <v>73</v>
      </c>
      <c r="U74" s="413">
        <v>42852</v>
      </c>
      <c r="V74" s="406">
        <v>-3.3689232621910868E-3</v>
      </c>
      <c r="W74" s="406">
        <v>-3.3689172225259733E-3</v>
      </c>
      <c r="X74" s="407">
        <f t="shared" si="4"/>
        <v>-6.0396651135191659E-5</v>
      </c>
      <c r="Z74" s="400" t="s">
        <v>73</v>
      </c>
      <c r="AA74" s="413">
        <v>42851</v>
      </c>
      <c r="AB74" s="406">
        <v>-3.3633424879505047E-3</v>
      </c>
      <c r="AC74" s="406">
        <v>-3.3633442986221486E-3</v>
      </c>
      <c r="AD74" s="407">
        <f t="shared" si="5"/>
        <v>1.8106716438703874E-5</v>
      </c>
      <c r="AQ74" s="400" t="s">
        <v>0</v>
      </c>
      <c r="AR74" s="413">
        <v>48975</v>
      </c>
      <c r="AS74" s="406">
        <v>1.8875593161830281E-2</v>
      </c>
      <c r="AT74" s="406">
        <v>1.886538543047948E-2</v>
      </c>
      <c r="AU74" s="407">
        <f t="shared" si="6"/>
        <v>0.10207731350801025</v>
      </c>
      <c r="AW74" s="400" t="s">
        <v>0</v>
      </c>
      <c r="AX74" s="413">
        <v>48975</v>
      </c>
      <c r="AY74" s="406">
        <v>1.8996685405647508E-2</v>
      </c>
      <c r="AZ74" s="406">
        <f>_xll.qlYieldTSForwardRate(YieldCurve_3M,AX73,AX74,"Act/365","Continuous","Quarterly")</f>
        <v>1.878402430041173E-2</v>
      </c>
      <c r="BA74" s="407">
        <f t="shared" si="7"/>
        <v>2.1266110523577781</v>
      </c>
      <c r="BH74" s="428" t="s">
        <v>270</v>
      </c>
      <c r="BI74" s="429">
        <v>0</v>
      </c>
      <c r="BK74" s="428" t="s">
        <v>270</v>
      </c>
      <c r="BL74" s="429">
        <v>0</v>
      </c>
      <c r="BN74" s="428" t="s">
        <v>270</v>
      </c>
      <c r="BO74" s="429">
        <v>0</v>
      </c>
      <c r="BQ74" s="428" t="s">
        <v>270</v>
      </c>
      <c r="BR74" s="429">
        <v>0</v>
      </c>
    </row>
    <row r="75" spans="20:70" ht="12" x14ac:dyDescent="0.2">
      <c r="T75" s="400" t="s">
        <v>73</v>
      </c>
      <c r="U75" s="413">
        <v>42853</v>
      </c>
      <c r="V75" s="406">
        <v>-3.3699106861060867E-3</v>
      </c>
      <c r="W75" s="406">
        <v>-3.3699057858406151E-3</v>
      </c>
      <c r="X75" s="407">
        <f t="shared" si="4"/>
        <v>-4.900265471608628E-5</v>
      </c>
      <c r="Z75" s="400" t="s">
        <v>73</v>
      </c>
      <c r="AA75" s="413">
        <v>42852</v>
      </c>
      <c r="AB75" s="406">
        <v>-3.3640787449634954E-3</v>
      </c>
      <c r="AC75" s="406">
        <v>-3.3640799258186898E-3</v>
      </c>
      <c r="AD75" s="407">
        <f t="shared" si="5"/>
        <v>1.1808551944429702E-5</v>
      </c>
      <c r="AQ75" s="400" t="s">
        <v>0</v>
      </c>
      <c r="AR75" s="413">
        <v>49062</v>
      </c>
      <c r="AS75" s="406">
        <v>1.8762165384729693E-2</v>
      </c>
      <c r="AT75" s="406">
        <v>1.8753209297697547E-2</v>
      </c>
      <c r="AU75" s="407">
        <f t="shared" si="6"/>
        <v>8.9560870321463149E-2</v>
      </c>
      <c r="AW75" s="400" t="s">
        <v>0</v>
      </c>
      <c r="AX75" s="413">
        <v>49062</v>
      </c>
      <c r="AY75" s="406">
        <v>1.8985327500933798E-2</v>
      </c>
      <c r="AZ75" s="406">
        <f>_xll.qlYieldTSForwardRate(YieldCurve_3M,AX74,AX75,"Act/365","Continuous","Quarterly")</f>
        <v>1.8680886475072444E-2</v>
      </c>
      <c r="BA75" s="407">
        <f t="shared" si="7"/>
        <v>3.0444102586135378</v>
      </c>
      <c r="BH75" s="428" t="s">
        <v>271</v>
      </c>
      <c r="BI75" s="429">
        <v>0</v>
      </c>
      <c r="BK75" s="428" t="s">
        <v>271</v>
      </c>
      <c r="BL75" s="429">
        <v>0</v>
      </c>
      <c r="BN75" s="428" t="s">
        <v>271</v>
      </c>
      <c r="BO75" s="429">
        <v>0</v>
      </c>
      <c r="BQ75" s="428" t="s">
        <v>271</v>
      </c>
      <c r="BR75" s="429">
        <v>0</v>
      </c>
    </row>
    <row r="76" spans="20:70" ht="12" x14ac:dyDescent="0.2">
      <c r="T76" s="400" t="s">
        <v>73</v>
      </c>
      <c r="U76" s="413">
        <v>42857</v>
      </c>
      <c r="V76" s="406">
        <v>-3.3708199904942887E-3</v>
      </c>
      <c r="W76" s="406">
        <v>-3.3708161849715528E-3</v>
      </c>
      <c r="X76" s="407">
        <f t="shared" si="4"/>
        <v>-3.8055227359092003E-5</v>
      </c>
      <c r="Z76" s="400" t="s">
        <v>73</v>
      </c>
      <c r="AA76" s="413">
        <v>42853</v>
      </c>
      <c r="AB76" s="406">
        <v>-3.3647696207888813E-3</v>
      </c>
      <c r="AC76" s="406">
        <v>-3.3647702107301976E-3</v>
      </c>
      <c r="AD76" s="407">
        <f t="shared" si="5"/>
        <v>5.8994131628409274E-6</v>
      </c>
      <c r="AQ76" s="400" t="s">
        <v>0</v>
      </c>
      <c r="AR76" s="413">
        <v>49153</v>
      </c>
      <c r="AS76" s="406">
        <v>1.8664838975771664E-2</v>
      </c>
      <c r="AT76" s="406">
        <v>1.8656956844602769E-2</v>
      </c>
      <c r="AU76" s="407">
        <f t="shared" si="6"/>
        <v>7.8821311688959117E-2</v>
      </c>
      <c r="AW76" s="400" t="s">
        <v>0</v>
      </c>
      <c r="AX76" s="413">
        <v>49153</v>
      </c>
      <c r="AY76" s="406">
        <v>1.8949996589864342E-2</v>
      </c>
      <c r="AZ76" s="406">
        <f>_xll.qlYieldTSForwardRate(YieldCurve_3M,AX75,AX76,"Act/365","Continuous","Quarterly")</f>
        <v>1.8592395715031206E-2</v>
      </c>
      <c r="BA76" s="407">
        <f t="shared" si="7"/>
        <v>3.5760087483313607</v>
      </c>
      <c r="BH76" s="428" t="s">
        <v>272</v>
      </c>
      <c r="BI76" s="429">
        <v>0</v>
      </c>
      <c r="BK76" s="428" t="s">
        <v>272</v>
      </c>
      <c r="BL76" s="429">
        <v>0</v>
      </c>
      <c r="BN76" s="428" t="s">
        <v>272</v>
      </c>
      <c r="BO76" s="429">
        <v>0</v>
      </c>
      <c r="BQ76" s="428" t="s">
        <v>272</v>
      </c>
      <c r="BR76" s="429">
        <v>0</v>
      </c>
    </row>
    <row r="77" spans="20:70" ht="12" x14ac:dyDescent="0.2">
      <c r="T77" s="400" t="s">
        <v>73</v>
      </c>
      <c r="U77" s="413">
        <v>42858</v>
      </c>
      <c r="V77" s="406">
        <v>-3.3726680297376109E-3</v>
      </c>
      <c r="W77" s="406">
        <v>-3.3726667094347677E-3</v>
      </c>
      <c r="X77" s="407">
        <f t="shared" si="4"/>
        <v>-1.3203028431836572E-5</v>
      </c>
      <c r="Z77" s="400" t="s">
        <v>73</v>
      </c>
      <c r="AA77" s="413">
        <v>42857</v>
      </c>
      <c r="AB77" s="406">
        <v>-3.3662472132944608E-3</v>
      </c>
      <c r="AC77" s="406">
        <v>-3.3662465393191196E-3</v>
      </c>
      <c r="AD77" s="407">
        <f t="shared" si="5"/>
        <v>-6.7397534124838399E-6</v>
      </c>
      <c r="AQ77" s="400" t="s">
        <v>0</v>
      </c>
      <c r="AR77" s="413">
        <v>49247</v>
      </c>
      <c r="AS77" s="406">
        <v>1.8538584233363738E-2</v>
      </c>
      <c r="AT77" s="406">
        <v>1.8531731672283908E-2</v>
      </c>
      <c r="AU77" s="407">
        <f t="shared" si="6"/>
        <v>6.8525610798300662E-2</v>
      </c>
      <c r="AW77" s="400" t="s">
        <v>0</v>
      </c>
      <c r="AX77" s="413">
        <v>49247</v>
      </c>
      <c r="AY77" s="406">
        <v>1.8887253882817708E-2</v>
      </c>
      <c r="AZ77" s="406">
        <f>_xll.qlYieldTSForwardRate(YieldCurve_3M,AX76,AX77,"Act/365","Continuous","Quarterly")</f>
        <v>1.8475688649324438E-2</v>
      </c>
      <c r="BA77" s="407">
        <f t="shared" si="7"/>
        <v>4.1156523349326903</v>
      </c>
      <c r="BH77" s="430" t="s">
        <v>273</v>
      </c>
      <c r="BI77" s="431">
        <v>0</v>
      </c>
      <c r="BK77" s="430" t="s">
        <v>273</v>
      </c>
      <c r="BL77" s="431">
        <v>0</v>
      </c>
      <c r="BN77" s="430" t="s">
        <v>273</v>
      </c>
      <c r="BO77" s="431">
        <v>0</v>
      </c>
      <c r="BQ77" s="430" t="s">
        <v>273</v>
      </c>
      <c r="BR77" s="431">
        <v>0</v>
      </c>
    </row>
    <row r="78" spans="20:70" ht="12" x14ac:dyDescent="0.2">
      <c r="T78" s="400" t="s">
        <v>73</v>
      </c>
      <c r="U78" s="413">
        <v>42859</v>
      </c>
      <c r="V78" s="406">
        <v>-3.3740562233904666E-3</v>
      </c>
      <c r="W78" s="406">
        <v>-3.3740571078161811E-3</v>
      </c>
      <c r="X78" s="407">
        <f t="shared" si="4"/>
        <v>8.8442571452226892E-6</v>
      </c>
      <c r="Z78" s="400" t="s">
        <v>73</v>
      </c>
      <c r="AA78" s="413">
        <v>42858</v>
      </c>
      <c r="AB78" s="406">
        <v>-3.3674525182138767E-3</v>
      </c>
      <c r="AC78" s="406">
        <v>-3.3674508131870144E-3</v>
      </c>
      <c r="AD78" s="407">
        <f t="shared" si="5"/>
        <v>-1.7050268623190756E-5</v>
      </c>
      <c r="AQ78" s="400" t="s">
        <v>0</v>
      </c>
      <c r="AR78" s="413">
        <v>49339</v>
      </c>
      <c r="AS78" s="406">
        <v>1.8385502248243854E-2</v>
      </c>
      <c r="AT78" s="406">
        <v>1.8379589541597512E-2</v>
      </c>
      <c r="AU78" s="407">
        <f t="shared" si="6"/>
        <v>5.9127066463424138E-2</v>
      </c>
      <c r="AW78" s="400" t="s">
        <v>0</v>
      </c>
      <c r="AX78" s="413">
        <v>49339</v>
      </c>
      <c r="AY78" s="406">
        <v>1.8796651993846555E-2</v>
      </c>
      <c r="AZ78" s="406">
        <f>_xll.qlYieldTSForwardRate(YieldCurve_3M,AX77,AX78,"Act/365","Continuous","Quarterly")</f>
        <v>1.8332569017625828E-2</v>
      </c>
      <c r="BA78" s="407">
        <f t="shared" si="7"/>
        <v>4.6408297622072689</v>
      </c>
      <c r="BH78" s="426" t="s">
        <v>274</v>
      </c>
      <c r="BI78" s="427">
        <v>7.2325987275689831</v>
      </c>
      <c r="BK78" s="426" t="s">
        <v>274</v>
      </c>
      <c r="BL78" s="427">
        <v>7.2778959292918435</v>
      </c>
      <c r="BN78" s="426" t="s">
        <v>274</v>
      </c>
      <c r="BO78" s="427">
        <v>7.2486902354285112</v>
      </c>
      <c r="BQ78" s="426" t="s">
        <v>274</v>
      </c>
      <c r="BR78" s="427">
        <v>7.2479509981349102</v>
      </c>
    </row>
    <row r="79" spans="20:70" ht="12" x14ac:dyDescent="0.2">
      <c r="T79" s="400" t="s">
        <v>73</v>
      </c>
      <c r="U79" s="413">
        <v>42860</v>
      </c>
      <c r="V79" s="406">
        <v>-3.3744137129652868E-3</v>
      </c>
      <c r="W79" s="406">
        <v>-3.3744153556670153E-3</v>
      </c>
      <c r="X79" s="407">
        <f t="shared" si="4"/>
        <v>1.6427017285498835E-5</v>
      </c>
      <c r="Z79" s="400" t="s">
        <v>73</v>
      </c>
      <c r="AA79" s="413">
        <v>42859</v>
      </c>
      <c r="AB79" s="406">
        <v>-3.3678166488162772E-3</v>
      </c>
      <c r="AC79" s="406">
        <v>-3.3678146324067288E-3</v>
      </c>
      <c r="AD79" s="407">
        <f t="shared" si="5"/>
        <v>-2.0164095484477562E-5</v>
      </c>
      <c r="AQ79" s="400" t="s">
        <v>0</v>
      </c>
      <c r="AR79" s="413">
        <v>49429</v>
      </c>
      <c r="AS79" s="406">
        <v>1.8258462062497993E-2</v>
      </c>
      <c r="AT79" s="406">
        <v>1.8253513477948867E-2</v>
      </c>
      <c r="AU79" s="407">
        <f t="shared" si="6"/>
        <v>4.9485845491255287E-2</v>
      </c>
      <c r="AW79" s="400" t="s">
        <v>0</v>
      </c>
      <c r="AX79" s="413">
        <v>49429</v>
      </c>
      <c r="AY79" s="406">
        <v>1.8680306383591434E-2</v>
      </c>
      <c r="AZ79" s="406">
        <f>_xll.qlYieldTSForwardRate(YieldCurve_3M,AX78,AX79,"Act/365","Continuous","Quarterly")</f>
        <v>1.8214307014322487E-2</v>
      </c>
      <c r="BA79" s="407">
        <f t="shared" si="7"/>
        <v>4.6599936926894694</v>
      </c>
      <c r="BH79" s="428" t="s">
        <v>275</v>
      </c>
      <c r="BI79" s="429">
        <v>21.67678321711719</v>
      </c>
      <c r="BK79" s="428" t="s">
        <v>275</v>
      </c>
      <c r="BL79" s="429">
        <v>21.812680643051859</v>
      </c>
      <c r="BN79" s="428" t="s">
        <v>275</v>
      </c>
      <c r="BO79" s="429">
        <v>21.725046099163588</v>
      </c>
      <c r="BQ79" s="428" t="s">
        <v>275</v>
      </c>
      <c r="BR79" s="429">
        <v>21.722845849581059</v>
      </c>
    </row>
    <row r="80" spans="20:70" ht="12" x14ac:dyDescent="0.2">
      <c r="T80" s="400" t="s">
        <v>73</v>
      </c>
      <c r="U80" s="413">
        <v>42863</v>
      </c>
      <c r="V80" s="406">
        <v>-3.3746653840934083E-3</v>
      </c>
      <c r="W80" s="406">
        <v>-3.3746677171942649E-3</v>
      </c>
      <c r="X80" s="407">
        <f t="shared" si="4"/>
        <v>2.3331008566079836E-5</v>
      </c>
      <c r="Z80" s="400" t="s">
        <v>73</v>
      </c>
      <c r="AA80" s="413">
        <v>42860</v>
      </c>
      <c r="AB80" s="406">
        <v>-3.3681172457212167E-3</v>
      </c>
      <c r="AC80" s="406">
        <v>-3.3681149721494449E-3</v>
      </c>
      <c r="AD80" s="407">
        <f t="shared" si="5"/>
        <v>-2.2735717718214143E-5</v>
      </c>
      <c r="AQ80" s="400" t="s">
        <v>0</v>
      </c>
      <c r="AR80" s="413">
        <v>49520</v>
      </c>
      <c r="AS80" s="406">
        <v>1.8148717721635278E-2</v>
      </c>
      <c r="AT80" s="406">
        <v>1.8144578138881644E-2</v>
      </c>
      <c r="AU80" s="407">
        <f t="shared" si="6"/>
        <v>4.1395827536337693E-2</v>
      </c>
      <c r="AW80" s="400" t="s">
        <v>0</v>
      </c>
      <c r="AX80" s="413">
        <v>49520</v>
      </c>
      <c r="AY80" s="406">
        <v>1.8536512269763366E-2</v>
      </c>
      <c r="AZ80" s="406">
        <f>_xll.qlYieldTSForwardRate(YieldCurve_3M,AX79,AX80,"Act/365","Continuous","Quarterly")</f>
        <v>1.8112023093634376E-2</v>
      </c>
      <c r="BA80" s="407">
        <f t="shared" si="7"/>
        <v>4.2448917612898995</v>
      </c>
      <c r="BH80" s="428" t="s">
        <v>276</v>
      </c>
      <c r="BI80" s="429">
        <v>0</v>
      </c>
      <c r="BK80" s="428" t="s">
        <v>276</v>
      </c>
      <c r="BL80" s="429">
        <v>0</v>
      </c>
      <c r="BN80" s="428" t="s">
        <v>276</v>
      </c>
      <c r="BO80" s="429">
        <v>0</v>
      </c>
      <c r="BQ80" s="428" t="s">
        <v>276</v>
      </c>
      <c r="BR80" s="429">
        <v>0</v>
      </c>
    </row>
    <row r="81" spans="20:70" ht="12" x14ac:dyDescent="0.2">
      <c r="T81" s="400" t="s">
        <v>73</v>
      </c>
      <c r="U81" s="413">
        <v>42864</v>
      </c>
      <c r="V81" s="406">
        <v>-3.3747962122805449E-3</v>
      </c>
      <c r="W81" s="406">
        <v>-3.3747996844805716E-3</v>
      </c>
      <c r="X81" s="407">
        <f t="shared" si="4"/>
        <v>3.4722000266315667E-5</v>
      </c>
      <c r="Z81" s="400" t="s">
        <v>73</v>
      </c>
      <c r="AA81" s="413">
        <v>42863</v>
      </c>
      <c r="AB81" s="406">
        <v>-3.3684936941678605E-3</v>
      </c>
      <c r="AC81" s="406">
        <v>-3.3684910985753492E-3</v>
      </c>
      <c r="AD81" s="407">
        <f t="shared" si="5"/>
        <v>-2.5955925113223255E-5</v>
      </c>
      <c r="AQ81" s="400" t="s">
        <v>0</v>
      </c>
      <c r="AR81" s="413">
        <v>49612</v>
      </c>
      <c r="AS81" s="406">
        <v>1.8018825842811437E-2</v>
      </c>
      <c r="AT81" s="406">
        <v>1.8015160577288327E-2</v>
      </c>
      <c r="AU81" s="407">
        <f t="shared" si="6"/>
        <v>3.6652655231103615E-2</v>
      </c>
      <c r="AW81" s="400" t="s">
        <v>0</v>
      </c>
      <c r="AX81" s="413">
        <v>49612</v>
      </c>
      <c r="AY81" s="406">
        <v>1.8361879331930925E-2</v>
      </c>
      <c r="AZ81" s="406">
        <f>_xll.qlYieldTSForwardRate(YieldCurve_3M,AX80,AX81,"Act/365","Continuous","Quarterly")</f>
        <v>1.7989119099367536E-2</v>
      </c>
      <c r="BA81" s="407">
        <f t="shared" si="7"/>
        <v>3.7276023256338844</v>
      </c>
      <c r="BH81" s="428" t="s">
        <v>277</v>
      </c>
      <c r="BI81" s="429">
        <v>0</v>
      </c>
      <c r="BK81" s="428" t="s">
        <v>277</v>
      </c>
      <c r="BL81" s="429">
        <v>0</v>
      </c>
      <c r="BN81" s="428" t="s">
        <v>277</v>
      </c>
      <c r="BO81" s="429">
        <v>0</v>
      </c>
      <c r="BQ81" s="428" t="s">
        <v>277</v>
      </c>
      <c r="BR81" s="429">
        <v>0</v>
      </c>
    </row>
    <row r="82" spans="20:70" ht="12" x14ac:dyDescent="0.2">
      <c r="T82" s="400" t="s">
        <v>73</v>
      </c>
      <c r="U82" s="413">
        <v>42865</v>
      </c>
      <c r="V82" s="406">
        <v>-3.3745347415489926E-3</v>
      </c>
      <c r="W82" s="406">
        <v>-3.3745390943418375E-3</v>
      </c>
      <c r="X82" s="407">
        <f t="shared" si="4"/>
        <v>4.3527928449138553E-5</v>
      </c>
      <c r="Z82" s="400" t="s">
        <v>73</v>
      </c>
      <c r="AA82" s="413">
        <v>42864</v>
      </c>
      <c r="AB82" s="406">
        <v>-3.3686324311687191E-3</v>
      </c>
      <c r="AC82" s="406">
        <v>-3.3686297170252952E-3</v>
      </c>
      <c r="AD82" s="407">
        <f t="shared" si="5"/>
        <v>-2.7141434238986406E-5</v>
      </c>
      <c r="AQ82" s="400" t="s">
        <v>0</v>
      </c>
      <c r="AR82" s="413">
        <v>49704</v>
      </c>
      <c r="AS82" s="406">
        <v>1.7884241250399439E-2</v>
      </c>
      <c r="AT82" s="406">
        <v>1.7880683972050695E-2</v>
      </c>
      <c r="AU82" s="407">
        <f t="shared" si="6"/>
        <v>3.5572783487446136E-2</v>
      </c>
      <c r="AW82" s="400" t="s">
        <v>0</v>
      </c>
      <c r="AX82" s="413">
        <v>49704</v>
      </c>
      <c r="AY82" s="406">
        <v>1.8171454303905682E-2</v>
      </c>
      <c r="AZ82" s="406">
        <f>_xll.qlYieldTSForwardRate(YieldCurve_3M,AX81,AX82,"Act/365","Continuous","Quarterly")</f>
        <v>1.786093382936365E-2</v>
      </c>
      <c r="BA82" s="407">
        <f t="shared" si="7"/>
        <v>3.1052047454203229</v>
      </c>
      <c r="BH82" s="428" t="s">
        <v>278</v>
      </c>
      <c r="BI82" s="429">
        <v>0</v>
      </c>
      <c r="BK82" s="428" t="s">
        <v>278</v>
      </c>
      <c r="BL82" s="429">
        <v>0</v>
      </c>
      <c r="BN82" s="428" t="s">
        <v>278</v>
      </c>
      <c r="BO82" s="429">
        <v>0</v>
      </c>
      <c r="BQ82" s="428" t="s">
        <v>278</v>
      </c>
      <c r="BR82" s="429">
        <v>0</v>
      </c>
    </row>
    <row r="83" spans="20:70" ht="12" x14ac:dyDescent="0.2">
      <c r="T83" s="400" t="s">
        <v>73</v>
      </c>
      <c r="U83" s="413">
        <v>42866</v>
      </c>
      <c r="V83" s="406">
        <v>-3.3741979642314748E-3</v>
      </c>
      <c r="W83" s="406">
        <v>-3.3742026198565439E-3</v>
      </c>
      <c r="X83" s="407">
        <f t="shared" si="4"/>
        <v>4.6556250690547862E-5</v>
      </c>
      <c r="Z83" s="400" t="s">
        <v>73</v>
      </c>
      <c r="AA83" s="413">
        <v>42865</v>
      </c>
      <c r="AB83" s="406">
        <v>-3.3685764609416359E-3</v>
      </c>
      <c r="AC83" s="406">
        <v>-3.3685737945754368E-3</v>
      </c>
      <c r="AD83" s="407">
        <f t="shared" si="5"/>
        <v>-2.6663661990139476E-5</v>
      </c>
      <c r="AQ83" s="400" t="s">
        <v>0</v>
      </c>
      <c r="AR83" s="413">
        <v>49795</v>
      </c>
      <c r="AS83" s="406">
        <v>1.7789648088882417E-2</v>
      </c>
      <c r="AT83" s="406">
        <v>1.7786228741228878E-2</v>
      </c>
      <c r="AU83" s="407">
        <f t="shared" si="6"/>
        <v>3.4193476535389344E-2</v>
      </c>
      <c r="AW83" s="400" t="s">
        <v>0</v>
      </c>
      <c r="AX83" s="413">
        <v>49795</v>
      </c>
      <c r="AY83" s="406">
        <v>1.7968761227782678E-2</v>
      </c>
      <c r="AZ83" s="406">
        <f>_xll.qlYieldTSForwardRate(YieldCurve_3M,AX82,AX83,"Act/365","Continuous","Quarterly")</f>
        <v>1.7772302944824091E-2</v>
      </c>
      <c r="BA83" s="407">
        <f t="shared" si="7"/>
        <v>1.9645828295858716</v>
      </c>
      <c r="BH83" s="428" t="s">
        <v>279</v>
      </c>
      <c r="BI83" s="429">
        <v>0</v>
      </c>
      <c r="BK83" s="428" t="s">
        <v>279</v>
      </c>
      <c r="BL83" s="429">
        <v>0</v>
      </c>
      <c r="BN83" s="428" t="s">
        <v>279</v>
      </c>
      <c r="BO83" s="429">
        <v>0</v>
      </c>
      <c r="BQ83" s="428" t="s">
        <v>279</v>
      </c>
      <c r="BR83" s="429">
        <v>0</v>
      </c>
    </row>
    <row r="84" spans="20:70" ht="12" x14ac:dyDescent="0.2">
      <c r="T84" s="400" t="s">
        <v>73</v>
      </c>
      <c r="U84" s="413">
        <v>42867</v>
      </c>
      <c r="V84" s="406">
        <v>-3.3737316263073975E-3</v>
      </c>
      <c r="W84" s="406">
        <v>-3.3737364971528484E-3</v>
      </c>
      <c r="X84" s="407">
        <f t="shared" si="4"/>
        <v>4.8708454509355237E-5</v>
      </c>
      <c r="Z84" s="400" t="s">
        <v>73</v>
      </c>
      <c r="AA84" s="413">
        <v>42866</v>
      </c>
      <c r="AB84" s="406">
        <v>-3.3684413976081003E-3</v>
      </c>
      <c r="AC84" s="406">
        <v>-3.368438846774441E-3</v>
      </c>
      <c r="AD84" s="407">
        <f t="shared" si="5"/>
        <v>-2.55083365931566E-5</v>
      </c>
      <c r="AQ84" s="400" t="s">
        <v>0</v>
      </c>
      <c r="AR84" s="413">
        <v>49886</v>
      </c>
      <c r="AS84" s="406">
        <v>1.7678202826674205E-2</v>
      </c>
      <c r="AT84" s="406">
        <v>1.767485444649888E-2</v>
      </c>
      <c r="AU84" s="407">
        <f t="shared" si="6"/>
        <v>3.3483801753254883E-2</v>
      </c>
      <c r="AW84" s="400" t="s">
        <v>0</v>
      </c>
      <c r="AX84" s="413">
        <v>49886</v>
      </c>
      <c r="AY84" s="406">
        <v>1.7701431197215768E-2</v>
      </c>
      <c r="AZ84" s="406">
        <f>_xll.qlYieldTSForwardRate(YieldCurve_3M,AX83,AX84,"Act/365","Continuous","Quarterly")</f>
        <v>1.766605347208329E-2</v>
      </c>
      <c r="BA84" s="407">
        <f t="shared" si="7"/>
        <v>0.35377725132478</v>
      </c>
      <c r="BH84" s="428" t="s">
        <v>280</v>
      </c>
      <c r="BI84" s="429">
        <v>0</v>
      </c>
      <c r="BK84" s="428" t="s">
        <v>280</v>
      </c>
      <c r="BL84" s="429">
        <v>0</v>
      </c>
      <c r="BN84" s="428" t="s">
        <v>280</v>
      </c>
      <c r="BO84" s="429">
        <v>0</v>
      </c>
      <c r="BQ84" s="428" t="s">
        <v>280</v>
      </c>
      <c r="BR84" s="429">
        <v>0</v>
      </c>
    </row>
    <row r="85" spans="20:70" ht="12" x14ac:dyDescent="0.2">
      <c r="T85" s="400" t="s">
        <v>73</v>
      </c>
      <c r="U85" s="413">
        <v>42870</v>
      </c>
      <c r="V85" s="406">
        <v>-3.3731317705749109E-3</v>
      </c>
      <c r="W85" s="406">
        <v>-3.3731367659085919E-3</v>
      </c>
      <c r="X85" s="407">
        <f t="shared" si="4"/>
        <v>4.995333680989783E-5</v>
      </c>
      <c r="Z85" s="400" t="s">
        <v>73</v>
      </c>
      <c r="AA85" s="413">
        <v>42867</v>
      </c>
      <c r="AB85" s="406">
        <v>-3.3682246481089718E-3</v>
      </c>
      <c r="AC85" s="406">
        <v>-3.3682222826298689E-3</v>
      </c>
      <c r="AD85" s="407">
        <f t="shared" si="5"/>
        <v>-2.3654791029593947E-5</v>
      </c>
      <c r="AQ85" s="400" t="s">
        <v>0</v>
      </c>
      <c r="AR85" s="413">
        <v>49978</v>
      </c>
      <c r="AS85" s="406">
        <v>1.7552802560093152E-2</v>
      </c>
      <c r="AT85" s="406">
        <v>1.7549119882815756E-2</v>
      </c>
      <c r="AU85" s="407">
        <f t="shared" si="6"/>
        <v>3.6826772773952687E-2</v>
      </c>
      <c r="AW85" s="400" t="s">
        <v>0</v>
      </c>
      <c r="AX85" s="413">
        <v>49978</v>
      </c>
      <c r="AY85" s="406">
        <v>1.7399758666379671E-2</v>
      </c>
      <c r="AZ85" s="406">
        <f>_xll.qlYieldTSForwardRate(YieldCurve_3M,AX84,AX85,"Act/365","Continuous","Quarterly")</f>
        <v>1.7544725764019702E-2</v>
      </c>
      <c r="BA85" s="407">
        <f t="shared" si="7"/>
        <v>-1.449670976400308</v>
      </c>
      <c r="BH85" s="428" t="s">
        <v>281</v>
      </c>
      <c r="BI85" s="429">
        <v>0</v>
      </c>
      <c r="BK85" s="428" t="s">
        <v>281</v>
      </c>
      <c r="BL85" s="429">
        <v>0</v>
      </c>
      <c r="BN85" s="428" t="s">
        <v>281</v>
      </c>
      <c r="BO85" s="429">
        <v>0</v>
      </c>
      <c r="BQ85" s="428" t="s">
        <v>281</v>
      </c>
      <c r="BR85" s="429">
        <v>0</v>
      </c>
    </row>
    <row r="86" spans="20:70" ht="12" x14ac:dyDescent="0.2">
      <c r="T86" s="400" t="s">
        <v>73</v>
      </c>
      <c r="U86" s="413">
        <v>42871</v>
      </c>
      <c r="V86" s="406">
        <v>-3.3714672150407517E-3</v>
      </c>
      <c r="W86" s="406">
        <v>-3.3714721407244364E-3</v>
      </c>
      <c r="X86" s="407">
        <f t="shared" si="4"/>
        <v>4.9256836847158536E-5</v>
      </c>
      <c r="Z86" s="400" t="s">
        <v>73</v>
      </c>
      <c r="AA86" s="413">
        <v>42870</v>
      </c>
      <c r="AB86" s="406">
        <v>-3.3675058951905864E-3</v>
      </c>
      <c r="AC86" s="406">
        <v>-3.3675041445829913E-3</v>
      </c>
      <c r="AD86" s="407">
        <f t="shared" si="5"/>
        <v>-1.7506075950836364E-5</v>
      </c>
      <c r="AQ86" s="400" t="s">
        <v>0</v>
      </c>
      <c r="AR86" s="413">
        <v>50070</v>
      </c>
      <c r="AS86" s="406">
        <v>1.7398208184865083E-2</v>
      </c>
      <c r="AT86" s="406">
        <v>1.7393766083713656E-2</v>
      </c>
      <c r="AU86" s="407">
        <f t="shared" si="6"/>
        <v>4.4421011514278463E-2</v>
      </c>
      <c r="AW86" s="400" t="s">
        <v>0</v>
      </c>
      <c r="AX86" s="413">
        <v>50070</v>
      </c>
      <c r="AY86" s="406">
        <v>1.7048575391701359E-2</v>
      </c>
      <c r="AZ86" s="406">
        <f>_xll.qlYieldTSForwardRate(YieldCurve_3M,AX85,AX86,"Act/365","Continuous","Quarterly")</f>
        <v>1.7393002150179197E-2</v>
      </c>
      <c r="BA86" s="407">
        <f t="shared" si="7"/>
        <v>-3.4442675847783795</v>
      </c>
      <c r="BH86" s="428" t="s">
        <v>282</v>
      </c>
      <c r="BI86" s="429">
        <v>0</v>
      </c>
      <c r="BK86" s="428" t="s">
        <v>282</v>
      </c>
      <c r="BL86" s="429">
        <v>0</v>
      </c>
      <c r="BN86" s="428" t="s">
        <v>282</v>
      </c>
      <c r="BO86" s="429">
        <v>0</v>
      </c>
      <c r="BQ86" s="428" t="s">
        <v>282</v>
      </c>
      <c r="BR86" s="429">
        <v>0</v>
      </c>
    </row>
    <row r="87" spans="20:70" ht="12" x14ac:dyDescent="0.2">
      <c r="T87" s="400" t="s">
        <v>73</v>
      </c>
      <c r="U87" s="413">
        <v>42872</v>
      </c>
      <c r="V87" s="406">
        <v>-3.3693180305170204E-3</v>
      </c>
      <c r="W87" s="406">
        <v>-3.3693225507529655E-3</v>
      </c>
      <c r="X87" s="407">
        <f t="shared" si="4"/>
        <v>4.5202359450977059E-5</v>
      </c>
      <c r="Z87" s="400" t="s">
        <v>73</v>
      </c>
      <c r="AA87" s="413">
        <v>42871</v>
      </c>
      <c r="AB87" s="406">
        <v>-3.3664889225776761E-3</v>
      </c>
      <c r="AC87" s="406">
        <v>-3.3664880418801434E-3</v>
      </c>
      <c r="AD87" s="407">
        <f t="shared" si="5"/>
        <v>-8.8069753269651163E-6</v>
      </c>
      <c r="AQ87" s="400" t="s">
        <v>0</v>
      </c>
      <c r="AR87" s="413">
        <v>50160</v>
      </c>
      <c r="AS87" s="406">
        <v>1.7247752105689039E-2</v>
      </c>
      <c r="AT87" s="406">
        <v>1.7242684607381986E-2</v>
      </c>
      <c r="AU87" s="407">
        <f t="shared" si="6"/>
        <v>5.0674983070528312E-2</v>
      </c>
      <c r="AW87" s="400" t="s">
        <v>0</v>
      </c>
      <c r="AX87" s="413">
        <v>50160</v>
      </c>
      <c r="AY87" s="406">
        <v>1.6830734208075099E-2</v>
      </c>
      <c r="AZ87" s="406">
        <f>_xll.qlYieldTSForwardRate(YieldCurve_3M,AX86,AX87,"Act/365","Continuous","Quarterly")</f>
        <v>1.7244678959251167E-2</v>
      </c>
      <c r="BA87" s="407">
        <f t="shared" si="7"/>
        <v>-4.1394475117606868</v>
      </c>
      <c r="BH87" s="428" t="s">
        <v>283</v>
      </c>
      <c r="BI87" s="429">
        <v>0</v>
      </c>
      <c r="BK87" s="428" t="s">
        <v>283</v>
      </c>
      <c r="BL87" s="429">
        <v>0</v>
      </c>
      <c r="BN87" s="428" t="s">
        <v>283</v>
      </c>
      <c r="BO87" s="429">
        <v>0</v>
      </c>
      <c r="BQ87" s="428" t="s">
        <v>283</v>
      </c>
      <c r="BR87" s="429">
        <v>0</v>
      </c>
    </row>
    <row r="88" spans="20:70" ht="12" x14ac:dyDescent="0.2">
      <c r="T88" s="400" t="s">
        <v>73</v>
      </c>
      <c r="U88" s="413">
        <v>42873</v>
      </c>
      <c r="V88" s="406">
        <v>-3.3679912311670966E-3</v>
      </c>
      <c r="W88" s="406">
        <v>-3.3679953728728788E-3</v>
      </c>
      <c r="X88" s="407">
        <f t="shared" si="4"/>
        <v>4.1417057821541148E-5</v>
      </c>
      <c r="Z88" s="400" t="s">
        <v>73</v>
      </c>
      <c r="AA88" s="413">
        <v>42872</v>
      </c>
      <c r="AB88" s="406">
        <v>-3.3658248433278888E-3</v>
      </c>
      <c r="AC88" s="406">
        <v>-3.3658245306484535E-3</v>
      </c>
      <c r="AD88" s="407">
        <f t="shared" si="5"/>
        <v>-3.1267943529506015E-6</v>
      </c>
      <c r="AQ88" s="400" t="s">
        <v>0</v>
      </c>
      <c r="AR88" s="413">
        <v>50251</v>
      </c>
      <c r="AS88" s="406">
        <v>1.7144043168485182E-2</v>
      </c>
      <c r="AT88" s="406">
        <v>1.7138436989569298E-2</v>
      </c>
      <c r="AU88" s="407">
        <f t="shared" si="6"/>
        <v>5.6061789158838582E-2</v>
      </c>
      <c r="AW88" s="400" t="s">
        <v>0</v>
      </c>
      <c r="AX88" s="413">
        <v>50251</v>
      </c>
      <c r="AY88" s="406">
        <v>1.6771659191706006E-2</v>
      </c>
      <c r="AZ88" s="406">
        <f>_xll.qlYieldTSForwardRate(YieldCurve_3M,AX87,AX88,"Act/365","Continuous","Quarterly")</f>
        <v>1.7143253453996386E-2</v>
      </c>
      <c r="BA88" s="407">
        <f t="shared" si="7"/>
        <v>-3.715942622903798</v>
      </c>
      <c r="BH88" s="428" t="s">
        <v>284</v>
      </c>
      <c r="BI88" s="429">
        <v>0</v>
      </c>
      <c r="BK88" s="428" t="s">
        <v>284</v>
      </c>
      <c r="BL88" s="429">
        <v>0</v>
      </c>
      <c r="BN88" s="428" t="s">
        <v>284</v>
      </c>
      <c r="BO88" s="429">
        <v>0</v>
      </c>
      <c r="BQ88" s="428" t="s">
        <v>284</v>
      </c>
      <c r="BR88" s="429">
        <v>0</v>
      </c>
    </row>
    <row r="89" spans="20:70" ht="12" x14ac:dyDescent="0.2">
      <c r="T89" s="400" t="s">
        <v>73</v>
      </c>
      <c r="U89" s="413">
        <v>42874</v>
      </c>
      <c r="V89" s="406">
        <v>-3.3665071720990676E-3</v>
      </c>
      <c r="W89" s="406">
        <v>-3.3665108244833987E-3</v>
      </c>
      <c r="X89" s="407">
        <f t="shared" si="4"/>
        <v>3.6523843311743465E-5</v>
      </c>
      <c r="Z89" s="400" t="s">
        <v>73</v>
      </c>
      <c r="AA89" s="413">
        <v>42873</v>
      </c>
      <c r="AB89" s="406">
        <v>-3.3650635185465952E-3</v>
      </c>
      <c r="AC89" s="406">
        <v>-3.3650638570800308E-3</v>
      </c>
      <c r="AD89" s="407">
        <f t="shared" si="5"/>
        <v>3.3853343565926064E-6</v>
      </c>
      <c r="AQ89" s="400" t="s">
        <v>0</v>
      </c>
      <c r="AR89" s="413">
        <v>50343</v>
      </c>
      <c r="AS89" s="406">
        <v>1.7027896188842987E-2</v>
      </c>
      <c r="AT89" s="406">
        <v>1.7021443239131087E-2</v>
      </c>
      <c r="AU89" s="407">
        <f t="shared" si="6"/>
        <v>6.4529497118999413E-2</v>
      </c>
      <c r="AW89" s="400" t="s">
        <v>0</v>
      </c>
      <c r="AX89" s="413">
        <v>50343</v>
      </c>
      <c r="AY89" s="406">
        <v>1.6710765363928744E-2</v>
      </c>
      <c r="AZ89" s="406">
        <f>_xll.qlYieldTSForwardRate(YieldCurve_3M,AX88,AX89,"Act/365","Continuous","Quarterly")</f>
        <v>1.7029581713096674E-2</v>
      </c>
      <c r="BA89" s="407">
        <f t="shared" si="7"/>
        <v>-3.188163491679302</v>
      </c>
      <c r="BH89" s="428" t="s">
        <v>285</v>
      </c>
      <c r="BI89" s="429">
        <v>-27604.740069364194</v>
      </c>
      <c r="BK89" s="428" t="s">
        <v>285</v>
      </c>
      <c r="BL89" s="429">
        <v>-27604.740069364194</v>
      </c>
      <c r="BN89" s="428" t="s">
        <v>285</v>
      </c>
      <c r="BO89" s="429">
        <v>-27604.74007518496</v>
      </c>
      <c r="BQ89" s="428" t="s">
        <v>285</v>
      </c>
      <c r="BR89" s="429">
        <v>-27604.74007518496</v>
      </c>
    </row>
    <row r="90" spans="20:70" ht="12" x14ac:dyDescent="0.2">
      <c r="T90" s="400" t="s">
        <v>73</v>
      </c>
      <c r="U90" s="413">
        <v>42877</v>
      </c>
      <c r="V90" s="406">
        <v>-3.3648618961531194E-3</v>
      </c>
      <c r="W90" s="406">
        <v>-3.3648649456691168E-3</v>
      </c>
      <c r="X90" s="407">
        <f t="shared" si="4"/>
        <v>3.0495159973609187E-5</v>
      </c>
      <c r="Z90" s="400" t="s">
        <v>73</v>
      </c>
      <c r="AA90" s="413">
        <v>42874</v>
      </c>
      <c r="AB90" s="406">
        <v>-3.3642023549725875E-3</v>
      </c>
      <c r="AC90" s="406">
        <v>-3.3642034300208883E-3</v>
      </c>
      <c r="AD90" s="407">
        <f t="shared" si="5"/>
        <v>1.075048300814424E-5</v>
      </c>
      <c r="AQ90" s="400" t="s">
        <v>0</v>
      </c>
      <c r="AR90" s="413">
        <v>50434</v>
      </c>
      <c r="AS90" s="406">
        <v>1.6900297099269785E-2</v>
      </c>
      <c r="AT90" s="406">
        <v>1.6892682186885558E-2</v>
      </c>
      <c r="AU90" s="407">
        <f t="shared" si="6"/>
        <v>7.6149123842267352E-2</v>
      </c>
      <c r="AW90" s="400" t="s">
        <v>0</v>
      </c>
      <c r="AX90" s="413">
        <v>50434</v>
      </c>
      <c r="AY90" s="406">
        <v>1.6648932878882267E-2</v>
      </c>
      <c r="AZ90" s="406">
        <f>_xll.qlYieldTSForwardRate(YieldCurve_3M,AX89,AX90,"Act/365","Continuous","Quarterly")</f>
        <v>1.6904629017971358E-2</v>
      </c>
      <c r="BA90" s="407">
        <f t="shared" si="7"/>
        <v>-2.5569613908909066</v>
      </c>
      <c r="BH90" s="428" t="s">
        <v>286</v>
      </c>
      <c r="BI90" s="429">
        <v>0</v>
      </c>
      <c r="BK90" s="428" t="s">
        <v>286</v>
      </c>
      <c r="BL90" s="429">
        <v>0</v>
      </c>
      <c r="BN90" s="428" t="s">
        <v>286</v>
      </c>
      <c r="BO90" s="429">
        <v>0</v>
      </c>
      <c r="BQ90" s="428" t="s">
        <v>286</v>
      </c>
      <c r="BR90" s="429">
        <v>0</v>
      </c>
    </row>
    <row r="91" spans="20:70" ht="12" x14ac:dyDescent="0.2">
      <c r="T91" s="400" t="s">
        <v>73</v>
      </c>
      <c r="U91" s="413">
        <v>42878</v>
      </c>
      <c r="V91" s="406">
        <v>-3.3610141702939966E-3</v>
      </c>
      <c r="W91" s="406">
        <v>-3.3610156175909209E-3</v>
      </c>
      <c r="X91" s="407">
        <f t="shared" si="4"/>
        <v>1.4472969242333711E-5</v>
      </c>
      <c r="Z91" s="400" t="s">
        <v>73</v>
      </c>
      <c r="AA91" s="413">
        <v>42877</v>
      </c>
      <c r="AB91" s="406">
        <v>-3.3621342656909997E-3</v>
      </c>
      <c r="AC91" s="406">
        <v>-3.3621371098321714E-3</v>
      </c>
      <c r="AD91" s="407">
        <f t="shared" si="5"/>
        <v>2.8441411717081144E-5</v>
      </c>
      <c r="AQ91" s="400" t="s">
        <v>0</v>
      </c>
      <c r="AR91" s="413">
        <v>50524</v>
      </c>
      <c r="AS91" s="406">
        <v>1.6787599053524619E-2</v>
      </c>
      <c r="AT91" s="406">
        <v>1.6779324984424512E-2</v>
      </c>
      <c r="AU91" s="407">
        <f t="shared" si="6"/>
        <v>8.274069100106668E-2</v>
      </c>
      <c r="AW91" s="400" t="s">
        <v>0</v>
      </c>
      <c r="AX91" s="413">
        <v>50524</v>
      </c>
      <c r="AY91" s="406">
        <v>1.6587079442988512E-2</v>
      </c>
      <c r="AZ91" s="406">
        <f>_xll.qlYieldTSForwardRate(YieldCurve_3M,AX90,AX91,"Act/365","Continuous","Quarterly")</f>
        <v>1.6793832086249998E-2</v>
      </c>
      <c r="BA91" s="407">
        <f t="shared" si="7"/>
        <v>-2.0675264326148675</v>
      </c>
      <c r="BH91" s="428" t="s">
        <v>287</v>
      </c>
      <c r="BI91" s="429">
        <v>0</v>
      </c>
      <c r="BK91" s="428" t="s">
        <v>287</v>
      </c>
      <c r="BL91" s="429">
        <v>0</v>
      </c>
      <c r="BN91" s="428" t="s">
        <v>287</v>
      </c>
      <c r="BO91" s="429">
        <v>0</v>
      </c>
      <c r="BQ91" s="428" t="s">
        <v>287</v>
      </c>
      <c r="BR91" s="429">
        <v>0</v>
      </c>
    </row>
    <row r="92" spans="20:70" ht="12" x14ac:dyDescent="0.2">
      <c r="T92" s="400" t="s">
        <v>73</v>
      </c>
      <c r="U92" s="413">
        <v>42879</v>
      </c>
      <c r="V92" s="406">
        <v>-3.3572585981698402E-3</v>
      </c>
      <c r="W92" s="406">
        <v>-3.357255651218919E-3</v>
      </c>
      <c r="X92" s="407">
        <f t="shared" si="4"/>
        <v>-2.9469509211371703E-5</v>
      </c>
      <c r="Z92" s="400" t="s">
        <v>73</v>
      </c>
      <c r="AA92" s="413">
        <v>42878</v>
      </c>
      <c r="AB92" s="406">
        <v>-3.3601158640035769E-3</v>
      </c>
      <c r="AC92" s="406">
        <v>-3.3601182715865575E-3</v>
      </c>
      <c r="AD92" s="407">
        <f t="shared" si="5"/>
        <v>2.4075829806353977E-5</v>
      </c>
      <c r="AQ92" s="400" t="s">
        <v>0</v>
      </c>
      <c r="AR92" s="413">
        <v>50615</v>
      </c>
      <c r="AS92" s="406">
        <v>1.6688748583892351E-2</v>
      </c>
      <c r="AT92" s="406">
        <v>1.6680263194087094E-2</v>
      </c>
      <c r="AU92" s="407">
        <f t="shared" si="6"/>
        <v>8.4853898052565657E-2</v>
      </c>
      <c r="AW92" s="400" t="s">
        <v>0</v>
      </c>
      <c r="AX92" s="413">
        <v>50615</v>
      </c>
      <c r="AY92" s="406">
        <v>1.6524759301901566E-2</v>
      </c>
      <c r="AZ92" s="406">
        <f>_xll.qlYieldTSForwardRate(YieldCurve_3M,AX91,AX92,"Act/365","Continuous","Quarterly")</f>
        <v>1.6696553077478866E-2</v>
      </c>
      <c r="BA92" s="407">
        <f t="shared" si="7"/>
        <v>-1.7179377557730025</v>
      </c>
      <c r="BH92" s="428" t="s">
        <v>288</v>
      </c>
      <c r="BI92" s="429">
        <v>0</v>
      </c>
      <c r="BK92" s="428" t="s">
        <v>288</v>
      </c>
      <c r="BL92" s="429">
        <v>0</v>
      </c>
      <c r="BN92" s="428" t="s">
        <v>288</v>
      </c>
      <c r="BO92" s="429">
        <v>0</v>
      </c>
      <c r="BQ92" s="428" t="s">
        <v>288</v>
      </c>
      <c r="BR92" s="429">
        <v>0</v>
      </c>
    </row>
    <row r="93" spans="20:70" ht="12" x14ac:dyDescent="0.2">
      <c r="T93" s="400" t="s">
        <v>73</v>
      </c>
      <c r="U93" s="413">
        <v>42880</v>
      </c>
      <c r="V93" s="406">
        <v>-3.3562057555609941E-3</v>
      </c>
      <c r="W93" s="406">
        <v>-3.3561972449343619E-3</v>
      </c>
      <c r="X93" s="407">
        <f t="shared" si="4"/>
        <v>-8.5106266322493296E-5</v>
      </c>
      <c r="Z93" s="400" t="s">
        <v>73</v>
      </c>
      <c r="AA93" s="413">
        <v>42879</v>
      </c>
      <c r="AB93" s="406">
        <v>-3.3596061675590996E-3</v>
      </c>
      <c r="AC93" s="406">
        <v>-3.3596048829637251E-3</v>
      </c>
      <c r="AD93" s="407">
        <f t="shared" si="5"/>
        <v>-1.2845953745177496E-5</v>
      </c>
      <c r="AQ93" s="400" t="s">
        <v>0</v>
      </c>
      <c r="AR93" s="413">
        <v>50707</v>
      </c>
      <c r="AS93" s="406">
        <v>1.6583119715777001E-2</v>
      </c>
      <c r="AT93" s="406">
        <v>1.6574200518952992E-2</v>
      </c>
      <c r="AU93" s="407">
        <f t="shared" si="6"/>
        <v>8.9191968240080743E-2</v>
      </c>
      <c r="AW93" s="400" t="s">
        <v>0</v>
      </c>
      <c r="AX93" s="413">
        <v>50707</v>
      </c>
      <c r="AY93" s="406">
        <v>1.646150776081216E-2</v>
      </c>
      <c r="AZ93" s="406">
        <f>_xll.qlYieldTSForwardRate(YieldCurve_3M,AX92,AX93,"Act/365","Continuous","Quarterly")</f>
        <v>1.6593082549267637E-2</v>
      </c>
      <c r="BA93" s="407">
        <f t="shared" si="7"/>
        <v>-1.3157478845547688</v>
      </c>
      <c r="BH93" s="428" t="s">
        <v>289</v>
      </c>
      <c r="BI93" s="429">
        <v>0</v>
      </c>
      <c r="BK93" s="428" t="s">
        <v>289</v>
      </c>
      <c r="BL93" s="429">
        <v>0</v>
      </c>
      <c r="BN93" s="428" t="s">
        <v>289</v>
      </c>
      <c r="BO93" s="429">
        <v>0</v>
      </c>
      <c r="BQ93" s="428" t="s">
        <v>289</v>
      </c>
      <c r="BR93" s="429">
        <v>0</v>
      </c>
    </row>
    <row r="94" spans="20:70" ht="12" x14ac:dyDescent="0.2">
      <c r="T94" s="400" t="s">
        <v>73</v>
      </c>
      <c r="U94" s="413">
        <v>42881</v>
      </c>
      <c r="V94" s="406">
        <v>-3.3551509318011626E-3</v>
      </c>
      <c r="W94" s="406">
        <v>-3.3551373675683085E-3</v>
      </c>
      <c r="X94" s="407">
        <f t="shared" si="4"/>
        <v>-1.3564232854111624E-4</v>
      </c>
      <c r="Z94" s="400" t="s">
        <v>73</v>
      </c>
      <c r="AA94" s="413">
        <v>42880</v>
      </c>
      <c r="AB94" s="406">
        <v>-3.359092295775138E-3</v>
      </c>
      <c r="AC94" s="406">
        <v>-3.3590876289657716E-3</v>
      </c>
      <c r="AD94" s="407">
        <f t="shared" si="5"/>
        <v>-4.6668093664666011E-5</v>
      </c>
      <c r="AQ94" s="400" t="s">
        <v>0</v>
      </c>
      <c r="AR94" s="413">
        <v>50801</v>
      </c>
      <c r="AS94" s="406">
        <v>1.6470014816641485E-2</v>
      </c>
      <c r="AT94" s="406">
        <v>1.6460418401228014E-2</v>
      </c>
      <c r="AU94" s="407">
        <f t="shared" si="6"/>
        <v>9.5964154134715873E-2</v>
      </c>
      <c r="AW94" s="400" t="s">
        <v>0</v>
      </c>
      <c r="AX94" s="413">
        <v>50801</v>
      </c>
      <c r="AY94" s="406">
        <v>1.6397208934444685E-2</v>
      </c>
      <c r="AZ94" s="406">
        <f>_xll.qlYieldTSForwardRate(YieldCurve_3M,AX93,AX94,"Act/365","Continuous","Quarterly")</f>
        <v>1.6482778368629367E-2</v>
      </c>
      <c r="BA94" s="407">
        <f t="shared" si="7"/>
        <v>-0.85569434184681881</v>
      </c>
      <c r="BH94" s="428" t="s">
        <v>290</v>
      </c>
      <c r="BI94" s="429">
        <v>-573.28434777446091</v>
      </c>
      <c r="BK94" s="428" t="s">
        <v>290</v>
      </c>
      <c r="BL94" s="429">
        <v>-573.28434486407787</v>
      </c>
      <c r="BN94" s="428" t="s">
        <v>290</v>
      </c>
      <c r="BO94" s="429">
        <v>-573.28434486407787</v>
      </c>
      <c r="BQ94" s="428" t="s">
        <v>290</v>
      </c>
      <c r="BR94" s="429">
        <v>-573.28434486407787</v>
      </c>
    </row>
    <row r="95" spans="20:70" ht="12" x14ac:dyDescent="0.2">
      <c r="T95" s="400" t="s">
        <v>73</v>
      </c>
      <c r="U95" s="413">
        <v>42884</v>
      </c>
      <c r="V95" s="406">
        <v>-3.354094847195939E-3</v>
      </c>
      <c r="W95" s="406">
        <v>-3.3540767598907216E-3</v>
      </c>
      <c r="X95" s="407">
        <f t="shared" si="4"/>
        <v>-1.8087305217375643E-4</v>
      </c>
      <c r="Z95" s="400" t="s">
        <v>73</v>
      </c>
      <c r="AA95" s="413">
        <v>42881</v>
      </c>
      <c r="AB95" s="406">
        <v>-3.3585744962099876E-3</v>
      </c>
      <c r="AC95" s="406">
        <v>-3.3585667693890936E-3</v>
      </c>
      <c r="AD95" s="407">
        <f t="shared" si="5"/>
        <v>-7.7268208940536875E-5</v>
      </c>
      <c r="AQ95" s="400" t="s">
        <v>0</v>
      </c>
      <c r="AR95" s="413">
        <v>50889</v>
      </c>
      <c r="AS95" s="406">
        <v>1.6369208154716788E-2</v>
      </c>
      <c r="AT95" s="406">
        <v>1.6358935921176515E-2</v>
      </c>
      <c r="AU95" s="407">
        <f t="shared" si="6"/>
        <v>0.10272233540272596</v>
      </c>
      <c r="AW95" s="400" t="s">
        <v>0</v>
      </c>
      <c r="AX95" s="413">
        <v>50889</v>
      </c>
      <c r="AY95" s="406">
        <v>1.6334513866634804E-2</v>
      </c>
      <c r="AZ95" s="406">
        <f>_xll.qlYieldTSForwardRate(YieldCurve_3M,AX94,AX95,"Act/365","Continuous","Quarterly")</f>
        <v>1.6384018849800248E-2</v>
      </c>
      <c r="BA95" s="407">
        <f t="shared" si="7"/>
        <v>-0.49504983165443717</v>
      </c>
      <c r="BH95" s="428" t="s">
        <v>291</v>
      </c>
      <c r="BI95" s="429">
        <v>-106016.57945953774</v>
      </c>
      <c r="BK95" s="428" t="s">
        <v>291</v>
      </c>
      <c r="BL95" s="429">
        <v>-105999.98746765776</v>
      </c>
      <c r="BN95" s="428" t="s">
        <v>291</v>
      </c>
      <c r="BO95" s="429">
        <v>-106010.68788382689</v>
      </c>
      <c r="BQ95" s="428" t="s">
        <v>291</v>
      </c>
      <c r="BR95" s="429">
        <v>-106010.95641613936</v>
      </c>
    </row>
    <row r="96" spans="20:70" ht="12" x14ac:dyDescent="0.2">
      <c r="T96" s="400" t="s">
        <v>73</v>
      </c>
      <c r="U96" s="413">
        <v>42885</v>
      </c>
      <c r="V96" s="406">
        <v>-3.351982080204399E-3</v>
      </c>
      <c r="W96" s="406">
        <v>-3.3519568159778418E-3</v>
      </c>
      <c r="X96" s="407">
        <f t="shared" si="4"/>
        <v>-2.5264226557152047E-4</v>
      </c>
      <c r="Z96" s="400" t="s">
        <v>73</v>
      </c>
      <c r="AA96" s="413">
        <v>42884</v>
      </c>
      <c r="AB96" s="406">
        <v>-3.3575270433296553E-3</v>
      </c>
      <c r="AC96" s="406">
        <v>-3.3575143336118446E-3</v>
      </c>
      <c r="AD96" s="407">
        <f t="shared" si="5"/>
        <v>-1.2709717810751447E-4</v>
      </c>
      <c r="AQ96" s="400" t="s">
        <v>0</v>
      </c>
      <c r="AR96" s="413">
        <v>50980</v>
      </c>
      <c r="AS96" s="406">
        <v>1.6281758867140672E-2</v>
      </c>
      <c r="AT96" s="406">
        <v>1.6271031515316354E-2</v>
      </c>
      <c r="AU96" s="407">
        <f t="shared" si="6"/>
        <v>0.10727351824318249</v>
      </c>
      <c r="AW96" s="400" t="s">
        <v>0</v>
      </c>
      <c r="AX96" s="413">
        <v>50980</v>
      </c>
      <c r="AY96" s="406">
        <v>1.6273295178569305E-2</v>
      </c>
      <c r="AZ96" s="406">
        <f>_xll.qlYieldTSForwardRate(YieldCurve_3M,AX95,AX96,"Act/365","Continuous","Quarterly")</f>
        <v>1.6298083318647846E-2</v>
      </c>
      <c r="BA96" s="407">
        <f t="shared" si="7"/>
        <v>-0.24788140078540327</v>
      </c>
      <c r="BH96" s="428" t="s">
        <v>292</v>
      </c>
      <c r="BI96" s="429">
        <v>0</v>
      </c>
      <c r="BK96" s="428" t="s">
        <v>292</v>
      </c>
      <c r="BL96" s="429">
        <v>0</v>
      </c>
      <c r="BN96" s="428" t="s">
        <v>292</v>
      </c>
      <c r="BO96" s="429">
        <v>0</v>
      </c>
      <c r="BQ96" s="428" t="s">
        <v>292</v>
      </c>
      <c r="BR96" s="429">
        <v>0</v>
      </c>
    </row>
    <row r="97" spans="20:70" ht="12" x14ac:dyDescent="0.2">
      <c r="T97" s="400" t="s">
        <v>73</v>
      </c>
      <c r="U97" s="413">
        <v>42886</v>
      </c>
      <c r="V97" s="406">
        <v>-3.3498723194360426E-3</v>
      </c>
      <c r="W97" s="406">
        <v>-3.3498418484698609E-3</v>
      </c>
      <c r="X97" s="407">
        <f t="shared" si="4"/>
        <v>-3.0470966181674053E-4</v>
      </c>
      <c r="Z97" s="400" t="s">
        <v>73</v>
      </c>
      <c r="AA97" s="413">
        <v>42885</v>
      </c>
      <c r="AB97" s="406">
        <v>-3.3564689747837121E-3</v>
      </c>
      <c r="AC97" s="406">
        <v>-3.3564524818354741E-3</v>
      </c>
      <c r="AD97" s="407">
        <f t="shared" si="5"/>
        <v>-1.6492948238036598E-4</v>
      </c>
      <c r="AQ97" s="400" t="s">
        <v>0</v>
      </c>
      <c r="AR97" s="413">
        <v>51074</v>
      </c>
      <c r="AS97" s="406">
        <v>1.6193396442495019E-2</v>
      </c>
      <c r="AT97" s="406">
        <v>1.6182356538886528E-2</v>
      </c>
      <c r="AU97" s="407">
        <f t="shared" si="6"/>
        <v>0.11039903608490997</v>
      </c>
      <c r="AW97" s="400" t="s">
        <v>0</v>
      </c>
      <c r="AX97" s="413">
        <v>51074</v>
      </c>
      <c r="AY97" s="406">
        <v>1.6210717522308741E-2</v>
      </c>
      <c r="AZ97" s="406">
        <f>_xll.qlYieldTSForwardRate(YieldCurve_3M,AX96,AX97,"Act/365","Continuous","Quarterly")</f>
        <v>1.6211811959623144E-2</v>
      </c>
      <c r="BA97" s="407">
        <f t="shared" si="7"/>
        <v>-1.0944373144035346E-2</v>
      </c>
      <c r="BH97" s="428" t="s">
        <v>293</v>
      </c>
      <c r="BI97" s="429">
        <v>0</v>
      </c>
      <c r="BK97" s="428" t="s">
        <v>293</v>
      </c>
      <c r="BL97" s="429">
        <v>0</v>
      </c>
      <c r="BN97" s="428" t="s">
        <v>293</v>
      </c>
      <c r="BO97" s="429">
        <v>0</v>
      </c>
      <c r="BQ97" s="428" t="s">
        <v>293</v>
      </c>
      <c r="BR97" s="429">
        <v>0</v>
      </c>
    </row>
    <row r="98" spans="20:70" ht="12" x14ac:dyDescent="0.2">
      <c r="T98" s="400" t="s">
        <v>73</v>
      </c>
      <c r="U98" s="413">
        <v>42887</v>
      </c>
      <c r="V98" s="406">
        <v>-3.3488207442618693E-3</v>
      </c>
      <c r="W98" s="406">
        <v>-3.3487887055221361E-3</v>
      </c>
      <c r="X98" s="407">
        <f t="shared" si="4"/>
        <v>-3.2038739733279697E-4</v>
      </c>
      <c r="Z98" s="400" t="s">
        <v>73</v>
      </c>
      <c r="AA98" s="413">
        <v>42886</v>
      </c>
      <c r="AB98" s="406">
        <v>-3.3559352519534785E-3</v>
      </c>
      <c r="AC98" s="406">
        <v>-3.3559174983187764E-3</v>
      </c>
      <c r="AD98" s="407">
        <f t="shared" si="5"/>
        <v>-1.7753634702112608E-4</v>
      </c>
      <c r="AQ98" s="400" t="s">
        <v>0</v>
      </c>
      <c r="AR98" s="413">
        <v>51166</v>
      </c>
      <c r="AS98" s="406">
        <v>1.6121303399285549E-2</v>
      </c>
      <c r="AT98" s="406">
        <v>1.6110105511451471E-2</v>
      </c>
      <c r="AU98" s="407">
        <f t="shared" si="6"/>
        <v>0.11197887834078074</v>
      </c>
      <c r="AW98" s="400" t="s">
        <v>0</v>
      </c>
      <c r="AX98" s="413">
        <v>51166</v>
      </c>
      <c r="AY98" s="406">
        <v>1.6163147835338204E-2</v>
      </c>
      <c r="AZ98" s="406">
        <f>_xll.qlYieldTSForwardRate(YieldCurve_3M,AX97,AX98,"Act/365","Continuous","Quarterly")</f>
        <v>1.6142392693873759E-2</v>
      </c>
      <c r="BA98" s="407">
        <f t="shared" si="7"/>
        <v>0.20755141464445098</v>
      </c>
      <c r="BH98" s="428" t="s">
        <v>294</v>
      </c>
      <c r="BI98" s="429">
        <v>0</v>
      </c>
      <c r="BK98" s="428" t="s">
        <v>294</v>
      </c>
      <c r="BL98" s="429">
        <v>0</v>
      </c>
      <c r="BN98" s="428" t="s">
        <v>294</v>
      </c>
      <c r="BO98" s="429">
        <v>0</v>
      </c>
      <c r="BQ98" s="428" t="s">
        <v>294</v>
      </c>
      <c r="BR98" s="429">
        <v>0</v>
      </c>
    </row>
    <row r="99" spans="20:70" ht="12" x14ac:dyDescent="0.2">
      <c r="T99" s="400" t="s">
        <v>73</v>
      </c>
      <c r="U99" s="413">
        <v>42888</v>
      </c>
      <c r="V99" s="406">
        <v>-3.3477722333165468E-3</v>
      </c>
      <c r="W99" s="406">
        <v>-3.3477392785834391E-3</v>
      </c>
      <c r="X99" s="407">
        <f t="shared" si="4"/>
        <v>-3.2954733107746353E-4</v>
      </c>
      <c r="Z99" s="400" t="s">
        <v>73</v>
      </c>
      <c r="AA99" s="413">
        <v>42887</v>
      </c>
      <c r="AB99" s="406">
        <v>-3.3553990874607333E-3</v>
      </c>
      <c r="AC99" s="406">
        <v>-3.3553804707157553E-3</v>
      </c>
      <c r="AD99" s="407">
        <f t="shared" si="5"/>
        <v>-1.8616744978071365E-4</v>
      </c>
      <c r="AQ99" s="400" t="s">
        <v>0</v>
      </c>
      <c r="AR99" s="413">
        <v>51256</v>
      </c>
      <c r="AS99" s="406">
        <v>1.6068809830915114E-2</v>
      </c>
      <c r="AT99" s="406">
        <v>1.6057243976360557E-2</v>
      </c>
      <c r="AU99" s="407">
        <f t="shared" si="6"/>
        <v>0.11565854554557164</v>
      </c>
      <c r="AW99" s="400" t="s">
        <v>0</v>
      </c>
      <c r="AX99" s="413">
        <v>51256</v>
      </c>
      <c r="AY99" s="406">
        <v>1.6133345990013308E-2</v>
      </c>
      <c r="AZ99" s="406">
        <f>_xll.qlYieldTSForwardRate(YieldCurve_3M,AX98,AX99,"Act/365","Continuous","Quarterly")</f>
        <v>1.6091925024868739E-2</v>
      </c>
      <c r="BA99" s="407">
        <f t="shared" si="7"/>
        <v>0.41420965144568778</v>
      </c>
      <c r="BH99" s="428" t="s">
        <v>295</v>
      </c>
      <c r="BI99" s="429">
        <v>0</v>
      </c>
      <c r="BK99" s="428" t="s">
        <v>295</v>
      </c>
      <c r="BL99" s="429">
        <v>0</v>
      </c>
      <c r="BN99" s="428" t="s">
        <v>295</v>
      </c>
      <c r="BO99" s="429">
        <v>0</v>
      </c>
      <c r="BQ99" s="428" t="s">
        <v>295</v>
      </c>
      <c r="BR99" s="429">
        <v>0</v>
      </c>
    </row>
    <row r="100" spans="20:70" ht="12" x14ac:dyDescent="0.2">
      <c r="T100" s="400" t="s">
        <v>73</v>
      </c>
      <c r="U100" s="413">
        <v>42891</v>
      </c>
      <c r="V100" s="406">
        <v>-3.3467275076350333E-3</v>
      </c>
      <c r="W100" s="406">
        <v>-3.3466943086668133E-3</v>
      </c>
      <c r="X100" s="407">
        <f t="shared" si="4"/>
        <v>-3.3198968219915609E-4</v>
      </c>
      <c r="Z100" s="400" t="s">
        <v>73</v>
      </c>
      <c r="AA100" s="413">
        <v>42888</v>
      </c>
      <c r="AB100" s="406">
        <v>-3.3548607289853338E-3</v>
      </c>
      <c r="AC100" s="406">
        <v>-3.354841658863321E-3</v>
      </c>
      <c r="AD100" s="407">
        <f t="shared" si="5"/>
        <v>-1.9070122012770918E-4</v>
      </c>
      <c r="AQ100" s="400" t="s">
        <v>0</v>
      </c>
      <c r="AR100" s="413">
        <v>51347</v>
      </c>
      <c r="AS100" s="406">
        <v>1.5996011274141412E-2</v>
      </c>
      <c r="AT100" s="406">
        <v>1.5984020782834583E-2</v>
      </c>
      <c r="AU100" s="407">
        <f t="shared" si="6"/>
        <v>0.11990491306828471</v>
      </c>
      <c r="AW100" s="400" t="s">
        <v>0</v>
      </c>
      <c r="AX100" s="413">
        <v>51347</v>
      </c>
      <c r="AY100" s="406">
        <v>1.6075400332344943E-2</v>
      </c>
      <c r="AZ100" s="406">
        <f>_xll.qlYieldTSForwardRate(YieldCurve_3M,AX99,AX100,"Act/365","Continuous","Quarterly")</f>
        <v>1.6020657176800578E-2</v>
      </c>
      <c r="BA100" s="407">
        <f t="shared" si="7"/>
        <v>0.54743155544365041</v>
      </c>
      <c r="BH100" s="428" t="s">
        <v>296</v>
      </c>
      <c r="BI100" s="429">
        <v>0</v>
      </c>
      <c r="BK100" s="428" t="s">
        <v>296</v>
      </c>
      <c r="BL100" s="429">
        <v>0</v>
      </c>
      <c r="BN100" s="428" t="s">
        <v>296</v>
      </c>
      <c r="BO100" s="429">
        <v>0</v>
      </c>
      <c r="BQ100" s="428" t="s">
        <v>296</v>
      </c>
      <c r="BR100" s="429">
        <v>0</v>
      </c>
    </row>
    <row r="101" spans="20:70" ht="12" x14ac:dyDescent="0.2">
      <c r="T101" s="400" t="s">
        <v>73</v>
      </c>
      <c r="U101" s="413">
        <v>42892</v>
      </c>
      <c r="V101" s="406">
        <v>-3.3446542772767813E-3</v>
      </c>
      <c r="W101" s="406">
        <v>-3.3446229307393868E-3</v>
      </c>
      <c r="X101" s="407">
        <f t="shared" si="4"/>
        <v>-3.1346537394429108E-4</v>
      </c>
      <c r="Z101" s="400" t="s">
        <v>73</v>
      </c>
      <c r="AA101" s="413">
        <v>42891</v>
      </c>
      <c r="AB101" s="406">
        <v>-3.3537779371770474E-3</v>
      </c>
      <c r="AC101" s="406">
        <v>-3.3537593893865122E-3</v>
      </c>
      <c r="AD101" s="407">
        <f t="shared" si="5"/>
        <v>-1.854779053522132E-4</v>
      </c>
      <c r="AQ101" s="400" t="s">
        <v>0</v>
      </c>
      <c r="AR101" s="413">
        <v>51439</v>
      </c>
      <c r="AS101" s="406">
        <v>1.5934662876272834E-2</v>
      </c>
      <c r="AT101" s="406">
        <v>1.5922454759938913E-2</v>
      </c>
      <c r="AU101" s="407">
        <f t="shared" si="6"/>
        <v>0.12208116333921326</v>
      </c>
      <c r="AW101" s="400" t="s">
        <v>0</v>
      </c>
      <c r="AX101" s="413">
        <v>51439</v>
      </c>
      <c r="AY101" s="406">
        <v>1.601843271725158E-2</v>
      </c>
      <c r="AZ101" s="406">
        <f>_xll.qlYieldTSForwardRate(YieldCurve_3M,AX100,AX101,"Act/365","Continuous","Quarterly")</f>
        <v>1.5961234075818519E-2</v>
      </c>
      <c r="BA101" s="407">
        <f t="shared" si="7"/>
        <v>0.57198641433060804</v>
      </c>
      <c r="BH101" s="428" t="s">
        <v>297</v>
      </c>
      <c r="BI101" s="429">
        <v>83639.637407031842</v>
      </c>
      <c r="BK101" s="428" t="s">
        <v>297</v>
      </c>
      <c r="BL101" s="429">
        <v>83639.637407031842</v>
      </c>
      <c r="BN101" s="428" t="s">
        <v>297</v>
      </c>
      <c r="BO101" s="429">
        <v>83639.637401211075</v>
      </c>
      <c r="BQ101" s="428" t="s">
        <v>297</v>
      </c>
      <c r="BR101" s="429">
        <v>83639.637407031842</v>
      </c>
    </row>
    <row r="102" spans="20:70" ht="12" x14ac:dyDescent="0.2">
      <c r="T102" s="400" t="s">
        <v>73</v>
      </c>
      <c r="U102" s="413">
        <v>42893</v>
      </c>
      <c r="V102" s="406">
        <v>-3.3426008723261777E-3</v>
      </c>
      <c r="W102" s="406">
        <v>-3.3425738198835098E-3</v>
      </c>
      <c r="X102" s="407">
        <f t="shared" si="4"/>
        <v>-2.7052442667929721E-4</v>
      </c>
      <c r="Z102" s="400" t="s">
        <v>73</v>
      </c>
      <c r="AA102" s="413">
        <v>42892</v>
      </c>
      <c r="AB102" s="406">
        <v>-3.3526903088509563E-3</v>
      </c>
      <c r="AC102" s="406">
        <v>-3.3526737747715234E-3</v>
      </c>
      <c r="AD102" s="407">
        <f t="shared" si="5"/>
        <v>-1.6534079432840854E-4</v>
      </c>
      <c r="AQ102" s="400" t="s">
        <v>0</v>
      </c>
      <c r="AR102" s="413">
        <v>51531</v>
      </c>
      <c r="AS102" s="406">
        <v>1.5872292363594782E-2</v>
      </c>
      <c r="AT102" s="406">
        <v>1.5860098765593526E-2</v>
      </c>
      <c r="AU102" s="407">
        <f t="shared" si="6"/>
        <v>0.12193598001256772</v>
      </c>
      <c r="AW102" s="400" t="s">
        <v>0</v>
      </c>
      <c r="AX102" s="413">
        <v>51531</v>
      </c>
      <c r="AY102" s="406">
        <v>1.5949254033086394E-2</v>
      </c>
      <c r="AZ102" s="406">
        <f>_xll.qlYieldTSForwardRate(YieldCurve_3M,AX101,AX102,"Act/365","Continuous","Quarterly")</f>
        <v>1.5901169082922582E-2</v>
      </c>
      <c r="BA102" s="407">
        <f t="shared" si="7"/>
        <v>0.48084950163812534</v>
      </c>
      <c r="BH102" s="428" t="s">
        <v>298</v>
      </c>
      <c r="BI102" s="429">
        <v>0</v>
      </c>
      <c r="BK102" s="428" t="s">
        <v>298</v>
      </c>
      <c r="BL102" s="429">
        <v>0</v>
      </c>
      <c r="BN102" s="428" t="s">
        <v>298</v>
      </c>
      <c r="BO102" s="429">
        <v>0</v>
      </c>
      <c r="BQ102" s="428" t="s">
        <v>298</v>
      </c>
      <c r="BR102" s="429">
        <v>0</v>
      </c>
    </row>
    <row r="103" spans="20:70" ht="12" x14ac:dyDescent="0.2">
      <c r="T103" s="400" t="s">
        <v>73</v>
      </c>
      <c r="U103" s="413">
        <v>42894</v>
      </c>
      <c r="V103" s="406">
        <v>-3.3415858846356813E-3</v>
      </c>
      <c r="W103" s="406">
        <v>-3.3415622505133685E-3</v>
      </c>
      <c r="X103" s="407">
        <f t="shared" si="4"/>
        <v>-2.3634122312855832E-4</v>
      </c>
      <c r="Z103" s="400" t="s">
        <v>73</v>
      </c>
      <c r="AA103" s="413">
        <v>42893</v>
      </c>
      <c r="AB103" s="406">
        <v>-3.3521446958198089E-3</v>
      </c>
      <c r="AC103" s="406">
        <v>-3.3521299452612357E-3</v>
      </c>
      <c r="AD103" s="407">
        <f t="shared" si="5"/>
        <v>-1.4750558573195516E-4</v>
      </c>
      <c r="AQ103" s="400" t="s">
        <v>0</v>
      </c>
      <c r="AR103" s="413">
        <v>51621</v>
      </c>
      <c r="AS103" s="406">
        <v>1.5790275059943515E-2</v>
      </c>
      <c r="AT103" s="406">
        <v>1.5778096290804962E-2</v>
      </c>
      <c r="AU103" s="407">
        <f t="shared" si="6"/>
        <v>0.12178769138553036</v>
      </c>
      <c r="AW103" s="400" t="s">
        <v>0</v>
      </c>
      <c r="AX103" s="413">
        <v>51621</v>
      </c>
      <c r="AY103" s="406">
        <v>1.5866833350069977E-2</v>
      </c>
      <c r="AZ103" s="406">
        <f>_xll.qlYieldTSForwardRate(YieldCurve_3M,AX102,AX103,"Act/365","Continuous","Quarterly")</f>
        <v>1.5821054668737428E-2</v>
      </c>
      <c r="BA103" s="407">
        <f t="shared" si="7"/>
        <v>0.45778681332549198</v>
      </c>
      <c r="BH103" s="428" t="s">
        <v>299</v>
      </c>
      <c r="BI103" s="429">
        <v>0</v>
      </c>
      <c r="BK103" s="428" t="s">
        <v>299</v>
      </c>
      <c r="BL103" s="429">
        <v>0</v>
      </c>
      <c r="BN103" s="428" t="s">
        <v>299</v>
      </c>
      <c r="BO103" s="429">
        <v>0</v>
      </c>
      <c r="BQ103" s="428" t="s">
        <v>299</v>
      </c>
      <c r="BR103" s="429">
        <v>0</v>
      </c>
    </row>
    <row r="104" spans="20:70" ht="12" x14ac:dyDescent="0.2">
      <c r="T104" s="400" t="s">
        <v>73</v>
      </c>
      <c r="U104" s="413">
        <v>42895</v>
      </c>
      <c r="V104" s="406">
        <v>-3.3405790069183199E-3</v>
      </c>
      <c r="W104" s="406">
        <v>-3.3405595843640761E-3</v>
      </c>
      <c r="X104" s="407">
        <f t="shared" si="4"/>
        <v>-1.9422554243739287E-4</v>
      </c>
      <c r="Z104" s="400" t="s">
        <v>73</v>
      </c>
      <c r="AA104" s="413">
        <v>42894</v>
      </c>
      <c r="AB104" s="406">
        <v>-3.3515983746816198E-3</v>
      </c>
      <c r="AC104" s="406">
        <v>-3.3515858929534874E-3</v>
      </c>
      <c r="AD104" s="407">
        <f t="shared" si="5"/>
        <v>-1.2481728132399811E-4</v>
      </c>
      <c r="AQ104" s="400" t="s">
        <v>0</v>
      </c>
      <c r="AR104" s="413">
        <v>51712</v>
      </c>
      <c r="AS104" s="406">
        <v>1.5740395274617763E-2</v>
      </c>
      <c r="AT104" s="406">
        <v>1.5728195576216762E-2</v>
      </c>
      <c r="AU104" s="407">
        <f t="shared" si="6"/>
        <v>0.12199698401001158</v>
      </c>
      <c r="AW104" s="400" t="s">
        <v>0</v>
      </c>
      <c r="AX104" s="413">
        <v>51712</v>
      </c>
      <c r="AY104" s="406">
        <v>1.5816825505188464E-2</v>
      </c>
      <c r="AZ104" s="406">
        <f>_xll.qlYieldTSForwardRate(YieldCurve_3M,AX103,AX104,"Act/365","Continuous","Quarterly")</f>
        <v>1.5772752620839707E-2</v>
      </c>
      <c r="BA104" s="407">
        <f t="shared" si="7"/>
        <v>0.44072884348756586</v>
      </c>
      <c r="BH104" s="428" t="s">
        <v>300</v>
      </c>
      <c r="BI104" s="429">
        <v>0</v>
      </c>
      <c r="BK104" s="428" t="s">
        <v>300</v>
      </c>
      <c r="BL104" s="429">
        <v>0</v>
      </c>
      <c r="BN104" s="428" t="s">
        <v>300</v>
      </c>
      <c r="BO104" s="429">
        <v>0</v>
      </c>
      <c r="BQ104" s="428" t="s">
        <v>300</v>
      </c>
      <c r="BR104" s="429">
        <v>0</v>
      </c>
    </row>
    <row r="105" spans="20:70" ht="12" x14ac:dyDescent="0.2">
      <c r="T105" s="400" t="s">
        <v>73</v>
      </c>
      <c r="U105" s="413">
        <v>42898</v>
      </c>
      <c r="V105" s="406">
        <v>-3.33958096008729E-3</v>
      </c>
      <c r="W105" s="406">
        <v>-3.3395665624484832E-3</v>
      </c>
      <c r="X105" s="407">
        <f t="shared" si="4"/>
        <v>-1.4397638806867841E-4</v>
      </c>
      <c r="Z105" s="400" t="s">
        <v>73</v>
      </c>
      <c r="AA105" s="413">
        <v>42895</v>
      </c>
      <c r="AB105" s="406">
        <v>-3.3510515932781942E-3</v>
      </c>
      <c r="AC105" s="406">
        <v>-3.3510418777660863E-3</v>
      </c>
      <c r="AD105" s="407">
        <f t="shared" si="5"/>
        <v>-9.7155121079293971E-5</v>
      </c>
      <c r="AQ105" s="400" t="s">
        <v>0</v>
      </c>
      <c r="AR105" s="413">
        <v>51804</v>
      </c>
      <c r="AS105" s="406">
        <v>1.570732485674985E-2</v>
      </c>
      <c r="AT105" s="406">
        <v>1.5695255397070416E-2</v>
      </c>
      <c r="AU105" s="407">
        <f t="shared" si="6"/>
        <v>0.12069459679433375</v>
      </c>
      <c r="AW105" s="400" t="s">
        <v>0</v>
      </c>
      <c r="AX105" s="413">
        <v>51804</v>
      </c>
      <c r="AY105" s="406">
        <v>1.5768804797457913E-2</v>
      </c>
      <c r="AZ105" s="406">
        <f>_xll.qlYieldTSForwardRate(YieldCurve_3M,AX104,AX105,"Act/365","Continuous","Quarterly")</f>
        <v>1.5741395767379967E-2</v>
      </c>
      <c r="BA105" s="407">
        <f t="shared" si="7"/>
        <v>0.2740903007794615</v>
      </c>
      <c r="BH105" s="428" t="s">
        <v>301</v>
      </c>
      <c r="BI105" s="429">
        <v>0</v>
      </c>
      <c r="BK105" s="428" t="s">
        <v>301</v>
      </c>
      <c r="BL105" s="429">
        <v>0</v>
      </c>
      <c r="BN105" s="428" t="s">
        <v>301</v>
      </c>
      <c r="BO105" s="429">
        <v>0</v>
      </c>
      <c r="BQ105" s="428" t="s">
        <v>301</v>
      </c>
      <c r="BR105" s="429">
        <v>0</v>
      </c>
    </row>
    <row r="106" spans="20:70" ht="12" x14ac:dyDescent="0.2">
      <c r="T106" s="400" t="s">
        <v>73</v>
      </c>
      <c r="U106" s="413">
        <v>42899</v>
      </c>
      <c r="V106" s="406">
        <v>-3.3376179068805556E-3</v>
      </c>
      <c r="W106" s="406">
        <v>-3.3376163712545478E-3</v>
      </c>
      <c r="X106" s="407">
        <f t="shared" si="4"/>
        <v>-1.5356260078640271E-5</v>
      </c>
      <c r="Z106" s="400" t="s">
        <v>73</v>
      </c>
      <c r="AA106" s="413">
        <v>42898</v>
      </c>
      <c r="AB106" s="406">
        <v>-3.3499577350067098E-3</v>
      </c>
      <c r="AC106" s="406">
        <v>-3.3499552721855648E-3</v>
      </c>
      <c r="AD106" s="407">
        <f t="shared" si="5"/>
        <v>-2.4628211449384541E-5</v>
      </c>
      <c r="AQ106" s="400" t="s">
        <v>0</v>
      </c>
      <c r="AR106" s="413">
        <v>51896</v>
      </c>
      <c r="AS106" s="406">
        <v>1.5692419820285762E-2</v>
      </c>
      <c r="AT106" s="406">
        <v>1.5680639804025683E-2</v>
      </c>
      <c r="AU106" s="407">
        <f t="shared" si="6"/>
        <v>0.11780016260079518</v>
      </c>
      <c r="AW106" s="400" t="s">
        <v>0</v>
      </c>
      <c r="AX106" s="413">
        <v>51896</v>
      </c>
      <c r="AY106" s="406">
        <v>1.5723527269183076E-2</v>
      </c>
      <c r="AZ106" s="406">
        <f>_xll.qlYieldTSForwardRate(YieldCurve_3M,AX105,AX106,"Act/365","Continuous","Quarterly")</f>
        <v>1.572833778977141E-2</v>
      </c>
      <c r="BA106" s="407">
        <f t="shared" si="7"/>
        <v>-4.8105205883337832E-2</v>
      </c>
      <c r="BH106" s="428" t="s">
        <v>302</v>
      </c>
      <c r="BI106" s="429">
        <v>-391720.34958028229</v>
      </c>
      <c r="BK106" s="428" t="s">
        <v>302</v>
      </c>
      <c r="BL106" s="429">
        <v>-391720.3495773719</v>
      </c>
      <c r="BN106" s="428" t="s">
        <v>302</v>
      </c>
      <c r="BO106" s="429">
        <v>-391720.34958028229</v>
      </c>
      <c r="BQ106" s="428" t="s">
        <v>302</v>
      </c>
      <c r="BR106" s="429">
        <v>-391720.34958028229</v>
      </c>
    </row>
    <row r="107" spans="20:70" ht="12" x14ac:dyDescent="0.2">
      <c r="T107" s="400" t="s">
        <v>73</v>
      </c>
      <c r="U107" s="413">
        <v>42900</v>
      </c>
      <c r="V107" s="406">
        <v>-3.3356914981475839E-3</v>
      </c>
      <c r="W107" s="406">
        <v>-3.3357057376229744E-3</v>
      </c>
      <c r="X107" s="407">
        <f t="shared" si="4"/>
        <v>1.4239475390476208E-4</v>
      </c>
      <c r="Z107" s="400" t="s">
        <v>73</v>
      </c>
      <c r="AA107" s="413">
        <v>42899</v>
      </c>
      <c r="AB107" s="406">
        <v>-3.3488648192951304E-3</v>
      </c>
      <c r="AC107" s="406">
        <v>-3.3488713925329972E-3</v>
      </c>
      <c r="AD107" s="407">
        <f t="shared" si="5"/>
        <v>6.5732378667741898E-5</v>
      </c>
      <c r="AQ107" s="400" t="s">
        <v>0</v>
      </c>
      <c r="AR107" s="413">
        <v>51986</v>
      </c>
      <c r="AS107" s="406">
        <v>1.5679159096180853E-2</v>
      </c>
      <c r="AT107" s="406">
        <v>1.566761645252248E-2</v>
      </c>
      <c r="AU107" s="407">
        <f t="shared" si="6"/>
        <v>0.11542643658372931</v>
      </c>
      <c r="AW107" s="400" t="s">
        <v>0</v>
      </c>
      <c r="AX107" s="413">
        <v>51986</v>
      </c>
      <c r="AY107" s="406">
        <v>1.5718308029137564E-2</v>
      </c>
      <c r="AZ107" s="406">
        <f>_xll.qlYieldTSForwardRate(YieldCurve_3M,AX106,AX107,"Act/365","Continuous","Quarterly")</f>
        <v>1.571690506368208E-2</v>
      </c>
      <c r="BA107" s="407">
        <f t="shared" si="7"/>
        <v>1.4029654554839621E-2</v>
      </c>
      <c r="BH107" s="428" t="s">
        <v>303</v>
      </c>
      <c r="BI107" s="429">
        <v>509570.45365939842</v>
      </c>
      <c r="BK107" s="428" t="s">
        <v>303</v>
      </c>
      <c r="BL107" s="429">
        <v>509570.45365939842</v>
      </c>
      <c r="BN107" s="428" t="s">
        <v>303</v>
      </c>
      <c r="BO107" s="429">
        <v>509570.45365939842</v>
      </c>
      <c r="BQ107" s="428" t="s">
        <v>303</v>
      </c>
      <c r="BR107" s="429">
        <v>509570.45365939842</v>
      </c>
    </row>
    <row r="108" spans="20:70" ht="12" x14ac:dyDescent="0.2">
      <c r="T108" s="400" t="s">
        <v>73</v>
      </c>
      <c r="U108" s="413">
        <v>42901</v>
      </c>
      <c r="V108" s="406">
        <v>-3.3347484181087696E-3</v>
      </c>
      <c r="W108" s="406">
        <v>-3.3347720523522117E-3</v>
      </c>
      <c r="X108" s="407">
        <f t="shared" si="4"/>
        <v>2.3634243442090946E-4</v>
      </c>
      <c r="Z108" s="400" t="s">
        <v>73</v>
      </c>
      <c r="AA108" s="413">
        <v>42900</v>
      </c>
      <c r="AB108" s="406">
        <v>-3.348319452004415E-3</v>
      </c>
      <c r="AC108" s="406">
        <v>-3.3483314659290119E-3</v>
      </c>
      <c r="AD108" s="407">
        <f t="shared" si="5"/>
        <v>1.2013924596907671E-4</v>
      </c>
      <c r="AQ108" s="400" t="s">
        <v>0</v>
      </c>
      <c r="AR108" s="413">
        <v>52077</v>
      </c>
      <c r="AS108" s="406">
        <v>1.5659393652821176E-2</v>
      </c>
      <c r="AT108" s="406">
        <v>1.5648024115762896E-2</v>
      </c>
      <c r="AU108" s="407">
        <f t="shared" si="6"/>
        <v>0.11369537058280449</v>
      </c>
      <c r="AW108" s="400" t="s">
        <v>0</v>
      </c>
      <c r="AX108" s="413">
        <v>52077</v>
      </c>
      <c r="AY108" s="406">
        <v>1.5736928907619834E-2</v>
      </c>
      <c r="AZ108" s="406">
        <f>_xll.qlYieldTSForwardRate(YieldCurve_3M,AX107,AX108,"Act/365","Continuous","Quarterly")</f>
        <v>1.5698719742357981E-2</v>
      </c>
      <c r="BA108" s="407">
        <f t="shared" si="7"/>
        <v>0.38209165261853667</v>
      </c>
      <c r="BH108" s="428" t="s">
        <v>304</v>
      </c>
      <c r="BI108" s="429">
        <v>188605.28485383836</v>
      </c>
      <c r="BK108" s="428" t="s">
        <v>304</v>
      </c>
      <c r="BL108" s="429">
        <v>188605.28485383836</v>
      </c>
      <c r="BN108" s="428" t="s">
        <v>304</v>
      </c>
      <c r="BO108" s="429">
        <v>188605.28485674874</v>
      </c>
      <c r="BQ108" s="428" t="s">
        <v>304</v>
      </c>
      <c r="BR108" s="429">
        <v>188605.28485383836</v>
      </c>
    </row>
    <row r="109" spans="20:70" ht="12" x14ac:dyDescent="0.2">
      <c r="T109" s="400" t="s">
        <v>73</v>
      </c>
      <c r="U109" s="413">
        <v>42902</v>
      </c>
      <c r="V109" s="406">
        <v>-3.3338184937462853E-3</v>
      </c>
      <c r="W109" s="406">
        <v>-3.3338524573919785E-3</v>
      </c>
      <c r="X109" s="407">
        <f t="shared" si="4"/>
        <v>3.3963645693167038E-4</v>
      </c>
      <c r="Z109" s="400" t="s">
        <v>73</v>
      </c>
      <c r="AA109" s="413">
        <v>42901</v>
      </c>
      <c r="AB109" s="406">
        <v>-3.3477751103644696E-3</v>
      </c>
      <c r="AC109" s="406">
        <v>-3.3477931376945766E-3</v>
      </c>
      <c r="AD109" s="407">
        <f t="shared" si="5"/>
        <v>1.8027330106994144E-4</v>
      </c>
      <c r="AQ109" s="400" t="s">
        <v>0</v>
      </c>
      <c r="AR109" s="413">
        <v>52169</v>
      </c>
      <c r="AS109" s="406">
        <v>1.5641134168899895E-2</v>
      </c>
      <c r="AT109" s="406">
        <v>1.5630013336588047E-2</v>
      </c>
      <c r="AU109" s="407">
        <f t="shared" si="6"/>
        <v>0.11120832311847795</v>
      </c>
      <c r="AW109" s="400" t="s">
        <v>0</v>
      </c>
      <c r="AX109" s="413">
        <v>52169</v>
      </c>
      <c r="AY109" s="406">
        <v>1.5748696311493195E-2</v>
      </c>
      <c r="AZ109" s="406">
        <f>_xll.qlYieldTSForwardRate(YieldCurve_3M,AX108,AX109,"Act/365","Continuous","Quarterly")</f>
        <v>1.5681794348009797E-2</v>
      </c>
      <c r="BA109" s="407">
        <f t="shared" si="7"/>
        <v>0.66901963483398386</v>
      </c>
      <c r="BH109" s="428" t="s">
        <v>305</v>
      </c>
      <c r="BI109" s="429">
        <v>-17350.992522551678</v>
      </c>
      <c r="BK109" s="428" t="s">
        <v>305</v>
      </c>
      <c r="BL109" s="429">
        <v>-17350.992519641295</v>
      </c>
      <c r="BN109" s="428" t="s">
        <v>305</v>
      </c>
      <c r="BO109" s="429">
        <v>-17350.992519641295</v>
      </c>
      <c r="BQ109" s="428" t="s">
        <v>305</v>
      </c>
      <c r="BR109" s="429">
        <v>-17350.992522551678</v>
      </c>
    </row>
    <row r="110" spans="20:70" ht="12" x14ac:dyDescent="0.2">
      <c r="T110" s="400" t="s">
        <v>73</v>
      </c>
      <c r="U110" s="413">
        <v>42905</v>
      </c>
      <c r="V110" s="406">
        <v>-3.3329024460949193E-3</v>
      </c>
      <c r="W110" s="406">
        <v>-3.3329476938361948E-3</v>
      </c>
      <c r="X110" s="407">
        <f t="shared" si="4"/>
        <v>4.5247741275577374E-4</v>
      </c>
      <c r="Z110" s="400" t="s">
        <v>73</v>
      </c>
      <c r="AA110" s="413">
        <v>42902</v>
      </c>
      <c r="AB110" s="406">
        <v>-3.3472320424197742E-3</v>
      </c>
      <c r="AC110" s="406">
        <v>-3.3472566679096523E-3</v>
      </c>
      <c r="AD110" s="407">
        <f t="shared" si="5"/>
        <v>2.4625489878152274E-4</v>
      </c>
      <c r="AQ110" s="400" t="s">
        <v>0</v>
      </c>
      <c r="AR110" s="413">
        <v>52261</v>
      </c>
      <c r="AS110" s="406">
        <v>1.5624671153519126E-2</v>
      </c>
      <c r="AT110" s="406">
        <v>1.5613877101967226E-2</v>
      </c>
      <c r="AU110" s="407">
        <f t="shared" si="6"/>
        <v>0.10794051551899636</v>
      </c>
      <c r="AW110" s="400" t="s">
        <v>0</v>
      </c>
      <c r="AX110" s="413">
        <v>52261</v>
      </c>
      <c r="AY110" s="406">
        <v>1.5753133753185412E-2</v>
      </c>
      <c r="AZ110" s="406">
        <f>_xll.qlYieldTSForwardRate(YieldCurve_3M,AX109,AX110,"Act/365","Continuous","Quarterly")</f>
        <v>1.5666397549760909E-2</v>
      </c>
      <c r="BA110" s="407">
        <f t="shared" si="7"/>
        <v>0.86736203424503389</v>
      </c>
      <c r="BH110" s="428" t="s">
        <v>306</v>
      </c>
      <c r="BI110" s="429">
        <v>0</v>
      </c>
      <c r="BK110" s="428" t="s">
        <v>306</v>
      </c>
      <c r="BL110" s="429">
        <v>0</v>
      </c>
      <c r="BN110" s="428" t="s">
        <v>306</v>
      </c>
      <c r="BO110" s="429">
        <v>0</v>
      </c>
      <c r="BQ110" s="428" t="s">
        <v>306</v>
      </c>
      <c r="BR110" s="429">
        <v>0</v>
      </c>
    </row>
    <row r="111" spans="20:70" ht="12" x14ac:dyDescent="0.2">
      <c r="T111" s="400" t="s">
        <v>73</v>
      </c>
      <c r="U111" s="413">
        <v>42906</v>
      </c>
      <c r="V111" s="406">
        <v>-3.3311202103312914E-3</v>
      </c>
      <c r="W111" s="406">
        <v>-3.3311913099521567E-3</v>
      </c>
      <c r="X111" s="407">
        <f t="shared" si="4"/>
        <v>7.1099620865301694E-4</v>
      </c>
      <c r="Z111" s="400" t="s">
        <v>73</v>
      </c>
      <c r="AA111" s="413">
        <v>42905</v>
      </c>
      <c r="AB111" s="406">
        <v>-3.3461513897525266E-3</v>
      </c>
      <c r="AC111" s="406">
        <v>-3.3461912241495402E-3</v>
      </c>
      <c r="AD111" s="407">
        <f t="shared" si="5"/>
        <v>3.9834397013577272E-4</v>
      </c>
      <c r="AQ111" s="400" t="s">
        <v>0</v>
      </c>
      <c r="AR111" s="413">
        <v>52351</v>
      </c>
      <c r="AS111" s="406">
        <v>1.5610953141630603E-2</v>
      </c>
      <c r="AT111" s="406">
        <v>1.5600429171987848E-2</v>
      </c>
      <c r="AU111" s="407">
        <f t="shared" si="6"/>
        <v>0.10523969642755107</v>
      </c>
      <c r="AW111" s="400" t="s">
        <v>0</v>
      </c>
      <c r="AX111" s="413">
        <v>52351</v>
      </c>
      <c r="AY111" s="406">
        <v>1.5749994740609452E-2</v>
      </c>
      <c r="AZ111" s="406">
        <f>_xll.qlYieldTSForwardRate(YieldCurve_3M,AX110,AX111,"Act/365","Continuous","Quarterly")</f>
        <v>1.5653875441996357E-2</v>
      </c>
      <c r="BA111" s="407">
        <f t="shared" si="7"/>
        <v>0.96119298613094739</v>
      </c>
      <c r="BH111" s="428" t="s">
        <v>307</v>
      </c>
      <c r="BI111" s="429">
        <v>0</v>
      </c>
      <c r="BK111" s="428" t="s">
        <v>307</v>
      </c>
      <c r="BL111" s="429">
        <v>0</v>
      </c>
      <c r="BN111" s="428" t="s">
        <v>307</v>
      </c>
      <c r="BO111" s="429">
        <v>0</v>
      </c>
      <c r="BQ111" s="428" t="s">
        <v>307</v>
      </c>
      <c r="BR111" s="429">
        <v>0</v>
      </c>
    </row>
    <row r="112" spans="20:70" ht="12" x14ac:dyDescent="0.2">
      <c r="T112" s="400" t="s">
        <v>73</v>
      </c>
      <c r="U112" s="413">
        <v>42907</v>
      </c>
      <c r="V112" s="406">
        <v>-3.3293914381898335E-3</v>
      </c>
      <c r="W112" s="406">
        <v>-3.3294917744006998E-3</v>
      </c>
      <c r="X112" s="407">
        <f t="shared" si="4"/>
        <v>1.0033621086627878E-3</v>
      </c>
      <c r="Z112" s="400" t="s">
        <v>73</v>
      </c>
      <c r="AA112" s="413">
        <v>42906</v>
      </c>
      <c r="AB112" s="406">
        <v>-3.3450774588785711E-3</v>
      </c>
      <c r="AC112" s="406">
        <v>-3.3451345770926159E-3</v>
      </c>
      <c r="AD112" s="407">
        <f t="shared" si="5"/>
        <v>5.7118214044811488E-4</v>
      </c>
      <c r="AQ112" s="400" t="s">
        <v>0</v>
      </c>
      <c r="AR112" s="413">
        <v>52442</v>
      </c>
      <c r="AS112" s="406">
        <v>1.5596699982468017E-2</v>
      </c>
      <c r="AT112" s="406">
        <v>1.5586343831261977E-2</v>
      </c>
      <c r="AU112" s="407">
        <f t="shared" si="6"/>
        <v>0.10356151206040304</v>
      </c>
      <c r="AW112" s="400" t="s">
        <v>0</v>
      </c>
      <c r="AX112" s="413">
        <v>52442</v>
      </c>
      <c r="AY112" s="406">
        <v>1.5739174715828679E-2</v>
      </c>
      <c r="AZ112" s="406">
        <f>_xll.qlYieldTSForwardRate(YieldCurve_3M,AX111,AX112,"Act/365","Continuous","Quarterly")</f>
        <v>1.5640744876822717E-2</v>
      </c>
      <c r="BA112" s="407">
        <f t="shared" si="7"/>
        <v>0.98429839005962494</v>
      </c>
      <c r="BH112" s="428" t="s">
        <v>308</v>
      </c>
      <c r="BI112" s="429">
        <v>0</v>
      </c>
      <c r="BK112" s="428" t="s">
        <v>308</v>
      </c>
      <c r="BL112" s="429">
        <v>0</v>
      </c>
      <c r="BN112" s="428" t="s">
        <v>308</v>
      </c>
      <c r="BO112" s="429">
        <v>0</v>
      </c>
      <c r="BQ112" s="428" t="s">
        <v>308</v>
      </c>
      <c r="BR112" s="429">
        <v>0</v>
      </c>
    </row>
    <row r="113" spans="20:70" ht="12" x14ac:dyDescent="0.2">
      <c r="T113" s="400" t="s">
        <v>73</v>
      </c>
      <c r="U113" s="413">
        <v>42908</v>
      </c>
      <c r="V113" s="406">
        <v>-3.32298625119917E-3</v>
      </c>
      <c r="W113" s="406">
        <v>-3.3230951621423276E-3</v>
      </c>
      <c r="X113" s="407">
        <f t="shared" si="4"/>
        <v>1.0891094315767721E-3</v>
      </c>
      <c r="Z113" s="400" t="s">
        <v>73</v>
      </c>
      <c r="AA113" s="413">
        <v>42907</v>
      </c>
      <c r="AB113" s="406">
        <v>-3.3399400319903422E-3</v>
      </c>
      <c r="AC113" s="406">
        <v>-3.340001131719607E-3</v>
      </c>
      <c r="AD113" s="407">
        <f t="shared" si="5"/>
        <v>6.1099729264761649E-4</v>
      </c>
      <c r="AQ113" s="400" t="s">
        <v>0</v>
      </c>
      <c r="AR113" s="413">
        <v>52534</v>
      </c>
      <c r="AS113" s="406">
        <v>1.5579941866482941E-2</v>
      </c>
      <c r="AT113" s="406">
        <v>1.5569720533996472E-2</v>
      </c>
      <c r="AU113" s="407">
        <f t="shared" si="6"/>
        <v>0.10221332486468407</v>
      </c>
      <c r="AW113" s="400" t="s">
        <v>0</v>
      </c>
      <c r="AX113" s="413">
        <v>52534</v>
      </c>
      <c r="AY113" s="406">
        <v>1.5720210445263047E-2</v>
      </c>
      <c r="AZ113" s="406">
        <f>_xll.qlYieldTSForwardRate(YieldCurve_3M,AX112,AX113,"Act/365","Continuous","Quarterly")</f>
        <v>1.5624672585043714E-2</v>
      </c>
      <c r="BA113" s="407">
        <f t="shared" si="7"/>
        <v>0.95537860219332971</v>
      </c>
      <c r="BH113" s="428" t="s">
        <v>309</v>
      </c>
      <c r="BI113" s="429">
        <v>0</v>
      </c>
      <c r="BK113" s="428" t="s">
        <v>309</v>
      </c>
      <c r="BL113" s="429">
        <v>0</v>
      </c>
      <c r="BN113" s="428" t="s">
        <v>309</v>
      </c>
      <c r="BO113" s="429">
        <v>0</v>
      </c>
      <c r="BQ113" s="428" t="s">
        <v>309</v>
      </c>
      <c r="BR113" s="429">
        <v>0</v>
      </c>
    </row>
    <row r="114" spans="20:70" ht="12" x14ac:dyDescent="0.2">
      <c r="T114" s="400" t="s">
        <v>73</v>
      </c>
      <c r="U114" s="413">
        <v>42909</v>
      </c>
      <c r="V114" s="406">
        <v>-3.3113274706333055E-3</v>
      </c>
      <c r="W114" s="406">
        <v>-3.3114370357034506E-3</v>
      </c>
      <c r="X114" s="407">
        <f t="shared" si="4"/>
        <v>1.0956507014506234E-3</v>
      </c>
      <c r="Z114" s="400" t="s">
        <v>73</v>
      </c>
      <c r="AA114" s="413">
        <v>42908</v>
      </c>
      <c r="AB114" s="406">
        <v>-3.3304225946053315E-3</v>
      </c>
      <c r="AC114" s="406">
        <v>-3.330482008798122E-3</v>
      </c>
      <c r="AD114" s="407">
        <f t="shared" si="5"/>
        <v>5.9414192790478715E-4</v>
      </c>
      <c r="AQ114" s="400" t="s">
        <v>0</v>
      </c>
      <c r="AR114" s="413">
        <v>52625</v>
      </c>
      <c r="AS114" s="406">
        <v>1.5573897435915264E-2</v>
      </c>
      <c r="AT114" s="406">
        <v>1.5563766189819812E-2</v>
      </c>
      <c r="AU114" s="407">
        <f t="shared" si="6"/>
        <v>0.10131246095451338</v>
      </c>
      <c r="AW114" s="400" t="s">
        <v>0</v>
      </c>
      <c r="AX114" s="413">
        <v>52625</v>
      </c>
      <c r="AY114" s="406">
        <v>1.5706154505042987E-2</v>
      </c>
      <c r="AZ114" s="406">
        <f>_xll.qlYieldTSForwardRate(YieldCurve_3M,AX113,AX114,"Act/365","Continuous","Quarterly")</f>
        <v>1.5618885725147726E-2</v>
      </c>
      <c r="BA114" s="407">
        <f t="shared" si="7"/>
        <v>0.87268779895260939</v>
      </c>
      <c r="BH114" s="428" t="s">
        <v>310</v>
      </c>
      <c r="BI114" s="429">
        <v>0</v>
      </c>
      <c r="BK114" s="428" t="s">
        <v>310</v>
      </c>
      <c r="BL114" s="429">
        <v>0</v>
      </c>
      <c r="BN114" s="428" t="s">
        <v>310</v>
      </c>
      <c r="BO114" s="429">
        <v>0</v>
      </c>
      <c r="BQ114" s="428" t="s">
        <v>310</v>
      </c>
      <c r="BR114" s="429">
        <v>0</v>
      </c>
    </row>
    <row r="115" spans="20:70" ht="12" x14ac:dyDescent="0.2">
      <c r="T115" s="400" t="s">
        <v>73</v>
      </c>
      <c r="U115" s="413">
        <v>42912</v>
      </c>
      <c r="V115" s="406">
        <v>-3.3001467597434647E-3</v>
      </c>
      <c r="W115" s="406">
        <v>-3.3002562310793827E-3</v>
      </c>
      <c r="X115" s="407">
        <f t="shared" si="4"/>
        <v>1.0947133591808489E-3</v>
      </c>
      <c r="Z115" s="400" t="s">
        <v>73</v>
      </c>
      <c r="AA115" s="413">
        <v>42909</v>
      </c>
      <c r="AB115" s="406">
        <v>-3.3212505794549441E-3</v>
      </c>
      <c r="AC115" s="406">
        <v>-3.3213080700763092E-3</v>
      </c>
      <c r="AD115" s="407">
        <f t="shared" si="5"/>
        <v>5.7490621365070826E-4</v>
      </c>
      <c r="AQ115" s="400" t="s">
        <v>0</v>
      </c>
      <c r="AR115" s="413">
        <v>52716</v>
      </c>
      <c r="AS115" s="406">
        <v>1.5585924141600625E-2</v>
      </c>
      <c r="AT115" s="406">
        <v>1.5575972951198752E-2</v>
      </c>
      <c r="AU115" s="407">
        <f t="shared" si="6"/>
        <v>9.9511904018724506E-2</v>
      </c>
      <c r="AW115" s="400" t="s">
        <v>0</v>
      </c>
      <c r="AX115" s="413">
        <v>52716</v>
      </c>
      <c r="AY115" s="406">
        <v>1.5700245116793958E-2</v>
      </c>
      <c r="AZ115" s="406">
        <f>_xll.qlYieldTSForwardRate(YieldCurve_3M,AX114,AX115,"Act/365","Continuous","Quarterly")</f>
        <v>1.5631447241757728E-2</v>
      </c>
      <c r="BA115" s="407">
        <f t="shared" si="7"/>
        <v>0.68797875036229894</v>
      </c>
      <c r="BH115" s="428" t="s">
        <v>311</v>
      </c>
      <c r="BI115" s="429">
        <v>0</v>
      </c>
      <c r="BK115" s="428" t="s">
        <v>311</v>
      </c>
      <c r="BL115" s="429">
        <v>0</v>
      </c>
      <c r="BN115" s="428" t="s">
        <v>311</v>
      </c>
      <c r="BO115" s="429">
        <v>0</v>
      </c>
      <c r="BQ115" s="428" t="s">
        <v>311</v>
      </c>
      <c r="BR115" s="429">
        <v>0</v>
      </c>
    </row>
    <row r="116" spans="20:70" ht="12" x14ac:dyDescent="0.2">
      <c r="T116" s="400" t="s">
        <v>73</v>
      </c>
      <c r="U116" s="413">
        <v>42913</v>
      </c>
      <c r="V116" s="406">
        <v>-3.2794680939618281E-3</v>
      </c>
      <c r="W116" s="406">
        <v>-3.2795747905383335E-3</v>
      </c>
      <c r="X116" s="407">
        <f t="shared" si="4"/>
        <v>1.0669657650539538E-3</v>
      </c>
      <c r="Z116" s="400" t="s">
        <v>73</v>
      </c>
      <c r="AA116" s="413">
        <v>42912</v>
      </c>
      <c r="AB116" s="406">
        <v>-3.3041252465281826E-3</v>
      </c>
      <c r="AC116" s="406">
        <v>-3.3041780728750125E-3</v>
      </c>
      <c r="AD116" s="407">
        <f t="shared" si="5"/>
        <v>5.282634682989007E-4</v>
      </c>
      <c r="AQ116" s="400" t="s">
        <v>0</v>
      </c>
      <c r="AR116" s="413">
        <v>52807</v>
      </c>
      <c r="AS116" s="406">
        <v>1.5569743370794645E-2</v>
      </c>
      <c r="AT116" s="406">
        <v>1.5560049042761825E-2</v>
      </c>
      <c r="AU116" s="407">
        <f t="shared" si="6"/>
        <v>9.6943280328207204E-2</v>
      </c>
      <c r="AW116" s="400" t="s">
        <v>0</v>
      </c>
      <c r="AX116" s="413">
        <v>52807</v>
      </c>
      <c r="AY116" s="406">
        <v>1.5655821188880831E-2</v>
      </c>
      <c r="AZ116" s="406">
        <f>_xll.qlYieldTSForwardRate(YieldCurve_3M,AX115,AX116,"Act/365","Continuous","Quarterly")</f>
        <v>1.5615760129007091E-2</v>
      </c>
      <c r="BA116" s="407">
        <f t="shared" si="7"/>
        <v>0.40061059873740601</v>
      </c>
      <c r="BH116" s="428" t="s">
        <v>312</v>
      </c>
      <c r="BI116" s="429">
        <v>0</v>
      </c>
      <c r="BK116" s="428" t="s">
        <v>312</v>
      </c>
      <c r="BL116" s="429">
        <v>0</v>
      </c>
      <c r="BN116" s="428" t="s">
        <v>312</v>
      </c>
      <c r="BO116" s="429">
        <v>0</v>
      </c>
      <c r="BQ116" s="428" t="s">
        <v>312</v>
      </c>
      <c r="BR116" s="429">
        <v>0</v>
      </c>
    </row>
    <row r="117" spans="20:70" ht="12" x14ac:dyDescent="0.2">
      <c r="T117" s="400" t="s">
        <v>73</v>
      </c>
      <c r="U117" s="413">
        <v>42914</v>
      </c>
      <c r="V117" s="406">
        <v>-3.2605613750113643E-3</v>
      </c>
      <c r="W117" s="406">
        <v>-3.2606626157284067E-3</v>
      </c>
      <c r="X117" s="407">
        <f t="shared" si="4"/>
        <v>1.0124071704240012E-3</v>
      </c>
      <c r="Z117" s="400" t="s">
        <v>73</v>
      </c>
      <c r="AA117" s="413">
        <v>42913</v>
      </c>
      <c r="AB117" s="406">
        <v>-3.2882859011803081E-3</v>
      </c>
      <c r="AC117" s="406">
        <v>-3.2883332214907399E-3</v>
      </c>
      <c r="AD117" s="407">
        <f t="shared" si="5"/>
        <v>4.7320310431805263E-4</v>
      </c>
      <c r="AQ117" s="400" t="s">
        <v>0</v>
      </c>
      <c r="AR117" s="413">
        <v>52901</v>
      </c>
      <c r="AS117" s="406">
        <v>1.5551378633320278E-2</v>
      </c>
      <c r="AT117" s="406">
        <v>1.5541872594763573E-2</v>
      </c>
      <c r="AU117" s="407">
        <f t="shared" si="6"/>
        <v>9.5060385567041078E-2</v>
      </c>
      <c r="AW117" s="400" t="s">
        <v>0</v>
      </c>
      <c r="AX117" s="413">
        <v>52901</v>
      </c>
      <c r="AY117" s="406">
        <v>1.5601450877097335E-2</v>
      </c>
      <c r="AZ117" s="406">
        <f>_xll.qlYieldTSForwardRate(YieldCurve_3M,AX116,AX117,"Act/365","Continuous","Quarterly")</f>
        <v>1.5597277316017873E-2</v>
      </c>
      <c r="BA117" s="407">
        <f t="shared" si="7"/>
        <v>4.173561079462082E-2</v>
      </c>
      <c r="BH117" s="428" t="s">
        <v>313</v>
      </c>
      <c r="BI117" s="429">
        <v>0</v>
      </c>
      <c r="BK117" s="428" t="s">
        <v>313</v>
      </c>
      <c r="BL117" s="429">
        <v>0</v>
      </c>
      <c r="BN117" s="428" t="s">
        <v>313</v>
      </c>
      <c r="BO117" s="429">
        <v>0</v>
      </c>
      <c r="BQ117" s="428" t="s">
        <v>313</v>
      </c>
      <c r="BR117" s="429">
        <v>0</v>
      </c>
    </row>
    <row r="118" spans="20:70" ht="12" x14ac:dyDescent="0.2">
      <c r="T118" s="400" t="s">
        <v>73</v>
      </c>
      <c r="U118" s="413">
        <v>42915</v>
      </c>
      <c r="V118" s="406">
        <v>-3.2520385843776791E-3</v>
      </c>
      <c r="W118" s="406">
        <v>-3.2521357095255492E-3</v>
      </c>
      <c r="X118" s="407">
        <f t="shared" si="4"/>
        <v>9.7125147870049527E-4</v>
      </c>
      <c r="Z118" s="400" t="s">
        <v>73</v>
      </c>
      <c r="AA118" s="413">
        <v>42914</v>
      </c>
      <c r="AB118" s="406">
        <v>-3.2810428672585168E-3</v>
      </c>
      <c r="AC118" s="406">
        <v>-3.2810870014885023E-3</v>
      </c>
      <c r="AD118" s="407">
        <f t="shared" si="5"/>
        <v>4.4134229985458989E-4</v>
      </c>
      <c r="AQ118" s="400" t="s">
        <v>0</v>
      </c>
      <c r="AR118" s="413">
        <v>52993</v>
      </c>
      <c r="AS118" s="406">
        <v>1.5517125884704167E-2</v>
      </c>
      <c r="AT118" s="406">
        <v>1.550774144976365E-2</v>
      </c>
      <c r="AU118" s="407">
        <f t="shared" si="6"/>
        <v>9.3844349405170641E-2</v>
      </c>
      <c r="AW118" s="400" t="s">
        <v>0</v>
      </c>
      <c r="AX118" s="413">
        <v>52993</v>
      </c>
      <c r="AY118" s="406">
        <v>1.5523369124373921E-2</v>
      </c>
      <c r="AZ118" s="406">
        <f>_xll.qlYieldTSForwardRate(YieldCurve_3M,AX117,AX118,"Act/365","Continuous","Quarterly")</f>
        <v>1.5562225470835599E-2</v>
      </c>
      <c r="BA118" s="407">
        <f t="shared" si="7"/>
        <v>-0.3885634646167736</v>
      </c>
      <c r="BH118" s="428" t="s">
        <v>314</v>
      </c>
      <c r="BI118" s="429">
        <v>0</v>
      </c>
      <c r="BK118" s="428" t="s">
        <v>314</v>
      </c>
      <c r="BL118" s="429">
        <v>0</v>
      </c>
      <c r="BN118" s="428" t="s">
        <v>314</v>
      </c>
      <c r="BO118" s="429">
        <v>0</v>
      </c>
      <c r="BQ118" s="428" t="s">
        <v>314</v>
      </c>
      <c r="BR118" s="429">
        <v>0</v>
      </c>
    </row>
    <row r="119" spans="20:70" ht="12" x14ac:dyDescent="0.2">
      <c r="T119" s="400" t="s">
        <v>73</v>
      </c>
      <c r="U119" s="413">
        <v>42916</v>
      </c>
      <c r="V119" s="406">
        <v>-3.2441008921002489E-3</v>
      </c>
      <c r="W119" s="406">
        <v>-3.2441930410411824E-3</v>
      </c>
      <c r="X119" s="407">
        <f t="shared" si="4"/>
        <v>9.214894093351883E-4</v>
      </c>
      <c r="Z119" s="400" t="s">
        <v>73</v>
      </c>
      <c r="AA119" s="413">
        <v>42915</v>
      </c>
      <c r="AB119" s="406">
        <v>-3.2742260038934952E-3</v>
      </c>
      <c r="AC119" s="406">
        <v>-3.2742666846286047E-3</v>
      </c>
      <c r="AD119" s="407">
        <f t="shared" si="5"/>
        <v>4.0680735109537014E-4</v>
      </c>
      <c r="AQ119" s="400" t="s">
        <v>0</v>
      </c>
      <c r="AR119" s="413">
        <v>53080</v>
      </c>
      <c r="AS119" s="406">
        <v>1.547089991029108E-2</v>
      </c>
      <c r="AT119" s="406">
        <v>1.5461619189436785E-2</v>
      </c>
      <c r="AU119" s="407">
        <f t="shared" si="6"/>
        <v>9.2807208542950576E-2</v>
      </c>
      <c r="AW119" s="400" t="s">
        <v>0</v>
      </c>
      <c r="AX119" s="413">
        <v>53080</v>
      </c>
      <c r="AY119" s="406">
        <v>1.5423890433212812E-2</v>
      </c>
      <c r="AZ119" s="406">
        <f>_xll.qlYieldTSForwardRate(YieldCurve_3M,AX118,AX119,"Act/365","Continuous","Quarterly")</f>
        <v>1.5515598862219515E-2</v>
      </c>
      <c r="BA119" s="407">
        <f t="shared" si="7"/>
        <v>-0.91708429006702796</v>
      </c>
      <c r="BH119" s="428" t="s">
        <v>315</v>
      </c>
      <c r="BI119" s="429">
        <v>0</v>
      </c>
      <c r="BK119" s="428" t="s">
        <v>315</v>
      </c>
      <c r="BL119" s="429">
        <v>0</v>
      </c>
      <c r="BN119" s="428" t="s">
        <v>315</v>
      </c>
      <c r="BO119" s="429">
        <v>0</v>
      </c>
      <c r="BQ119" s="428" t="s">
        <v>315</v>
      </c>
      <c r="BR119" s="429">
        <v>0</v>
      </c>
    </row>
    <row r="120" spans="20:70" ht="12" x14ac:dyDescent="0.2">
      <c r="T120" s="400" t="s">
        <v>73</v>
      </c>
      <c r="U120" s="413">
        <v>42919</v>
      </c>
      <c r="V120" s="406">
        <v>-3.2367661365044443E-3</v>
      </c>
      <c r="W120" s="406">
        <v>-3.2368524296357165E-3</v>
      </c>
      <c r="X120" s="407">
        <f t="shared" si="4"/>
        <v>8.6293131272129758E-4</v>
      </c>
      <c r="Z120" s="400" t="s">
        <v>73</v>
      </c>
      <c r="AA120" s="413">
        <v>42916</v>
      </c>
      <c r="AB120" s="406">
        <v>-3.2678487687141599E-3</v>
      </c>
      <c r="AC120" s="406">
        <v>-3.2678857241229095E-3</v>
      </c>
      <c r="AD120" s="407">
        <f t="shared" si="5"/>
        <v>3.6955408749643481E-4</v>
      </c>
      <c r="AQ120" s="400" t="s">
        <v>0</v>
      </c>
      <c r="AR120" s="413">
        <v>53171</v>
      </c>
      <c r="AS120" s="406">
        <v>1.5454643835893726E-2</v>
      </c>
      <c r="AT120" s="406">
        <v>1.5445446334306733E-2</v>
      </c>
      <c r="AU120" s="407">
        <f t="shared" si="6"/>
        <v>9.1975015869931454E-2</v>
      </c>
      <c r="AW120" s="400" t="s">
        <v>0</v>
      </c>
      <c r="AX120" s="413">
        <v>53171</v>
      </c>
      <c r="AY120" s="406">
        <v>1.5344044609110053E-2</v>
      </c>
      <c r="AZ120" s="406">
        <f>_xll.qlYieldTSForwardRate(YieldCurve_3M,AX119,AX120,"Act/365","Continuous","Quarterly")</f>
        <v>1.5499115641889563E-2</v>
      </c>
      <c r="BA120" s="407">
        <f t="shared" si="7"/>
        <v>-1.5507103277950969</v>
      </c>
      <c r="BH120" s="428" t="s">
        <v>316</v>
      </c>
      <c r="BI120" s="429">
        <v>0</v>
      </c>
      <c r="BK120" s="428" t="s">
        <v>316</v>
      </c>
      <c r="BL120" s="429">
        <v>0</v>
      </c>
      <c r="BN120" s="428" t="s">
        <v>316</v>
      </c>
      <c r="BO120" s="429">
        <v>0</v>
      </c>
      <c r="BQ120" s="428" t="s">
        <v>316</v>
      </c>
      <c r="BR120" s="429">
        <v>0</v>
      </c>
    </row>
    <row r="121" spans="20:70" ht="12" x14ac:dyDescent="0.2">
      <c r="T121" s="400" t="s">
        <v>73</v>
      </c>
      <c r="U121" s="413">
        <v>42920</v>
      </c>
      <c r="V121" s="406">
        <v>-3.2241956048090193E-3</v>
      </c>
      <c r="W121" s="406">
        <v>-3.2242671605484802E-3</v>
      </c>
      <c r="X121" s="407">
        <f t="shared" si="4"/>
        <v>7.1555739460885809E-4</v>
      </c>
      <c r="Z121" s="400" t="s">
        <v>73</v>
      </c>
      <c r="AA121" s="413">
        <v>42919</v>
      </c>
      <c r="AB121" s="406">
        <v>-3.2566270164949827E-3</v>
      </c>
      <c r="AC121" s="406">
        <v>-3.2566555895452483E-3</v>
      </c>
      <c r="AD121" s="407">
        <f t="shared" si="5"/>
        <v>2.8573050265667116E-4</v>
      </c>
      <c r="AQ121" s="400" t="s">
        <v>0</v>
      </c>
      <c r="AR121" s="413">
        <v>53265</v>
      </c>
      <c r="AS121" s="406">
        <v>1.5436265772366297E-2</v>
      </c>
      <c r="AT121" s="406">
        <v>1.542712330851642E-2</v>
      </c>
      <c r="AU121" s="407">
        <f t="shared" si="6"/>
        <v>9.1424638498770888E-2</v>
      </c>
      <c r="AW121" s="400" t="s">
        <v>0</v>
      </c>
      <c r="AX121" s="413">
        <v>53265</v>
      </c>
      <c r="AY121" s="406">
        <v>1.5251030574045055E-2</v>
      </c>
      <c r="AZ121" s="406">
        <f>_xll.qlYieldTSForwardRate(YieldCurve_3M,AX120,AX121,"Act/365","Continuous","Quarterly")</f>
        <v>1.5479728142722185E-2</v>
      </c>
      <c r="BA121" s="407">
        <f t="shared" si="7"/>
        <v>-2.2869756867712963</v>
      </c>
      <c r="BH121" s="428" t="s">
        <v>317</v>
      </c>
      <c r="BI121" s="429">
        <v>0</v>
      </c>
      <c r="BK121" s="428" t="s">
        <v>317</v>
      </c>
      <c r="BL121" s="429">
        <v>0</v>
      </c>
      <c r="BN121" s="428" t="s">
        <v>317</v>
      </c>
      <c r="BO121" s="429">
        <v>0</v>
      </c>
      <c r="BQ121" s="428" t="s">
        <v>317</v>
      </c>
      <c r="BR121" s="429">
        <v>0</v>
      </c>
    </row>
    <row r="122" spans="20:70" ht="12" x14ac:dyDescent="0.2">
      <c r="T122" s="400" t="s">
        <v>73</v>
      </c>
      <c r="U122" s="413">
        <v>42921</v>
      </c>
      <c r="V122" s="406">
        <v>-3.2138132433702257E-3</v>
      </c>
      <c r="W122" s="406">
        <v>-3.2138669417857992E-3</v>
      </c>
      <c r="X122" s="407">
        <f t="shared" si="4"/>
        <v>5.3698415573497082E-4</v>
      </c>
      <c r="Z122" s="400" t="s">
        <v>73</v>
      </c>
      <c r="AA122" s="413">
        <v>42920</v>
      </c>
      <c r="AB122" s="406">
        <v>-3.2470052723853789E-3</v>
      </c>
      <c r="AC122" s="406">
        <v>-3.247024507270312E-3</v>
      </c>
      <c r="AD122" s="407">
        <f t="shared" si="5"/>
        <v>1.9234884933092E-4</v>
      </c>
      <c r="AQ122" s="400" t="s">
        <v>0</v>
      </c>
      <c r="AR122" s="413">
        <v>53357</v>
      </c>
      <c r="AS122" s="406">
        <v>1.5416283333587485E-2</v>
      </c>
      <c r="AT122" s="406">
        <v>1.5407163132450313E-2</v>
      </c>
      <c r="AU122" s="407">
        <f t="shared" si="6"/>
        <v>9.1202011371725039E-2</v>
      </c>
      <c r="AW122" s="400" t="s">
        <v>0</v>
      </c>
      <c r="AX122" s="413">
        <v>53357</v>
      </c>
      <c r="AY122" s="406">
        <v>1.5146997775155383E-2</v>
      </c>
      <c r="AZ122" s="406">
        <f>_xll.qlYieldTSForwardRate(YieldCurve_3M,AX121,AX122,"Act/365","Continuous","Quarterly")</f>
        <v>1.5457919830081256E-2</v>
      </c>
      <c r="BA122" s="407">
        <f t="shared" si="7"/>
        <v>-3.1092205492587279</v>
      </c>
      <c r="BH122" s="428" t="s">
        <v>318</v>
      </c>
      <c r="BI122" s="429">
        <v>0</v>
      </c>
      <c r="BK122" s="428" t="s">
        <v>318</v>
      </c>
      <c r="BL122" s="429">
        <v>0</v>
      </c>
      <c r="BN122" s="428" t="s">
        <v>318</v>
      </c>
      <c r="BO122" s="429">
        <v>0</v>
      </c>
      <c r="BQ122" s="428" t="s">
        <v>318</v>
      </c>
      <c r="BR122" s="429">
        <v>0</v>
      </c>
    </row>
    <row r="123" spans="20:70" ht="12" x14ac:dyDescent="0.2">
      <c r="T123" s="400" t="s">
        <v>73</v>
      </c>
      <c r="U123" s="413">
        <v>42922</v>
      </c>
      <c r="V123" s="406">
        <v>-3.2097607430056963E-3</v>
      </c>
      <c r="W123" s="406">
        <v>-3.209803905959892E-3</v>
      </c>
      <c r="X123" s="407">
        <f t="shared" si="4"/>
        <v>4.3162954195628128E-4</v>
      </c>
      <c r="Z123" s="400" t="s">
        <v>73</v>
      </c>
      <c r="AA123" s="413">
        <v>42921</v>
      </c>
      <c r="AB123" s="406">
        <v>-3.2430280494845504E-3</v>
      </c>
      <c r="AC123" s="406">
        <v>-3.2430421250792909E-3</v>
      </c>
      <c r="AD123" s="407">
        <f t="shared" si="5"/>
        <v>1.4075594740540348E-4</v>
      </c>
      <c r="AQ123" s="400" t="s">
        <v>0</v>
      </c>
      <c r="AR123" s="413">
        <v>53447</v>
      </c>
      <c r="AS123" s="406">
        <v>1.5398923502656384E-2</v>
      </c>
      <c r="AT123" s="406">
        <v>1.5389849138623003E-2</v>
      </c>
      <c r="AU123" s="407">
        <f t="shared" si="6"/>
        <v>9.0743640333811049E-2</v>
      </c>
      <c r="AW123" s="400" t="s">
        <v>0</v>
      </c>
      <c r="AX123" s="413">
        <v>53447</v>
      </c>
      <c r="AY123" s="406">
        <v>1.5034705540106342E-2</v>
      </c>
      <c r="AZ123" s="406">
        <f>_xll.qlYieldTSForwardRate(YieldCurve_3M,AX122,AX123,"Act/365","Continuous","Quarterly")</f>
        <v>1.5439293908291013E-2</v>
      </c>
      <c r="BA123" s="407">
        <f t="shared" si="7"/>
        <v>-4.0458836818467114</v>
      </c>
      <c r="BH123" s="428" t="s">
        <v>319</v>
      </c>
      <c r="BI123" s="429">
        <v>0</v>
      </c>
      <c r="BK123" s="428" t="s">
        <v>319</v>
      </c>
      <c r="BL123" s="429">
        <v>0</v>
      </c>
      <c r="BN123" s="428" t="s">
        <v>319</v>
      </c>
      <c r="BO123" s="429">
        <v>0</v>
      </c>
      <c r="BQ123" s="428" t="s">
        <v>319</v>
      </c>
      <c r="BR123" s="429">
        <v>0</v>
      </c>
    </row>
    <row r="124" spans="20:70" ht="12" x14ac:dyDescent="0.2">
      <c r="T124" s="400" t="s">
        <v>73</v>
      </c>
      <c r="U124" s="413">
        <v>42923</v>
      </c>
      <c r="V124" s="406">
        <v>-3.2064182081828125E-3</v>
      </c>
      <c r="W124" s="406">
        <v>-3.206449843214978E-3</v>
      </c>
      <c r="X124" s="407">
        <f t="shared" si="4"/>
        <v>3.1635032165470284E-4</v>
      </c>
      <c r="Z124" s="400" t="s">
        <v>73</v>
      </c>
      <c r="AA124" s="413">
        <v>42922</v>
      </c>
      <c r="AB124" s="406">
        <v>-3.2395712030745126E-3</v>
      </c>
      <c r="AC124" s="406">
        <v>-3.2395798180059154E-3</v>
      </c>
      <c r="AD124" s="407">
        <f t="shared" si="5"/>
        <v>8.6149314027991752E-5</v>
      </c>
      <c r="AQ124" s="400" t="s">
        <v>0</v>
      </c>
      <c r="AR124" s="413">
        <v>53538</v>
      </c>
      <c r="AS124" s="406">
        <v>1.5382581782657057E-2</v>
      </c>
      <c r="AT124" s="406">
        <v>1.5373550585667382E-2</v>
      </c>
      <c r="AU124" s="407">
        <f t="shared" si="6"/>
        <v>9.031196989674195E-2</v>
      </c>
      <c r="AW124" s="400" t="s">
        <v>0</v>
      </c>
      <c r="AX124" s="413">
        <v>53538</v>
      </c>
      <c r="AY124" s="406">
        <v>1.4912464702007152E-2</v>
      </c>
      <c r="AZ124" s="406">
        <f>_xll.qlYieldTSForwardRate(YieldCurve_3M,AX123,AX124,"Act/365","Continuous","Quarterly")</f>
        <v>1.5421891423516637E-2</v>
      </c>
      <c r="BA124" s="407">
        <f t="shared" si="7"/>
        <v>-5.0942672150948445</v>
      </c>
      <c r="BH124" s="428" t="s">
        <v>320</v>
      </c>
      <c r="BI124" s="429">
        <v>0</v>
      </c>
      <c r="BK124" s="428" t="s">
        <v>320</v>
      </c>
      <c r="BL124" s="429">
        <v>0</v>
      </c>
      <c r="BN124" s="428" t="s">
        <v>320</v>
      </c>
      <c r="BO124" s="429">
        <v>0</v>
      </c>
      <c r="BQ124" s="428" t="s">
        <v>320</v>
      </c>
      <c r="BR124" s="429">
        <v>0</v>
      </c>
    </row>
    <row r="125" spans="20:70" ht="12" x14ac:dyDescent="0.2">
      <c r="T125" s="400" t="s">
        <v>73</v>
      </c>
      <c r="U125" s="413">
        <v>42926</v>
      </c>
      <c r="V125" s="406">
        <v>-3.2038034770815178E-3</v>
      </c>
      <c r="W125" s="406">
        <v>-3.2038225730496297E-3</v>
      </c>
      <c r="X125" s="407">
        <f t="shared" si="4"/>
        <v>1.9095968111903366E-4</v>
      </c>
      <c r="Z125" s="400" t="s">
        <v>73</v>
      </c>
      <c r="AA125" s="413">
        <v>42923</v>
      </c>
      <c r="AB125" s="406">
        <v>-3.2366481912780138E-3</v>
      </c>
      <c r="AC125" s="406">
        <v>-3.236651039026435E-3</v>
      </c>
      <c r="AD125" s="407">
        <f t="shared" si="5"/>
        <v>2.8477484211898718E-5</v>
      </c>
      <c r="AQ125" s="400" t="s">
        <v>0</v>
      </c>
      <c r="AR125" s="413">
        <v>53630</v>
      </c>
      <c r="AS125" s="406">
        <v>1.536397494158378E-2</v>
      </c>
      <c r="AT125" s="406">
        <v>1.5354934038732787E-2</v>
      </c>
      <c r="AU125" s="407">
        <f t="shared" si="6"/>
        <v>9.0409028509937095E-2</v>
      </c>
      <c r="AW125" s="400" t="s">
        <v>0</v>
      </c>
      <c r="AX125" s="413">
        <v>53630</v>
      </c>
      <c r="AY125" s="406">
        <v>1.4777949431841481E-2</v>
      </c>
      <c r="AZ125" s="406">
        <f>_xll.qlYieldTSForwardRate(YieldCurve_3M,AX124,AX125,"Act/365","Continuous","Quarterly")</f>
        <v>1.5401361359902927E-2</v>
      </c>
      <c r="BA125" s="407">
        <f t="shared" si="7"/>
        <v>-6.2341192806144621</v>
      </c>
      <c r="BH125" s="428" t="s">
        <v>321</v>
      </c>
      <c r="BI125" s="429">
        <v>0</v>
      </c>
      <c r="BK125" s="428" t="s">
        <v>321</v>
      </c>
      <c r="BL125" s="429">
        <v>0</v>
      </c>
      <c r="BN125" s="428" t="s">
        <v>321</v>
      </c>
      <c r="BO125" s="429">
        <v>0</v>
      </c>
      <c r="BQ125" s="428" t="s">
        <v>321</v>
      </c>
      <c r="BR125" s="429">
        <v>0</v>
      </c>
    </row>
    <row r="126" spans="20:70" ht="12" x14ac:dyDescent="0.2">
      <c r="T126" s="400" t="s">
        <v>73</v>
      </c>
      <c r="U126" s="413">
        <v>42927</v>
      </c>
      <c r="V126" s="406">
        <v>-3.2010892176331587E-3</v>
      </c>
      <c r="W126" s="406">
        <v>-3.2010797709813286E-3</v>
      </c>
      <c r="X126" s="407">
        <f t="shared" si="4"/>
        <v>-9.4466518301382363E-5</v>
      </c>
      <c r="Z126" s="400" t="s">
        <v>73</v>
      </c>
      <c r="AA126" s="413">
        <v>42926</v>
      </c>
      <c r="AB126" s="406">
        <v>-3.2326489061553624E-3</v>
      </c>
      <c r="AC126" s="406">
        <v>-3.23263917430515E-3</v>
      </c>
      <c r="AD126" s="407">
        <f t="shared" si="5"/>
        <v>-9.7318502124098261E-5</v>
      </c>
      <c r="AQ126" s="400" t="s">
        <v>0</v>
      </c>
      <c r="AR126" s="413">
        <v>53722</v>
      </c>
      <c r="AS126" s="406">
        <v>1.5343162509086582E-2</v>
      </c>
      <c r="AT126" s="406">
        <v>1.5334056093796464E-2</v>
      </c>
      <c r="AU126" s="407">
        <f t="shared" si="6"/>
        <v>9.106415290118311E-2</v>
      </c>
      <c r="AW126" s="400" t="s">
        <v>0</v>
      </c>
      <c r="AX126" s="413">
        <v>53722</v>
      </c>
      <c r="AY126" s="406">
        <v>1.4631876534581312E-2</v>
      </c>
      <c r="AZ126" s="406">
        <f>_xll.qlYieldTSForwardRate(YieldCurve_3M,AX125,AX126,"Act/365","Continuous","Quarterly")</f>
        <v>1.5377733048277551E-2</v>
      </c>
      <c r="BA126" s="407">
        <f t="shared" si="7"/>
        <v>-7.4585651369623962</v>
      </c>
      <c r="BH126" s="428" t="s">
        <v>322</v>
      </c>
      <c r="BI126" s="429">
        <v>0</v>
      </c>
      <c r="BK126" s="428" t="s">
        <v>322</v>
      </c>
      <c r="BL126" s="429">
        <v>0</v>
      </c>
      <c r="BN126" s="428" t="s">
        <v>322</v>
      </c>
      <c r="BO126" s="429">
        <v>0</v>
      </c>
      <c r="BQ126" s="428" t="s">
        <v>322</v>
      </c>
      <c r="BR126" s="429">
        <v>0</v>
      </c>
    </row>
    <row r="127" spans="20:70" ht="12" x14ac:dyDescent="0.2">
      <c r="T127" s="400" t="s">
        <v>73</v>
      </c>
      <c r="U127" s="413">
        <v>42928</v>
      </c>
      <c r="V127" s="406">
        <v>-3.200979351654352E-3</v>
      </c>
      <c r="W127" s="406">
        <v>-3.2009378039272178E-3</v>
      </c>
      <c r="X127" s="407">
        <f t="shared" si="4"/>
        <v>-4.1547727134150919E-4</v>
      </c>
      <c r="Z127" s="400" t="s">
        <v>73</v>
      </c>
      <c r="AA127" s="413">
        <v>42927</v>
      </c>
      <c r="AB127" s="406">
        <v>-3.2305636497222006E-3</v>
      </c>
      <c r="AC127" s="406">
        <v>-3.2305402683116169E-3</v>
      </c>
      <c r="AD127" s="407">
        <f t="shared" si="5"/>
        <v>-2.3381410583708795E-4</v>
      </c>
      <c r="AQ127" s="400" t="s">
        <v>0</v>
      </c>
      <c r="AR127" s="413">
        <v>53812</v>
      </c>
      <c r="AS127" s="406">
        <v>1.5327203568989083E-2</v>
      </c>
      <c r="AT127" s="406">
        <v>1.5318015027365487E-2</v>
      </c>
      <c r="AU127" s="407">
        <f t="shared" si="6"/>
        <v>9.1885416235951839E-2</v>
      </c>
      <c r="AW127" s="400" t="s">
        <v>0</v>
      </c>
      <c r="AX127" s="413">
        <v>53812</v>
      </c>
      <c r="AY127" s="406">
        <v>1.4571882641836856E-2</v>
      </c>
      <c r="AZ127" s="406">
        <f>_xll.qlYieldTSForwardRate(YieldCurve_3M,AX126,AX127,"Act/365","Continuous","Quarterly")</f>
        <v>1.5359436385306352E-2</v>
      </c>
      <c r="BA127" s="407">
        <f t="shared" si="7"/>
        <v>-7.8755374346949587</v>
      </c>
      <c r="BH127" s="428" t="s">
        <v>323</v>
      </c>
      <c r="BI127" s="429">
        <v>0</v>
      </c>
      <c r="BK127" s="428" t="s">
        <v>323</v>
      </c>
      <c r="BL127" s="429">
        <v>0</v>
      </c>
      <c r="BN127" s="428" t="s">
        <v>323</v>
      </c>
      <c r="BO127" s="429">
        <v>0</v>
      </c>
      <c r="BQ127" s="428" t="s">
        <v>323</v>
      </c>
      <c r="BR127" s="429">
        <v>0</v>
      </c>
    </row>
    <row r="128" spans="20:70" ht="12" x14ac:dyDescent="0.2">
      <c r="T128" s="400" t="s">
        <v>73</v>
      </c>
      <c r="U128" s="413">
        <v>42929</v>
      </c>
      <c r="V128" s="406">
        <v>-3.2022712109577439E-3</v>
      </c>
      <c r="W128" s="406">
        <v>-3.2022117863307617E-3</v>
      </c>
      <c r="X128" s="407">
        <f t="shared" si="4"/>
        <v>-5.9424626982183815E-4</v>
      </c>
      <c r="Z128" s="400" t="s">
        <v>73</v>
      </c>
      <c r="AA128" s="413">
        <v>42928</v>
      </c>
      <c r="AB128" s="406">
        <v>-3.2305116810495966E-3</v>
      </c>
      <c r="AC128" s="406">
        <v>-3.2304809273609272E-3</v>
      </c>
      <c r="AD128" s="407">
        <f t="shared" si="5"/>
        <v>-3.0753688669456214E-4</v>
      </c>
      <c r="AQ128" s="400" t="s">
        <v>0</v>
      </c>
      <c r="AR128" s="413">
        <v>53903</v>
      </c>
      <c r="AS128" s="406">
        <v>1.531140569125468E-2</v>
      </c>
      <c r="AT128" s="406">
        <v>1.5302171198320537E-2</v>
      </c>
      <c r="AU128" s="407">
        <f t="shared" si="6"/>
        <v>9.2344929341434817E-2</v>
      </c>
      <c r="AW128" s="400" t="s">
        <v>0</v>
      </c>
      <c r="AX128" s="413">
        <v>53903</v>
      </c>
      <c r="AY128" s="406">
        <v>1.4580945618488304E-2</v>
      </c>
      <c r="AZ128" s="406">
        <f>_xll.qlYieldTSForwardRate(YieldCurve_3M,AX127,AX128,"Act/365","Continuous","Quarterly")</f>
        <v>1.5341697482100326E-2</v>
      </c>
      <c r="BA128" s="407">
        <f t="shared" si="7"/>
        <v>-7.6075186361202265</v>
      </c>
      <c r="BH128" s="428" t="s">
        <v>324</v>
      </c>
      <c r="BI128" s="429">
        <v>0</v>
      </c>
      <c r="BK128" s="428" t="s">
        <v>324</v>
      </c>
      <c r="BL128" s="429">
        <v>0</v>
      </c>
      <c r="BN128" s="428" t="s">
        <v>324</v>
      </c>
      <c r="BO128" s="429">
        <v>0</v>
      </c>
      <c r="BQ128" s="428" t="s">
        <v>324</v>
      </c>
      <c r="BR128" s="429">
        <v>0</v>
      </c>
    </row>
    <row r="129" spans="20:70" ht="12" x14ac:dyDescent="0.2">
      <c r="T129" s="400" t="s">
        <v>73</v>
      </c>
      <c r="U129" s="413">
        <v>42930</v>
      </c>
      <c r="V129" s="406">
        <v>-3.2043979026303102E-3</v>
      </c>
      <c r="W129" s="406">
        <v>-3.2043194772245357E-3</v>
      </c>
      <c r="X129" s="407">
        <f t="shared" si="4"/>
        <v>-7.842540577455287E-4</v>
      </c>
      <c r="Z129" s="400" t="s">
        <v>73</v>
      </c>
      <c r="AA129" s="413">
        <v>42929</v>
      </c>
      <c r="AB129" s="406">
        <v>-3.231074295006174E-3</v>
      </c>
      <c r="AC129" s="406">
        <v>-3.2310358336668774E-3</v>
      </c>
      <c r="AD129" s="407">
        <f t="shared" si="5"/>
        <v>-3.8461339296573527E-4</v>
      </c>
      <c r="AQ129" s="400" t="s">
        <v>0</v>
      </c>
      <c r="AR129" s="413">
        <v>53995</v>
      </c>
      <c r="AS129" s="406">
        <v>1.5288968485877271E-2</v>
      </c>
      <c r="AT129" s="406">
        <v>1.5279720148594141E-2</v>
      </c>
      <c r="AU129" s="407">
        <f t="shared" si="6"/>
        <v>9.2483372831301397E-2</v>
      </c>
      <c r="AW129" s="400" t="s">
        <v>0</v>
      </c>
      <c r="AX129" s="413">
        <v>53995</v>
      </c>
      <c r="AY129" s="406">
        <v>1.4589072221606764E-2</v>
      </c>
      <c r="AZ129" s="406">
        <f>_xll.qlYieldTSForwardRate(YieldCurve_3M,AX128,AX129,"Act/365","Continuous","Quarterly")</f>
        <v>1.5316747871427212E-2</v>
      </c>
      <c r="BA129" s="407">
        <f t="shared" si="7"/>
        <v>-7.2767564982044801</v>
      </c>
      <c r="BH129" s="428" t="s">
        <v>325</v>
      </c>
      <c r="BI129" s="429">
        <v>0</v>
      </c>
      <c r="BK129" s="428" t="s">
        <v>325</v>
      </c>
      <c r="BL129" s="429">
        <v>0</v>
      </c>
      <c r="BN129" s="428" t="s">
        <v>325</v>
      </c>
      <c r="BO129" s="429">
        <v>0</v>
      </c>
      <c r="BQ129" s="428" t="s">
        <v>325</v>
      </c>
      <c r="BR129" s="429">
        <v>0</v>
      </c>
    </row>
    <row r="130" spans="20:70" ht="12" x14ac:dyDescent="0.2">
      <c r="T130" s="400" t="s">
        <v>73</v>
      </c>
      <c r="U130" s="413">
        <v>42933</v>
      </c>
      <c r="V130" s="406">
        <v>-3.2073772650484922E-3</v>
      </c>
      <c r="W130" s="406">
        <v>-3.2072786961413998E-3</v>
      </c>
      <c r="X130" s="407">
        <f t="shared" si="4"/>
        <v>-9.8568907092467378E-4</v>
      </c>
      <c r="Z130" s="400" t="s">
        <v>73</v>
      </c>
      <c r="AA130" s="413">
        <v>42930</v>
      </c>
      <c r="AB130" s="406">
        <v>-3.2322649496512312E-3</v>
      </c>
      <c r="AC130" s="406">
        <v>-3.2322184398991005E-3</v>
      </c>
      <c r="AD130" s="407">
        <f t="shared" si="5"/>
        <v>-4.6509752130770993E-4</v>
      </c>
      <c r="AQ130" s="400" t="s">
        <v>0</v>
      </c>
      <c r="AR130" s="413">
        <v>54087</v>
      </c>
      <c r="AS130" s="406">
        <v>1.5272904444219821E-2</v>
      </c>
      <c r="AT130" s="406">
        <v>1.5263667999785652E-2</v>
      </c>
      <c r="AU130" s="407">
        <f t="shared" si="6"/>
        <v>9.2364444341692942E-2</v>
      </c>
      <c r="AW130" s="400" t="s">
        <v>0</v>
      </c>
      <c r="AX130" s="413">
        <v>54087</v>
      </c>
      <c r="AY130" s="406">
        <v>1.4608745576436504E-2</v>
      </c>
      <c r="AZ130" s="406">
        <f>_xll.qlYieldTSForwardRate(YieldCurve_3M,AX129,AX130,"Act/365","Continuous","Quarterly")</f>
        <v>1.5297611717947506E-2</v>
      </c>
      <c r="BA130" s="407">
        <f t="shared" si="7"/>
        <v>-6.8886614151100236</v>
      </c>
      <c r="BH130" s="428" t="s">
        <v>326</v>
      </c>
      <c r="BI130" s="429">
        <v>0</v>
      </c>
      <c r="BK130" s="428" t="s">
        <v>326</v>
      </c>
      <c r="BL130" s="429">
        <v>0</v>
      </c>
      <c r="BN130" s="428" t="s">
        <v>326</v>
      </c>
      <c r="BO130" s="429">
        <v>0</v>
      </c>
      <c r="BQ130" s="428" t="s">
        <v>326</v>
      </c>
      <c r="BR130" s="429">
        <v>0</v>
      </c>
    </row>
    <row r="131" spans="20:70" ht="12" x14ac:dyDescent="0.2">
      <c r="T131" s="400" t="s">
        <v>73</v>
      </c>
      <c r="U131" s="413">
        <v>42934</v>
      </c>
      <c r="V131" s="406">
        <v>-3.216267415945957E-3</v>
      </c>
      <c r="W131" s="406">
        <v>-3.2161246567399501E-3</v>
      </c>
      <c r="X131" s="407">
        <f t="shared" si="4"/>
        <v>-1.4275920600693992E-3</v>
      </c>
      <c r="Z131" s="400" t="s">
        <v>73</v>
      </c>
      <c r="AA131" s="413">
        <v>42933</v>
      </c>
      <c r="AB131" s="406">
        <v>-3.2368070181610993E-3</v>
      </c>
      <c r="AC131" s="406">
        <v>-3.2367432521011093E-3</v>
      </c>
      <c r="AD131" s="407">
        <f t="shared" si="5"/>
        <v>-6.3766059989981555E-4</v>
      </c>
      <c r="AQ131" s="400" t="s">
        <v>0</v>
      </c>
      <c r="AR131" s="413">
        <v>54178</v>
      </c>
      <c r="AS131" s="406">
        <v>1.5278745842543259E-2</v>
      </c>
      <c r="AT131" s="406">
        <v>1.5269459694177997E-2</v>
      </c>
      <c r="AU131" s="407">
        <f t="shared" si="6"/>
        <v>9.2861483652617594E-2</v>
      </c>
      <c r="AW131" s="400" t="s">
        <v>0</v>
      </c>
      <c r="AX131" s="413">
        <v>54178</v>
      </c>
      <c r="AY131" s="406">
        <v>1.464211952078982E-2</v>
      </c>
      <c r="AZ131" s="406">
        <f>_xll.qlYieldTSForwardRate(YieldCurve_3M,AX130,AX131,"Act/365","Continuous","Quarterly")</f>
        <v>1.530094113574461E-2</v>
      </c>
      <c r="BA131" s="407">
        <f t="shared" si="7"/>
        <v>-6.5882161495479066</v>
      </c>
      <c r="BH131" s="428" t="s">
        <v>327</v>
      </c>
      <c r="BI131" s="429">
        <v>0</v>
      </c>
      <c r="BK131" s="428" t="s">
        <v>327</v>
      </c>
      <c r="BL131" s="429">
        <v>0</v>
      </c>
      <c r="BN131" s="428" t="s">
        <v>327</v>
      </c>
      <c r="BO131" s="429">
        <v>0</v>
      </c>
      <c r="BQ131" s="428" t="s">
        <v>327</v>
      </c>
      <c r="BR131" s="429">
        <v>0</v>
      </c>
    </row>
    <row r="132" spans="20:70" ht="12" x14ac:dyDescent="0.2">
      <c r="T132" s="400" t="s">
        <v>73</v>
      </c>
      <c r="U132" s="413">
        <v>42935</v>
      </c>
      <c r="V132" s="406">
        <v>-3.2281781838703577E-3</v>
      </c>
      <c r="W132" s="406">
        <v>-3.2279872371845843E-3</v>
      </c>
      <c r="X132" s="407">
        <f t="shared" si="4"/>
        <v>-1.909466857733487E-3</v>
      </c>
      <c r="Z132" s="400" t="s">
        <v>73</v>
      </c>
      <c r="AA132" s="413">
        <v>42934</v>
      </c>
      <c r="AB132" s="406">
        <v>-3.2435771359866587E-3</v>
      </c>
      <c r="AC132" s="406">
        <v>-3.2434949295272516E-3</v>
      </c>
      <c r="AD132" s="407">
        <f t="shared" si="5"/>
        <v>-8.2206459407069277E-4</v>
      </c>
      <c r="AQ132" s="400" t="s">
        <v>0</v>
      </c>
      <c r="AR132" s="413">
        <v>54269</v>
      </c>
      <c r="AS132" s="406">
        <v>1.5258266870195165E-2</v>
      </c>
      <c r="AT132" s="406">
        <v>1.5248874926275462E-2</v>
      </c>
      <c r="AU132" s="407">
        <f t="shared" si="6"/>
        <v>9.3919439197037713E-2</v>
      </c>
      <c r="AW132" s="400" t="s">
        <v>0</v>
      </c>
      <c r="AX132" s="413">
        <v>54269</v>
      </c>
      <c r="AY132" s="406">
        <v>1.4646927718989433E-2</v>
      </c>
      <c r="AZ132" s="406">
        <f>_xll.qlYieldTSForwardRate(YieldCurve_3M,AX131,AX132,"Act/365","Continuous","Quarterly")</f>
        <v>1.527825409675943E-2</v>
      </c>
      <c r="BA132" s="407">
        <f t="shared" si="7"/>
        <v>-6.3132637776999729</v>
      </c>
      <c r="BH132" s="428" t="s">
        <v>328</v>
      </c>
      <c r="BI132" s="429">
        <v>0</v>
      </c>
      <c r="BK132" s="428" t="s">
        <v>328</v>
      </c>
      <c r="BL132" s="429">
        <v>0</v>
      </c>
      <c r="BN132" s="428" t="s">
        <v>328</v>
      </c>
      <c r="BO132" s="429">
        <v>0</v>
      </c>
      <c r="BQ132" s="428" t="s">
        <v>328</v>
      </c>
      <c r="BR132" s="429">
        <v>0</v>
      </c>
    </row>
    <row r="133" spans="20:70" ht="12" x14ac:dyDescent="0.2">
      <c r="T133" s="400" t="s">
        <v>73</v>
      </c>
      <c r="U133" s="413">
        <v>42936</v>
      </c>
      <c r="V133" s="406">
        <v>-3.2356884716139801E-3</v>
      </c>
      <c r="W133" s="406">
        <v>-3.2354713856055659E-3</v>
      </c>
      <c r="X133" s="407">
        <f t="shared" si="4"/>
        <v>-2.1708600841420511E-3</v>
      </c>
      <c r="Z133" s="400" t="s">
        <v>73</v>
      </c>
      <c r="AA133" s="413">
        <v>42935</v>
      </c>
      <c r="AB133" s="406">
        <v>-3.2481098646893959E-3</v>
      </c>
      <c r="AC133" s="406">
        <v>-3.2480178334682438E-3</v>
      </c>
      <c r="AD133" s="407">
        <f t="shared" si="5"/>
        <v>-9.2031221152113346E-4</v>
      </c>
      <c r="AQ133" s="400" t="s">
        <v>0</v>
      </c>
      <c r="AR133" s="413">
        <v>54361</v>
      </c>
      <c r="AS133" s="406">
        <v>1.5229401756458425E-2</v>
      </c>
      <c r="AT133" s="406">
        <v>1.5219877159266381E-2</v>
      </c>
      <c r="AU133" s="407">
        <f t="shared" si="6"/>
        <v>9.5245971920444178E-2</v>
      </c>
      <c r="AW133" s="400" t="s">
        <v>0</v>
      </c>
      <c r="AX133" s="413">
        <v>54361</v>
      </c>
      <c r="AY133" s="406">
        <v>1.4650601209720105E-2</v>
      </c>
      <c r="AZ133" s="406">
        <f>_xll.qlYieldTSForwardRate(YieldCurve_3M,AX132,AX133,"Act/365","Continuous","Quarterly")</f>
        <v>1.5246691378564626E-2</v>
      </c>
      <c r="BA133" s="407">
        <f t="shared" si="7"/>
        <v>-5.9609016884452046</v>
      </c>
      <c r="BH133" s="428" t="s">
        <v>329</v>
      </c>
      <c r="BI133" s="429">
        <v>0</v>
      </c>
      <c r="BK133" s="428" t="s">
        <v>329</v>
      </c>
      <c r="BL133" s="429">
        <v>0</v>
      </c>
      <c r="BN133" s="428" t="s">
        <v>329</v>
      </c>
      <c r="BO133" s="429">
        <v>0</v>
      </c>
      <c r="BQ133" s="428" t="s">
        <v>329</v>
      </c>
      <c r="BR133" s="429">
        <v>0</v>
      </c>
    </row>
    <row r="134" spans="20:70" ht="12" x14ac:dyDescent="0.2">
      <c r="T134" s="400" t="s">
        <v>73</v>
      </c>
      <c r="U134" s="413">
        <v>42937</v>
      </c>
      <c r="V134" s="406">
        <v>-3.2441584589746899E-3</v>
      </c>
      <c r="W134" s="406">
        <v>-3.2439139779807322E-3</v>
      </c>
      <c r="X134" s="407">
        <f t="shared" si="4"/>
        <v>-2.4448099395770959E-3</v>
      </c>
      <c r="Z134" s="400" t="s">
        <v>73</v>
      </c>
      <c r="AA134" s="413">
        <v>42936</v>
      </c>
      <c r="AB134" s="406">
        <v>-3.2533513821930964E-3</v>
      </c>
      <c r="AC134" s="406">
        <v>-3.253249156554376E-3</v>
      </c>
      <c r="AD134" s="407">
        <f t="shared" si="5"/>
        <v>-1.022256387204698E-3</v>
      </c>
      <c r="AQ134" s="400" t="s">
        <v>0</v>
      </c>
      <c r="AR134" s="413">
        <v>54452</v>
      </c>
      <c r="AS134" s="406">
        <v>1.5179267800501654E-2</v>
      </c>
      <c r="AT134" s="406">
        <v>1.5169592015956907E-2</v>
      </c>
      <c r="AU134" s="407">
        <f t="shared" si="6"/>
        <v>9.6757845447475316E-2</v>
      </c>
      <c r="AW134" s="400" t="s">
        <v>0</v>
      </c>
      <c r="AX134" s="413">
        <v>54452</v>
      </c>
      <c r="AY134" s="406">
        <v>1.4640742106613603E-2</v>
      </c>
      <c r="AZ134" s="406">
        <f>_xll.qlYieldTSForwardRate(YieldCurve_3M,AX133,AX134,"Act/365","Continuous","Quarterly")</f>
        <v>1.519335964105612E-2</v>
      </c>
      <c r="BA134" s="407">
        <f t="shared" si="7"/>
        <v>-5.5261753444251633</v>
      </c>
      <c r="BH134" s="428" t="s">
        <v>330</v>
      </c>
      <c r="BI134" s="429">
        <v>0</v>
      </c>
      <c r="BK134" s="428" t="s">
        <v>330</v>
      </c>
      <c r="BL134" s="429">
        <v>0</v>
      </c>
      <c r="BN134" s="428" t="s">
        <v>330</v>
      </c>
      <c r="BO134" s="429">
        <v>0</v>
      </c>
      <c r="BQ134" s="428" t="s">
        <v>330</v>
      </c>
      <c r="BR134" s="429">
        <v>0</v>
      </c>
    </row>
    <row r="135" spans="20:70" ht="12" x14ac:dyDescent="0.2">
      <c r="T135" s="400" t="s">
        <v>73</v>
      </c>
      <c r="U135" s="413">
        <v>42940</v>
      </c>
      <c r="V135" s="406">
        <v>-3.2495981636551947E-3</v>
      </c>
      <c r="W135" s="406">
        <v>-3.2493565107522154E-3</v>
      </c>
      <c r="X135" s="407">
        <f t="shared" si="4"/>
        <v>-2.4165290297929395E-3</v>
      </c>
      <c r="Z135" s="400" t="s">
        <v>73</v>
      </c>
      <c r="AA135" s="413">
        <v>42937</v>
      </c>
      <c r="AB135" s="406">
        <v>-3.2563023381577197E-3</v>
      </c>
      <c r="AC135" s="406">
        <v>-3.2562010706963752E-3</v>
      </c>
      <c r="AD135" s="407">
        <f t="shared" si="5"/>
        <v>-1.0126746134448555E-3</v>
      </c>
      <c r="AQ135" s="400" t="s">
        <v>0</v>
      </c>
      <c r="AR135" s="413">
        <v>54542</v>
      </c>
      <c r="AS135" s="406">
        <v>1.5120674220900222E-2</v>
      </c>
      <c r="AT135" s="406">
        <v>1.5111003513035074E-2</v>
      </c>
      <c r="AU135" s="407">
        <f t="shared" si="6"/>
        <v>9.6707078651482592E-2</v>
      </c>
      <c r="AW135" s="400" t="s">
        <v>0</v>
      </c>
      <c r="AX135" s="413">
        <v>54542</v>
      </c>
      <c r="AY135" s="406">
        <v>1.4614298598726911E-2</v>
      </c>
      <c r="AZ135" s="406">
        <f>_xll.qlYieldTSForwardRate(YieldCurve_3M,AX134,AX135,"Act/365","Continuous","Quarterly")</f>
        <v>1.5132190311425431E-2</v>
      </c>
      <c r="BA135" s="407">
        <f t="shared" si="7"/>
        <v>-5.178917126985195</v>
      </c>
      <c r="BH135" s="428" t="s">
        <v>331</v>
      </c>
      <c r="BI135" s="429">
        <v>0</v>
      </c>
      <c r="BK135" s="428" t="s">
        <v>331</v>
      </c>
      <c r="BL135" s="429">
        <v>0</v>
      </c>
      <c r="BN135" s="428" t="s">
        <v>331</v>
      </c>
      <c r="BO135" s="429">
        <v>0</v>
      </c>
      <c r="BQ135" s="428" t="s">
        <v>331</v>
      </c>
      <c r="BR135" s="429">
        <v>0</v>
      </c>
    </row>
    <row r="136" spans="20:70" ht="12" x14ac:dyDescent="0.2">
      <c r="T136" s="400" t="s">
        <v>73</v>
      </c>
      <c r="U136" s="413">
        <v>42941</v>
      </c>
      <c r="V136" s="406">
        <v>-3.2528384134370317E-3</v>
      </c>
      <c r="W136" s="406">
        <v>-3.2526608166341068E-3</v>
      </c>
      <c r="X136" s="407">
        <f t="shared" ref="X136:X199" si="8">(V136-W136)*10000</f>
        <v>-1.775968029248641E-3</v>
      </c>
      <c r="Z136" s="400" t="s">
        <v>73</v>
      </c>
      <c r="AA136" s="413">
        <v>42940</v>
      </c>
      <c r="AB136" s="406">
        <v>-3.2565653909412333E-3</v>
      </c>
      <c r="AC136" s="406">
        <v>-3.2564876546035777E-3</v>
      </c>
      <c r="AD136" s="407">
        <f t="shared" ref="AD136:AD199" si="9">(AB136-AC136)*10000</f>
        <v>-7.7736337655582438E-4</v>
      </c>
      <c r="AQ136" s="400" t="s">
        <v>0</v>
      </c>
      <c r="AR136" s="413">
        <v>54633</v>
      </c>
      <c r="AS136" s="406">
        <v>1.5094561230252957E-2</v>
      </c>
      <c r="AT136" s="406">
        <v>1.508496364992544E-2</v>
      </c>
      <c r="AU136" s="407">
        <f t="shared" ref="AU136:AU199" si="10">(AS136-AT136)*10000</f>
        <v>9.5975803275170218E-2</v>
      </c>
      <c r="AW136" s="400" t="s">
        <v>0</v>
      </c>
      <c r="AX136" s="413">
        <v>54633</v>
      </c>
      <c r="AY136" s="406">
        <v>1.4614325570475118E-2</v>
      </c>
      <c r="AZ136" s="406">
        <f>_xll.qlYieldTSForwardRate(YieldCurve_3M,AX135,AX136,"Act/365","Continuous","Quarterly")</f>
        <v>1.5103897136778628E-2</v>
      </c>
      <c r="BA136" s="407">
        <f t="shared" ref="BA136:BA199" si="11">(AY136-AZ136)*10000</f>
        <v>-4.8957156630351042</v>
      </c>
      <c r="BH136" s="428" t="s">
        <v>332</v>
      </c>
      <c r="BI136" s="429">
        <v>0</v>
      </c>
      <c r="BK136" s="428" t="s">
        <v>332</v>
      </c>
      <c r="BL136" s="429">
        <v>0</v>
      </c>
      <c r="BN136" s="428" t="s">
        <v>332</v>
      </c>
      <c r="BO136" s="429">
        <v>0</v>
      </c>
      <c r="BQ136" s="428" t="s">
        <v>332</v>
      </c>
      <c r="BR136" s="429">
        <v>0</v>
      </c>
    </row>
    <row r="137" spans="20:70" ht="12" x14ac:dyDescent="0.2">
      <c r="T137" s="400" t="s">
        <v>73</v>
      </c>
      <c r="U137" s="413">
        <v>42942</v>
      </c>
      <c r="V137" s="406">
        <v>-3.2557138866610032E-3</v>
      </c>
      <c r="W137" s="406">
        <v>-3.2555954948594594E-3</v>
      </c>
      <c r="X137" s="407">
        <f t="shared" si="8"/>
        <v>-1.1839180154380596E-3</v>
      </c>
      <c r="Z137" s="400" t="s">
        <v>73</v>
      </c>
      <c r="AA137" s="413">
        <v>42941</v>
      </c>
      <c r="AB137" s="406">
        <v>-3.2566994549417952E-3</v>
      </c>
      <c r="AC137" s="406">
        <v>-3.256643704896063E-3</v>
      </c>
      <c r="AD137" s="407">
        <f t="shared" si="9"/>
        <v>-5.5750045732227277E-4</v>
      </c>
      <c r="AQ137" s="400" t="s">
        <v>0</v>
      </c>
      <c r="AR137" s="413">
        <v>54725</v>
      </c>
      <c r="AS137" s="406">
        <v>1.5057990486988039E-2</v>
      </c>
      <c r="AT137" s="406">
        <v>1.5048390302322837E-2</v>
      </c>
      <c r="AU137" s="407">
        <f t="shared" si="10"/>
        <v>9.6001846652017664E-2</v>
      </c>
      <c r="AW137" s="400" t="s">
        <v>0</v>
      </c>
      <c r="AX137" s="413">
        <v>54725</v>
      </c>
      <c r="AY137" s="406">
        <v>1.4613082382764713E-2</v>
      </c>
      <c r="AZ137" s="406">
        <f>_xll.qlYieldTSForwardRate(YieldCurve_3M,AX136,AX137,"Act/365","Continuous","Quarterly")</f>
        <v>1.5064516972647815E-2</v>
      </c>
      <c r="BA137" s="407">
        <f t="shared" si="11"/>
        <v>-4.5143458988310128</v>
      </c>
      <c r="BH137" s="428" t="s">
        <v>333</v>
      </c>
      <c r="BI137" s="429">
        <v>0</v>
      </c>
      <c r="BK137" s="428" t="s">
        <v>333</v>
      </c>
      <c r="BL137" s="429">
        <v>0</v>
      </c>
      <c r="BN137" s="428" t="s">
        <v>333</v>
      </c>
      <c r="BO137" s="429">
        <v>0</v>
      </c>
      <c r="BQ137" s="428" t="s">
        <v>333</v>
      </c>
      <c r="BR137" s="429">
        <v>0</v>
      </c>
    </row>
    <row r="138" spans="20:70" ht="12" x14ac:dyDescent="0.2">
      <c r="T138" s="400" t="s">
        <v>73</v>
      </c>
      <c r="U138" s="413">
        <v>42943</v>
      </c>
      <c r="V138" s="406">
        <v>-3.2569612368052495E-3</v>
      </c>
      <c r="W138" s="406">
        <v>-3.2568699148647212E-3</v>
      </c>
      <c r="X138" s="407">
        <f t="shared" si="8"/>
        <v>-9.1321940528295981E-4</v>
      </c>
      <c r="Z138" s="400" t="s">
        <v>73</v>
      </c>
      <c r="AA138" s="413">
        <v>42942</v>
      </c>
      <c r="AB138" s="406">
        <v>-3.2566990191116637E-3</v>
      </c>
      <c r="AC138" s="406">
        <v>-3.2566534542429141E-3</v>
      </c>
      <c r="AD138" s="407">
        <f t="shared" si="9"/>
        <v>-4.5564868749597975E-4</v>
      </c>
      <c r="AQ138" s="400" t="s">
        <v>0</v>
      </c>
      <c r="AR138" s="413">
        <v>54819</v>
      </c>
      <c r="AS138" s="406">
        <v>1.5010157521430329E-2</v>
      </c>
      <c r="AT138" s="406">
        <v>1.5000473589092872E-2</v>
      </c>
      <c r="AU138" s="407">
        <f t="shared" si="10"/>
        <v>9.6839323374571518E-2</v>
      </c>
      <c r="AW138" s="400" t="s">
        <v>0</v>
      </c>
      <c r="AX138" s="413">
        <v>54819</v>
      </c>
      <c r="AY138" s="406">
        <v>1.4610478287657411E-2</v>
      </c>
      <c r="AZ138" s="406">
        <f>_xll.qlYieldTSForwardRate(YieldCurve_3M,AX137,AX138,"Act/365","Continuous","Quarterly")</f>
        <v>1.5013195254800962E-2</v>
      </c>
      <c r="BA138" s="407">
        <f t="shared" si="11"/>
        <v>-4.0271696714355016</v>
      </c>
      <c r="BH138" s="428" t="s">
        <v>334</v>
      </c>
      <c r="BI138" s="429">
        <v>0</v>
      </c>
      <c r="BK138" s="428" t="s">
        <v>334</v>
      </c>
      <c r="BL138" s="429">
        <v>0</v>
      </c>
      <c r="BN138" s="428" t="s">
        <v>334</v>
      </c>
      <c r="BO138" s="429">
        <v>0</v>
      </c>
      <c r="BQ138" s="428" t="s">
        <v>334</v>
      </c>
      <c r="BR138" s="429">
        <v>0</v>
      </c>
    </row>
    <row r="139" spans="20:70" ht="12" x14ac:dyDescent="0.2">
      <c r="T139" s="400" t="s">
        <v>73</v>
      </c>
      <c r="U139" s="413">
        <v>42944</v>
      </c>
      <c r="V139" s="406">
        <v>-3.2580895562982631E-3</v>
      </c>
      <c r="W139" s="406">
        <v>-3.2580237205199719E-3</v>
      </c>
      <c r="X139" s="407">
        <f t="shared" si="8"/>
        <v>-6.5835778291240682E-4</v>
      </c>
      <c r="Z139" s="400" t="s">
        <v>73</v>
      </c>
      <c r="AA139" s="413">
        <v>42943</v>
      </c>
      <c r="AB139" s="406">
        <v>-3.256656318687174E-3</v>
      </c>
      <c r="AC139" s="406">
        <v>-3.256620432492161E-3</v>
      </c>
      <c r="AD139" s="407">
        <f t="shared" si="9"/>
        <v>-3.5886195012997668E-4</v>
      </c>
      <c r="AQ139" s="400" t="s">
        <v>0</v>
      </c>
      <c r="AR139" s="413">
        <v>54907</v>
      </c>
      <c r="AS139" s="406">
        <v>1.4974100102213221E-2</v>
      </c>
      <c r="AT139" s="406">
        <v>1.4964329176212673E-2</v>
      </c>
      <c r="AU139" s="407">
        <f t="shared" si="10"/>
        <v>9.7709260005480331E-2</v>
      </c>
      <c r="AW139" s="400" t="s">
        <v>0</v>
      </c>
      <c r="AX139" s="413">
        <v>54907</v>
      </c>
      <c r="AY139" s="406">
        <v>1.4606603512687456E-2</v>
      </c>
      <c r="AZ139" s="406">
        <f>_xll.qlYieldTSForwardRate(YieldCurve_3M,AX138,AX139,"Act/365","Continuous","Quarterly")</f>
        <v>1.4974611446346254E-2</v>
      </c>
      <c r="BA139" s="407">
        <f t="shared" si="11"/>
        <v>-3.6800793365879789</v>
      </c>
      <c r="BH139" s="430" t="s">
        <v>335</v>
      </c>
      <c r="BI139" s="431">
        <v>0</v>
      </c>
      <c r="BK139" s="430" t="s">
        <v>335</v>
      </c>
      <c r="BL139" s="431">
        <v>0</v>
      </c>
      <c r="BN139" s="430" t="s">
        <v>335</v>
      </c>
      <c r="BO139" s="431">
        <v>0</v>
      </c>
      <c r="BQ139" s="430" t="s">
        <v>335</v>
      </c>
      <c r="BR139" s="431">
        <v>0</v>
      </c>
    </row>
    <row r="140" spans="20:70" x14ac:dyDescent="0.2">
      <c r="T140" s="400" t="s">
        <v>73</v>
      </c>
      <c r="U140" s="413">
        <v>42947</v>
      </c>
      <c r="V140" s="406">
        <v>-3.2590956456870004E-3</v>
      </c>
      <c r="W140" s="406">
        <v>-3.259053669498262E-3</v>
      </c>
      <c r="X140" s="407">
        <f t="shared" si="8"/>
        <v>-4.1976188738454545E-4</v>
      </c>
      <c r="Z140" s="400" t="s">
        <v>73</v>
      </c>
      <c r="AA140" s="413">
        <v>42944</v>
      </c>
      <c r="AB140" s="406">
        <v>-3.2565701642631667E-3</v>
      </c>
      <c r="AC140" s="406">
        <v>-3.2565434364201259E-3</v>
      </c>
      <c r="AD140" s="407">
        <f t="shared" si="9"/>
        <v>-2.6727843040804528E-4</v>
      </c>
      <c r="AQ140" s="400" t="s">
        <v>0</v>
      </c>
      <c r="AR140" s="413">
        <v>54998</v>
      </c>
      <c r="AS140" s="406">
        <v>1.4943284359785111E-2</v>
      </c>
      <c r="AT140" s="406">
        <v>1.4933472192212912E-2</v>
      </c>
      <c r="AU140" s="407">
        <f t="shared" si="10"/>
        <v>9.8121675721988405E-2</v>
      </c>
      <c r="AW140" s="400" t="s">
        <v>0</v>
      </c>
      <c r="AX140" s="413">
        <v>54998</v>
      </c>
      <c r="AY140" s="406">
        <v>1.4601463952812985E-2</v>
      </c>
      <c r="AZ140" s="406">
        <f>_xll.qlYieldTSForwardRate(YieldCurve_3M,AX139,AX140,"Act/365","Continuous","Quarterly")</f>
        <v>1.4941750796356571E-2</v>
      </c>
      <c r="BA140" s="407">
        <f t="shared" si="11"/>
        <v>-3.4028684354358609</v>
      </c>
    </row>
    <row r="141" spans="20:70" x14ac:dyDescent="0.2">
      <c r="T141" s="400" t="s">
        <v>73</v>
      </c>
      <c r="U141" s="413">
        <v>42948</v>
      </c>
      <c r="V141" s="406">
        <v>-3.2606843949275575E-3</v>
      </c>
      <c r="W141" s="406">
        <v>-3.260684502195185E-3</v>
      </c>
      <c r="X141" s="407">
        <f t="shared" si="8"/>
        <v>1.0726762750615237E-6</v>
      </c>
      <c r="Z141" s="400" t="s">
        <v>73</v>
      </c>
      <c r="AA141" s="413">
        <v>42947</v>
      </c>
      <c r="AB141" s="406">
        <v>-3.2562470618069613E-3</v>
      </c>
      <c r="AC141" s="406">
        <v>-3.2562368442990413E-3</v>
      </c>
      <c r="AD141" s="407">
        <f t="shared" si="9"/>
        <v>-1.0217507920035757E-4</v>
      </c>
      <c r="AQ141" s="400" t="s">
        <v>0</v>
      </c>
      <c r="AR141" s="413">
        <v>55092</v>
      </c>
      <c r="AS141" s="406">
        <v>1.4897877421907102E-2</v>
      </c>
      <c r="AT141" s="406">
        <v>1.4888035568820814E-2</v>
      </c>
      <c r="AU141" s="407">
        <f t="shared" si="10"/>
        <v>9.8418530862873915E-2</v>
      </c>
      <c r="AW141" s="400" t="s">
        <v>0</v>
      </c>
      <c r="AX141" s="413">
        <v>55092</v>
      </c>
      <c r="AY141" s="406">
        <v>1.4594749202301952E-2</v>
      </c>
      <c r="AZ141" s="406">
        <f>_xll.qlYieldTSForwardRate(YieldCurve_3M,AX140,AX141,"Act/365","Continuous","Quarterly")</f>
        <v>1.4893376407373704E-2</v>
      </c>
      <c r="BA141" s="407">
        <f t="shared" si="11"/>
        <v>-2.9862720507175222</v>
      </c>
    </row>
    <row r="142" spans="20:70" x14ac:dyDescent="0.2">
      <c r="T142" s="400" t="s">
        <v>73</v>
      </c>
      <c r="U142" s="413">
        <v>42949</v>
      </c>
      <c r="V142" s="406">
        <v>-3.2618337182043276E-3</v>
      </c>
      <c r="W142" s="406">
        <v>-3.2618700591951224E-3</v>
      </c>
      <c r="X142" s="407">
        <f t="shared" si="8"/>
        <v>3.6340990794761496E-4</v>
      </c>
      <c r="Z142" s="400" t="s">
        <v>73</v>
      </c>
      <c r="AA142" s="413">
        <v>42948</v>
      </c>
      <c r="AB142" s="406">
        <v>-3.2557672191961748E-3</v>
      </c>
      <c r="AC142" s="406">
        <v>-3.2557716343127501E-3</v>
      </c>
      <c r="AD142" s="407">
        <f t="shared" si="9"/>
        <v>4.4151165752917554E-5</v>
      </c>
      <c r="AQ142" s="400" t="s">
        <v>0</v>
      </c>
      <c r="AR142" s="413">
        <v>55184</v>
      </c>
      <c r="AS142" s="406">
        <v>1.4838231459222639E-2</v>
      </c>
      <c r="AT142" s="406">
        <v>1.4828373021977361E-2</v>
      </c>
      <c r="AU142" s="407">
        <f t="shared" si="10"/>
        <v>9.8584372452779206E-2</v>
      </c>
      <c r="AW142" s="400" t="s">
        <v>0</v>
      </c>
      <c r="AX142" s="413">
        <v>55184</v>
      </c>
      <c r="AY142" s="406">
        <v>1.4586536833554769E-2</v>
      </c>
      <c r="AZ142" s="406">
        <f>_xll.qlYieldTSForwardRate(YieldCurve_3M,AX141,AX142,"Act/365","Continuous","Quarterly")</f>
        <v>1.4829867851764759E-2</v>
      </c>
      <c r="BA142" s="407">
        <f t="shared" si="11"/>
        <v>-2.4333101820999024</v>
      </c>
    </row>
    <row r="143" spans="20:70" x14ac:dyDescent="0.2">
      <c r="T143" s="400" t="s">
        <v>73</v>
      </c>
      <c r="U143" s="413">
        <v>42950</v>
      </c>
      <c r="V143" s="406">
        <v>-3.2621806688029665E-3</v>
      </c>
      <c r="W143" s="406">
        <v>-3.2622320948702491E-3</v>
      </c>
      <c r="X143" s="407">
        <f t="shared" si="8"/>
        <v>5.1426067282627635E-4</v>
      </c>
      <c r="Z143" s="400" t="s">
        <v>73</v>
      </c>
      <c r="AA143" s="413">
        <v>42949</v>
      </c>
      <c r="AB143" s="406">
        <v>-3.2554459544252641E-3</v>
      </c>
      <c r="AC143" s="406">
        <v>-3.2554567113077773E-3</v>
      </c>
      <c r="AD143" s="407">
        <f t="shared" si="9"/>
        <v>1.075688251320206E-4</v>
      </c>
      <c r="AQ143" s="400" t="s">
        <v>0</v>
      </c>
      <c r="AR143" s="413">
        <v>55271</v>
      </c>
      <c r="AS143" s="406">
        <v>1.4797561152495127E-2</v>
      </c>
      <c r="AT143" s="406">
        <v>1.4787650552471282E-2</v>
      </c>
      <c r="AU143" s="407">
        <f t="shared" si="10"/>
        <v>9.9106000238449732E-2</v>
      </c>
      <c r="AW143" s="400" t="s">
        <v>0</v>
      </c>
      <c r="AX143" s="413">
        <v>55271</v>
      </c>
      <c r="AY143" s="406">
        <v>1.4577218989093386E-2</v>
      </c>
      <c r="AZ143" s="406">
        <f>_xll.qlYieldTSForwardRate(YieldCurve_3M,AX142,AX143,"Act/365","Continuous","Quarterly")</f>
        <v>1.4786909502637313E-2</v>
      </c>
      <c r="BA143" s="407">
        <f t="shared" si="11"/>
        <v>-2.0969051354392634</v>
      </c>
    </row>
    <row r="144" spans="20:70" x14ac:dyDescent="0.2">
      <c r="T144" s="400" t="s">
        <v>73</v>
      </c>
      <c r="U144" s="413">
        <v>42951</v>
      </c>
      <c r="V144" s="406">
        <v>-3.2623861938770784E-3</v>
      </c>
      <c r="W144" s="406">
        <v>-3.2624508215289738E-3</v>
      </c>
      <c r="X144" s="407">
        <f t="shared" si="8"/>
        <v>6.4627651895441535E-4</v>
      </c>
      <c r="Z144" s="400" t="s">
        <v>73</v>
      </c>
      <c r="AA144" s="413">
        <v>42950</v>
      </c>
      <c r="AB144" s="406">
        <v>-3.2550740995475427E-3</v>
      </c>
      <c r="AC144" s="406">
        <v>-3.2550905922480583E-3</v>
      </c>
      <c r="AD144" s="407">
        <f t="shared" si="9"/>
        <v>1.64927005156211E-4</v>
      </c>
      <c r="AQ144" s="400" t="s">
        <v>0</v>
      </c>
      <c r="AR144" s="413">
        <v>55362</v>
      </c>
      <c r="AS144" s="406">
        <v>1.4763213323305746E-2</v>
      </c>
      <c r="AT144" s="406">
        <v>1.4753238104547138E-2</v>
      </c>
      <c r="AU144" s="407">
        <f t="shared" si="10"/>
        <v>9.9752187586073238E-2</v>
      </c>
      <c r="AW144" s="400" t="s">
        <v>0</v>
      </c>
      <c r="AX144" s="413">
        <v>55362</v>
      </c>
      <c r="AY144" s="406">
        <v>1.4566533962390769E-2</v>
      </c>
      <c r="AZ144" s="406">
        <f>_xll.qlYieldTSForwardRate(YieldCurve_3M,AX143,AX144,"Act/365","Continuous","Quarterly")</f>
        <v>1.4750832782531441E-2</v>
      </c>
      <c r="BA144" s="407">
        <f t="shared" si="11"/>
        <v>-1.842988201406718</v>
      </c>
    </row>
    <row r="145" spans="20:53" x14ac:dyDescent="0.2">
      <c r="T145" s="400" t="s">
        <v>73</v>
      </c>
      <c r="U145" s="413">
        <v>42954</v>
      </c>
      <c r="V145" s="406">
        <v>-3.2624470940962893E-3</v>
      </c>
      <c r="W145" s="406">
        <v>-3.2625229974533217E-3</v>
      </c>
      <c r="X145" s="407">
        <f t="shared" si="8"/>
        <v>7.5903357032395397E-4</v>
      </c>
      <c r="Z145" s="400" t="s">
        <v>73</v>
      </c>
      <c r="AA145" s="413">
        <v>42951</v>
      </c>
      <c r="AB145" s="406">
        <v>-3.2546504651582596E-3</v>
      </c>
      <c r="AC145" s="406">
        <v>-3.2546720731809046E-3</v>
      </c>
      <c r="AD145" s="407">
        <f t="shared" si="9"/>
        <v>2.1608022645041441E-4</v>
      </c>
      <c r="AQ145" s="400" t="s">
        <v>0</v>
      </c>
      <c r="AR145" s="413">
        <v>55456</v>
      </c>
      <c r="AS145" s="406">
        <v>1.4708177692208575E-2</v>
      </c>
      <c r="AT145" s="406">
        <v>1.4698166294374751E-2</v>
      </c>
      <c r="AU145" s="407">
        <f t="shared" si="10"/>
        <v>0.10011397833823918</v>
      </c>
      <c r="AW145" s="400" t="s">
        <v>0</v>
      </c>
      <c r="AX145" s="413">
        <v>55456</v>
      </c>
      <c r="AY145" s="406">
        <v>1.4553913388592948E-2</v>
      </c>
      <c r="AZ145" s="406">
        <f>_xll.qlYieldTSForwardRate(YieldCurve_3M,AX144,AX145,"Act/365","Continuous","Quarterly")</f>
        <v>1.4692602058882603E-2</v>
      </c>
      <c r="BA145" s="407">
        <f t="shared" si="11"/>
        <v>-1.3868867028965504</v>
      </c>
    </row>
    <row r="146" spans="20:53" x14ac:dyDescent="0.2">
      <c r="T146" s="400" t="s">
        <v>73</v>
      </c>
      <c r="U146" s="413">
        <v>42955</v>
      </c>
      <c r="V146" s="406">
        <v>-3.2620708156058916E-3</v>
      </c>
      <c r="W146" s="406">
        <v>-3.2621626358179893E-3</v>
      </c>
      <c r="X146" s="407">
        <f t="shared" si="8"/>
        <v>9.1820212097699916E-4</v>
      </c>
      <c r="Z146" s="400" t="s">
        <v>73</v>
      </c>
      <c r="AA146" s="413">
        <v>42954</v>
      </c>
      <c r="AB146" s="406">
        <v>-3.2536246516245921E-3</v>
      </c>
      <c r="AC146" s="406">
        <v>-3.2536543513016149E-3</v>
      </c>
      <c r="AD146" s="407">
        <f t="shared" si="9"/>
        <v>2.9699677022831245E-4</v>
      </c>
      <c r="AQ146" s="400" t="s">
        <v>0</v>
      </c>
      <c r="AR146" s="413">
        <v>55548</v>
      </c>
      <c r="AS146" s="406">
        <v>1.464537866857042E-2</v>
      </c>
      <c r="AT146" s="406">
        <v>1.4635354789792356E-2</v>
      </c>
      <c r="AU146" s="407">
        <f t="shared" si="10"/>
        <v>0.10023878778063836</v>
      </c>
      <c r="AW146" s="400" t="s">
        <v>0</v>
      </c>
      <c r="AX146" s="413">
        <v>55548</v>
      </c>
      <c r="AY146" s="406">
        <v>1.4552176031190226E-2</v>
      </c>
      <c r="AZ146" s="406">
        <f>_xll.qlYieldTSForwardRate(YieldCurve_3M,AX145,AX146,"Act/365","Continuous","Quarterly")</f>
        <v>1.46251251011213E-2</v>
      </c>
      <c r="BA146" s="407">
        <f t="shared" si="11"/>
        <v>-0.72949069931074062</v>
      </c>
    </row>
    <row r="147" spans="20:53" x14ac:dyDescent="0.2">
      <c r="T147" s="400" t="s">
        <v>73</v>
      </c>
      <c r="U147" s="413">
        <v>42956</v>
      </c>
      <c r="V147" s="406">
        <v>-3.2611804618783904E-3</v>
      </c>
      <c r="W147" s="406">
        <v>-3.2612813508110794E-3</v>
      </c>
      <c r="X147" s="407">
        <f t="shared" si="8"/>
        <v>1.0088893268901666E-3</v>
      </c>
      <c r="Z147" s="400" t="s">
        <v>73</v>
      </c>
      <c r="AA147" s="413">
        <v>42955</v>
      </c>
      <c r="AB147" s="406">
        <v>-3.2524143463660963E-3</v>
      </c>
      <c r="AC147" s="406">
        <v>-3.2524499271755886E-3</v>
      </c>
      <c r="AD147" s="407">
        <f t="shared" si="9"/>
        <v>3.5580809492306853E-4</v>
      </c>
      <c r="AQ147" s="400" t="s">
        <v>0</v>
      </c>
      <c r="AR147" s="413">
        <v>55639</v>
      </c>
      <c r="AS147" s="406">
        <v>1.4626354254597953E-2</v>
      </c>
      <c r="AT147" s="406">
        <v>1.4616302190560083E-2</v>
      </c>
      <c r="AU147" s="407">
        <f t="shared" si="10"/>
        <v>0.1005206403787047</v>
      </c>
      <c r="AW147" s="400" t="s">
        <v>0</v>
      </c>
      <c r="AX147" s="413">
        <v>55639</v>
      </c>
      <c r="AY147" s="406">
        <v>1.4563808527322093E-2</v>
      </c>
      <c r="AZ147" s="406">
        <f>_xll.qlYieldTSForwardRate(YieldCurve_3M,AX146,AX147,"Act/365","Continuous","Quarterly")</f>
        <v>1.4604287113692997E-2</v>
      </c>
      <c r="BA147" s="407">
        <f t="shared" si="11"/>
        <v>-0.40478586370903263</v>
      </c>
    </row>
    <row r="148" spans="20:53" x14ac:dyDescent="0.2">
      <c r="T148" s="400" t="s">
        <v>73</v>
      </c>
      <c r="U148" s="413">
        <v>42957</v>
      </c>
      <c r="V148" s="406">
        <v>-3.2604702492847336E-3</v>
      </c>
      <c r="W148" s="406">
        <v>-3.2605721413765279E-3</v>
      </c>
      <c r="X148" s="407">
        <f t="shared" si="8"/>
        <v>1.0189209179427977E-3</v>
      </c>
      <c r="Z148" s="400" t="s">
        <v>73</v>
      </c>
      <c r="AA148" s="413">
        <v>42956</v>
      </c>
      <c r="AB148" s="406">
        <v>-3.25171397463815E-3</v>
      </c>
      <c r="AC148" s="406">
        <v>-3.2517513551367956E-3</v>
      </c>
      <c r="AD148" s="407">
        <f t="shared" si="9"/>
        <v>3.7380498645652599E-4</v>
      </c>
      <c r="AQ148" s="400" t="s">
        <v>0</v>
      </c>
      <c r="AR148" s="413">
        <v>55730</v>
      </c>
      <c r="AS148" s="406">
        <v>1.4589557377018206E-2</v>
      </c>
      <c r="AT148" s="406">
        <v>1.4579462360858662E-2</v>
      </c>
      <c r="AU148" s="407">
        <f t="shared" si="10"/>
        <v>0.10095016159544085</v>
      </c>
      <c r="AW148" s="400" t="s">
        <v>0</v>
      </c>
      <c r="AX148" s="413">
        <v>55730</v>
      </c>
      <c r="AY148" s="406">
        <v>1.4546631004970303E-2</v>
      </c>
      <c r="AZ148" s="406">
        <f>_xll.qlYieldTSForwardRate(YieldCurve_3M,AX147,AX148,"Act/365","Continuous","Quarterly")</f>
        <v>1.4566513434407985E-2</v>
      </c>
      <c r="BA148" s="407">
        <f t="shared" si="11"/>
        <v>-0.19882429437682175</v>
      </c>
    </row>
    <row r="149" spans="20:53" x14ac:dyDescent="0.2">
      <c r="T149" s="400" t="s">
        <v>73</v>
      </c>
      <c r="U149" s="413">
        <v>42958</v>
      </c>
      <c r="V149" s="406">
        <v>-3.2595962162605004E-3</v>
      </c>
      <c r="W149" s="406">
        <v>-3.259696928712899E-3</v>
      </c>
      <c r="X149" s="407">
        <f t="shared" si="8"/>
        <v>1.0071245239856585E-3</v>
      </c>
      <c r="Z149" s="400" t="s">
        <v>73</v>
      </c>
      <c r="AA149" s="413">
        <v>42957</v>
      </c>
      <c r="AB149" s="406">
        <v>-3.2509546872518066E-3</v>
      </c>
      <c r="AC149" s="406">
        <v>-3.2509931615201985E-3</v>
      </c>
      <c r="AD149" s="407">
        <f t="shared" si="9"/>
        <v>3.8474268391867905E-4</v>
      </c>
      <c r="AQ149" s="400" t="s">
        <v>0</v>
      </c>
      <c r="AR149" s="413">
        <v>55822</v>
      </c>
      <c r="AS149" s="406">
        <v>1.4522127834441075E-2</v>
      </c>
      <c r="AT149" s="406">
        <v>1.4511969341866524E-2</v>
      </c>
      <c r="AU149" s="407">
        <f t="shared" si="10"/>
        <v>0.10158492574550287</v>
      </c>
      <c r="AW149" s="400" t="s">
        <v>0</v>
      </c>
      <c r="AX149" s="413">
        <v>55822</v>
      </c>
      <c r="AY149" s="406">
        <v>1.4527726770426401E-2</v>
      </c>
      <c r="AZ149" s="406">
        <f>_xll.qlYieldTSForwardRate(YieldCurve_3M,AX148,AX149,"Act/365","Continuous","Quarterly")</f>
        <v>1.4495177485851362E-2</v>
      </c>
      <c r="BA149" s="407">
        <f t="shared" si="11"/>
        <v>0.32549284575038651</v>
      </c>
    </row>
    <row r="150" spans="20:53" x14ac:dyDescent="0.2">
      <c r="T150" s="400" t="s">
        <v>73</v>
      </c>
      <c r="U150" s="413">
        <v>42961</v>
      </c>
      <c r="V150" s="406">
        <v>-3.2585551636789894E-3</v>
      </c>
      <c r="W150" s="406">
        <v>-3.2586524709006881E-3</v>
      </c>
      <c r="X150" s="407">
        <f t="shared" si="8"/>
        <v>9.7307221698719748E-4</v>
      </c>
      <c r="Z150" s="400" t="s">
        <v>73</v>
      </c>
      <c r="AA150" s="413">
        <v>42958</v>
      </c>
      <c r="AB150" s="406">
        <v>-3.2501352951263373E-3</v>
      </c>
      <c r="AC150" s="406">
        <v>-3.2501741428592307E-3</v>
      </c>
      <c r="AD150" s="407">
        <f t="shared" si="9"/>
        <v>3.8847732893379505E-4</v>
      </c>
      <c r="AQ150" s="400" t="s">
        <v>0</v>
      </c>
      <c r="AR150" s="413">
        <v>55914</v>
      </c>
      <c r="AS150" s="406">
        <v>1.4410870470811635E-2</v>
      </c>
      <c r="AT150" s="406">
        <v>1.4400636121950125E-2</v>
      </c>
      <c r="AU150" s="407">
        <f t="shared" si="10"/>
        <v>0.10234348861510451</v>
      </c>
      <c r="AW150" s="400" t="s">
        <v>0</v>
      </c>
      <c r="AX150" s="413">
        <v>55914</v>
      </c>
      <c r="AY150" s="406">
        <v>1.4494524607648203E-2</v>
      </c>
      <c r="AZ150" s="406">
        <f>_xll.qlYieldTSForwardRate(YieldCurve_3M,AX149,AX150,"Act/365","Continuous","Quarterly")</f>
        <v>1.4376985588657182E-2</v>
      </c>
      <c r="BA150" s="407">
        <f t="shared" si="11"/>
        <v>1.1753901899102039</v>
      </c>
    </row>
    <row r="151" spans="20:53" x14ac:dyDescent="0.2">
      <c r="T151" s="400" t="s">
        <v>73</v>
      </c>
      <c r="U151" s="413">
        <v>42962</v>
      </c>
      <c r="V151" s="406">
        <v>-3.2559003303249266E-3</v>
      </c>
      <c r="W151" s="406">
        <v>-3.2559831940167745E-3</v>
      </c>
      <c r="X151" s="407">
        <f t="shared" si="8"/>
        <v>8.2863691847848836E-4</v>
      </c>
      <c r="Z151" s="400" t="s">
        <v>73</v>
      </c>
      <c r="AA151" s="413">
        <v>42961</v>
      </c>
      <c r="AB151" s="406">
        <v>-3.2482902143675541E-3</v>
      </c>
      <c r="AC151" s="406">
        <v>-3.2483273372703198E-3</v>
      </c>
      <c r="AD151" s="407">
        <f t="shared" si="9"/>
        <v>3.7122902765696075E-4</v>
      </c>
      <c r="AQ151" s="400" t="s">
        <v>0</v>
      </c>
      <c r="AR151" s="413">
        <v>56004</v>
      </c>
      <c r="AS151" s="406">
        <v>1.4348947219003018E-2</v>
      </c>
      <c r="AT151" s="406">
        <v>1.4338671810381183E-2</v>
      </c>
      <c r="AU151" s="407">
        <f t="shared" si="10"/>
        <v>0.10275408621834847</v>
      </c>
      <c r="AW151" s="400" t="s">
        <v>0</v>
      </c>
      <c r="AX151" s="413">
        <v>56004</v>
      </c>
      <c r="AY151" s="406">
        <v>1.4445324229383667E-2</v>
      </c>
      <c r="AZ151" s="406">
        <f>_xll.qlYieldTSForwardRate(YieldCurve_3M,AX150,AX151,"Act/365","Continuous","Quarterly")</f>
        <v>1.4306716053055335E-2</v>
      </c>
      <c r="BA151" s="407">
        <f t="shared" si="11"/>
        <v>1.3860817632833227</v>
      </c>
    </row>
    <row r="152" spans="20:53" x14ac:dyDescent="0.2">
      <c r="T152" s="400" t="s">
        <v>73</v>
      </c>
      <c r="U152" s="413">
        <v>42963</v>
      </c>
      <c r="V152" s="406">
        <v>-3.2526567723379389E-3</v>
      </c>
      <c r="W152" s="406">
        <v>-3.2527173458144019E-3</v>
      </c>
      <c r="X152" s="407">
        <f t="shared" si="8"/>
        <v>6.0573476463009202E-4</v>
      </c>
      <c r="Z152" s="400" t="s">
        <v>73</v>
      </c>
      <c r="AA152" s="413">
        <v>42962</v>
      </c>
      <c r="AB152" s="406">
        <v>-3.2462328906500155E-3</v>
      </c>
      <c r="AC152" s="406">
        <v>-3.2462657453619587E-3</v>
      </c>
      <c r="AD152" s="407">
        <f t="shared" si="9"/>
        <v>3.2854711943218484E-4</v>
      </c>
      <c r="AQ152" s="400" t="s">
        <v>0</v>
      </c>
      <c r="AR152" s="413">
        <v>56095</v>
      </c>
      <c r="AS152" s="406">
        <v>1.432601226098788E-2</v>
      </c>
      <c r="AT152" s="406">
        <v>1.4315748067092115E-2</v>
      </c>
      <c r="AU152" s="407">
        <f t="shared" si="10"/>
        <v>0.10264193895765175</v>
      </c>
      <c r="AW152" s="400" t="s">
        <v>0</v>
      </c>
      <c r="AX152" s="413">
        <v>56095</v>
      </c>
      <c r="AY152" s="406">
        <v>1.442167324661571E-2</v>
      </c>
      <c r="AZ152" s="406">
        <f>_xll.qlYieldTSForwardRate(YieldCurve_3M,AX151,AX152,"Act/365","Continuous","Quarterly")</f>
        <v>1.4281376960423494E-2</v>
      </c>
      <c r="BA152" s="407">
        <f t="shared" si="11"/>
        <v>1.4029628619221559</v>
      </c>
    </row>
    <row r="153" spans="20:53" x14ac:dyDescent="0.2">
      <c r="T153" s="400" t="s">
        <v>73</v>
      </c>
      <c r="U153" s="413">
        <v>42964</v>
      </c>
      <c r="V153" s="406">
        <v>-3.2507326329314821E-3</v>
      </c>
      <c r="W153" s="406">
        <v>-3.2507780309642374E-3</v>
      </c>
      <c r="X153" s="407">
        <f t="shared" si="8"/>
        <v>4.5398032755359502E-4</v>
      </c>
      <c r="Z153" s="400" t="s">
        <v>73</v>
      </c>
      <c r="AA153" s="413">
        <v>42963</v>
      </c>
      <c r="AB153" s="406">
        <v>-3.2450951337971512E-3</v>
      </c>
      <c r="AC153" s="406">
        <v>-3.2451245471317438E-3</v>
      </c>
      <c r="AD153" s="407">
        <f t="shared" si="9"/>
        <v>2.9413334592595652E-4</v>
      </c>
      <c r="AQ153" s="400" t="s">
        <v>0</v>
      </c>
      <c r="AR153" s="413">
        <v>56187</v>
      </c>
      <c r="AS153" s="406">
        <v>1.422939778249243E-2</v>
      </c>
      <c r="AT153" s="406">
        <v>1.4219208148047604E-2</v>
      </c>
      <c r="AU153" s="407">
        <f t="shared" si="10"/>
        <v>0.10189634444825527</v>
      </c>
      <c r="AW153" s="400" t="s">
        <v>0</v>
      </c>
      <c r="AX153" s="413">
        <v>56187</v>
      </c>
      <c r="AY153" s="406">
        <v>1.4396021947471128E-2</v>
      </c>
      <c r="AZ153" s="406">
        <f>_xll.qlYieldTSForwardRate(YieldCurve_3M,AX152,AX153,"Act/365","Continuous","Quarterly")</f>
        <v>1.4190617962938043E-2</v>
      </c>
      <c r="BA153" s="407">
        <f t="shared" si="11"/>
        <v>2.054039845330851</v>
      </c>
    </row>
    <row r="154" spans="20:53" x14ac:dyDescent="0.2">
      <c r="T154" s="400" t="s">
        <v>73</v>
      </c>
      <c r="U154" s="413">
        <v>42965</v>
      </c>
      <c r="V154" s="406">
        <v>-3.2486222782815402E-3</v>
      </c>
      <c r="W154" s="406">
        <v>-3.2486500184010581E-3</v>
      </c>
      <c r="X154" s="407">
        <f t="shared" si="8"/>
        <v>2.7740119517855738E-4</v>
      </c>
      <c r="Z154" s="400" t="s">
        <v>73</v>
      </c>
      <c r="AA154" s="413">
        <v>42964</v>
      </c>
      <c r="AB154" s="406">
        <v>-3.2438901361007567E-3</v>
      </c>
      <c r="AC154" s="406">
        <v>-3.2439153022482065E-3</v>
      </c>
      <c r="AD154" s="407">
        <f t="shared" si="9"/>
        <v>2.5166147449816323E-4</v>
      </c>
      <c r="AQ154" s="400" t="s">
        <v>0</v>
      </c>
      <c r="AR154" s="413">
        <v>56279</v>
      </c>
      <c r="AS154" s="406">
        <v>1.4056585848984482E-2</v>
      </c>
      <c r="AT154" s="406">
        <v>1.4046535939160052E-2</v>
      </c>
      <c r="AU154" s="407">
        <f t="shared" si="10"/>
        <v>0.1004990982442916</v>
      </c>
      <c r="AW154" s="400" t="s">
        <v>0</v>
      </c>
      <c r="AX154" s="413">
        <v>56279</v>
      </c>
      <c r="AY154" s="406">
        <v>1.4368439567961017E-2</v>
      </c>
      <c r="AZ154" s="406">
        <f>_xll.qlYieldTSForwardRate(YieldCurve_3M,AX153,AX154,"Act/365","Continuous","Quarterly")</f>
        <v>1.4032189107024938E-2</v>
      </c>
      <c r="BA154" s="407">
        <f t="shared" si="11"/>
        <v>3.3625046093607898</v>
      </c>
    </row>
    <row r="155" spans="20:53" x14ac:dyDescent="0.2">
      <c r="T155" s="400" t="s">
        <v>73</v>
      </c>
      <c r="U155" s="413">
        <v>42968</v>
      </c>
      <c r="V155" s="406">
        <v>-3.2463225094256669E-3</v>
      </c>
      <c r="W155" s="406">
        <v>-3.2463300663696693E-3</v>
      </c>
      <c r="X155" s="407">
        <f t="shared" si="8"/>
        <v>7.5569440024202128E-5</v>
      </c>
      <c r="Z155" s="400" t="s">
        <v>73</v>
      </c>
      <c r="AA155" s="413">
        <v>42965</v>
      </c>
      <c r="AB155" s="406">
        <v>-3.2426167079941427E-3</v>
      </c>
      <c r="AC155" s="406">
        <v>-3.2426368069614435E-3</v>
      </c>
      <c r="AD155" s="407">
        <f t="shared" si="9"/>
        <v>2.0098967300815479E-4</v>
      </c>
      <c r="AQ155" s="400" t="s">
        <v>0</v>
      </c>
      <c r="AR155" s="413">
        <v>56369</v>
      </c>
      <c r="AS155" s="406">
        <v>1.3959196646948151E-2</v>
      </c>
      <c r="AT155" s="406">
        <v>1.3949144308688875E-2</v>
      </c>
      <c r="AU155" s="407">
        <f t="shared" si="10"/>
        <v>0.10052338259276469</v>
      </c>
      <c r="AW155" s="400" t="s">
        <v>0</v>
      </c>
      <c r="AX155" s="413">
        <v>56369</v>
      </c>
      <c r="AY155" s="406">
        <v>1.4339362806306861E-2</v>
      </c>
      <c r="AZ155" s="406">
        <f>_xll.qlYieldTSForwardRate(YieldCurve_3M,AX154,AX155,"Act/365","Continuous","Quarterly")</f>
        <v>1.3932207521853408E-2</v>
      </c>
      <c r="BA155" s="407">
        <f t="shared" si="11"/>
        <v>4.0715528445345317</v>
      </c>
    </row>
    <row r="156" spans="20:53" x14ac:dyDescent="0.2">
      <c r="T156" s="400" t="s">
        <v>73</v>
      </c>
      <c r="U156" s="413">
        <v>42969</v>
      </c>
      <c r="V156" s="406">
        <v>-3.2410755938885676E-3</v>
      </c>
      <c r="W156" s="406">
        <v>-3.2410341532134331E-3</v>
      </c>
      <c r="X156" s="407">
        <f t="shared" si="8"/>
        <v>-4.1440675134507554E-4</v>
      </c>
      <c r="Z156" s="400" t="s">
        <v>73</v>
      </c>
      <c r="AA156" s="413">
        <v>42968</v>
      </c>
      <c r="AB156" s="406">
        <v>-3.2398358041779529E-3</v>
      </c>
      <c r="AC156" s="406">
        <v>-3.2398429639430215E-3</v>
      </c>
      <c r="AD156" s="407">
        <f t="shared" si="9"/>
        <v>7.1597650685810421E-5</v>
      </c>
      <c r="AQ156" s="400" t="s">
        <v>0</v>
      </c>
      <c r="AR156" s="413">
        <v>56460</v>
      </c>
      <c r="AS156" s="406">
        <v>1.3954365418735909E-2</v>
      </c>
      <c r="AT156" s="406">
        <v>1.3944172593305821E-2</v>
      </c>
      <c r="AU156" s="407">
        <f t="shared" si="10"/>
        <v>0.10192825430088009</v>
      </c>
      <c r="AW156" s="400" t="s">
        <v>0</v>
      </c>
      <c r="AX156" s="413">
        <v>56460</v>
      </c>
      <c r="AY156" s="406">
        <v>1.4308639063830666E-2</v>
      </c>
      <c r="AZ156" s="406">
        <f>_xll.qlYieldTSForwardRate(YieldCurve_3M,AX155,AX156,"Act/365","Continuous","Quarterly")</f>
        <v>1.3909870715706284E-2</v>
      </c>
      <c r="BA156" s="407">
        <f t="shared" si="11"/>
        <v>3.9876834812438249</v>
      </c>
    </row>
    <row r="157" spans="20:53" x14ac:dyDescent="0.2">
      <c r="T157" s="400" t="s">
        <v>73</v>
      </c>
      <c r="U157" s="413">
        <v>42970</v>
      </c>
      <c r="V157" s="406">
        <v>-3.2367271492100449E-3</v>
      </c>
      <c r="W157" s="406">
        <v>-3.2366486220022925E-3</v>
      </c>
      <c r="X157" s="407">
        <f t="shared" si="8"/>
        <v>-7.8527207752424749E-4</v>
      </c>
      <c r="Z157" s="400" t="s">
        <v>73</v>
      </c>
      <c r="AA157" s="413">
        <v>42969</v>
      </c>
      <c r="AB157" s="406">
        <v>-3.2381845925235097E-3</v>
      </c>
      <c r="AC157" s="406">
        <v>-3.2381805962175187E-3</v>
      </c>
      <c r="AD157" s="407">
        <f t="shared" si="9"/>
        <v>-3.9963059909886578E-5</v>
      </c>
      <c r="AQ157" s="400" t="s">
        <v>0</v>
      </c>
      <c r="AR157" s="413">
        <v>56552</v>
      </c>
      <c r="AS157" s="406">
        <v>1.3949588293599402E-2</v>
      </c>
      <c r="AT157" s="406">
        <v>1.3939253137406481E-2</v>
      </c>
      <c r="AU157" s="407">
        <f t="shared" si="10"/>
        <v>0.10335156192921649</v>
      </c>
      <c r="AW157" s="400" t="s">
        <v>0</v>
      </c>
      <c r="AX157" s="413">
        <v>56552</v>
      </c>
      <c r="AY157" s="406">
        <v>1.4275719882656582E-2</v>
      </c>
      <c r="AZ157" s="406">
        <f>_xll.qlYieldTSForwardRate(YieldCurve_3M,AX156,AX157,"Act/365","Continuous","Quarterly")</f>
        <v>1.3890186753193942E-2</v>
      </c>
      <c r="BA157" s="407">
        <f t="shared" si="11"/>
        <v>3.8553312946264064</v>
      </c>
    </row>
    <row r="158" spans="20:53" x14ac:dyDescent="0.2">
      <c r="T158" s="400" t="s">
        <v>73</v>
      </c>
      <c r="U158" s="413">
        <v>42971</v>
      </c>
      <c r="V158" s="406">
        <v>-3.236607196044084E-3</v>
      </c>
      <c r="W158" s="406">
        <v>-3.236538300056538E-3</v>
      </c>
      <c r="X158" s="407">
        <f t="shared" si="8"/>
        <v>-6.8895987546079007E-4</v>
      </c>
      <c r="Z158" s="400" t="s">
        <v>73</v>
      </c>
      <c r="AA158" s="413">
        <v>42970</v>
      </c>
      <c r="AB158" s="406">
        <v>-3.2392179477295294E-3</v>
      </c>
      <c r="AC158" s="406">
        <v>-3.2392144698001396E-3</v>
      </c>
      <c r="AD158" s="407">
        <f t="shared" si="9"/>
        <v>-3.4779293897960195E-5</v>
      </c>
      <c r="AQ158" s="400" t="s">
        <v>0</v>
      </c>
      <c r="AR158" s="413">
        <v>56643</v>
      </c>
      <c r="AS158" s="406">
        <v>1.3944680255382499E-2</v>
      </c>
      <c r="AT158" s="406">
        <v>1.3934202907590685E-2</v>
      </c>
      <c r="AU158" s="407">
        <f t="shared" si="10"/>
        <v>0.10477347791814501</v>
      </c>
      <c r="AW158" s="400" t="s">
        <v>0</v>
      </c>
      <c r="AX158" s="413">
        <v>56643</v>
      </c>
      <c r="AY158" s="406">
        <v>1.4240908684021898E-2</v>
      </c>
      <c r="AZ158" s="406">
        <f>_xll.qlYieldTSForwardRate(YieldCurve_3M,AX157,AX158,"Act/365","Continuous","Quarterly")</f>
        <v>1.3873283842747988E-2</v>
      </c>
      <c r="BA158" s="407">
        <f t="shared" si="11"/>
        <v>3.6762484127391035</v>
      </c>
    </row>
    <row r="159" spans="20:53" x14ac:dyDescent="0.2">
      <c r="T159" s="400" t="s">
        <v>73</v>
      </c>
      <c r="U159" s="413">
        <v>42972</v>
      </c>
      <c r="V159" s="406">
        <v>-3.2363558755800813E-3</v>
      </c>
      <c r="W159" s="406">
        <v>-3.2362962072797468E-3</v>
      </c>
      <c r="X159" s="407">
        <f t="shared" si="8"/>
        <v>-5.9668300334513036E-4</v>
      </c>
      <c r="Z159" s="400" t="s">
        <v>73</v>
      </c>
      <c r="AA159" s="413">
        <v>42971</v>
      </c>
      <c r="AB159" s="406">
        <v>-3.240064807023713E-3</v>
      </c>
      <c r="AC159" s="406">
        <v>-3.2400618244130572E-3</v>
      </c>
      <c r="AD159" s="407">
        <f t="shared" si="9"/>
        <v>-2.9826106558508703E-5</v>
      </c>
      <c r="AQ159" s="400" t="s">
        <v>0</v>
      </c>
      <c r="AR159" s="413">
        <v>56733</v>
      </c>
      <c r="AS159" s="406">
        <v>1.3816994469133015E-2</v>
      </c>
      <c r="AT159" s="406">
        <v>1.3806565853541381E-2</v>
      </c>
      <c r="AU159" s="407">
        <f t="shared" si="10"/>
        <v>0.1042861559163305</v>
      </c>
      <c r="AW159" s="400" t="s">
        <v>0</v>
      </c>
      <c r="AX159" s="413">
        <v>56733</v>
      </c>
      <c r="AY159" s="406">
        <v>1.4204584581943371E-2</v>
      </c>
      <c r="AZ159" s="406">
        <f>_xll.qlYieldTSForwardRate(YieldCurve_3M,AX158,AX159,"Act/365","Continuous","Quarterly")</f>
        <v>1.3749341186001593E-2</v>
      </c>
      <c r="BA159" s="407">
        <f t="shared" si="11"/>
        <v>4.5524339594177867</v>
      </c>
    </row>
    <row r="160" spans="20:53" x14ac:dyDescent="0.2">
      <c r="T160" s="400" t="s">
        <v>73</v>
      </c>
      <c r="U160" s="413">
        <v>42975</v>
      </c>
      <c r="V160" s="406">
        <v>-3.2359706039180058E-3</v>
      </c>
      <c r="W160" s="406">
        <v>-3.23591975028938E-3</v>
      </c>
      <c r="X160" s="407">
        <f t="shared" si="8"/>
        <v>-5.0853628625821545E-4</v>
      </c>
      <c r="Z160" s="400" t="s">
        <v>73</v>
      </c>
      <c r="AA160" s="413">
        <v>42972</v>
      </c>
      <c r="AB160" s="406">
        <v>-3.2407212727325503E-3</v>
      </c>
      <c r="AC160" s="406">
        <v>-3.2407187616128141E-3</v>
      </c>
      <c r="AD160" s="407">
        <f t="shared" si="9"/>
        <v>-2.5111197361933624E-5</v>
      </c>
      <c r="AQ160" s="400" t="s">
        <v>0</v>
      </c>
      <c r="AR160" s="413">
        <v>56824</v>
      </c>
      <c r="AS160" s="406">
        <v>1.3634352679317922E-2</v>
      </c>
      <c r="AT160" s="406">
        <v>1.3624082788142446E-2</v>
      </c>
      <c r="AU160" s="407">
        <f t="shared" si="10"/>
        <v>0.10269891175475679</v>
      </c>
      <c r="AW160" s="400" t="s">
        <v>0</v>
      </c>
      <c r="AX160" s="413">
        <v>56824</v>
      </c>
      <c r="AY160" s="406">
        <v>1.4166345323437749E-2</v>
      </c>
      <c r="AZ160" s="406">
        <f>_xll.qlYieldTSForwardRate(YieldCurve_3M,AX159,AX160,"Act/365","Continuous","Quarterly")</f>
        <v>1.3576525073289396E-2</v>
      </c>
      <c r="BA160" s="407">
        <f t="shared" si="11"/>
        <v>5.8982025014835298</v>
      </c>
    </row>
    <row r="161" spans="20:53" x14ac:dyDescent="0.2">
      <c r="T161" s="400" t="s">
        <v>73</v>
      </c>
      <c r="U161" s="413">
        <v>42976</v>
      </c>
      <c r="V161" s="406">
        <v>-3.2347406391086374E-3</v>
      </c>
      <c r="W161" s="406">
        <v>-3.2347059866473819E-3</v>
      </c>
      <c r="X161" s="407">
        <f t="shared" si="8"/>
        <v>-3.4652461255481326E-4</v>
      </c>
      <c r="Z161" s="400" t="s">
        <v>73</v>
      </c>
      <c r="AA161" s="413">
        <v>42975</v>
      </c>
      <c r="AB161" s="406">
        <v>-3.2413800681441005E-3</v>
      </c>
      <c r="AC161" s="406">
        <v>-3.2413784183355637E-3</v>
      </c>
      <c r="AD161" s="407">
        <f t="shared" si="9"/>
        <v>-1.6498085367473714E-5</v>
      </c>
      <c r="AQ161" s="400" t="s">
        <v>0</v>
      </c>
      <c r="AR161" s="413">
        <v>56916</v>
      </c>
      <c r="AS161" s="406">
        <v>1.35240171711777E-2</v>
      </c>
      <c r="AT161" s="406">
        <v>1.3513830944548555E-2</v>
      </c>
      <c r="AU161" s="407">
        <f t="shared" si="10"/>
        <v>0.1018622662914484</v>
      </c>
      <c r="AW161" s="400" t="s">
        <v>0</v>
      </c>
      <c r="AX161" s="413">
        <v>56916</v>
      </c>
      <c r="AY161" s="406">
        <v>1.4125710932042335E-2</v>
      </c>
      <c r="AZ161" s="406">
        <f>_xll.qlYieldTSForwardRate(YieldCurve_3M,AX160,AX161,"Act/365","Continuous","Quarterly")</f>
        <v>1.3467721355863334E-2</v>
      </c>
      <c r="BA161" s="407">
        <f t="shared" si="11"/>
        <v>6.5798957617900156</v>
      </c>
    </row>
    <row r="162" spans="20:53" x14ac:dyDescent="0.2">
      <c r="T162" s="400" t="s">
        <v>73</v>
      </c>
      <c r="U162" s="413">
        <v>42977</v>
      </c>
      <c r="V162" s="406">
        <v>-3.233038334111159E-3</v>
      </c>
      <c r="W162" s="406">
        <v>-3.233018404856802E-3</v>
      </c>
      <c r="X162" s="407">
        <f t="shared" si="8"/>
        <v>-1.9929254357030357E-4</v>
      </c>
      <c r="Z162" s="400" t="s">
        <v>73</v>
      </c>
      <c r="AA162" s="413">
        <v>42976</v>
      </c>
      <c r="AB162" s="406">
        <v>-3.2413652376316361E-3</v>
      </c>
      <c r="AC162" s="406">
        <v>-3.2413643644717762E-3</v>
      </c>
      <c r="AD162" s="407">
        <f t="shared" si="9"/>
        <v>-8.731598599535928E-6</v>
      </c>
      <c r="AQ162" s="400" t="s">
        <v>0</v>
      </c>
      <c r="AR162" s="413">
        <v>57010</v>
      </c>
      <c r="AS162" s="406">
        <v>1.3502038568068309E-2</v>
      </c>
      <c r="AT162" s="406">
        <v>1.349168826570803E-2</v>
      </c>
      <c r="AU162" s="407">
        <f t="shared" si="10"/>
        <v>0.10350302360278424</v>
      </c>
      <c r="AW162" s="400" t="s">
        <v>0</v>
      </c>
      <c r="AX162" s="413">
        <v>57010</v>
      </c>
      <c r="AY162" s="406">
        <v>1.4094636171429614E-2</v>
      </c>
      <c r="AZ162" s="406">
        <f>_xll.qlYieldTSForwardRate(YieldCurve_3M,AX161,AX162,"Act/365","Continuous","Quarterly")</f>
        <v>1.3438401146209089E-2</v>
      </c>
      <c r="BA162" s="407">
        <f t="shared" si="11"/>
        <v>6.5623502522052508</v>
      </c>
    </row>
    <row r="163" spans="20:53" x14ac:dyDescent="0.2">
      <c r="T163" s="400" t="s">
        <v>73</v>
      </c>
      <c r="U163" s="413">
        <v>42978</v>
      </c>
      <c r="V163" s="406">
        <v>-3.2319445524687327E-3</v>
      </c>
      <c r="W163" s="406">
        <v>-3.2319312208048197E-3</v>
      </c>
      <c r="X163" s="407">
        <f t="shared" si="8"/>
        <v>-1.3331663913009745E-4</v>
      </c>
      <c r="Z163" s="400" t="s">
        <v>73</v>
      </c>
      <c r="AA163" s="413">
        <v>42977</v>
      </c>
      <c r="AB163" s="406">
        <v>-3.2410112644112405E-3</v>
      </c>
      <c r="AC163" s="406">
        <v>-3.2410107357416572E-3</v>
      </c>
      <c r="AD163" s="407">
        <f t="shared" si="9"/>
        <v>-5.2866958337102754E-6</v>
      </c>
      <c r="AQ163" s="400" t="s">
        <v>0</v>
      </c>
      <c r="AR163" s="413">
        <v>57098</v>
      </c>
      <c r="AS163" s="406">
        <v>1.3485778818888338E-2</v>
      </c>
      <c r="AT163" s="406">
        <v>1.3451929308951824E-2</v>
      </c>
      <c r="AU163" s="407">
        <f t="shared" si="10"/>
        <v>0.33849509936513877</v>
      </c>
      <c r="AW163" s="400" t="s">
        <v>0</v>
      </c>
      <c r="AX163" s="413">
        <v>57098</v>
      </c>
      <c r="AY163" s="406">
        <v>1.4076345601046812E-2</v>
      </c>
      <c r="AZ163" s="406">
        <f>_xll.qlYieldTSForwardRate(YieldCurve_3M,AX162,AX163,"Act/365","Continuous","Quarterly")</f>
        <v>1.3417226702352391E-2</v>
      </c>
      <c r="BA163" s="407">
        <f t="shared" si="11"/>
        <v>6.5911889869442115</v>
      </c>
    </row>
    <row r="164" spans="20:53" x14ac:dyDescent="0.2">
      <c r="T164" s="400" t="s">
        <v>73</v>
      </c>
      <c r="U164" s="413">
        <v>42979</v>
      </c>
      <c r="V164" s="406">
        <v>-3.2307013178145831E-3</v>
      </c>
      <c r="W164" s="406">
        <v>-3.2306941102645129E-3</v>
      </c>
      <c r="X164" s="407">
        <f t="shared" si="8"/>
        <v>-7.207550070231078E-5</v>
      </c>
      <c r="Z164" s="400" t="s">
        <v>73</v>
      </c>
      <c r="AA164" s="413">
        <v>42978</v>
      </c>
      <c r="AB164" s="406">
        <v>-3.2404435095470694E-3</v>
      </c>
      <c r="AC164" s="406">
        <v>-3.2404432981359686E-3</v>
      </c>
      <c r="AD164" s="407">
        <f t="shared" si="9"/>
        <v>-2.114111008651165E-6</v>
      </c>
      <c r="AQ164" s="400" t="s">
        <v>0</v>
      </c>
      <c r="AR164" s="413">
        <v>57189</v>
      </c>
      <c r="AS164" s="406">
        <v>1.3375096547835566E-2</v>
      </c>
      <c r="AT164" s="406">
        <v>1.3329067100525711E-2</v>
      </c>
      <c r="AU164" s="407">
        <f t="shared" si="10"/>
        <v>0.46029447309855337</v>
      </c>
      <c r="AW164" s="400" t="s">
        <v>0</v>
      </c>
      <c r="AX164" s="413">
        <v>57189</v>
      </c>
      <c r="AY164" s="406">
        <v>1.403047756185994E-2</v>
      </c>
      <c r="AZ164" s="406">
        <f>_xll.qlYieldTSForwardRate(YieldCurve_3M,AX163,AX164,"Act/365","Continuous","Quarterly")</f>
        <v>1.3305715170901742E-2</v>
      </c>
      <c r="BA164" s="407">
        <f t="shared" si="11"/>
        <v>7.2476239095819839</v>
      </c>
    </row>
    <row r="165" spans="20:53" x14ac:dyDescent="0.2">
      <c r="T165" s="400" t="s">
        <v>73</v>
      </c>
      <c r="U165" s="413">
        <v>42982</v>
      </c>
      <c r="V165" s="406">
        <v>-3.2293060464528606E-3</v>
      </c>
      <c r="W165" s="406">
        <v>-3.2293044795307273E-3</v>
      </c>
      <c r="X165" s="407">
        <f t="shared" si="8"/>
        <v>-1.566922133277443E-5</v>
      </c>
      <c r="Z165" s="400" t="s">
        <v>73</v>
      </c>
      <c r="AA165" s="413">
        <v>42979</v>
      </c>
      <c r="AB165" s="406">
        <v>-3.2396580746792804E-3</v>
      </c>
      <c r="AC165" s="406">
        <v>-3.2396581530922531E-3</v>
      </c>
      <c r="AD165" s="407">
        <f t="shared" si="9"/>
        <v>7.8412972729507979E-7</v>
      </c>
      <c r="AQ165" s="400" t="s">
        <v>0</v>
      </c>
      <c r="AR165" s="413">
        <v>57283</v>
      </c>
      <c r="AS165" s="406">
        <v>1.3223253751779337E-2</v>
      </c>
      <c r="AT165" s="406">
        <v>1.3208397705548729E-2</v>
      </c>
      <c r="AU165" s="407">
        <f t="shared" si="10"/>
        <v>0.14856046230608475</v>
      </c>
      <c r="AW165" s="400" t="s">
        <v>0</v>
      </c>
      <c r="AX165" s="413">
        <v>57283</v>
      </c>
      <c r="AY165" s="406">
        <v>1.3980953527470384E-2</v>
      </c>
      <c r="AZ165" s="406">
        <f>_xll.qlYieldTSForwardRate(YieldCurve_3M,AX164,AX165,"Act/365","Continuous","Quarterly")</f>
        <v>1.3149574230950272E-2</v>
      </c>
      <c r="BA165" s="407">
        <f t="shared" si="11"/>
        <v>8.3137929652011238</v>
      </c>
    </row>
    <row r="166" spans="20:53" x14ac:dyDescent="0.2">
      <c r="T166" s="400" t="s">
        <v>73</v>
      </c>
      <c r="U166" s="413">
        <v>42983</v>
      </c>
      <c r="V166" s="406">
        <v>-3.2259957967024663E-3</v>
      </c>
      <c r="W166" s="406">
        <v>-3.2260038491611423E-3</v>
      </c>
      <c r="X166" s="407">
        <f t="shared" si="8"/>
        <v>8.0524586759840588E-5</v>
      </c>
      <c r="Z166" s="400" t="s">
        <v>73</v>
      </c>
      <c r="AA166" s="413">
        <v>42982</v>
      </c>
      <c r="AB166" s="406">
        <v>-3.2373421158826974E-3</v>
      </c>
      <c r="AC166" s="406">
        <v>-3.2373426783993769E-3</v>
      </c>
      <c r="AD166" s="407">
        <f t="shared" si="9"/>
        <v>5.6251667950382722E-6</v>
      </c>
      <c r="AQ166" s="400" t="s">
        <v>0</v>
      </c>
      <c r="AR166" s="413">
        <v>57375</v>
      </c>
      <c r="AS166" s="406">
        <v>1.3020588801666096E-2</v>
      </c>
      <c r="AT166" s="406">
        <v>1.3082412956680325E-2</v>
      </c>
      <c r="AU166" s="407">
        <f t="shared" si="10"/>
        <v>-0.61824155014229132</v>
      </c>
      <c r="AW166" s="400" t="s">
        <v>0</v>
      </c>
      <c r="AX166" s="413">
        <v>57375</v>
      </c>
      <c r="AY166" s="406">
        <v>1.3916537316099499E-2</v>
      </c>
      <c r="AZ166" s="406">
        <f>_xll.qlYieldTSForwardRate(YieldCurve_3M,AX165,AX166,"Act/365","Continuous","Quarterly")</f>
        <v>1.2939085069865137E-2</v>
      </c>
      <c r="BA166" s="407">
        <f t="shared" si="11"/>
        <v>9.7745224623436116</v>
      </c>
    </row>
    <row r="167" spans="20:53" x14ac:dyDescent="0.2">
      <c r="T167" s="400" t="s">
        <v>73</v>
      </c>
      <c r="U167" s="413">
        <v>42984</v>
      </c>
      <c r="V167" s="406">
        <v>-3.2221529215659449E-3</v>
      </c>
      <c r="W167" s="406">
        <v>-3.2221688813404495E-3</v>
      </c>
      <c r="X167" s="407">
        <f t="shared" si="8"/>
        <v>1.5959774504574475E-4</v>
      </c>
      <c r="Z167" s="400" t="s">
        <v>73</v>
      </c>
      <c r="AA167" s="413">
        <v>42983</v>
      </c>
      <c r="AB167" s="406">
        <v>-3.2342615777205073E-3</v>
      </c>
      <c r="AC167" s="406">
        <v>-3.2342625263756305E-3</v>
      </c>
      <c r="AD167" s="407">
        <f t="shared" si="9"/>
        <v>9.4865512320629897E-6</v>
      </c>
      <c r="AQ167" s="400" t="s">
        <v>0</v>
      </c>
      <c r="AR167" s="413">
        <v>57465</v>
      </c>
      <c r="AS167" s="406">
        <v>1.2846769196537671E-2</v>
      </c>
      <c r="AT167" s="406">
        <v>1.2947332702181841E-2</v>
      </c>
      <c r="AU167" s="407">
        <f t="shared" si="10"/>
        <v>-1.0056350564417031</v>
      </c>
      <c r="AW167" s="400" t="s">
        <v>0</v>
      </c>
      <c r="AX167" s="413">
        <v>57465</v>
      </c>
      <c r="AY167" s="406">
        <v>1.3758397290730777E-2</v>
      </c>
      <c r="AZ167" s="406">
        <f>_xll.qlYieldTSForwardRate(YieldCurve_3M,AX166,AX167,"Act/365","Continuous","Quarterly")</f>
        <v>1.2759706197707717E-2</v>
      </c>
      <c r="BA167" s="407">
        <f t="shared" si="11"/>
        <v>9.986910930230593</v>
      </c>
    </row>
    <row r="168" spans="20:53" x14ac:dyDescent="0.2">
      <c r="T168" s="400" t="s">
        <v>73</v>
      </c>
      <c r="U168" s="413">
        <v>42985</v>
      </c>
      <c r="V168" s="406">
        <v>-3.2199587120907212E-3</v>
      </c>
      <c r="W168" s="406">
        <v>-3.2199777446404042E-3</v>
      </c>
      <c r="X168" s="407">
        <f t="shared" si="8"/>
        <v>1.9032549682974909E-4</v>
      </c>
      <c r="Z168" s="400" t="s">
        <v>73</v>
      </c>
      <c r="AA168" s="413">
        <v>42984</v>
      </c>
      <c r="AB168" s="406">
        <v>-3.2323292739795326E-3</v>
      </c>
      <c r="AC168" s="406">
        <v>-3.2323303652773677E-3</v>
      </c>
      <c r="AD168" s="407">
        <f t="shared" si="9"/>
        <v>1.0912978350846592E-5</v>
      </c>
      <c r="AQ168" s="400" t="s">
        <v>0</v>
      </c>
      <c r="AR168" s="413">
        <v>57556</v>
      </c>
      <c r="AS168" s="406">
        <v>1.2746005637250049E-2</v>
      </c>
      <c r="AT168" s="406">
        <v>1.2836596390423883E-2</v>
      </c>
      <c r="AU168" s="407">
        <f t="shared" si="10"/>
        <v>-0.90590753173833827</v>
      </c>
      <c r="AW168" s="400" t="s">
        <v>0</v>
      </c>
      <c r="AX168" s="413">
        <v>57556</v>
      </c>
      <c r="AY168" s="406">
        <v>1.3569283870042012E-2</v>
      </c>
      <c r="AZ168" s="406">
        <f>_xll.qlYieldTSForwardRate(YieldCurve_3M,AX167,AX168,"Act/365","Continuous","Quarterly")</f>
        <v>1.2656562325619531E-2</v>
      </c>
      <c r="BA168" s="407">
        <f t="shared" si="11"/>
        <v>9.1272154442248112</v>
      </c>
    </row>
    <row r="169" spans="20:53" x14ac:dyDescent="0.2">
      <c r="T169" s="400" t="s">
        <v>73</v>
      </c>
      <c r="U169" s="413">
        <v>42986</v>
      </c>
      <c r="V169" s="406">
        <v>-3.2175969641036251E-3</v>
      </c>
      <c r="W169" s="406">
        <v>-3.217618525562578E-3</v>
      </c>
      <c r="X169" s="407">
        <f t="shared" si="8"/>
        <v>2.1561458952903262E-4</v>
      </c>
      <c r="Z169" s="400" t="s">
        <v>73</v>
      </c>
      <c r="AA169" s="413">
        <v>42985</v>
      </c>
      <c r="AB169" s="406">
        <v>-3.2301559022747052E-3</v>
      </c>
      <c r="AC169" s="406">
        <v>-3.2301571050932032E-3</v>
      </c>
      <c r="AD169" s="407">
        <f t="shared" si="9"/>
        <v>1.2028184980146517E-5</v>
      </c>
      <c r="AQ169" s="400" t="s">
        <v>0</v>
      </c>
      <c r="AR169" s="413">
        <v>57648</v>
      </c>
      <c r="AS169" s="406">
        <v>1.2645963145038411E-2</v>
      </c>
      <c r="AT169" s="406">
        <v>1.2726709517234631E-2</v>
      </c>
      <c r="AU169" s="407">
        <f t="shared" si="10"/>
        <v>-0.80746372196219618</v>
      </c>
      <c r="AW169" s="400" t="s">
        <v>0</v>
      </c>
      <c r="AX169" s="413">
        <v>57648</v>
      </c>
      <c r="AY169" s="406">
        <v>1.3382030652185697E-2</v>
      </c>
      <c r="AZ169" s="406">
        <f>_xll.qlYieldTSForwardRate(YieldCurve_3M,AX168,AX169,"Act/365","Continuous","Quarterly")</f>
        <v>1.2554263166638489E-2</v>
      </c>
      <c r="BA169" s="407">
        <f t="shared" si="11"/>
        <v>8.2776748554720836</v>
      </c>
    </row>
    <row r="170" spans="20:53" x14ac:dyDescent="0.2">
      <c r="T170" s="400" t="s">
        <v>73</v>
      </c>
      <c r="U170" s="413">
        <v>42989</v>
      </c>
      <c r="V170" s="406">
        <v>-3.2150650937486703E-3</v>
      </c>
      <c r="W170" s="406">
        <v>-3.2150886306063983E-3</v>
      </c>
      <c r="X170" s="407">
        <f t="shared" si="8"/>
        <v>2.3536857728014698E-4</v>
      </c>
      <c r="Z170" s="400" t="s">
        <v>73</v>
      </c>
      <c r="AA170" s="413">
        <v>42986</v>
      </c>
      <c r="AB170" s="406">
        <v>-3.2277375648981275E-3</v>
      </c>
      <c r="AC170" s="406">
        <v>-3.2277388475073863E-3</v>
      </c>
      <c r="AD170" s="407">
        <f t="shared" si="9"/>
        <v>1.2826092588187621E-5</v>
      </c>
      <c r="AQ170" s="400" t="s">
        <v>0</v>
      </c>
      <c r="AR170" s="413">
        <v>57740</v>
      </c>
      <c r="AS170" s="406">
        <v>1.2547317960264285E-2</v>
      </c>
      <c r="AT170" s="406">
        <v>1.2618418952191457E-2</v>
      </c>
      <c r="AU170" s="407">
        <f t="shared" si="10"/>
        <v>-0.71100991927171631</v>
      </c>
      <c r="AW170" s="400" t="s">
        <v>0</v>
      </c>
      <c r="AX170" s="413">
        <v>57740</v>
      </c>
      <c r="AY170" s="406">
        <v>1.3197939666511204E-2</v>
      </c>
      <c r="AZ170" s="406">
        <f>_xll.qlYieldTSForwardRate(YieldCurve_3M,AX169,AX170,"Act/365","Continuous","Quarterly")</f>
        <v>1.2453505292802616E-2</v>
      </c>
      <c r="BA170" s="407">
        <f t="shared" si="11"/>
        <v>7.4443437370858883</v>
      </c>
    </row>
    <row r="171" spans="20:53" x14ac:dyDescent="0.2">
      <c r="T171" s="400" t="s">
        <v>73</v>
      </c>
      <c r="U171" s="413">
        <v>42990</v>
      </c>
      <c r="V171" s="406">
        <v>-3.2094213607268994E-3</v>
      </c>
      <c r="W171" s="406">
        <v>-3.209446952291931E-3</v>
      </c>
      <c r="X171" s="407">
        <f t="shared" si="8"/>
        <v>2.5591565031620606E-4</v>
      </c>
      <c r="Z171" s="400" t="s">
        <v>73</v>
      </c>
      <c r="AA171" s="413">
        <v>42989</v>
      </c>
      <c r="AB171" s="406">
        <v>-3.2220648473274662E-3</v>
      </c>
      <c r="AC171" s="406">
        <v>-3.2220661809523187E-3</v>
      </c>
      <c r="AD171" s="407">
        <f t="shared" si="9"/>
        <v>1.3336248524779826E-5</v>
      </c>
      <c r="AQ171" s="400" t="s">
        <v>0</v>
      </c>
      <c r="AR171" s="413">
        <v>57830</v>
      </c>
      <c r="AS171" s="406">
        <v>1.2451745601106443E-2</v>
      </c>
      <c r="AT171" s="406">
        <v>1.2513566196955171E-2</v>
      </c>
      <c r="AU171" s="407">
        <f t="shared" si="10"/>
        <v>-0.61820595848728621</v>
      </c>
      <c r="AW171" s="400" t="s">
        <v>0</v>
      </c>
      <c r="AX171" s="413">
        <v>57830</v>
      </c>
      <c r="AY171" s="406">
        <v>1.3020156860685885E-2</v>
      </c>
      <c r="AZ171" s="406">
        <f>_xll.qlYieldTSForwardRate(YieldCurve_3M,AX170,AX171,"Act/365","Continuous","Quarterly")</f>
        <v>1.2356001629872338E-2</v>
      </c>
      <c r="BA171" s="407">
        <f t="shared" si="11"/>
        <v>6.6415523081354673</v>
      </c>
    </row>
    <row r="172" spans="20:53" x14ac:dyDescent="0.2">
      <c r="T172" s="400" t="s">
        <v>73</v>
      </c>
      <c r="U172" s="413">
        <v>42991</v>
      </c>
      <c r="V172" s="406">
        <v>-3.2031847168905352E-3</v>
      </c>
      <c r="W172" s="406">
        <v>-3.2032104172969506E-3</v>
      </c>
      <c r="X172" s="407">
        <f t="shared" si="8"/>
        <v>2.5700406415442995E-4</v>
      </c>
      <c r="Z172" s="400" t="s">
        <v>73</v>
      </c>
      <c r="AA172" s="413">
        <v>42990</v>
      </c>
      <c r="AB172" s="406">
        <v>-3.2155365969190651E-3</v>
      </c>
      <c r="AC172" s="406">
        <v>-3.2155378702078768E-3</v>
      </c>
      <c r="AD172" s="407">
        <f t="shared" si="9"/>
        <v>1.2732888116269436E-5</v>
      </c>
      <c r="AQ172" s="400" t="s">
        <v>0</v>
      </c>
      <c r="AR172" s="413">
        <v>57921</v>
      </c>
      <c r="AS172" s="406">
        <v>1.2358764663590739E-2</v>
      </c>
      <c r="AT172" s="406">
        <v>1.2411624528664145E-2</v>
      </c>
      <c r="AU172" s="407">
        <f t="shared" si="10"/>
        <v>-0.52859865073405854</v>
      </c>
      <c r="AW172" s="400" t="s">
        <v>0</v>
      </c>
      <c r="AX172" s="413">
        <v>57921</v>
      </c>
      <c r="AY172" s="406">
        <v>1.2847799377943347E-2</v>
      </c>
      <c r="AZ172" s="406">
        <f>_xll.qlYieldTSForwardRate(YieldCurve_3M,AX171,AX172,"Act/365","Continuous","Quarterly")</f>
        <v>1.2261261309355362E-2</v>
      </c>
      <c r="BA172" s="407">
        <f t="shared" si="11"/>
        <v>5.8653806858798525</v>
      </c>
    </row>
    <row r="173" spans="20:53" x14ac:dyDescent="0.2">
      <c r="T173" s="400" t="s">
        <v>73</v>
      </c>
      <c r="U173" s="413">
        <v>42992</v>
      </c>
      <c r="V173" s="406">
        <v>-3.1997634805149299E-3</v>
      </c>
      <c r="W173" s="406">
        <v>-3.1997882373315076E-3</v>
      </c>
      <c r="X173" s="407">
        <f t="shared" si="8"/>
        <v>2.4756816577667373E-4</v>
      </c>
      <c r="Z173" s="400" t="s">
        <v>73</v>
      </c>
      <c r="AA173" s="413">
        <v>42991</v>
      </c>
      <c r="AB173" s="406">
        <v>-3.2118349603189752E-3</v>
      </c>
      <c r="AC173" s="406">
        <v>-3.2118361463201617E-3</v>
      </c>
      <c r="AD173" s="407">
        <f t="shared" si="9"/>
        <v>1.186001186582325E-5</v>
      </c>
      <c r="AQ173" s="400" t="s">
        <v>0</v>
      </c>
      <c r="AR173" s="413">
        <v>58013</v>
      </c>
      <c r="AS173" s="406">
        <v>1.2266930327971961E-2</v>
      </c>
      <c r="AT173" s="406">
        <v>1.2311013116642126E-2</v>
      </c>
      <c r="AU173" s="407">
        <f t="shared" si="10"/>
        <v>-0.44082788670164741</v>
      </c>
      <c r="AW173" s="400" t="s">
        <v>0</v>
      </c>
      <c r="AX173" s="413">
        <v>58013</v>
      </c>
      <c r="AY173" s="406">
        <v>1.2678217640160663E-2</v>
      </c>
      <c r="AZ173" s="406">
        <f>_xll.qlYieldTSForwardRate(YieldCurve_3M,AX172,AX173,"Act/365","Continuous","Quarterly")</f>
        <v>1.2167815622938944E-2</v>
      </c>
      <c r="BA173" s="407">
        <f t="shared" si="11"/>
        <v>5.1040201722171892</v>
      </c>
    </row>
    <row r="174" spans="20:53" x14ac:dyDescent="0.2">
      <c r="T174" s="400" t="s">
        <v>73</v>
      </c>
      <c r="U174" s="413">
        <v>42993</v>
      </c>
      <c r="V174" s="406">
        <v>-3.1961566198580099E-3</v>
      </c>
      <c r="W174" s="406">
        <v>-3.1961798191132798E-3</v>
      </c>
      <c r="X174" s="407">
        <f t="shared" si="8"/>
        <v>2.3199255269872737E-4</v>
      </c>
      <c r="Z174" s="400" t="s">
        <v>73</v>
      </c>
      <c r="AA174" s="413">
        <v>42992</v>
      </c>
      <c r="AB174" s="406">
        <v>-3.2078649698678461E-3</v>
      </c>
      <c r="AC174" s="406">
        <v>-3.2078660334880602E-3</v>
      </c>
      <c r="AD174" s="407">
        <f t="shared" si="9"/>
        <v>1.0636202140389128E-5</v>
      </c>
      <c r="AQ174" s="400" t="s">
        <v>0</v>
      </c>
      <c r="AR174" s="413">
        <v>58105</v>
      </c>
      <c r="AS174" s="406">
        <v>1.2176882048570099E-2</v>
      </c>
      <c r="AT174" s="406">
        <v>1.2212437259954903E-2</v>
      </c>
      <c r="AU174" s="407">
        <f t="shared" si="10"/>
        <v>-0.35555211384803376</v>
      </c>
      <c r="AW174" s="400" t="s">
        <v>0</v>
      </c>
      <c r="AX174" s="413">
        <v>58105</v>
      </c>
      <c r="AY174" s="406">
        <v>1.2512634464999568E-2</v>
      </c>
      <c r="AZ174" s="406">
        <f>_xll.qlYieldTSForwardRate(YieldCurve_3M,AX173,AX174,"Act/365","Continuous","Quarterly")</f>
        <v>1.207632124669349E-2</v>
      </c>
      <c r="BA174" s="407">
        <f t="shared" si="11"/>
        <v>4.3631321830607872</v>
      </c>
    </row>
    <row r="175" spans="20:53" x14ac:dyDescent="0.2">
      <c r="T175" s="400" t="s">
        <v>73</v>
      </c>
      <c r="U175" s="413">
        <v>42996</v>
      </c>
      <c r="V175" s="406">
        <v>-3.1923615513499955E-3</v>
      </c>
      <c r="W175" s="406">
        <v>-3.1923825692658208E-3</v>
      </c>
      <c r="X175" s="407">
        <f t="shared" si="8"/>
        <v>2.1017915825295719E-4</v>
      </c>
      <c r="Z175" s="400" t="s">
        <v>73</v>
      </c>
      <c r="AA175" s="413">
        <v>42993</v>
      </c>
      <c r="AB175" s="406">
        <v>-3.2036227275384311E-3</v>
      </c>
      <c r="AC175" s="406">
        <v>-3.2036236331575208E-3</v>
      </c>
      <c r="AD175" s="407">
        <f t="shared" si="9"/>
        <v>9.056190897020755E-6</v>
      </c>
      <c r="AQ175" s="400" t="s">
        <v>0</v>
      </c>
      <c r="AR175" s="413">
        <v>58195</v>
      </c>
      <c r="AS175" s="406">
        <v>1.2090152070698218E-2</v>
      </c>
      <c r="AT175" s="406">
        <v>1.2117576558941169E-2</v>
      </c>
      <c r="AU175" s="407">
        <f t="shared" si="10"/>
        <v>-0.27424488242951128</v>
      </c>
      <c r="AW175" s="400" t="s">
        <v>0</v>
      </c>
      <c r="AX175" s="413">
        <v>58195</v>
      </c>
      <c r="AY175" s="406">
        <v>1.2353887361063217E-2</v>
      </c>
      <c r="AZ175" s="406">
        <f>_xll.qlYieldTSForwardRate(YieldCurve_3M,AX174,AX175,"Act/365","Continuous","Quarterly")</f>
        <v>1.1988336804846574E-2</v>
      </c>
      <c r="BA175" s="407">
        <f t="shared" si="11"/>
        <v>3.6555055621664314</v>
      </c>
    </row>
    <row r="176" spans="20:53" x14ac:dyDescent="0.2">
      <c r="T176" s="400" t="s">
        <v>73</v>
      </c>
      <c r="U176" s="413">
        <v>42997</v>
      </c>
      <c r="V176" s="406">
        <v>-3.1841311366041687E-3</v>
      </c>
      <c r="W176" s="406">
        <v>-3.184145661936658E-3</v>
      </c>
      <c r="X176" s="407">
        <f t="shared" si="8"/>
        <v>1.4525332489318671E-4</v>
      </c>
      <c r="Z176" s="400" t="s">
        <v>73</v>
      </c>
      <c r="AA176" s="413">
        <v>42996</v>
      </c>
      <c r="AB176" s="406">
        <v>-3.1942112466209816E-3</v>
      </c>
      <c r="AC176" s="406">
        <v>-3.194211714216267E-3</v>
      </c>
      <c r="AD176" s="407">
        <f t="shared" si="9"/>
        <v>4.6759528540829542E-6</v>
      </c>
      <c r="AQ176" s="400" t="s">
        <v>0</v>
      </c>
      <c r="AR176" s="413">
        <v>58286</v>
      </c>
      <c r="AS176" s="406">
        <v>1.2006300758147645E-2</v>
      </c>
      <c r="AT176" s="406">
        <v>1.2025951490015617E-2</v>
      </c>
      <c r="AU176" s="407">
        <f t="shared" si="10"/>
        <v>-0.19650731867972004</v>
      </c>
      <c r="AW176" s="400" t="s">
        <v>0</v>
      </c>
      <c r="AX176" s="413">
        <v>58286</v>
      </c>
      <c r="AY176" s="406">
        <v>1.2201183399642388E-2</v>
      </c>
      <c r="AZ176" s="406">
        <f>_xll.qlYieldTSForwardRate(YieldCurve_3M,AX175,AX176,"Act/365","Continuous","Quarterly")</f>
        <v>1.1903416563732873E-2</v>
      </c>
      <c r="BA176" s="407">
        <f t="shared" si="11"/>
        <v>2.9776683590951487</v>
      </c>
    </row>
    <row r="177" spans="20:53" x14ac:dyDescent="0.2">
      <c r="T177" s="400" t="s">
        <v>73</v>
      </c>
      <c r="U177" s="413">
        <v>42998</v>
      </c>
      <c r="V177" s="406">
        <v>-3.1752475256399105E-3</v>
      </c>
      <c r="W177" s="406">
        <v>-3.1752533785290409E-3</v>
      </c>
      <c r="X177" s="407">
        <f t="shared" si="8"/>
        <v>5.8528891303845365E-5</v>
      </c>
      <c r="Z177" s="400" t="s">
        <v>73</v>
      </c>
      <c r="AA177" s="413">
        <v>42997</v>
      </c>
      <c r="AB177" s="406">
        <v>-3.1838532795262771E-3</v>
      </c>
      <c r="AC177" s="406">
        <v>-3.1838531843365906E-3</v>
      </c>
      <c r="AD177" s="407">
        <f t="shared" si="9"/>
        <v>-9.518968642832637E-7</v>
      </c>
      <c r="AQ177" s="400" t="s">
        <v>0</v>
      </c>
      <c r="AR177" s="413">
        <v>58378</v>
      </c>
      <c r="AS177" s="406">
        <v>1.1924036466331292E-2</v>
      </c>
      <c r="AT177" s="406">
        <v>1.1936154312248069E-2</v>
      </c>
      <c r="AU177" s="407">
        <f t="shared" si="10"/>
        <v>-0.12117845916776587</v>
      </c>
      <c r="AW177" s="400" t="s">
        <v>0</v>
      </c>
      <c r="AX177" s="413">
        <v>58378</v>
      </c>
      <c r="AY177" s="406">
        <v>1.2052202742800253E-2</v>
      </c>
      <c r="AZ177" s="406">
        <f>_xll.qlYieldTSForwardRate(YieldCurve_3M,AX176,AX177,"Act/365","Continuous","Quarterly")</f>
        <v>1.18202565299588E-2</v>
      </c>
      <c r="BA177" s="407">
        <f t="shared" si="11"/>
        <v>2.3194621284145303</v>
      </c>
    </row>
    <row r="178" spans="20:53" x14ac:dyDescent="0.2">
      <c r="T178" s="400" t="s">
        <v>73</v>
      </c>
      <c r="U178" s="413">
        <v>42999</v>
      </c>
      <c r="V178" s="406">
        <v>-3.1704726630453605E-3</v>
      </c>
      <c r="W178" s="406">
        <v>-3.1704730646331704E-3</v>
      </c>
      <c r="X178" s="407">
        <f t="shared" si="8"/>
        <v>4.0158780988119869E-6</v>
      </c>
      <c r="Z178" s="400" t="s">
        <v>73</v>
      </c>
      <c r="AA178" s="413">
        <v>42998</v>
      </c>
      <c r="AB178" s="406">
        <v>-3.1781913077474442E-3</v>
      </c>
      <c r="AC178" s="406">
        <v>-3.178190867500214E-3</v>
      </c>
      <c r="AD178" s="407">
        <f t="shared" si="9"/>
        <v>-4.4024723016428124E-6</v>
      </c>
      <c r="AQ178" s="400" t="s">
        <v>0</v>
      </c>
      <c r="AR178" s="413">
        <v>58470</v>
      </c>
      <c r="AS178" s="406">
        <v>1.1854163816585991E-2</v>
      </c>
      <c r="AT178" s="406">
        <v>1.1859053952299019E-2</v>
      </c>
      <c r="AU178" s="407">
        <f t="shared" si="10"/>
        <v>-4.8901357130280709E-2</v>
      </c>
      <c r="AW178" s="400" t="s">
        <v>0</v>
      </c>
      <c r="AX178" s="413">
        <v>58470</v>
      </c>
      <c r="AY178" s="406">
        <v>1.1918337652529349E-2</v>
      </c>
      <c r="AZ178" s="406">
        <f>_xll.qlYieldTSForwardRate(YieldCurve_3M,AX177,AX178,"Act/365","Continuous","Quarterly")</f>
        <v>1.1749584984078401E-2</v>
      </c>
      <c r="BA178" s="407">
        <f t="shared" si="11"/>
        <v>1.6875266845094856</v>
      </c>
    </row>
    <row r="179" spans="20:53" x14ac:dyDescent="0.2">
      <c r="T179" s="400" t="s">
        <v>73</v>
      </c>
      <c r="U179" s="413">
        <v>43000</v>
      </c>
      <c r="V179" s="406">
        <v>-3.1624857955826905E-3</v>
      </c>
      <c r="W179" s="406">
        <v>-3.1624950865656825E-3</v>
      </c>
      <c r="X179" s="407">
        <f t="shared" si="8"/>
        <v>9.2909829920752307E-5</v>
      </c>
      <c r="Z179" s="400" t="s">
        <v>73</v>
      </c>
      <c r="AA179" s="413">
        <v>42999</v>
      </c>
      <c r="AB179" s="406">
        <v>-3.1689580897801797E-3</v>
      </c>
      <c r="AC179" s="406">
        <v>-3.1689614439906781E-3</v>
      </c>
      <c r="AD179" s="407">
        <f t="shared" si="9"/>
        <v>3.3542104983276533E-5</v>
      </c>
      <c r="AQ179" s="400" t="s">
        <v>0</v>
      </c>
      <c r="AR179" s="413">
        <v>58561</v>
      </c>
      <c r="AS179" s="406">
        <v>1.1799249207414984E-2</v>
      </c>
      <c r="AT179" s="406">
        <v>1.1797288560954376E-2</v>
      </c>
      <c r="AU179" s="407">
        <f t="shared" si="10"/>
        <v>1.9606464606077706E-2</v>
      </c>
      <c r="AW179" s="400" t="s">
        <v>0</v>
      </c>
      <c r="AX179" s="413">
        <v>58561</v>
      </c>
      <c r="AY179" s="406">
        <v>1.1802793271419214E-2</v>
      </c>
      <c r="AZ179" s="406">
        <f>_xll.qlYieldTSForwardRate(YieldCurve_3M,AX178,AX179,"Act/365","Continuous","Quarterly")</f>
        <v>1.1693962992910445E-2</v>
      </c>
      <c r="BA179" s="407">
        <f t="shared" si="11"/>
        <v>1.0883027850876887</v>
      </c>
    </row>
    <row r="180" spans="20:53" x14ac:dyDescent="0.2">
      <c r="T180" s="400" t="s">
        <v>73</v>
      </c>
      <c r="U180" s="413">
        <v>43003</v>
      </c>
      <c r="V180" s="406">
        <v>-3.1517332096747705E-3</v>
      </c>
      <c r="W180" s="406">
        <v>-3.1517647481752423E-3</v>
      </c>
      <c r="X180" s="407">
        <f t="shared" si="8"/>
        <v>3.1538500471807451E-4</v>
      </c>
      <c r="Z180" s="400" t="s">
        <v>73</v>
      </c>
      <c r="AA180" s="413">
        <v>43000</v>
      </c>
      <c r="AB180" s="406">
        <v>-3.1567045235861703E-3</v>
      </c>
      <c r="AC180" s="406">
        <v>-3.1567153541780034E-3</v>
      </c>
      <c r="AD180" s="407">
        <f t="shared" si="9"/>
        <v>1.0830591833099756E-4</v>
      </c>
      <c r="AQ180" s="400" t="s">
        <v>0</v>
      </c>
      <c r="AR180" s="413">
        <v>58652</v>
      </c>
      <c r="AS180" s="406">
        <v>1.1725287614299208E-2</v>
      </c>
      <c r="AT180" s="406">
        <v>1.1716864729911696E-2</v>
      </c>
      <c r="AU180" s="407">
        <f t="shared" si="10"/>
        <v>8.4228843875121251E-2</v>
      </c>
      <c r="AW180" s="400" t="s">
        <v>0</v>
      </c>
      <c r="AX180" s="413">
        <v>58652</v>
      </c>
      <c r="AY180" s="406">
        <v>1.1671607153827958E-2</v>
      </c>
      <c r="AZ180" s="406">
        <f>_xll.qlYieldTSForwardRate(YieldCurve_3M,AX179,AX180,"Act/365","Continuous","Quarterly")</f>
        <v>1.1619691359983466E-2</v>
      </c>
      <c r="BA180" s="407">
        <f t="shared" si="11"/>
        <v>0.51915793844491476</v>
      </c>
    </row>
    <row r="181" spans="20:53" x14ac:dyDescent="0.2">
      <c r="T181" s="400" t="s">
        <v>73</v>
      </c>
      <c r="U181" s="413">
        <v>43004</v>
      </c>
      <c r="V181" s="406">
        <v>-3.1318222075170507E-3</v>
      </c>
      <c r="W181" s="406">
        <v>-3.131890891361361E-3</v>
      </c>
      <c r="X181" s="407">
        <f t="shared" si="8"/>
        <v>6.8683844310375025E-4</v>
      </c>
      <c r="Z181" s="400" t="s">
        <v>73</v>
      </c>
      <c r="AA181" s="413">
        <v>43003</v>
      </c>
      <c r="AB181" s="406">
        <v>-3.1340149677975258E-3</v>
      </c>
      <c r="AC181" s="406">
        <v>-3.1340382759980261E-3</v>
      </c>
      <c r="AD181" s="407">
        <f t="shared" si="9"/>
        <v>2.330820050031393E-4</v>
      </c>
      <c r="AQ181" s="400" t="s">
        <v>0</v>
      </c>
      <c r="AR181" s="413">
        <v>58743</v>
      </c>
      <c r="AS181" s="406">
        <v>1.1654171761912061E-2</v>
      </c>
      <c r="AT181" s="406">
        <v>1.163965655236931E-2</v>
      </c>
      <c r="AU181" s="407">
        <f t="shared" si="10"/>
        <v>0.14515209542750873</v>
      </c>
      <c r="AW181" s="400" t="s">
        <v>0</v>
      </c>
      <c r="AX181" s="413">
        <v>58743</v>
      </c>
      <c r="AY181" s="406">
        <v>1.1546546244091257E-2</v>
      </c>
      <c r="AZ181" s="406">
        <f>_xll.qlYieldTSForwardRate(YieldCurve_3M,AX180,AX181,"Act/365","Continuous","Quarterly")</f>
        <v>1.1548467459913539E-2</v>
      </c>
      <c r="BA181" s="407">
        <f t="shared" si="11"/>
        <v>-1.9212158222821352E-2</v>
      </c>
    </row>
    <row r="182" spans="20:53" x14ac:dyDescent="0.2">
      <c r="T182" s="400" t="s">
        <v>73</v>
      </c>
      <c r="U182" s="413">
        <v>43005</v>
      </c>
      <c r="V182" s="406">
        <v>-3.1135529167312711E-3</v>
      </c>
      <c r="W182" s="406">
        <v>-3.1136511982204898E-3</v>
      </c>
      <c r="X182" s="407">
        <f t="shared" si="8"/>
        <v>9.8281489218678131E-4</v>
      </c>
      <c r="Z182" s="400" t="s">
        <v>73</v>
      </c>
      <c r="AA182" s="413">
        <v>43004</v>
      </c>
      <c r="AB182" s="406">
        <v>-3.1131973515481077E-3</v>
      </c>
      <c r="AC182" s="406">
        <v>-3.1132305956382538E-3</v>
      </c>
      <c r="AD182" s="407">
        <f t="shared" si="9"/>
        <v>3.3244090146076349E-4</v>
      </c>
      <c r="AQ182" s="400" t="s">
        <v>0</v>
      </c>
      <c r="AR182" s="413">
        <v>58837</v>
      </c>
      <c r="AS182" s="406">
        <v>1.1574774816803813E-2</v>
      </c>
      <c r="AT182" s="406">
        <v>1.1554476111005334E-2</v>
      </c>
      <c r="AU182" s="407">
        <f t="shared" si="10"/>
        <v>0.2029870579847888</v>
      </c>
      <c r="AW182" s="400" t="s">
        <v>0</v>
      </c>
      <c r="AX182" s="413">
        <v>58837</v>
      </c>
      <c r="AY182" s="406">
        <v>1.1415924778606912E-2</v>
      </c>
      <c r="AZ182" s="406">
        <f>_xll.qlYieldTSForwardRate(YieldCurve_3M,AX181,AX182,"Act/365","Continuous","Quarterly")</f>
        <v>1.1469265034470454E-2</v>
      </c>
      <c r="BA182" s="407">
        <f t="shared" si="11"/>
        <v>-0.53340255863541097</v>
      </c>
    </row>
    <row r="183" spans="20:53" x14ac:dyDescent="0.2">
      <c r="T183" s="400" t="s">
        <v>73</v>
      </c>
      <c r="U183" s="413">
        <v>43006</v>
      </c>
      <c r="V183" s="406">
        <v>-3.105262897685126E-3</v>
      </c>
      <c r="W183" s="406">
        <v>-3.1053721053167995E-3</v>
      </c>
      <c r="X183" s="407">
        <f t="shared" si="8"/>
        <v>1.0920763167344624E-3</v>
      </c>
      <c r="Z183" s="400" t="s">
        <v>73</v>
      </c>
      <c r="AA183" s="413">
        <v>43005</v>
      </c>
      <c r="AB183" s="406">
        <v>-3.1037516948668148E-3</v>
      </c>
      <c r="AC183" s="406">
        <v>-3.1037886028059485E-3</v>
      </c>
      <c r="AD183" s="407">
        <f t="shared" si="9"/>
        <v>3.6907939133731804E-4</v>
      </c>
      <c r="AQ183" s="400" t="s">
        <v>0</v>
      </c>
      <c r="AR183" s="413">
        <v>58925</v>
      </c>
      <c r="AS183" s="406">
        <v>1.1488283315715761E-2</v>
      </c>
      <c r="AT183" s="406">
        <v>1.1462721654900736E-2</v>
      </c>
      <c r="AU183" s="407">
        <f t="shared" si="10"/>
        <v>0.25561660815024562</v>
      </c>
      <c r="AW183" s="400" t="s">
        <v>0</v>
      </c>
      <c r="AX183" s="413">
        <v>58925</v>
      </c>
      <c r="AY183" s="406">
        <v>1.1282801476545293E-2</v>
      </c>
      <c r="AZ183" s="406">
        <f>_xll.qlYieldTSForwardRate(YieldCurve_3M,AX182,AX183,"Act/365","Continuous","Quarterly")</f>
        <v>1.1383280305395567E-2</v>
      </c>
      <c r="BA183" s="407">
        <f t="shared" si="11"/>
        <v>-1.0047882885027422</v>
      </c>
    </row>
    <row r="184" spans="20:53" x14ac:dyDescent="0.2">
      <c r="T184" s="400" t="s">
        <v>73</v>
      </c>
      <c r="U184" s="413">
        <v>43007</v>
      </c>
      <c r="V184" s="406">
        <v>-3.0974939169419661E-3</v>
      </c>
      <c r="W184" s="406">
        <v>-3.097611667610706E-3</v>
      </c>
      <c r="X184" s="407">
        <f t="shared" si="8"/>
        <v>1.1775066873984108E-3</v>
      </c>
      <c r="Z184" s="400" t="s">
        <v>73</v>
      </c>
      <c r="AA184" s="413">
        <v>43006</v>
      </c>
      <c r="AB184" s="406">
        <v>-3.0949002378414829E-3</v>
      </c>
      <c r="AC184" s="406">
        <v>-3.094940007264498E-3</v>
      </c>
      <c r="AD184" s="407">
        <f t="shared" si="9"/>
        <v>3.97694230151735E-4</v>
      </c>
      <c r="AQ184" s="400" t="s">
        <v>0</v>
      </c>
      <c r="AR184" s="413">
        <v>59016</v>
      </c>
      <c r="AS184" s="406">
        <v>1.1427434811205783E-2</v>
      </c>
      <c r="AT184" s="406">
        <v>1.1397054982720525E-2</v>
      </c>
      <c r="AU184" s="407">
        <f t="shared" si="10"/>
        <v>0.30379828485258342</v>
      </c>
      <c r="AW184" s="400" t="s">
        <v>0</v>
      </c>
      <c r="AX184" s="413">
        <v>59016</v>
      </c>
      <c r="AY184" s="406">
        <v>1.1179302528322258E-2</v>
      </c>
      <c r="AZ184" s="406">
        <f>_xll.qlYieldTSForwardRate(YieldCurve_3M,AX183,AX184,"Act/365","Continuous","Quarterly")</f>
        <v>1.1322948156659391E-2</v>
      </c>
      <c r="BA184" s="407">
        <f t="shared" si="11"/>
        <v>-1.4364562833713359</v>
      </c>
    </row>
    <row r="185" spans="20:53" x14ac:dyDescent="0.2">
      <c r="T185" s="400" t="s">
        <v>73</v>
      </c>
      <c r="U185" s="413">
        <v>43010</v>
      </c>
      <c r="V185" s="406">
        <v>-3.0902554827772419E-3</v>
      </c>
      <c r="W185" s="406">
        <v>-3.0903793538674534E-3</v>
      </c>
      <c r="X185" s="407">
        <f t="shared" si="8"/>
        <v>1.2387109021155807E-3</v>
      </c>
      <c r="Z185" s="400" t="s">
        <v>73</v>
      </c>
      <c r="AA185" s="413">
        <v>43007</v>
      </c>
      <c r="AB185" s="406">
        <v>-3.0866538534063269E-3</v>
      </c>
      <c r="AC185" s="406">
        <v>-3.0866956683322996E-3</v>
      </c>
      <c r="AD185" s="407">
        <f t="shared" si="9"/>
        <v>4.1814925972726708E-4</v>
      </c>
      <c r="AQ185" s="400" t="s">
        <v>0</v>
      </c>
      <c r="AR185" s="413">
        <v>59110</v>
      </c>
      <c r="AS185" s="406">
        <v>1.1367775157166977E-2</v>
      </c>
      <c r="AT185" s="406">
        <v>1.1332835284426504E-2</v>
      </c>
      <c r="AU185" s="407">
        <f t="shared" si="10"/>
        <v>0.34939872740473099</v>
      </c>
      <c r="AW185" s="400" t="s">
        <v>0</v>
      </c>
      <c r="AX185" s="413">
        <v>59110</v>
      </c>
      <c r="AY185" s="406">
        <v>1.1079282890590875E-2</v>
      </c>
      <c r="AZ185" s="406">
        <f>_xll.qlYieldTSForwardRate(YieldCurve_3M,AX184,AX185,"Act/365","Continuous","Quarterly")</f>
        <v>1.1264044667960134E-2</v>
      </c>
      <c r="BA185" s="407">
        <f t="shared" si="11"/>
        <v>-1.8476177736925954</v>
      </c>
    </row>
    <row r="186" spans="20:53" x14ac:dyDescent="0.2">
      <c r="T186" s="400" t="s">
        <v>73</v>
      </c>
      <c r="U186" s="413">
        <v>43011</v>
      </c>
      <c r="V186" s="406">
        <v>-3.0775946444014314E-3</v>
      </c>
      <c r="W186" s="406">
        <v>-3.0777224828659041E-3</v>
      </c>
      <c r="X186" s="407">
        <f t="shared" si="8"/>
        <v>1.27838464472705E-3</v>
      </c>
      <c r="Z186" s="400" t="s">
        <v>73</v>
      </c>
      <c r="AA186" s="413">
        <v>43010</v>
      </c>
      <c r="AB186" s="406">
        <v>-3.0722323557831515E-3</v>
      </c>
      <c r="AC186" s="406">
        <v>-3.0722754756140691E-3</v>
      </c>
      <c r="AD186" s="407">
        <f t="shared" si="9"/>
        <v>4.3119830917676127E-4</v>
      </c>
      <c r="AQ186" s="400" t="s">
        <v>0</v>
      </c>
      <c r="AR186" s="413">
        <v>59202</v>
      </c>
      <c r="AS186" s="406">
        <v>1.131117403446243E-2</v>
      </c>
      <c r="AT186" s="406">
        <v>1.1272088914678605E-2</v>
      </c>
      <c r="AU186" s="407">
        <f t="shared" si="10"/>
        <v>0.39085119783824684</v>
      </c>
      <c r="AW186" s="400" t="s">
        <v>0</v>
      </c>
      <c r="AX186" s="413">
        <v>59202</v>
      </c>
      <c r="AY186" s="406">
        <v>1.0985999386557222E-2</v>
      </c>
      <c r="AZ186" s="406">
        <f>_xll.qlYieldTSForwardRate(YieldCurve_3M,AX185,AX186,"Act/365","Continuous","Quarterly")</f>
        <v>1.1208435298293457E-2</v>
      </c>
      <c r="BA186" s="407">
        <f t="shared" si="11"/>
        <v>-2.2243591173623511</v>
      </c>
    </row>
    <row r="187" spans="20:53" x14ac:dyDescent="0.2">
      <c r="T187" s="400" t="s">
        <v>73</v>
      </c>
      <c r="U187" s="413">
        <v>43012</v>
      </c>
      <c r="V187" s="406">
        <v>-3.0667973774638636E-3</v>
      </c>
      <c r="W187" s="406">
        <v>-3.0669207121367973E-3</v>
      </c>
      <c r="X187" s="407">
        <f t="shared" si="8"/>
        <v>1.2333467293377393E-3</v>
      </c>
      <c r="Z187" s="400" t="s">
        <v>73</v>
      </c>
      <c r="AA187" s="413">
        <v>43011</v>
      </c>
      <c r="AB187" s="406">
        <v>-3.0599364925403619E-3</v>
      </c>
      <c r="AC187" s="406">
        <v>-3.0599780648491982E-3</v>
      </c>
      <c r="AD187" s="407">
        <f t="shared" si="9"/>
        <v>4.1572308836276134E-4</v>
      </c>
      <c r="AQ187" s="400" t="s">
        <v>0</v>
      </c>
      <c r="AR187" s="413">
        <v>59289</v>
      </c>
      <c r="AS187" s="406">
        <v>1.1259992650923617E-2</v>
      </c>
      <c r="AT187" s="406">
        <v>1.1217345843398036E-2</v>
      </c>
      <c r="AU187" s="407">
        <f t="shared" si="10"/>
        <v>0.42646807525581476</v>
      </c>
      <c r="AW187" s="400" t="s">
        <v>0</v>
      </c>
      <c r="AX187" s="413">
        <v>59289</v>
      </c>
      <c r="AY187" s="406">
        <v>1.0903306467706238E-2</v>
      </c>
      <c r="AZ187" s="406">
        <f>_xll.qlYieldTSForwardRate(YieldCurve_3M,AX186,AX187,"Act/365","Continuous","Quarterly")</f>
        <v>1.11584321882994E-2</v>
      </c>
      <c r="BA187" s="407">
        <f t="shared" si="11"/>
        <v>-2.5512572059316168</v>
      </c>
    </row>
    <row r="188" spans="20:53" x14ac:dyDescent="0.2">
      <c r="T188" s="400" t="s">
        <v>73</v>
      </c>
      <c r="U188" s="413">
        <v>43013</v>
      </c>
      <c r="V188" s="406">
        <v>-3.0623543006221164E-3</v>
      </c>
      <c r="W188" s="406">
        <v>-3.0624710485665212E-3</v>
      </c>
      <c r="X188" s="407">
        <f t="shared" si="8"/>
        <v>1.1674794440485331E-3</v>
      </c>
      <c r="Z188" s="400" t="s">
        <v>73</v>
      </c>
      <c r="AA188" s="413">
        <v>43012</v>
      </c>
      <c r="AB188" s="406">
        <v>-3.0548785599557662E-3</v>
      </c>
      <c r="AC188" s="406">
        <v>-3.0549178986503563E-3</v>
      </c>
      <c r="AD188" s="407">
        <f t="shared" si="9"/>
        <v>3.9338694590024259E-4</v>
      </c>
      <c r="AQ188" s="400" t="s">
        <v>0</v>
      </c>
      <c r="AR188" s="413">
        <v>59380</v>
      </c>
      <c r="AS188" s="406">
        <v>1.1212413895771491E-2</v>
      </c>
      <c r="AT188" s="406">
        <v>1.1166656369790851E-2</v>
      </c>
      <c r="AU188" s="407">
        <f t="shared" si="10"/>
        <v>0.45757525980639691</v>
      </c>
      <c r="AW188" s="400" t="s">
        <v>0</v>
      </c>
      <c r="AX188" s="413">
        <v>59380</v>
      </c>
      <c r="AY188" s="406">
        <v>1.0828213693290897E-2</v>
      </c>
      <c r="AZ188" s="406">
        <f>_xll.qlYieldTSForwardRate(YieldCurve_3M,AX187,AX188,"Act/365","Continuous","Quarterly")</f>
        <v>1.1112249475274824E-2</v>
      </c>
      <c r="BA188" s="407">
        <f t="shared" si="11"/>
        <v>-2.8403578198392747</v>
      </c>
    </row>
    <row r="189" spans="20:53" x14ac:dyDescent="0.2">
      <c r="T189" s="400" t="s">
        <v>73</v>
      </c>
      <c r="U189" s="413">
        <v>43014</v>
      </c>
      <c r="V189" s="406">
        <v>-3.0584988199261914E-3</v>
      </c>
      <c r="W189" s="406">
        <v>-3.0586063212217022E-3</v>
      </c>
      <c r="X189" s="407">
        <f t="shared" si="8"/>
        <v>1.0750129551080276E-3</v>
      </c>
      <c r="Z189" s="400" t="s">
        <v>73</v>
      </c>
      <c r="AA189" s="413">
        <v>43013</v>
      </c>
      <c r="AB189" s="406">
        <v>-3.0504909354662933E-3</v>
      </c>
      <c r="AC189" s="406">
        <v>-3.0505271448563092E-3</v>
      </c>
      <c r="AD189" s="407">
        <f t="shared" si="9"/>
        <v>3.6209390015876086E-4</v>
      </c>
      <c r="AQ189" s="400" t="s">
        <v>0</v>
      </c>
      <c r="AR189" s="413">
        <v>59474</v>
      </c>
      <c r="AS189" s="406">
        <v>1.1166521995010222E-2</v>
      </c>
      <c r="AT189" s="406">
        <v>1.1117993835802351E-2</v>
      </c>
      <c r="AU189" s="407">
        <f t="shared" si="10"/>
        <v>0.48528159207871652</v>
      </c>
      <c r="AW189" s="400" t="s">
        <v>0</v>
      </c>
      <c r="AX189" s="413">
        <v>59474</v>
      </c>
      <c r="AY189" s="406">
        <v>1.0757825088414996E-2</v>
      </c>
      <c r="AZ189" s="406">
        <f>_xll.qlYieldTSForwardRate(YieldCurve_3M,AX188,AX189,"Act/365","Continuous","Quarterly")</f>
        <v>1.1068047819132653E-2</v>
      </c>
      <c r="BA189" s="407">
        <f t="shared" si="11"/>
        <v>-3.1022273071765714</v>
      </c>
    </row>
    <row r="190" spans="20:53" x14ac:dyDescent="0.2">
      <c r="T190" s="400" t="s">
        <v>73</v>
      </c>
      <c r="U190" s="413">
        <v>43017</v>
      </c>
      <c r="V190" s="406">
        <v>-3.0552404438272448E-3</v>
      </c>
      <c r="W190" s="406">
        <v>-3.0553359987189597E-3</v>
      </c>
      <c r="X190" s="407">
        <f t="shared" si="8"/>
        <v>9.5554891714911411E-4</v>
      </c>
      <c r="Z190" s="400" t="s">
        <v>73</v>
      </c>
      <c r="AA190" s="413">
        <v>43014</v>
      </c>
      <c r="AB190" s="406">
        <v>-3.0467844920239002E-3</v>
      </c>
      <c r="AC190" s="406">
        <v>-3.0468166628436644E-3</v>
      </c>
      <c r="AD190" s="407">
        <f t="shared" si="9"/>
        <v>3.2170819764219816E-4</v>
      </c>
      <c r="AQ190" s="400" t="s">
        <v>0</v>
      </c>
      <c r="AR190" s="413">
        <v>59566</v>
      </c>
      <c r="AS190" s="406">
        <v>1.1124112248226983E-2</v>
      </c>
      <c r="AT190" s="406">
        <v>1.1073283280919569E-2</v>
      </c>
      <c r="AU190" s="407">
        <f t="shared" si="10"/>
        <v>0.50828967307414019</v>
      </c>
      <c r="AW190" s="400" t="s">
        <v>0</v>
      </c>
      <c r="AX190" s="413">
        <v>59566</v>
      </c>
      <c r="AY190" s="406">
        <v>1.069508396578607E-2</v>
      </c>
      <c r="AZ190" s="406">
        <f>_xll.qlYieldTSForwardRate(YieldCurve_3M,AX189,AX190,"Act/365","Continuous","Quarterly")</f>
        <v>1.1027586977582037E-2</v>
      </c>
      <c r="BA190" s="407">
        <f t="shared" si="11"/>
        <v>-3.325030117959666</v>
      </c>
    </row>
    <row r="191" spans="20:53" x14ac:dyDescent="0.2">
      <c r="T191" s="400" t="s">
        <v>73</v>
      </c>
      <c r="U191" s="413">
        <v>43018</v>
      </c>
      <c r="V191" s="406">
        <v>-3.0507615821042692E-3</v>
      </c>
      <c r="W191" s="406">
        <v>-3.0508240469036595E-3</v>
      </c>
      <c r="X191" s="407">
        <f t="shared" si="8"/>
        <v>6.2464799390274384E-4</v>
      </c>
      <c r="Z191" s="400" t="s">
        <v>73</v>
      </c>
      <c r="AA191" s="413">
        <v>43017</v>
      </c>
      <c r="AB191" s="406">
        <v>-3.0416965712197182E-3</v>
      </c>
      <c r="AC191" s="406">
        <v>-3.041717568120945E-3</v>
      </c>
      <c r="AD191" s="407">
        <f t="shared" si="9"/>
        <v>2.0996901226814219E-4</v>
      </c>
      <c r="AQ191" s="400" t="s">
        <v>0</v>
      </c>
      <c r="AR191" s="413">
        <v>59656</v>
      </c>
      <c r="AS191" s="406">
        <v>1.1086337176941701E-2</v>
      </c>
      <c r="AT191" s="406">
        <v>1.1033740690478244E-2</v>
      </c>
      <c r="AU191" s="407">
        <f t="shared" si="10"/>
        <v>0.5259648646345656</v>
      </c>
      <c r="AW191" s="400" t="s">
        <v>0</v>
      </c>
      <c r="AX191" s="413">
        <v>59656</v>
      </c>
      <c r="AY191" s="406">
        <v>1.0641703675152903E-2</v>
      </c>
      <c r="AZ191" s="406">
        <f>_xll.qlYieldTSForwardRate(YieldCurve_3M,AX190,AX191,"Act/365","Continuous","Quarterly")</f>
        <v>1.0991966605545177E-2</v>
      </c>
      <c r="BA191" s="407">
        <f t="shared" si="11"/>
        <v>-3.5026293039227414</v>
      </c>
    </row>
    <row r="192" spans="20:53" x14ac:dyDescent="0.2">
      <c r="T192" s="400" t="s">
        <v>73</v>
      </c>
      <c r="U192" s="413">
        <v>43019</v>
      </c>
      <c r="V192" s="406">
        <v>-3.0483681518832561E-3</v>
      </c>
      <c r="W192" s="406">
        <v>-3.0483881317008325E-3</v>
      </c>
      <c r="X192" s="407">
        <f t="shared" si="8"/>
        <v>1.9979817576440406E-4</v>
      </c>
      <c r="Z192" s="400" t="s">
        <v>73</v>
      </c>
      <c r="AA192" s="413">
        <v>43018</v>
      </c>
      <c r="AB192" s="406">
        <v>-3.0389879799831146E-3</v>
      </c>
      <c r="AC192" s="406">
        <v>-3.0389946390846504E-3</v>
      </c>
      <c r="AD192" s="407">
        <f t="shared" si="9"/>
        <v>6.6591015358136163E-5</v>
      </c>
      <c r="AQ192" s="400" t="s">
        <v>0</v>
      </c>
      <c r="AR192" s="413">
        <v>59747</v>
      </c>
      <c r="AS192" s="406">
        <v>1.1052516020827803E-2</v>
      </c>
      <c r="AT192" s="406">
        <v>1.0998648612197353E-2</v>
      </c>
      <c r="AU192" s="407">
        <f t="shared" si="10"/>
        <v>0.53867408630449765</v>
      </c>
      <c r="AW192" s="400" t="s">
        <v>0</v>
      </c>
      <c r="AX192" s="413">
        <v>59747</v>
      </c>
      <c r="AY192" s="406">
        <v>1.0596679212496605E-2</v>
      </c>
      <c r="AZ192" s="406">
        <f>_xll.qlYieldTSForwardRate(YieldCurve_3M,AX191,AX192,"Act/365","Continuous","Quarterly")</f>
        <v>1.0960536334073527E-2</v>
      </c>
      <c r="BA192" s="407">
        <f t="shared" si="11"/>
        <v>-3.6385712157692254</v>
      </c>
    </row>
    <row r="193" spans="20:53" x14ac:dyDescent="0.2">
      <c r="T193" s="400" t="s">
        <v>73</v>
      </c>
      <c r="U193" s="413">
        <v>43020</v>
      </c>
      <c r="V193" s="406">
        <v>-3.0482379234838203E-3</v>
      </c>
      <c r="W193" s="406">
        <v>-3.0482318642916966E-3</v>
      </c>
      <c r="X193" s="407">
        <f t="shared" si="8"/>
        <v>-6.05919212373629E-5</v>
      </c>
      <c r="Z193" s="400" t="s">
        <v>73</v>
      </c>
      <c r="AA193" s="413">
        <v>43019</v>
      </c>
      <c r="AB193" s="406">
        <v>-3.0388505306274734E-3</v>
      </c>
      <c r="AC193" s="406">
        <v>-3.0388484056978683E-3</v>
      </c>
      <c r="AD193" s="407">
        <f t="shared" si="9"/>
        <v>-2.1249296051038813E-5</v>
      </c>
      <c r="AQ193" s="400" t="s">
        <v>0</v>
      </c>
      <c r="AR193" s="413">
        <v>59839</v>
      </c>
      <c r="AS193" s="406">
        <v>1.1022193791112696E-2</v>
      </c>
      <c r="AT193" s="406">
        <v>1.0967544707344937E-2</v>
      </c>
      <c r="AU193" s="407">
        <f t="shared" si="10"/>
        <v>0.54649083767758722</v>
      </c>
      <c r="AW193" s="400" t="s">
        <v>0</v>
      </c>
      <c r="AX193" s="413">
        <v>59839</v>
      </c>
      <c r="AY193" s="406">
        <v>1.0559491458774366E-2</v>
      </c>
      <c r="AZ193" s="406">
        <f>_xll.qlYieldTSForwardRate(YieldCurve_3M,AX192,AX193,"Act/365","Continuous","Quarterly")</f>
        <v>1.0932886553885281E-2</v>
      </c>
      <c r="BA193" s="407">
        <f t="shared" si="11"/>
        <v>-3.7339509511091427</v>
      </c>
    </row>
    <row r="194" spans="20:53" x14ac:dyDescent="0.2">
      <c r="T194" s="400" t="s">
        <v>73</v>
      </c>
      <c r="U194" s="413">
        <v>43021</v>
      </c>
      <c r="V194" s="406">
        <v>-3.0487618493537502E-3</v>
      </c>
      <c r="W194" s="406">
        <v>-3.0487268138480452E-3</v>
      </c>
      <c r="X194" s="407">
        <f t="shared" si="8"/>
        <v>-3.5035505704938963E-4</v>
      </c>
      <c r="Z194" s="400" t="s">
        <v>73</v>
      </c>
      <c r="AA194" s="413">
        <v>43020</v>
      </c>
      <c r="AB194" s="406">
        <v>-3.0394594980819654E-3</v>
      </c>
      <c r="AC194" s="406">
        <v>-3.0394475998215412E-3</v>
      </c>
      <c r="AD194" s="407">
        <f t="shared" si="9"/>
        <v>-1.1898260424223622E-4</v>
      </c>
      <c r="AQ194" s="400" t="s">
        <v>0</v>
      </c>
      <c r="AR194" s="413">
        <v>59931</v>
      </c>
      <c r="AS194" s="406">
        <v>1.1005192387522376E-2</v>
      </c>
      <c r="AT194" s="406">
        <v>1.0950230936020891E-2</v>
      </c>
      <c r="AU194" s="407">
        <f t="shared" si="10"/>
        <v>0.54961451501484704</v>
      </c>
      <c r="AW194" s="400" t="s">
        <v>0</v>
      </c>
      <c r="AX194" s="413">
        <v>59931</v>
      </c>
      <c r="AY194" s="406">
        <v>1.0539803986737831E-2</v>
      </c>
      <c r="AZ194" s="406">
        <f>_xll.qlYieldTSForwardRate(YieldCurve_3M,AX193,AX194,"Act/365","Continuous","Quarterly")</f>
        <v>1.0918760621448212E-2</v>
      </c>
      <c r="BA194" s="407">
        <f t="shared" si="11"/>
        <v>-3.7895663471038121</v>
      </c>
    </row>
    <row r="195" spans="20:53" x14ac:dyDescent="0.2">
      <c r="T195" s="400" t="s">
        <v>73</v>
      </c>
      <c r="U195" s="413">
        <v>43024</v>
      </c>
      <c r="V195" s="406">
        <v>-3.0499494378840829E-3</v>
      </c>
      <c r="W195" s="406">
        <v>-3.0498824492908791E-3</v>
      </c>
      <c r="X195" s="407">
        <f t="shared" si="8"/>
        <v>-6.6988593203781699E-4</v>
      </c>
      <c r="Z195" s="400" t="s">
        <v>73</v>
      </c>
      <c r="AA195" s="413">
        <v>43021</v>
      </c>
      <c r="AB195" s="406">
        <v>-3.0408257549206764E-3</v>
      </c>
      <c r="AC195" s="406">
        <v>-3.0408030811432197E-3</v>
      </c>
      <c r="AD195" s="407">
        <f t="shared" si="9"/>
        <v>-2.2673777456700545E-4</v>
      </c>
      <c r="AQ195" s="400" t="s">
        <v>0</v>
      </c>
      <c r="AR195" s="413">
        <v>60022</v>
      </c>
      <c r="AS195" s="406">
        <v>1.1003514965431734E-2</v>
      </c>
      <c r="AT195" s="406">
        <v>1.0948716755376739E-2</v>
      </c>
      <c r="AU195" s="407">
        <f t="shared" si="10"/>
        <v>0.54798210054994234</v>
      </c>
      <c r="AW195" s="400" t="s">
        <v>0</v>
      </c>
      <c r="AX195" s="413">
        <v>60022</v>
      </c>
      <c r="AY195" s="406">
        <v>1.0539678625104507E-2</v>
      </c>
      <c r="AZ195" s="406">
        <f>_xll.qlYieldTSForwardRate(YieldCurve_3M,AX194,AX195,"Act/365","Continuous","Quarterly")</f>
        <v>1.09201295423259E-2</v>
      </c>
      <c r="BA195" s="407">
        <f t="shared" si="11"/>
        <v>-3.804509172213935</v>
      </c>
    </row>
    <row r="196" spans="20:53" x14ac:dyDescent="0.2">
      <c r="T196" s="400" t="s">
        <v>73</v>
      </c>
      <c r="U196" s="413">
        <v>43025</v>
      </c>
      <c r="V196" s="406">
        <v>-3.0545843654274929E-3</v>
      </c>
      <c r="W196" s="406">
        <v>-3.0544433498280055E-3</v>
      </c>
      <c r="X196" s="407">
        <f t="shared" si="8"/>
        <v>-1.4101559948735687E-3</v>
      </c>
      <c r="Z196" s="400" t="s">
        <v>73</v>
      </c>
      <c r="AA196" s="413">
        <v>43024</v>
      </c>
      <c r="AB196" s="406">
        <v>-3.0461369298294487E-3</v>
      </c>
      <c r="AC196" s="406">
        <v>-3.0460892964679388E-3</v>
      </c>
      <c r="AD196" s="407">
        <f t="shared" si="9"/>
        <v>-4.7633361509921007E-4</v>
      </c>
      <c r="AQ196" s="400" t="s">
        <v>0</v>
      </c>
      <c r="AR196" s="413">
        <v>60113</v>
      </c>
      <c r="AS196" s="406">
        <v>1.0985444039083742E-2</v>
      </c>
      <c r="AT196" s="406">
        <v>1.0931447644986381E-2</v>
      </c>
      <c r="AU196" s="407">
        <f t="shared" si="10"/>
        <v>0.53996394097361244</v>
      </c>
      <c r="AW196" s="400" t="s">
        <v>0</v>
      </c>
      <c r="AX196" s="413">
        <v>60113</v>
      </c>
      <c r="AY196" s="406">
        <v>1.0528779224887314E-2</v>
      </c>
      <c r="AZ196" s="406">
        <f>_xll.qlYieldTSForwardRate(YieldCurve_3M,AX195,AX196,"Act/365","Continuous","Quarterly")</f>
        <v>1.0905518141360964E-2</v>
      </c>
      <c r="BA196" s="407">
        <f t="shared" si="11"/>
        <v>-3.7673891647365019</v>
      </c>
    </row>
    <row r="197" spans="20:53" x14ac:dyDescent="0.2">
      <c r="T197" s="400" t="s">
        <v>73</v>
      </c>
      <c r="U197" s="413">
        <v>43026</v>
      </c>
      <c r="V197" s="406">
        <v>-3.0615265848703793E-3</v>
      </c>
      <c r="W197" s="406">
        <v>-3.0613012234225012E-3</v>
      </c>
      <c r="X197" s="407">
        <f t="shared" si="8"/>
        <v>-2.2536144787810297E-3</v>
      </c>
      <c r="Z197" s="400" t="s">
        <v>73</v>
      </c>
      <c r="AA197" s="413">
        <v>43025</v>
      </c>
      <c r="AB197" s="406">
        <v>-3.0540811290381289E-3</v>
      </c>
      <c r="AC197" s="406">
        <v>-3.0540050614422574E-3</v>
      </c>
      <c r="AD197" s="407">
        <f t="shared" si="9"/>
        <v>-7.6067595871504023E-4</v>
      </c>
      <c r="AQ197" s="400" t="s">
        <v>0</v>
      </c>
      <c r="AR197" s="413">
        <v>60205</v>
      </c>
      <c r="AS197" s="406">
        <v>1.0971513715640171E-2</v>
      </c>
      <c r="AT197" s="406">
        <v>1.0918874535252957E-2</v>
      </c>
      <c r="AU197" s="407">
        <f t="shared" si="10"/>
        <v>0.52639180387214002</v>
      </c>
      <c r="AW197" s="400" t="s">
        <v>0</v>
      </c>
      <c r="AX197" s="413">
        <v>60205</v>
      </c>
      <c r="AY197" s="406">
        <v>1.0526944187959672E-2</v>
      </c>
      <c r="AZ197" s="406">
        <f>_xll.qlYieldTSForwardRate(YieldCurve_3M,AX196,AX197,"Act/365","Continuous","Quarterly")</f>
        <v>1.0895340807840796E-2</v>
      </c>
      <c r="BA197" s="407">
        <f t="shared" si="11"/>
        <v>-3.6839661988112384</v>
      </c>
    </row>
    <row r="198" spans="20:53" x14ac:dyDescent="0.2">
      <c r="T198" s="400" t="s">
        <v>73</v>
      </c>
      <c r="U198" s="413">
        <v>43027</v>
      </c>
      <c r="V198" s="406">
        <v>-3.0661751111705671E-3</v>
      </c>
      <c r="W198" s="406">
        <v>-3.0659023186875444E-3</v>
      </c>
      <c r="X198" s="407">
        <f t="shared" si="8"/>
        <v>-2.7279248302272685E-3</v>
      </c>
      <c r="Z198" s="400" t="s">
        <v>73</v>
      </c>
      <c r="AA198" s="413">
        <v>43026</v>
      </c>
      <c r="AB198" s="406">
        <v>-3.0593969226055612E-3</v>
      </c>
      <c r="AC198" s="406">
        <v>-3.0593048670773796E-3</v>
      </c>
      <c r="AD198" s="407">
        <f t="shared" si="9"/>
        <v>-9.2055528181592822E-4</v>
      </c>
      <c r="AQ198" s="400" t="s">
        <v>0</v>
      </c>
      <c r="AR198" s="413">
        <v>60297</v>
      </c>
      <c r="AS198" s="406">
        <v>1.0952413730701722E-2</v>
      </c>
      <c r="AT198" s="406">
        <v>1.0901750186778504E-2</v>
      </c>
      <c r="AU198" s="407">
        <f t="shared" si="10"/>
        <v>0.50663543923218368</v>
      </c>
      <c r="AW198" s="400" t="s">
        <v>0</v>
      </c>
      <c r="AX198" s="413">
        <v>60297</v>
      </c>
      <c r="AY198" s="406">
        <v>1.0525402835379918E-2</v>
      </c>
      <c r="AZ198" s="406">
        <f>_xll.qlYieldTSForwardRate(YieldCurve_3M,AX197,AX198,"Act/365","Continuous","Quarterly")</f>
        <v>1.0880357973877286E-2</v>
      </c>
      <c r="BA198" s="407">
        <f t="shared" si="11"/>
        <v>-3.5495513849736864</v>
      </c>
    </row>
    <row r="199" spans="20:53" x14ac:dyDescent="0.2">
      <c r="T199" s="400" t="s">
        <v>73</v>
      </c>
      <c r="U199" s="413">
        <v>43028</v>
      </c>
      <c r="V199" s="406">
        <v>-3.0715443499966114E-3</v>
      </c>
      <c r="W199" s="406">
        <v>-3.0712209119109261E-3</v>
      </c>
      <c r="X199" s="407">
        <f t="shared" si="8"/>
        <v>-3.2343808568533958E-3</v>
      </c>
      <c r="Z199" s="400" t="s">
        <v>73</v>
      </c>
      <c r="AA199" s="413">
        <v>43027</v>
      </c>
      <c r="AB199" s="406">
        <v>-3.0655352412352795E-3</v>
      </c>
      <c r="AC199" s="406">
        <v>-3.0654261153919087E-3</v>
      </c>
      <c r="AD199" s="407">
        <f t="shared" si="9"/>
        <v>-1.0912584337075329E-3</v>
      </c>
      <c r="AQ199" s="400" t="s">
        <v>0</v>
      </c>
      <c r="AR199" s="413">
        <v>60387</v>
      </c>
      <c r="AS199" s="406">
        <v>1.0926786237432854E-2</v>
      </c>
      <c r="AT199" s="406">
        <v>1.0878691671976144E-2</v>
      </c>
      <c r="AU199" s="407">
        <f t="shared" si="10"/>
        <v>0.48094565456709493</v>
      </c>
      <c r="AW199" s="400" t="s">
        <v>0</v>
      </c>
      <c r="AX199" s="413">
        <v>60387</v>
      </c>
      <c r="AY199" s="406">
        <v>1.0522570566855276E-2</v>
      </c>
      <c r="AZ199" s="406">
        <f>_xll.qlYieldTSForwardRate(YieldCurve_3M,AX198,AX199,"Act/365","Continuous","Quarterly")</f>
        <v>1.0859146154535709E-2</v>
      </c>
      <c r="BA199" s="407">
        <f t="shared" si="11"/>
        <v>-3.3657558768043252</v>
      </c>
    </row>
    <row r="200" spans="20:53" x14ac:dyDescent="0.2">
      <c r="T200" s="400" t="s">
        <v>73</v>
      </c>
      <c r="U200" s="413">
        <v>43031</v>
      </c>
      <c r="V200" s="406">
        <v>-3.07764380960704E-3</v>
      </c>
      <c r="W200" s="406">
        <v>-3.0772664718808529E-3</v>
      </c>
      <c r="X200" s="407">
        <f t="shared" ref="X200:X263" si="12">(V200-W200)*10000</f>
        <v>-3.7733772618704989E-3</v>
      </c>
      <c r="Z200" s="400" t="s">
        <v>73</v>
      </c>
      <c r="AA200" s="413">
        <v>43028</v>
      </c>
      <c r="AB200" s="406">
        <v>-3.0725069578236104E-3</v>
      </c>
      <c r="AC200" s="406">
        <v>-3.0723796658687261E-3</v>
      </c>
      <c r="AD200" s="407">
        <f t="shared" ref="AD200:AD263" si="13">(AB200-AC200)*10000</f>
        <v>-1.2729195488425313E-3</v>
      </c>
      <c r="AQ200" s="400" t="s">
        <v>0</v>
      </c>
      <c r="AR200" s="413">
        <v>60478</v>
      </c>
      <c r="AS200" s="406">
        <v>1.0926097762810335E-2</v>
      </c>
      <c r="AT200" s="406">
        <v>1.088103803190075E-2</v>
      </c>
      <c r="AU200" s="407">
        <f t="shared" ref="AU200:AU245" si="14">(AS200-AT200)*10000</f>
        <v>0.45059730909584661</v>
      </c>
      <c r="AW200" s="400" t="s">
        <v>0</v>
      </c>
      <c r="AX200" s="413">
        <v>60478</v>
      </c>
      <c r="AY200" s="406">
        <v>1.0548847919782089E-2</v>
      </c>
      <c r="AZ200" s="406">
        <f>_xll.qlYieldTSForwardRate(YieldCurve_3M,AX199,AX200,"Act/365","Continuous","Quarterly")</f>
        <v>1.0862997755962989E-2</v>
      </c>
      <c r="BA200" s="407">
        <f t="shared" ref="BA200:BA245" si="15">(AY200-AZ200)*10000</f>
        <v>-3.1414983618090022</v>
      </c>
    </row>
    <row r="201" spans="20:53" x14ac:dyDescent="0.2">
      <c r="T201" s="400" t="s">
        <v>73</v>
      </c>
      <c r="U201" s="413">
        <v>43032</v>
      </c>
      <c r="V201" s="406">
        <v>-3.0831246379971399E-3</v>
      </c>
      <c r="W201" s="406">
        <v>-3.0815347016295556E-3</v>
      </c>
      <c r="X201" s="407">
        <f t="shared" si="12"/>
        <v>-1.5899363675843554E-2</v>
      </c>
      <c r="Z201" s="400" t="s">
        <v>73</v>
      </c>
      <c r="AA201" s="413">
        <v>43031</v>
      </c>
      <c r="AB201" s="406">
        <v>-3.0780227854251938E-3</v>
      </c>
      <c r="AC201" s="406">
        <v>-3.077909658596817E-3</v>
      </c>
      <c r="AD201" s="407">
        <f t="shared" si="13"/>
        <v>-1.1312682837672991E-3</v>
      </c>
      <c r="AQ201" s="400" t="s">
        <v>0</v>
      </c>
      <c r="AR201" s="413">
        <v>60570</v>
      </c>
      <c r="AS201" s="406">
        <v>1.0929954329813767E-2</v>
      </c>
      <c r="AT201" s="406">
        <v>1.0888554579358806E-2</v>
      </c>
      <c r="AU201" s="407">
        <f t="shared" si="14"/>
        <v>0.41399750454961315</v>
      </c>
      <c r="AW201" s="400" t="s">
        <v>0</v>
      </c>
      <c r="AX201" s="413">
        <v>60570</v>
      </c>
      <c r="AY201" s="406">
        <v>1.0585212635371509E-2</v>
      </c>
      <c r="AZ201" s="406">
        <f>_xll.qlYieldTSForwardRate(YieldCurve_3M,AX200,AX201,"Act/365","Continuous","Quarterly")</f>
        <v>1.0871734810022423E-2</v>
      </c>
      <c r="BA201" s="407">
        <f t="shared" si="15"/>
        <v>-2.8652217465091439</v>
      </c>
    </row>
    <row r="202" spans="20:53" x14ac:dyDescent="0.2">
      <c r="T202" s="400" t="s">
        <v>73</v>
      </c>
      <c r="U202" s="413">
        <v>43033</v>
      </c>
      <c r="V202" s="406">
        <v>-3.0856764658979794E-3</v>
      </c>
      <c r="W202" s="406">
        <v>-3.0827093295973124E-3</v>
      </c>
      <c r="X202" s="407">
        <f t="shared" si="12"/>
        <v>-2.9671363006669206E-2</v>
      </c>
      <c r="Z202" s="400" t="s">
        <v>73</v>
      </c>
      <c r="AA202" s="413">
        <v>43032</v>
      </c>
      <c r="AB202" s="406">
        <v>-3.080073357337483E-3</v>
      </c>
      <c r="AC202" s="406">
        <v>-3.0799899710331892E-3</v>
      </c>
      <c r="AD202" s="407">
        <f t="shared" si="13"/>
        <v>-8.3386304293789348E-4</v>
      </c>
      <c r="AQ202" s="400" t="s">
        <v>0</v>
      </c>
      <c r="AR202" s="413">
        <v>60661</v>
      </c>
      <c r="AS202" s="406">
        <v>1.0938465184533374E-2</v>
      </c>
      <c r="AT202" s="406">
        <v>1.0901330228582829E-2</v>
      </c>
      <c r="AU202" s="407">
        <f t="shared" si="14"/>
        <v>0.37134955950545584</v>
      </c>
      <c r="AW202" s="400" t="s">
        <v>0</v>
      </c>
      <c r="AX202" s="413">
        <v>60661</v>
      </c>
      <c r="AY202" s="406">
        <v>1.0631593007764308E-2</v>
      </c>
      <c r="AZ202" s="406">
        <f>_xll.qlYieldTSForwardRate(YieldCurve_3M,AX201,AX202,"Act/365","Continuous","Quarterly")</f>
        <v>1.088542184466235E-2</v>
      </c>
      <c r="BA202" s="407">
        <f t="shared" si="15"/>
        <v>-2.5382883689804152</v>
      </c>
    </row>
    <row r="203" spans="20:53" x14ac:dyDescent="0.2">
      <c r="T203" s="400" t="s">
        <v>73</v>
      </c>
      <c r="U203" s="413">
        <v>43034</v>
      </c>
      <c r="V203" s="406">
        <v>-3.0867211751497083E-3</v>
      </c>
      <c r="W203" s="406">
        <v>-3.0831943357507211E-3</v>
      </c>
      <c r="X203" s="407">
        <f t="shared" si="12"/>
        <v>-3.5268393989871735E-2</v>
      </c>
      <c r="Z203" s="400" t="s">
        <v>73</v>
      </c>
      <c r="AA203" s="413">
        <v>43033</v>
      </c>
      <c r="AB203" s="406">
        <v>-3.0809183381609768E-3</v>
      </c>
      <c r="AC203" s="406">
        <v>-3.0808487043917734E-3</v>
      </c>
      <c r="AD203" s="407">
        <f t="shared" si="13"/>
        <v>-6.9633769203460844E-4</v>
      </c>
      <c r="AQ203" s="400" t="s">
        <v>0</v>
      </c>
      <c r="AR203" s="413">
        <v>60751</v>
      </c>
      <c r="AS203" s="406">
        <v>1.0951553371859206E-2</v>
      </c>
      <c r="AT203" s="406">
        <v>1.0919243496180075E-2</v>
      </c>
      <c r="AU203" s="407">
        <f t="shared" si="14"/>
        <v>0.323098756791311</v>
      </c>
      <c r="AW203" s="400" t="s">
        <v>0</v>
      </c>
      <c r="AX203" s="413">
        <v>60751</v>
      </c>
      <c r="AY203" s="406">
        <v>1.0687516640914307E-2</v>
      </c>
      <c r="AZ203" s="406">
        <f>_xll.qlYieldTSForwardRate(YieldCurve_3M,AX202,AX203,"Act/365","Continuous","Quarterly")</f>
        <v>1.0903925357012033E-2</v>
      </c>
      <c r="BA203" s="407">
        <f t="shared" si="15"/>
        <v>-2.1640871609772581</v>
      </c>
    </row>
    <row r="204" spans="20:53" x14ac:dyDescent="0.2">
      <c r="T204" s="400" t="s">
        <v>73</v>
      </c>
      <c r="U204" s="413">
        <v>43035</v>
      </c>
      <c r="V204" s="406">
        <v>-3.0876235602986537E-3</v>
      </c>
      <c r="W204" s="406">
        <v>-3.0836161696448918E-3</v>
      </c>
      <c r="X204" s="407">
        <f t="shared" si="12"/>
        <v>-4.0073906537618255E-2</v>
      </c>
      <c r="Z204" s="400" t="s">
        <v>73</v>
      </c>
      <c r="AA204" s="413">
        <v>43034</v>
      </c>
      <c r="AB204" s="406">
        <v>-3.0816522301401871E-3</v>
      </c>
      <c r="AC204" s="406">
        <v>-3.0815956603311399E-3</v>
      </c>
      <c r="AD204" s="407">
        <f t="shared" si="13"/>
        <v>-5.6569809047182784E-4</v>
      </c>
      <c r="AQ204" s="400" t="s">
        <v>0</v>
      </c>
      <c r="AR204" s="413">
        <v>60842</v>
      </c>
      <c r="AS204" s="406">
        <v>1.0969378219428909E-2</v>
      </c>
      <c r="AT204" s="406">
        <v>1.0942508931379253E-2</v>
      </c>
      <c r="AU204" s="407">
        <f t="shared" si="14"/>
        <v>0.26869288049655854</v>
      </c>
      <c r="AW204" s="400" t="s">
        <v>0</v>
      </c>
      <c r="AX204" s="413">
        <v>60842</v>
      </c>
      <c r="AY204" s="406">
        <v>1.0753633058658811E-2</v>
      </c>
      <c r="AZ204" s="406">
        <f>_xll.qlYieldTSForwardRate(YieldCurve_3M,AX203,AX204,"Act/365","Continuous","Quarterly")</f>
        <v>1.0927464467465732E-2</v>
      </c>
      <c r="BA204" s="407">
        <f t="shared" si="15"/>
        <v>-1.7383140880692163</v>
      </c>
    </row>
    <row r="205" spans="20:53" x14ac:dyDescent="0.2">
      <c r="T205" s="400" t="s">
        <v>73</v>
      </c>
      <c r="U205" s="413">
        <v>43038</v>
      </c>
      <c r="V205" s="406">
        <v>-3.088381220529993E-3</v>
      </c>
      <c r="W205" s="406">
        <v>-3.0839736387545539E-3</v>
      </c>
      <c r="X205" s="407">
        <f t="shared" si="12"/>
        <v>-4.4075817754391303E-2</v>
      </c>
      <c r="Z205" s="400" t="s">
        <v>73</v>
      </c>
      <c r="AA205" s="413">
        <v>43035</v>
      </c>
      <c r="AB205" s="406">
        <v>-3.0822730959683114E-3</v>
      </c>
      <c r="AC205" s="406">
        <v>-3.0822288893469023E-3</v>
      </c>
      <c r="AD205" s="407">
        <f t="shared" si="13"/>
        <v>-4.4206621409043773E-4</v>
      </c>
      <c r="AQ205" s="400" t="s">
        <v>0</v>
      </c>
      <c r="AR205" s="413">
        <v>60934</v>
      </c>
      <c r="AS205" s="406">
        <v>1.0992291284477589E-2</v>
      </c>
      <c r="AT205" s="406">
        <v>1.0971558292368115E-2</v>
      </c>
      <c r="AU205" s="407">
        <f t="shared" si="14"/>
        <v>0.20732992109473436</v>
      </c>
      <c r="AW205" s="400" t="s">
        <v>0</v>
      </c>
      <c r="AX205" s="413">
        <v>60934</v>
      </c>
      <c r="AY205" s="406">
        <v>1.0831005442289569E-2</v>
      </c>
      <c r="AZ205" s="406">
        <f>_xll.qlYieldTSForwardRate(YieldCurve_3M,AX204,AX205,"Act/365","Continuous","Quarterly")</f>
        <v>1.0956462657905813E-2</v>
      </c>
      <c r="BA205" s="407">
        <f t="shared" si="15"/>
        <v>-1.254572156162443</v>
      </c>
    </row>
    <row r="206" spans="20:53" x14ac:dyDescent="0.2">
      <c r="T206" s="400" t="s">
        <v>73</v>
      </c>
      <c r="U206" s="413">
        <v>43039</v>
      </c>
      <c r="V206" s="406">
        <v>-3.0894021208270409E-3</v>
      </c>
      <c r="W206" s="406">
        <v>-3.0844680692633315E-3</v>
      </c>
      <c r="X206" s="407">
        <f t="shared" si="12"/>
        <v>-4.9340515637093067E-2</v>
      </c>
      <c r="Z206" s="400" t="s">
        <v>73</v>
      </c>
      <c r="AA206" s="413">
        <v>43038</v>
      </c>
      <c r="AB206" s="406">
        <v>-3.0831283878739028E-3</v>
      </c>
      <c r="AC206" s="406">
        <v>-3.0831065123745659E-3</v>
      </c>
      <c r="AD206" s="407">
        <f t="shared" si="13"/>
        <v>-2.1875499336878462E-4</v>
      </c>
      <c r="AQ206" s="400" t="s">
        <v>0</v>
      </c>
      <c r="AR206" s="413">
        <v>61028</v>
      </c>
      <c r="AS206" s="406">
        <v>1.102055016150412E-2</v>
      </c>
      <c r="AT206" s="406">
        <v>1.1006699708318777E-2</v>
      </c>
      <c r="AU206" s="407">
        <f t="shared" si="14"/>
        <v>0.13850453185342698</v>
      </c>
      <c r="AW206" s="400" t="s">
        <v>0</v>
      </c>
      <c r="AX206" s="413">
        <v>61028</v>
      </c>
      <c r="AY206" s="406">
        <v>1.0920341857618502E-2</v>
      </c>
      <c r="AZ206" s="406">
        <f>_xll.qlYieldTSForwardRate(YieldCurve_3M,AX205,AX206,"Act/365","Continuous","Quarterly")</f>
        <v>1.0991224220082233E-2</v>
      </c>
      <c r="BA206" s="407">
        <f t="shared" si="15"/>
        <v>-0.70882362463730453</v>
      </c>
    </row>
    <row r="207" spans="20:53" x14ac:dyDescent="0.2">
      <c r="T207" s="400" t="s">
        <v>73</v>
      </c>
      <c r="U207" s="413">
        <v>43040</v>
      </c>
      <c r="V207" s="406">
        <v>-3.0899165967986468E-3</v>
      </c>
      <c r="W207" s="406">
        <v>-3.0847360318778509E-3</v>
      </c>
      <c r="X207" s="407">
        <f t="shared" si="12"/>
        <v>-5.1805649207959346E-2</v>
      </c>
      <c r="Z207" s="400" t="s">
        <v>73</v>
      </c>
      <c r="AA207" s="413">
        <v>43039</v>
      </c>
      <c r="AB207" s="406">
        <v>-3.0835875536227128E-3</v>
      </c>
      <c r="AC207" s="406">
        <v>-3.0835855539104095E-3</v>
      </c>
      <c r="AD207" s="407">
        <f t="shared" si="13"/>
        <v>-1.9997123032987341E-5</v>
      </c>
      <c r="AQ207" s="400" t="s">
        <v>0</v>
      </c>
      <c r="AR207" s="413">
        <v>61116</v>
      </c>
      <c r="AS207" s="406">
        <v>1.102092663448768E-2</v>
      </c>
      <c r="AT207" s="406">
        <v>1.1010229676645276E-2</v>
      </c>
      <c r="AU207" s="407">
        <f t="shared" si="14"/>
        <v>0.10696957842403626</v>
      </c>
      <c r="AW207" s="400" t="s">
        <v>0</v>
      </c>
      <c r="AX207" s="413">
        <v>61116</v>
      </c>
      <c r="AY207" s="406">
        <v>1.0949151978059244E-2</v>
      </c>
      <c r="AZ207" s="406">
        <f>_xll.qlYieldTSForwardRate(YieldCurve_3M,AX206,AX207,"Act/365","Continuous","Quarterly")</f>
        <v>1.099742033241477E-2</v>
      </c>
      <c r="BA207" s="407">
        <f t="shared" si="15"/>
        <v>-0.48268354355526444</v>
      </c>
    </row>
    <row r="208" spans="20:53" x14ac:dyDescent="0.2">
      <c r="T208" s="400" t="s">
        <v>73</v>
      </c>
      <c r="U208" s="413">
        <v>43041</v>
      </c>
      <c r="V208" s="406">
        <v>-3.0899146205495306E-3</v>
      </c>
      <c r="W208" s="406">
        <v>-3.0847537993179954E-3</v>
      </c>
      <c r="X208" s="407">
        <f t="shared" si="12"/>
        <v>-5.1608212315351794E-2</v>
      </c>
      <c r="Z208" s="400" t="s">
        <v>73</v>
      </c>
      <c r="AA208" s="413">
        <v>43040</v>
      </c>
      <c r="AB208" s="406">
        <v>-3.0836142304341485E-3</v>
      </c>
      <c r="AC208" s="406">
        <v>-3.0836209108923741E-3</v>
      </c>
      <c r="AD208" s="407">
        <f t="shared" si="13"/>
        <v>6.680458225667707E-5</v>
      </c>
      <c r="AQ208" s="400" t="s">
        <v>0</v>
      </c>
      <c r="AR208" s="413">
        <v>61207</v>
      </c>
      <c r="AS208" s="406">
        <v>1.0997423181827566E-2</v>
      </c>
      <c r="AT208" s="406">
        <v>1.0986699802391739E-2</v>
      </c>
      <c r="AU208" s="407">
        <f t="shared" si="14"/>
        <v>0.10723379435827185</v>
      </c>
      <c r="AW208" s="400" t="s">
        <v>0</v>
      </c>
      <c r="AX208" s="413">
        <v>61207</v>
      </c>
      <c r="AY208" s="406">
        <v>1.0926179375173256E-2</v>
      </c>
      <c r="AZ208" s="406">
        <f>_xll.qlYieldTSForwardRate(YieldCurve_3M,AX207,AX208,"Act/365","Continuous","Quarterly")</f>
        <v>1.097902227914091E-2</v>
      </c>
      <c r="BA208" s="407">
        <f t="shared" si="15"/>
        <v>-0.52842903967653332</v>
      </c>
    </row>
    <row r="209" spans="20:53" x14ac:dyDescent="0.2">
      <c r="T209" s="400" t="s">
        <v>73</v>
      </c>
      <c r="U209" s="413">
        <v>43042</v>
      </c>
      <c r="V209" s="406">
        <v>-3.0897535147403877E-3</v>
      </c>
      <c r="W209" s="406">
        <v>-3.0847000506317749E-3</v>
      </c>
      <c r="X209" s="407">
        <f t="shared" si="12"/>
        <v>-5.0534641086127409E-2</v>
      </c>
      <c r="Z209" s="400" t="s">
        <v>73</v>
      </c>
      <c r="AA209" s="413">
        <v>43041</v>
      </c>
      <c r="AB209" s="406">
        <v>-3.0835162577824799E-3</v>
      </c>
      <c r="AC209" s="406">
        <v>-3.0835308458310316E-3</v>
      </c>
      <c r="AD209" s="407">
        <f t="shared" si="13"/>
        <v>1.4588048551696792E-4</v>
      </c>
      <c r="AQ209" s="400" t="s">
        <v>0</v>
      </c>
      <c r="AR209" s="413">
        <v>61301</v>
      </c>
      <c r="AS209" s="406">
        <v>1.0973129843700155E-2</v>
      </c>
      <c r="AT209" s="406">
        <v>1.0962383694583813E-2</v>
      </c>
      <c r="AU209" s="407">
        <f t="shared" si="14"/>
        <v>0.10746149116341516</v>
      </c>
      <c r="AW209" s="400" t="s">
        <v>0</v>
      </c>
      <c r="AX209" s="413">
        <v>61301</v>
      </c>
      <c r="AY209" s="406">
        <v>1.0902428396518076E-2</v>
      </c>
      <c r="AZ209" s="406">
        <f>_xll.qlYieldTSForwardRate(YieldCurve_3M,AX208,AX209,"Act/365","Continuous","Quarterly")</f>
        <v>1.0959948909949918E-2</v>
      </c>
      <c r="BA209" s="407">
        <f t="shared" si="15"/>
        <v>-0.57520513431842324</v>
      </c>
    </row>
    <row r="210" spans="20:53" x14ac:dyDescent="0.2">
      <c r="T210" s="400" t="s">
        <v>73</v>
      </c>
      <c r="U210" s="413">
        <v>43045</v>
      </c>
      <c r="V210" s="406">
        <v>-3.0894308783146395E-3</v>
      </c>
      <c r="W210" s="406">
        <v>-3.0845735937400495E-3</v>
      </c>
      <c r="X210" s="407">
        <f t="shared" si="12"/>
        <v>-4.8572845745900595E-2</v>
      </c>
      <c r="Z210" s="400" t="s">
        <v>73</v>
      </c>
      <c r="AA210" s="413">
        <v>43042</v>
      </c>
      <c r="AB210" s="406">
        <v>-3.0832916983617943E-3</v>
      </c>
      <c r="AC210" s="406">
        <v>-3.0833134095065583E-3</v>
      </c>
      <c r="AD210" s="407">
        <f t="shared" si="13"/>
        <v>2.1711144763958412E-4</v>
      </c>
      <c r="AQ210" s="400" t="s">
        <v>0</v>
      </c>
      <c r="AR210" s="413">
        <v>61393</v>
      </c>
      <c r="AS210" s="406">
        <v>1.0958466414459134E-2</v>
      </c>
      <c r="AT210" s="406">
        <v>1.094769250030987E-2</v>
      </c>
      <c r="AU210" s="407">
        <f t="shared" si="14"/>
        <v>0.10773914149263611</v>
      </c>
      <c r="AW210" s="400" t="s">
        <v>0</v>
      </c>
      <c r="AX210" s="413">
        <v>61393</v>
      </c>
      <c r="AY210" s="406">
        <v>1.0888240983315523E-2</v>
      </c>
      <c r="AZ210" s="406">
        <f>_xll.qlYieldTSForwardRate(YieldCurve_3M,AX209,AX210,"Act/365","Continuous","Quarterly")</f>
        <v>1.0950466162748782E-2</v>
      </c>
      <c r="BA210" s="407">
        <f t="shared" si="15"/>
        <v>-0.62225179433259004</v>
      </c>
    </row>
    <row r="211" spans="20:53" x14ac:dyDescent="0.2">
      <c r="T211" s="400" t="s">
        <v>73</v>
      </c>
      <c r="U211" s="413">
        <v>43046</v>
      </c>
      <c r="V211" s="406">
        <v>-3.0882351664942983E-3</v>
      </c>
      <c r="W211" s="406">
        <v>-3.084072359613753E-3</v>
      </c>
      <c r="X211" s="407">
        <f t="shared" si="12"/>
        <v>-4.1628068805452806E-2</v>
      </c>
      <c r="Z211" s="400" t="s">
        <v>73</v>
      </c>
      <c r="AA211" s="413">
        <v>43045</v>
      </c>
      <c r="AB211" s="406">
        <v>-3.0824109375089154E-3</v>
      </c>
      <c r="AC211" s="406">
        <v>-3.0824442194805129E-3</v>
      </c>
      <c r="AD211" s="407">
        <f t="shared" si="13"/>
        <v>3.3281971597524246E-4</v>
      </c>
      <c r="AQ211" s="400" t="s">
        <v>0</v>
      </c>
      <c r="AR211" s="413">
        <v>61483</v>
      </c>
      <c r="AS211" s="406">
        <v>1.0954730164206006E-2</v>
      </c>
      <c r="AT211" s="406">
        <v>1.0943923250852113E-2</v>
      </c>
      <c r="AU211" s="407">
        <f t="shared" si="14"/>
        <v>0.10806913353892875</v>
      </c>
      <c r="AW211" s="400" t="s">
        <v>0</v>
      </c>
      <c r="AX211" s="413">
        <v>61483</v>
      </c>
      <c r="AY211" s="406">
        <v>1.0884896667876077E-2</v>
      </c>
      <c r="AZ211" s="406">
        <f>_xll.qlYieldTSForwardRate(YieldCurve_3M,AX210,AX211,"Act/365","Continuous","Quarterly")</f>
        <v>1.0951743638624313E-2</v>
      </c>
      <c r="BA211" s="407">
        <f t="shared" si="15"/>
        <v>-0.66846970748235879</v>
      </c>
    </row>
    <row r="212" spans="20:53" x14ac:dyDescent="0.2">
      <c r="T212" s="400" t="s">
        <v>73</v>
      </c>
      <c r="U212" s="413">
        <v>43047</v>
      </c>
      <c r="V212" s="406">
        <v>-3.0864770116005996E-3</v>
      </c>
      <c r="W212" s="406">
        <v>-3.0833168453710874E-3</v>
      </c>
      <c r="X212" s="407">
        <f t="shared" si="12"/>
        <v>-3.1601662295122415E-2</v>
      </c>
      <c r="Z212" s="400" t="s">
        <v>73</v>
      </c>
      <c r="AA212" s="413">
        <v>43046</v>
      </c>
      <c r="AB212" s="406">
        <v>-3.0810888485749851E-3</v>
      </c>
      <c r="AC212" s="406">
        <v>-3.081130966291781E-3</v>
      </c>
      <c r="AD212" s="407">
        <f t="shared" si="13"/>
        <v>4.2117716795957161E-4</v>
      </c>
      <c r="AQ212" s="400" t="s">
        <v>0</v>
      </c>
      <c r="AR212" s="413">
        <v>61574</v>
      </c>
      <c r="AS212" s="406">
        <v>1.0930890286737667E-2</v>
      </c>
      <c r="AT212" s="406">
        <v>1.092007507327007E-2</v>
      </c>
      <c r="AU212" s="407">
        <f t="shared" si="14"/>
        <v>0.10815213467596854</v>
      </c>
      <c r="AW212" s="400" t="s">
        <v>0</v>
      </c>
      <c r="AX212" s="413">
        <v>61574</v>
      </c>
      <c r="AY212" s="406">
        <v>1.0861568493418976E-2</v>
      </c>
      <c r="AZ212" s="406">
        <f>_xll.qlYieldTSForwardRate(YieldCurve_3M,AX211,AX212,"Act/365","Continuous","Quarterly")</f>
        <v>1.0932841393640513E-2</v>
      </c>
      <c r="BA212" s="407">
        <f t="shared" si="15"/>
        <v>-0.71272900221536895</v>
      </c>
    </row>
    <row r="213" spans="20:53" x14ac:dyDescent="0.2">
      <c r="T213" s="400" t="s">
        <v>73</v>
      </c>
      <c r="U213" s="413">
        <v>43048</v>
      </c>
      <c r="V213" s="406">
        <v>-3.0853107105448577E-3</v>
      </c>
      <c r="W213" s="406">
        <v>-3.0828089683717537E-3</v>
      </c>
      <c r="X213" s="407">
        <f t="shared" si="12"/>
        <v>-2.5017421731040289E-2</v>
      </c>
      <c r="Z213" s="400" t="s">
        <v>73</v>
      </c>
      <c r="AA213" s="413">
        <v>43047</v>
      </c>
      <c r="AB213" s="406">
        <v>-3.0802022970203673E-3</v>
      </c>
      <c r="AC213" s="406">
        <v>-3.0802474349522031E-3</v>
      </c>
      <c r="AD213" s="407">
        <f t="shared" si="13"/>
        <v>4.513793183582443E-4</v>
      </c>
      <c r="AQ213" s="400" t="s">
        <v>0</v>
      </c>
      <c r="AR213" s="413">
        <v>61666</v>
      </c>
      <c r="AS213" s="406">
        <v>1.0906784561658405E-2</v>
      </c>
      <c r="AT213" s="406">
        <v>1.0895965838571635E-2</v>
      </c>
      <c r="AU213" s="407">
        <f t="shared" si="14"/>
        <v>0.1081872308677026</v>
      </c>
      <c r="AW213" s="400" t="s">
        <v>0</v>
      </c>
      <c r="AX213" s="413">
        <v>61666</v>
      </c>
      <c r="AY213" s="406">
        <v>1.0837972733196642E-2</v>
      </c>
      <c r="AZ213" s="406">
        <f>_xll.qlYieldTSForwardRate(YieldCurve_3M,AX212,AX213,"Act/365","Continuous","Quarterly")</f>
        <v>1.0913661325090871E-2</v>
      </c>
      <c r="BA213" s="407">
        <f t="shared" si="15"/>
        <v>-0.75688591894228918</v>
      </c>
    </row>
    <row r="214" spans="20:53" x14ac:dyDescent="0.2">
      <c r="T214" s="400" t="s">
        <v>73</v>
      </c>
      <c r="U214" s="413">
        <v>43049</v>
      </c>
      <c r="V214" s="406">
        <v>-3.0839684742391652E-3</v>
      </c>
      <c r="W214" s="406">
        <v>-3.0822212314621776E-3</v>
      </c>
      <c r="X214" s="407">
        <f t="shared" si="12"/>
        <v>-1.7472427769876092E-2</v>
      </c>
      <c r="Z214" s="400" t="s">
        <v>73</v>
      </c>
      <c r="AA214" s="413">
        <v>43048</v>
      </c>
      <c r="AB214" s="406">
        <v>-3.079177535268695E-3</v>
      </c>
      <c r="AC214" s="406">
        <v>-3.0792248369922626E-3</v>
      </c>
      <c r="AD214" s="407">
        <f t="shared" si="13"/>
        <v>4.7301723567552689E-4</v>
      </c>
      <c r="AQ214" s="400" t="s">
        <v>0</v>
      </c>
      <c r="AR214" s="413">
        <v>61758</v>
      </c>
      <c r="AS214" s="406">
        <v>1.0873154403532545E-2</v>
      </c>
      <c r="AT214" s="406">
        <v>1.0862346526594926E-2</v>
      </c>
      <c r="AU214" s="407">
        <f t="shared" si="14"/>
        <v>0.10807876937619573</v>
      </c>
      <c r="AW214" s="400" t="s">
        <v>0</v>
      </c>
      <c r="AX214" s="413">
        <v>61758</v>
      </c>
      <c r="AY214" s="406">
        <v>1.0804906486292438E-2</v>
      </c>
      <c r="AZ214" s="406">
        <f>_xll.qlYieldTSForwardRate(YieldCurve_3M,AX213,AX214,"Act/365","Continuous","Quarterly")</f>
        <v>1.0884903569494534E-2</v>
      </c>
      <c r="BA214" s="407">
        <f t="shared" si="15"/>
        <v>-0.79997083202096309</v>
      </c>
    </row>
    <row r="215" spans="20:53" x14ac:dyDescent="0.2">
      <c r="T215" s="400" t="s">
        <v>73</v>
      </c>
      <c r="U215" s="413">
        <v>43052</v>
      </c>
      <c r="V215" s="406">
        <v>-3.0824479017910623E-3</v>
      </c>
      <c r="W215" s="406">
        <v>-3.0815524426448804E-3</v>
      </c>
      <c r="X215" s="407">
        <f t="shared" si="12"/>
        <v>-8.9545914618190114E-3</v>
      </c>
      <c r="Z215" s="400" t="s">
        <v>73</v>
      </c>
      <c r="AA215" s="413">
        <v>43049</v>
      </c>
      <c r="AB215" s="406">
        <v>-3.0780126262180138E-3</v>
      </c>
      <c r="AC215" s="406">
        <v>-3.0780612231124421E-3</v>
      </c>
      <c r="AD215" s="407">
        <f t="shared" si="13"/>
        <v>4.85968944283037E-4</v>
      </c>
      <c r="AQ215" s="400" t="s">
        <v>0</v>
      </c>
      <c r="AR215" s="413">
        <v>61848</v>
      </c>
      <c r="AS215" s="406">
        <v>1.0828897218182832E-2</v>
      </c>
      <c r="AT215" s="406">
        <v>1.0818116103843643E-2</v>
      </c>
      <c r="AU215" s="407">
        <f t="shared" si="14"/>
        <v>0.10781114339188796</v>
      </c>
      <c r="AW215" s="400" t="s">
        <v>0</v>
      </c>
      <c r="AX215" s="413">
        <v>61848</v>
      </c>
      <c r="AY215" s="406">
        <v>1.0761267176287946E-2</v>
      </c>
      <c r="AZ215" s="406">
        <f>_xll.qlYieldTSForwardRate(YieldCurve_3M,AX214,AX215,"Act/365","Continuous","Quarterly")</f>
        <v>1.0845369273212009E-2</v>
      </c>
      <c r="BA215" s="407">
        <f t="shared" si="15"/>
        <v>-0.84102096924063352</v>
      </c>
    </row>
    <row r="216" spans="20:53" x14ac:dyDescent="0.2">
      <c r="T216" s="400" t="s">
        <v>73</v>
      </c>
      <c r="U216" s="413">
        <v>43053</v>
      </c>
      <c r="V216" s="406">
        <v>-3.0788002989269193E-3</v>
      </c>
      <c r="W216" s="406">
        <v>-3.0799387325041541E-3</v>
      </c>
      <c r="X216" s="407">
        <f t="shared" si="12"/>
        <v>1.1384335772347993E-2</v>
      </c>
      <c r="Z216" s="400" t="s">
        <v>73</v>
      </c>
      <c r="AA216" s="413">
        <v>43052</v>
      </c>
      <c r="AB216" s="406">
        <v>-3.0752059640664592E-3</v>
      </c>
      <c r="AC216" s="406">
        <v>-3.0752541963865224E-3</v>
      </c>
      <c r="AD216" s="407">
        <f t="shared" si="13"/>
        <v>4.8232320063248957E-4</v>
      </c>
      <c r="AQ216" s="400" t="s">
        <v>0</v>
      </c>
      <c r="AR216" s="413">
        <v>61939</v>
      </c>
      <c r="AS216" s="406">
        <v>1.0805112326593725E-2</v>
      </c>
      <c r="AT216" s="406">
        <v>1.0794342814519886E-2</v>
      </c>
      <c r="AU216" s="407">
        <f t="shared" si="14"/>
        <v>0.10769512073838944</v>
      </c>
      <c r="AW216" s="400" t="s">
        <v>0</v>
      </c>
      <c r="AX216" s="413">
        <v>61939</v>
      </c>
      <c r="AY216" s="406">
        <v>1.0737961628820286E-2</v>
      </c>
      <c r="AZ216" s="406">
        <f>_xll.qlYieldTSForwardRate(YieldCurve_3M,AX215,AX216,"Act/365","Continuous","Quarterly")</f>
        <v>1.0826229857487187E-2</v>
      </c>
      <c r="BA216" s="407">
        <f t="shared" si="15"/>
        <v>-0.88268228666900372</v>
      </c>
    </row>
    <row r="217" spans="20:53" x14ac:dyDescent="0.2">
      <c r="T217" s="400" t="s">
        <v>73</v>
      </c>
      <c r="U217" s="413">
        <v>43054</v>
      </c>
      <c r="V217" s="406">
        <v>-3.0745342342654845E-3</v>
      </c>
      <c r="W217" s="406">
        <v>-3.0780429300426614E-3</v>
      </c>
      <c r="X217" s="407">
        <f t="shared" si="12"/>
        <v>3.5086957771769157E-2</v>
      </c>
      <c r="Z217" s="400" t="s">
        <v>73</v>
      </c>
      <c r="AA217" s="413">
        <v>43053</v>
      </c>
      <c r="AB217" s="406">
        <v>-3.0719127716593224E-3</v>
      </c>
      <c r="AC217" s="406">
        <v>-3.0719576244669171E-3</v>
      </c>
      <c r="AD217" s="407">
        <f t="shared" si="13"/>
        <v>4.4852807594766841E-4</v>
      </c>
      <c r="AQ217" s="400" t="s">
        <v>0</v>
      </c>
      <c r="AR217" s="413">
        <v>62031</v>
      </c>
      <c r="AS217" s="406">
        <v>1.0781061823663422E-2</v>
      </c>
      <c r="AT217" s="406">
        <v>1.0770309290260283E-2</v>
      </c>
      <c r="AU217" s="407">
        <f t="shared" si="14"/>
        <v>0.10752533403138656</v>
      </c>
      <c r="AW217" s="400" t="s">
        <v>0</v>
      </c>
      <c r="AX217" s="413">
        <v>62031</v>
      </c>
      <c r="AY217" s="406">
        <v>1.0714387241741841E-2</v>
      </c>
      <c r="AZ217" s="406">
        <f>_xll.qlYieldTSForwardRate(YieldCurve_3M,AX216,AX217,"Act/365","Continuous","Quarterly")</f>
        <v>1.080679943248372E-2</v>
      </c>
      <c r="BA217" s="407">
        <f t="shared" si="15"/>
        <v>-0.92412190741878941</v>
      </c>
    </row>
    <row r="218" spans="20:53" x14ac:dyDescent="0.2">
      <c r="T218" s="400" t="s">
        <v>73</v>
      </c>
      <c r="U218" s="413">
        <v>43055</v>
      </c>
      <c r="V218" s="406">
        <v>-3.072085969019085E-3</v>
      </c>
      <c r="W218" s="406">
        <v>-3.0769510026519126E-3</v>
      </c>
      <c r="X218" s="407">
        <f t="shared" si="12"/>
        <v>4.8650336328275902E-2</v>
      </c>
      <c r="Z218" s="400" t="s">
        <v>73</v>
      </c>
      <c r="AA218" s="413">
        <v>43054</v>
      </c>
      <c r="AB218" s="406">
        <v>-3.0700180673957525E-3</v>
      </c>
      <c r="AC218" s="406">
        <v>-3.0700596928725445E-3</v>
      </c>
      <c r="AD218" s="407">
        <f t="shared" si="13"/>
        <v>4.16254767919913E-4</v>
      </c>
      <c r="AQ218" s="400" t="s">
        <v>0</v>
      </c>
      <c r="AR218" s="413">
        <v>62123</v>
      </c>
      <c r="AS218" s="406">
        <v>1.0756876970808824E-2</v>
      </c>
      <c r="AT218" s="406">
        <v>1.0746146920439797E-2</v>
      </c>
      <c r="AU218" s="407">
        <f t="shared" si="14"/>
        <v>0.10730050369027119</v>
      </c>
      <c r="AW218" s="400" t="s">
        <v>0</v>
      </c>
      <c r="AX218" s="413">
        <v>62123</v>
      </c>
      <c r="AY218" s="406">
        <v>1.0690672180306109E-2</v>
      </c>
      <c r="AZ218" s="406">
        <f>_xll.qlYieldTSForwardRate(YieldCurve_3M,AX217,AX218,"Act/365","Continuous","Quarterly")</f>
        <v>1.0787179563080642E-2</v>
      </c>
      <c r="BA218" s="407">
        <f t="shared" si="15"/>
        <v>-0.96507382774533434</v>
      </c>
    </row>
    <row r="219" spans="20:53" x14ac:dyDescent="0.2">
      <c r="T219" s="400" t="s">
        <v>73</v>
      </c>
      <c r="U219" s="413">
        <v>43056</v>
      </c>
      <c r="V219" s="406">
        <v>-3.0694449627660042E-3</v>
      </c>
      <c r="W219" s="406">
        <v>-3.0757708718132364E-3</v>
      </c>
      <c r="X219" s="407">
        <f t="shared" si="12"/>
        <v>6.325909047232188E-2</v>
      </c>
      <c r="Z219" s="400" t="s">
        <v>73</v>
      </c>
      <c r="AA219" s="413">
        <v>43055</v>
      </c>
      <c r="AB219" s="406">
        <v>-3.0679715923315797E-3</v>
      </c>
      <c r="AC219" s="406">
        <v>-3.0680090500491623E-3</v>
      </c>
      <c r="AD219" s="407">
        <f t="shared" si="13"/>
        <v>3.7457717582626421E-4</v>
      </c>
      <c r="AQ219" s="400" t="s">
        <v>0</v>
      </c>
      <c r="AR219" s="413">
        <v>62213</v>
      </c>
      <c r="AS219" s="406">
        <v>1.0732952018399609E-2</v>
      </c>
      <c r="AT219" s="406">
        <v>1.0722249634648144E-2</v>
      </c>
      <c r="AU219" s="407">
        <f t="shared" si="14"/>
        <v>0.1070238375146422</v>
      </c>
      <c r="AW219" s="400" t="s">
        <v>0</v>
      </c>
      <c r="AX219" s="413">
        <v>62213</v>
      </c>
      <c r="AY219" s="406">
        <v>1.0667202828196576E-2</v>
      </c>
      <c r="AZ219" s="406">
        <f>_xll.qlYieldTSForwardRate(YieldCurve_3M,AX218,AX219,"Act/365","Continuous","Quarterly")</f>
        <v>1.0767688207022109E-2</v>
      </c>
      <c r="BA219" s="407">
        <f t="shared" si="15"/>
        <v>-1.0048537882553257</v>
      </c>
    </row>
    <row r="220" spans="20:53" x14ac:dyDescent="0.2">
      <c r="T220" s="400" t="s">
        <v>73</v>
      </c>
      <c r="U220" s="413">
        <v>43059</v>
      </c>
      <c r="V220" s="406">
        <v>-3.0666088147373238E-3</v>
      </c>
      <c r="W220" s="406">
        <v>-3.0745013454077045E-3</v>
      </c>
      <c r="X220" s="407">
        <f t="shared" si="12"/>
        <v>7.8925306703806972E-2</v>
      </c>
      <c r="Z220" s="400" t="s">
        <v>73</v>
      </c>
      <c r="AA220" s="413">
        <v>43056</v>
      </c>
      <c r="AB220" s="406">
        <v>-3.0657714093254049E-3</v>
      </c>
      <c r="AC220" s="406">
        <v>-3.0658037466983492E-3</v>
      </c>
      <c r="AD220" s="407">
        <f t="shared" si="13"/>
        <v>3.2337372944321596E-4</v>
      </c>
      <c r="AQ220" s="400" t="s">
        <v>0</v>
      </c>
      <c r="AR220" s="413">
        <v>62304</v>
      </c>
      <c r="AS220" s="406">
        <v>1.0709155477111031E-2</v>
      </c>
      <c r="AT220" s="406">
        <v>1.0698486080191571E-2</v>
      </c>
      <c r="AU220" s="407">
        <f t="shared" si="14"/>
        <v>0.1066939691946045</v>
      </c>
      <c r="AW220" s="400" t="s">
        <v>0</v>
      </c>
      <c r="AX220" s="413">
        <v>62304</v>
      </c>
      <c r="AY220" s="406">
        <v>1.0643850097064998E-2</v>
      </c>
      <c r="AZ220" s="406">
        <f>_xll.qlYieldTSForwardRate(YieldCurve_3M,AX219,AX220,"Act/365","Continuous","Quarterly")</f>
        <v>1.0748217314469625E-2</v>
      </c>
      <c r="BA220" s="407">
        <f t="shared" si="15"/>
        <v>-1.043672174046266</v>
      </c>
    </row>
    <row r="221" spans="20:53" x14ac:dyDescent="0.2">
      <c r="T221" s="400" t="s">
        <v>73</v>
      </c>
      <c r="U221" s="413">
        <v>43060</v>
      </c>
      <c r="V221" s="406">
        <v>-3.0602740420505774E-3</v>
      </c>
      <c r="W221" s="406">
        <v>-3.0716583476750499E-3</v>
      </c>
      <c r="X221" s="407">
        <f t="shared" si="12"/>
        <v>0.11384305624472478</v>
      </c>
      <c r="Z221" s="400" t="s">
        <v>73</v>
      </c>
      <c r="AA221" s="413">
        <v>43059</v>
      </c>
      <c r="AB221" s="406">
        <v>-3.0608489970870459E-3</v>
      </c>
      <c r="AC221" s="406">
        <v>-3.0608678593139161E-3</v>
      </c>
      <c r="AD221" s="407">
        <f t="shared" si="13"/>
        <v>1.8862226870263593E-4</v>
      </c>
      <c r="AQ221" s="400" t="s">
        <v>0</v>
      </c>
      <c r="AR221" s="413">
        <v>62396</v>
      </c>
      <c r="AS221" s="406">
        <v>1.0685092817827329E-2</v>
      </c>
      <c r="AT221" s="406">
        <v>1.0674462399769843E-2</v>
      </c>
      <c r="AU221" s="407">
        <f t="shared" si="14"/>
        <v>0.10630418057485519</v>
      </c>
      <c r="AW221" s="400" t="s">
        <v>0</v>
      </c>
      <c r="AX221" s="413">
        <v>62396</v>
      </c>
      <c r="AY221" s="406">
        <v>1.0620226474268208E-2</v>
      </c>
      <c r="AZ221" s="406">
        <f>_xll.qlYieldTSForwardRate(YieldCurve_3M,AX220,AX221,"Act/365","Continuous","Quarterly")</f>
        <v>1.0728440996455719E-2</v>
      </c>
      <c r="BA221" s="407">
        <f t="shared" si="15"/>
        <v>-1.0821452218751082</v>
      </c>
    </row>
    <row r="222" spans="20:53" x14ac:dyDescent="0.2">
      <c r="T222" s="400" t="s">
        <v>73</v>
      </c>
      <c r="U222" s="413">
        <v>43061</v>
      </c>
      <c r="V222" s="406">
        <v>-3.055227855654066E-3</v>
      </c>
      <c r="W222" s="406">
        <v>-3.0706720139807267E-3</v>
      </c>
      <c r="X222" s="407">
        <f t="shared" si="12"/>
        <v>0.15444158326660684</v>
      </c>
      <c r="Z222" s="400" t="s">
        <v>73</v>
      </c>
      <c r="AA222" s="413">
        <v>43060</v>
      </c>
      <c r="AB222" s="406">
        <v>-3.057556136477322E-3</v>
      </c>
      <c r="AC222" s="406">
        <v>-3.0575373372297822E-3</v>
      </c>
      <c r="AD222" s="407">
        <f t="shared" si="13"/>
        <v>-1.8799247539745545E-4</v>
      </c>
      <c r="AQ222" s="400" t="s">
        <v>0</v>
      </c>
      <c r="AR222" s="413">
        <v>62488</v>
      </c>
      <c r="AS222" s="406">
        <v>1.0660895359412885E-2</v>
      </c>
      <c r="AT222" s="406">
        <v>1.0650309929000209E-2</v>
      </c>
      <c r="AU222" s="407">
        <f t="shared" si="14"/>
        <v>0.10585430412676441</v>
      </c>
      <c r="AW222" s="400" t="s">
        <v>0</v>
      </c>
      <c r="AX222" s="413">
        <v>62488</v>
      </c>
      <c r="AY222" s="406">
        <v>1.0596460357740319E-2</v>
      </c>
      <c r="AZ222" s="406">
        <f>_xll.qlYieldTSForwardRate(YieldCurve_3M,AX221,AX222,"Act/365","Continuous","Quarterly")</f>
        <v>1.0708462452485428E-2</v>
      </c>
      <c r="BA222" s="407">
        <f t="shared" si="15"/>
        <v>-1.1200209474510927</v>
      </c>
    </row>
    <row r="223" spans="20:53" x14ac:dyDescent="0.2">
      <c r="T223" s="400" t="s">
        <v>73</v>
      </c>
      <c r="U223" s="413">
        <v>43062</v>
      </c>
      <c r="V223" s="406">
        <v>-3.0553168283169842E-3</v>
      </c>
      <c r="W223" s="406">
        <v>-3.0731253460711621E-3</v>
      </c>
      <c r="X223" s="407">
        <f t="shared" si="12"/>
        <v>0.17808517754177872</v>
      </c>
      <c r="Z223" s="400" t="s">
        <v>73</v>
      </c>
      <c r="AA223" s="413">
        <v>43061</v>
      </c>
      <c r="AB223" s="406">
        <v>-3.0588192986113825E-3</v>
      </c>
      <c r="AC223" s="406">
        <v>-3.0587525065554292E-3</v>
      </c>
      <c r="AD223" s="407">
        <f t="shared" si="13"/>
        <v>-6.6792055953331791E-4</v>
      </c>
      <c r="AQ223" s="400" t="s">
        <v>0</v>
      </c>
      <c r="AR223" s="413">
        <v>62578</v>
      </c>
      <c r="AS223" s="406">
        <v>1.0636957561222059E-2</v>
      </c>
      <c r="AT223" s="406">
        <v>1.0626422436057723E-2</v>
      </c>
      <c r="AU223" s="407">
        <f t="shared" si="14"/>
        <v>0.10535125164336245</v>
      </c>
      <c r="AW223" s="400" t="s">
        <v>0</v>
      </c>
      <c r="AX223" s="413">
        <v>62578</v>
      </c>
      <c r="AY223" s="406">
        <v>1.0572938977584507E-2</v>
      </c>
      <c r="AZ223" s="406">
        <f>_xll.qlYieldTSForwardRate(YieldCurve_3M,AX222,AX223,"Act/365","Continuous","Quarterly")</f>
        <v>1.0688605586627891E-2</v>
      </c>
      <c r="BA223" s="407">
        <f t="shared" si="15"/>
        <v>-1.1566660904338382</v>
      </c>
    </row>
    <row r="224" spans="20:53" x14ac:dyDescent="0.2">
      <c r="T224" s="400" t="s">
        <v>73</v>
      </c>
      <c r="U224" s="413">
        <v>43063</v>
      </c>
      <c r="V224" s="406">
        <v>-3.0552120991931579E-3</v>
      </c>
      <c r="W224" s="406">
        <v>-3.0752614612132327E-3</v>
      </c>
      <c r="X224" s="407">
        <f t="shared" si="12"/>
        <v>0.2004936202007479</v>
      </c>
      <c r="Z224" s="400" t="s">
        <v>73</v>
      </c>
      <c r="AA224" s="413">
        <v>43062</v>
      </c>
      <c r="AB224" s="406">
        <v>-3.0598233819032956E-3</v>
      </c>
      <c r="AC224" s="406">
        <v>-3.0597134109039319E-3</v>
      </c>
      <c r="AD224" s="407">
        <f t="shared" si="13"/>
        <v>-1.0997099936368646E-3</v>
      </c>
      <c r="AQ224" s="400" t="s">
        <v>0</v>
      </c>
      <c r="AR224" s="413">
        <v>62669</v>
      </c>
      <c r="AS224" s="406">
        <v>1.0613147870932966E-2</v>
      </c>
      <c r="AT224" s="406">
        <v>1.0602668622035271E-2</v>
      </c>
      <c r="AU224" s="407">
        <f t="shared" si="14"/>
        <v>0.10479248897694859</v>
      </c>
      <c r="AW224" s="400" t="s">
        <v>0</v>
      </c>
      <c r="AX224" s="413">
        <v>62669</v>
      </c>
      <c r="AY224" s="406">
        <v>1.0549532990317032E-2</v>
      </c>
      <c r="AZ224" s="406">
        <f>_xll.qlYieldTSForwardRate(YieldCurve_3M,AX223,AX224,"Act/365","Continuous","Quarterly")</f>
        <v>1.066876055663931E-2</v>
      </c>
      <c r="BA224" s="407">
        <f t="shared" si="15"/>
        <v>-1.1922756632227853</v>
      </c>
    </row>
    <row r="225" spans="20:53" x14ac:dyDescent="0.2">
      <c r="T225" s="400" t="s">
        <v>73</v>
      </c>
      <c r="U225" s="413">
        <v>43066</v>
      </c>
      <c r="V225" s="406">
        <v>-3.0549109777668519E-3</v>
      </c>
      <c r="W225" s="406">
        <v>-3.0770757846244378E-3</v>
      </c>
      <c r="X225" s="407">
        <f t="shared" si="12"/>
        <v>0.22164806857585817</v>
      </c>
      <c r="Z225" s="400" t="s">
        <v>73</v>
      </c>
      <c r="AA225" s="413">
        <v>43063</v>
      </c>
      <c r="AB225" s="406">
        <v>-3.0605646999299295E-3</v>
      </c>
      <c r="AC225" s="406">
        <v>-3.0604164324180188E-3</v>
      </c>
      <c r="AD225" s="407">
        <f t="shared" si="13"/>
        <v>-1.482675119107886E-3</v>
      </c>
      <c r="AQ225" s="400" t="s">
        <v>0</v>
      </c>
      <c r="AR225" s="413">
        <v>62761</v>
      </c>
      <c r="AS225" s="406">
        <v>1.0589071539430334E-2</v>
      </c>
      <c r="AT225" s="406">
        <v>1.0578654791075568E-2</v>
      </c>
      <c r="AU225" s="407">
        <f t="shared" si="14"/>
        <v>0.10416748354766248</v>
      </c>
      <c r="AW225" s="400" t="s">
        <v>0</v>
      </c>
      <c r="AX225" s="413">
        <v>62761</v>
      </c>
      <c r="AY225" s="406">
        <v>1.0525853992231793E-2</v>
      </c>
      <c r="AZ225" s="406">
        <f>_xll.qlYieldTSForwardRate(YieldCurve_3M,AX224,AX225,"Act/365","Continuous","Quarterly")</f>
        <v>1.0648595213616949E-2</v>
      </c>
      <c r="BA225" s="407">
        <f t="shared" si="15"/>
        <v>-1.2274122138515586</v>
      </c>
    </row>
    <row r="226" spans="20:53" x14ac:dyDescent="0.2">
      <c r="T226" s="400" t="s">
        <v>73</v>
      </c>
      <c r="U226" s="413">
        <v>43067</v>
      </c>
      <c r="V226" s="406">
        <v>-3.0536406415731065E-3</v>
      </c>
      <c r="W226" s="406">
        <v>-3.0796089186484487E-3</v>
      </c>
      <c r="X226" s="407">
        <f t="shared" si="12"/>
        <v>0.25968277075342183</v>
      </c>
      <c r="Z226" s="400" t="s">
        <v>73</v>
      </c>
      <c r="AA226" s="413">
        <v>43066</v>
      </c>
      <c r="AB226" s="406">
        <v>-3.0611530205870889E-3</v>
      </c>
      <c r="AC226" s="406">
        <v>-3.060944776654926E-3</v>
      </c>
      <c r="AD226" s="407">
        <f t="shared" si="13"/>
        <v>-2.0824393216290274E-3</v>
      </c>
      <c r="AQ226" s="400" t="s">
        <v>0</v>
      </c>
      <c r="AR226" s="413">
        <v>62852</v>
      </c>
      <c r="AS226" s="406">
        <v>1.0573880898856976E-2</v>
      </c>
      <c r="AT226" s="406">
        <v>1.0563524067954723E-2</v>
      </c>
      <c r="AU226" s="407">
        <f t="shared" si="14"/>
        <v>0.10356830902252812</v>
      </c>
      <c r="AW226" s="400" t="s">
        <v>0</v>
      </c>
      <c r="AX226" s="413">
        <v>62852</v>
      </c>
      <c r="AY226" s="406">
        <v>1.0510996660432587E-2</v>
      </c>
      <c r="AZ226" s="406">
        <f>_xll.qlYieldTSForwardRate(YieldCurve_3M,AX225,AX226,"Act/365","Continuous","Quarterly")</f>
        <v>1.0637268417195513E-2</v>
      </c>
      <c r="BA226" s="407">
        <f t="shared" si="15"/>
        <v>-1.2627175676292561</v>
      </c>
    </row>
    <row r="227" spans="20:53" x14ac:dyDescent="0.2">
      <c r="T227" s="400" t="s">
        <v>73</v>
      </c>
      <c r="U227" s="413">
        <v>43068</v>
      </c>
      <c r="V227" s="406">
        <v>-3.0516887597468174E-3</v>
      </c>
      <c r="W227" s="406">
        <v>-3.0810236659455856E-3</v>
      </c>
      <c r="X227" s="407">
        <f t="shared" si="12"/>
        <v>0.29334906198768151</v>
      </c>
      <c r="Z227" s="400" t="s">
        <v>73</v>
      </c>
      <c r="AA227" s="413">
        <v>43067</v>
      </c>
      <c r="AB227" s="406">
        <v>-3.0608285945873644E-3</v>
      </c>
      <c r="AC227" s="406">
        <v>-3.0605773321928393E-3</v>
      </c>
      <c r="AD227" s="407">
        <f t="shared" si="13"/>
        <v>-2.5126239452510218E-3</v>
      </c>
      <c r="AQ227" s="400" t="s">
        <v>0</v>
      </c>
      <c r="AR227" s="413">
        <v>62943</v>
      </c>
      <c r="AS227" s="406">
        <v>1.0569918971907276E-2</v>
      </c>
      <c r="AT227" s="406">
        <v>1.0559617135101904E-2</v>
      </c>
      <c r="AU227" s="407">
        <f t="shared" si="14"/>
        <v>0.10301836805372278</v>
      </c>
      <c r="AW227" s="400" t="s">
        <v>0</v>
      </c>
      <c r="AX227" s="413">
        <v>62943</v>
      </c>
      <c r="AY227" s="406">
        <v>1.0507289159302824E-2</v>
      </c>
      <c r="AZ227" s="406">
        <f>_xll.qlYieldTSForwardRate(YieldCurve_3M,AX226,AX227,"Act/365","Continuous","Quarterly")</f>
        <v>1.0637124079900865E-2</v>
      </c>
      <c r="BA227" s="407">
        <f t="shared" si="15"/>
        <v>-1.2983492059804105</v>
      </c>
    </row>
    <row r="228" spans="20:53" x14ac:dyDescent="0.2">
      <c r="T228" s="400" t="s">
        <v>73</v>
      </c>
      <c r="U228" s="413">
        <v>43069</v>
      </c>
      <c r="V228" s="406">
        <v>-3.050365319651104E-3</v>
      </c>
      <c r="W228" s="406">
        <v>-3.0811604093977951E-3</v>
      </c>
      <c r="X228" s="407">
        <f t="shared" si="12"/>
        <v>0.30795089746691107</v>
      </c>
      <c r="Z228" s="400" t="s">
        <v>73</v>
      </c>
      <c r="AA228" s="413">
        <v>43068</v>
      </c>
      <c r="AB228" s="406">
        <v>-3.0602007924725428E-3</v>
      </c>
      <c r="AC228" s="406">
        <v>-3.0599366710056444E-3</v>
      </c>
      <c r="AD228" s="407">
        <f t="shared" si="13"/>
        <v>-2.6412146689842528E-3</v>
      </c>
      <c r="AQ228" s="400" t="s">
        <v>0</v>
      </c>
      <c r="AR228" s="413">
        <v>63034</v>
      </c>
      <c r="AS228" s="406">
        <v>1.0545897388451454E-2</v>
      </c>
      <c r="AT228" s="406">
        <v>1.0535676463755748E-2</v>
      </c>
      <c r="AU228" s="407">
        <f t="shared" si="14"/>
        <v>0.10220924695705444</v>
      </c>
      <c r="AW228" s="400" t="s">
        <v>0</v>
      </c>
      <c r="AX228" s="413">
        <v>63034</v>
      </c>
      <c r="AY228" s="406">
        <v>1.0483629614152031E-2</v>
      </c>
      <c r="AZ228" s="406">
        <f>_xll.qlYieldTSForwardRate(YieldCurve_3M,AX227,AX228,"Act/365","Continuous","Quarterly")</f>
        <v>1.0616694890484812E-2</v>
      </c>
      <c r="BA228" s="407">
        <f t="shared" si="15"/>
        <v>-1.3306527633278122</v>
      </c>
    </row>
    <row r="229" spans="20:53" x14ac:dyDescent="0.2">
      <c r="T229" s="400" t="s">
        <v>73</v>
      </c>
      <c r="U229" s="413">
        <v>43070</v>
      </c>
      <c r="V229" s="406">
        <v>-3.0488293446523278E-3</v>
      </c>
      <c r="W229" s="406">
        <v>-3.0809479125226591E-3</v>
      </c>
      <c r="X229" s="407">
        <f t="shared" si="12"/>
        <v>0.32118567870331305</v>
      </c>
      <c r="Z229" s="400" t="s">
        <v>73</v>
      </c>
      <c r="AA229" s="413">
        <v>43069</v>
      </c>
      <c r="AB229" s="406">
        <v>-3.0592881076196413E-3</v>
      </c>
      <c r="AC229" s="406">
        <v>-3.0590164192850259E-3</v>
      </c>
      <c r="AD229" s="407">
        <f t="shared" si="13"/>
        <v>-2.7168833461547331E-3</v>
      </c>
      <c r="AQ229" s="400" t="s">
        <v>0</v>
      </c>
      <c r="AR229" s="413">
        <v>63128</v>
      </c>
      <c r="AS229" s="406">
        <v>1.0521475818339425E-2</v>
      </c>
      <c r="AT229" s="406">
        <v>1.0511343684550825E-2</v>
      </c>
      <c r="AU229" s="407">
        <f t="shared" si="14"/>
        <v>0.10132133788599493</v>
      </c>
      <c r="AW229" s="400" t="s">
        <v>0</v>
      </c>
      <c r="AX229" s="413">
        <v>63128</v>
      </c>
      <c r="AY229" s="406">
        <v>1.0459563768391635E-2</v>
      </c>
      <c r="AZ229" s="406">
        <f>_xll.qlYieldTSForwardRate(YieldCurve_3M,AX228,AX229,"Act/365","Continuous","Quarterly")</f>
        <v>1.0595814387729576E-2</v>
      </c>
      <c r="BA229" s="407">
        <f t="shared" si="15"/>
        <v>-1.3625061933794127</v>
      </c>
    </row>
    <row r="230" spans="20:53" x14ac:dyDescent="0.2">
      <c r="T230" s="400" t="s">
        <v>73</v>
      </c>
      <c r="U230" s="413">
        <v>43073</v>
      </c>
      <c r="V230" s="406">
        <v>-3.0470781439532919E-3</v>
      </c>
      <c r="W230" s="406">
        <v>-3.0803816006650083E-3</v>
      </c>
      <c r="X230" s="407">
        <f t="shared" si="12"/>
        <v>0.33303456711716339</v>
      </c>
      <c r="Z230" s="400" t="s">
        <v>73</v>
      </c>
      <c r="AA230" s="413">
        <v>43070</v>
      </c>
      <c r="AB230" s="406">
        <v>-3.0580868536499795E-3</v>
      </c>
      <c r="AC230" s="406">
        <v>-3.0578129595422005E-3</v>
      </c>
      <c r="AD230" s="407">
        <f t="shared" si="13"/>
        <v>-2.7389410777898734E-3</v>
      </c>
      <c r="AQ230" s="400" t="s">
        <v>0</v>
      </c>
      <c r="AR230" s="413">
        <v>63220</v>
      </c>
      <c r="AS230" s="406">
        <v>1.0487548618555088E-2</v>
      </c>
      <c r="AT230" s="406">
        <v>1.047752141699043E-2</v>
      </c>
      <c r="AU230" s="407">
        <f t="shared" si="14"/>
        <v>0.1002720156465832</v>
      </c>
      <c r="AW230" s="400" t="s">
        <v>0</v>
      </c>
      <c r="AX230" s="413">
        <v>63220</v>
      </c>
      <c r="AY230" s="406">
        <v>1.0426036476845243E-2</v>
      </c>
      <c r="AZ230" s="406">
        <f>_xll.qlYieldTSForwardRate(YieldCurve_3M,AX229,AX230,"Act/365","Continuous","Quarterly")</f>
        <v>1.0565263719810097E-2</v>
      </c>
      <c r="BA230" s="407">
        <f t="shared" si="15"/>
        <v>-1.3922724296485354</v>
      </c>
    </row>
    <row r="231" spans="20:53" x14ac:dyDescent="0.2">
      <c r="T231" s="400" t="s">
        <v>73</v>
      </c>
      <c r="U231" s="413">
        <v>43074</v>
      </c>
      <c r="V231" s="406">
        <v>-3.0428448716624938E-3</v>
      </c>
      <c r="W231" s="406">
        <v>-3.0780467196322775E-3</v>
      </c>
      <c r="X231" s="407">
        <f t="shared" si="12"/>
        <v>0.35201847969783695</v>
      </c>
      <c r="Z231" s="400" t="s">
        <v>73</v>
      </c>
      <c r="AA231" s="413">
        <v>43073</v>
      </c>
      <c r="AB231" s="406">
        <v>-3.0547040173395188E-3</v>
      </c>
      <c r="AC231" s="406">
        <v>-3.0544439227855637E-3</v>
      </c>
      <c r="AD231" s="407">
        <f t="shared" si="13"/>
        <v>-2.6009455395513414E-3</v>
      </c>
      <c r="AQ231" s="400" t="s">
        <v>0</v>
      </c>
      <c r="AR231" s="413">
        <v>63307</v>
      </c>
      <c r="AS231" s="406">
        <v>1.0444664994366689E-2</v>
      </c>
      <c r="AT231" s="406">
        <v>1.0434754798451564E-2</v>
      </c>
      <c r="AU231" s="407">
        <f t="shared" si="14"/>
        <v>9.9101959151245284E-2</v>
      </c>
      <c r="AW231" s="400" t="s">
        <v>0</v>
      </c>
      <c r="AX231" s="413">
        <v>63307</v>
      </c>
      <c r="AY231" s="406">
        <v>1.0383584891969446E-2</v>
      </c>
      <c r="AZ231" s="406">
        <f>_xll.qlYieldTSForwardRate(YieldCurve_3M,AX230,AX231,"Act/365","Continuous","Quarterly")</f>
        <v>1.0525433620009796E-2</v>
      </c>
      <c r="BA231" s="407">
        <f t="shared" si="15"/>
        <v>-1.418487280403502</v>
      </c>
    </row>
    <row r="232" spans="20:53" x14ac:dyDescent="0.2">
      <c r="T232" s="400" t="s">
        <v>73</v>
      </c>
      <c r="U232" s="413">
        <v>43075</v>
      </c>
      <c r="V232" s="406">
        <v>-3.037867276096189E-3</v>
      </c>
      <c r="W232" s="406">
        <v>-3.0744867076372014E-3</v>
      </c>
      <c r="X232" s="407">
        <f t="shared" si="12"/>
        <v>0.36619431541012448</v>
      </c>
      <c r="Z232" s="400" t="s">
        <v>73</v>
      </c>
      <c r="AA232" s="413">
        <v>43074</v>
      </c>
      <c r="AB232" s="406">
        <v>-3.0503224213747284E-3</v>
      </c>
      <c r="AC232" s="406">
        <v>-3.0500946794630389E-3</v>
      </c>
      <c r="AD232" s="407">
        <f t="shared" si="13"/>
        <v>-2.2774191168941499E-3</v>
      </c>
      <c r="AQ232" s="400" t="s">
        <v>0</v>
      </c>
      <c r="AR232" s="413">
        <v>63398</v>
      </c>
      <c r="AS232" s="406">
        <v>1.042121965460715E-2</v>
      </c>
      <c r="AT232" s="406">
        <v>1.0411413868444167E-2</v>
      </c>
      <c r="AU232" s="407">
        <f t="shared" si="14"/>
        <v>9.8057861629835541E-2</v>
      </c>
      <c r="AW232" s="400" t="s">
        <v>0</v>
      </c>
      <c r="AX232" s="413">
        <v>63398</v>
      </c>
      <c r="AY232" s="406">
        <v>1.0360444187898086E-2</v>
      </c>
      <c r="AZ232" s="406">
        <f>_xll.qlYieldTSForwardRate(YieldCurve_3M,AX231,AX232,"Act/365","Continuous","Quarterly")</f>
        <v>1.0505055787095294E-2</v>
      </c>
      <c r="BA232" s="407">
        <f t="shared" si="15"/>
        <v>-1.4461159919720856</v>
      </c>
    </row>
    <row r="233" spans="20:53" x14ac:dyDescent="0.2">
      <c r="T233" s="400" t="s">
        <v>73</v>
      </c>
      <c r="U233" s="413">
        <v>43076</v>
      </c>
      <c r="V233" s="406">
        <v>-3.0349995904303435E-3</v>
      </c>
      <c r="W233" s="406">
        <v>-3.0720826991793657E-3</v>
      </c>
      <c r="X233" s="407">
        <f t="shared" si="12"/>
        <v>0.37083108749022198</v>
      </c>
      <c r="Z233" s="400" t="s">
        <v>73</v>
      </c>
      <c r="AA233" s="413">
        <v>43075</v>
      </c>
      <c r="AB233" s="406">
        <v>-3.0476230278352217E-3</v>
      </c>
      <c r="AC233" s="406">
        <v>-3.0474209096502409E-3</v>
      </c>
      <c r="AD233" s="407">
        <f t="shared" si="13"/>
        <v>-2.0211818498082693E-3</v>
      </c>
      <c r="AQ233" s="400" t="s">
        <v>0</v>
      </c>
      <c r="AR233" s="413">
        <v>63492</v>
      </c>
      <c r="AS233" s="406">
        <v>1.039684796915198E-2</v>
      </c>
      <c r="AT233" s="406">
        <v>1.0387157513415289E-2</v>
      </c>
      <c r="AU233" s="407">
        <f t="shared" si="14"/>
        <v>9.6904557366911392E-2</v>
      </c>
      <c r="AW233" s="400" t="s">
        <v>0</v>
      </c>
      <c r="AX233" s="413">
        <v>63492</v>
      </c>
      <c r="AY233" s="406">
        <v>1.0336375886542725E-2</v>
      </c>
      <c r="AZ233" s="406">
        <f>_xll.qlYieldTSForwardRate(YieldCurve_3M,AX232,AX233,"Act/365","Continuous","Quarterly")</f>
        <v>1.0483753148013643E-2</v>
      </c>
      <c r="BA233" s="407">
        <f t="shared" si="15"/>
        <v>-1.4737726147091845</v>
      </c>
    </row>
    <row r="234" spans="20:53" x14ac:dyDescent="0.2">
      <c r="T234" s="400" t="s">
        <v>73</v>
      </c>
      <c r="U234" s="413">
        <v>43077</v>
      </c>
      <c r="V234" s="406">
        <v>-3.0319005364407309E-3</v>
      </c>
      <c r="W234" s="406">
        <v>-3.0692974270640321E-3</v>
      </c>
      <c r="X234" s="407">
        <f t="shared" si="12"/>
        <v>0.37396890623301104</v>
      </c>
      <c r="Z234" s="400" t="s">
        <v>73</v>
      </c>
      <c r="AA234" s="413">
        <v>43076</v>
      </c>
      <c r="AB234" s="406">
        <v>-3.0446129476954906E-3</v>
      </c>
      <c r="AC234" s="406">
        <v>-3.0444422241045028E-3</v>
      </c>
      <c r="AD234" s="407">
        <f t="shared" si="13"/>
        <v>-1.7072359098776677E-3</v>
      </c>
      <c r="AQ234" s="400" t="s">
        <v>0</v>
      </c>
      <c r="AR234" s="413">
        <v>63584</v>
      </c>
      <c r="AS234" s="406">
        <v>1.0372340006110672E-2</v>
      </c>
      <c r="AT234" s="406">
        <v>1.0362772579197533E-2</v>
      </c>
      <c r="AU234" s="407">
        <f t="shared" si="14"/>
        <v>9.5674269131387768E-2</v>
      </c>
      <c r="AW234" s="400" t="s">
        <v>0</v>
      </c>
      <c r="AX234" s="413">
        <v>63584</v>
      </c>
      <c r="AY234" s="406">
        <v>1.0312159103419089E-2</v>
      </c>
      <c r="AZ234" s="406">
        <f>_xll.qlYieldTSForwardRate(YieldCurve_3M,AX233,AX234,"Act/365","Continuous","Quarterly")</f>
        <v>1.0462206215532231E-2</v>
      </c>
      <c r="BA234" s="407">
        <f t="shared" si="15"/>
        <v>-1.5004711211314206</v>
      </c>
    </row>
    <row r="235" spans="20:53" x14ac:dyDescent="0.2">
      <c r="T235" s="400" t="s">
        <v>73</v>
      </c>
      <c r="U235" s="413">
        <v>43080</v>
      </c>
      <c r="V235" s="406">
        <v>-3.028567423495845E-3</v>
      </c>
      <c r="W235" s="406">
        <v>-3.0661263168066744E-3</v>
      </c>
      <c r="X235" s="407">
        <f t="shared" si="12"/>
        <v>0.37558893310829422</v>
      </c>
      <c r="Z235" s="400" t="s">
        <v>73</v>
      </c>
      <c r="AA235" s="413">
        <v>43077</v>
      </c>
      <c r="AB235" s="406">
        <v>-3.0412884944207288E-3</v>
      </c>
      <c r="AC235" s="406">
        <v>-3.041155004937571E-3</v>
      </c>
      <c r="AD235" s="407">
        <f t="shared" si="13"/>
        <v>-1.3348948315781636E-3</v>
      </c>
      <c r="AQ235" s="400" t="s">
        <v>0</v>
      </c>
      <c r="AR235" s="413">
        <v>63674</v>
      </c>
      <c r="AS235" s="406">
        <v>1.0348354575414519E-2</v>
      </c>
      <c r="AT235" s="406">
        <v>1.0338914525261818E-2</v>
      </c>
      <c r="AU235" s="407">
        <f t="shared" si="14"/>
        <v>9.4400501527008851E-2</v>
      </c>
      <c r="AW235" s="400" t="s">
        <v>0</v>
      </c>
      <c r="AX235" s="413">
        <v>63674</v>
      </c>
      <c r="AY235" s="406">
        <v>1.0288444801879668E-2</v>
      </c>
      <c r="AZ235" s="406">
        <f>_xll.qlYieldTSForwardRate(YieldCurve_3M,AX234,AX235,"Act/365","Continuous","Quarterly")</f>
        <v>1.0440994029567531E-2</v>
      </c>
      <c r="BA235" s="407">
        <f t="shared" si="15"/>
        <v>-1.5254922768786345</v>
      </c>
    </row>
    <row r="236" spans="20:53" x14ac:dyDescent="0.2">
      <c r="T236" s="400" t="s">
        <v>73</v>
      </c>
      <c r="U236" s="413">
        <v>43081</v>
      </c>
      <c r="V236" s="406">
        <v>-3.0211075492055021E-3</v>
      </c>
      <c r="W236" s="406">
        <v>-3.0584750943640393E-3</v>
      </c>
      <c r="X236" s="407">
        <f t="shared" si="12"/>
        <v>0.37367545158537191</v>
      </c>
      <c r="Z236" s="400" t="s">
        <v>73</v>
      </c>
      <c r="AA236" s="413">
        <v>43080</v>
      </c>
      <c r="AB236" s="406">
        <v>-3.0335732468775366E-3</v>
      </c>
      <c r="AC236" s="406">
        <v>-3.0335340315352467E-3</v>
      </c>
      <c r="AD236" s="407">
        <f t="shared" si="13"/>
        <v>-3.9215342289861815E-4</v>
      </c>
      <c r="AQ236" s="400" t="s">
        <v>0</v>
      </c>
      <c r="AR236" s="413">
        <v>63765</v>
      </c>
      <c r="AS236" s="406">
        <v>1.0324496391920592E-2</v>
      </c>
      <c r="AT236" s="406">
        <v>1.0315189992657622E-2</v>
      </c>
      <c r="AU236" s="407">
        <f t="shared" si="14"/>
        <v>9.3063992629704995E-2</v>
      </c>
      <c r="AW236" s="400" t="s">
        <v>0</v>
      </c>
      <c r="AX236" s="413">
        <v>63765</v>
      </c>
      <c r="AY236" s="406">
        <v>1.0264842407212519E-2</v>
      </c>
      <c r="AZ236" s="406">
        <f>_xll.qlYieldTSForwardRate(YieldCurve_3M,AX235,AX236,"Act/365","Continuous","Quarterly")</f>
        <v>1.0419769189349809E-2</v>
      </c>
      <c r="BA236" s="407">
        <f t="shared" si="15"/>
        <v>-1.5492678213729036</v>
      </c>
    </row>
    <row r="237" spans="20:53" x14ac:dyDescent="0.2">
      <c r="T237" s="400" t="s">
        <v>73</v>
      </c>
      <c r="U237" s="413">
        <v>43082</v>
      </c>
      <c r="V237" s="406">
        <v>-3.012840574055251E-3</v>
      </c>
      <c r="W237" s="406">
        <v>-3.049491996534137E-3</v>
      </c>
      <c r="X237" s="407">
        <f t="shared" si="12"/>
        <v>0.36651422478886037</v>
      </c>
      <c r="Z237" s="400" t="s">
        <v>73</v>
      </c>
      <c r="AA237" s="413">
        <v>43081</v>
      </c>
      <c r="AB237" s="406">
        <v>-3.0247732266479171E-3</v>
      </c>
      <c r="AC237" s="406">
        <v>-3.0248484334380143E-3</v>
      </c>
      <c r="AD237" s="407">
        <f t="shared" si="13"/>
        <v>7.5206790097186865E-4</v>
      </c>
      <c r="AQ237" s="400" t="s">
        <v>0</v>
      </c>
      <c r="AR237" s="413">
        <v>63857</v>
      </c>
      <c r="AS237" s="406">
        <v>1.0300369896553089E-2</v>
      </c>
      <c r="AT237" s="406">
        <v>1.0291205770879693E-2</v>
      </c>
      <c r="AU237" s="407">
        <f t="shared" si="14"/>
        <v>9.1641256733960424E-2</v>
      </c>
      <c r="AW237" s="400" t="s">
        <v>0</v>
      </c>
      <c r="AX237" s="413">
        <v>63857</v>
      </c>
      <c r="AY237" s="406">
        <v>1.024096023522169E-2</v>
      </c>
      <c r="AZ237" s="406">
        <f>_xll.qlYieldTSForwardRate(YieldCurve_3M,AX236,AX237,"Act/365","Continuous","Quarterly")</f>
        <v>1.0398176499741511E-2</v>
      </c>
      <c r="BA237" s="407">
        <f t="shared" si="15"/>
        <v>-1.5721626451982094</v>
      </c>
    </row>
    <row r="238" spans="20:53" x14ac:dyDescent="0.2">
      <c r="T238" s="400" t="s">
        <v>73</v>
      </c>
      <c r="U238" s="413">
        <v>43083</v>
      </c>
      <c r="V238" s="406">
        <v>-3.0082968097608124E-3</v>
      </c>
      <c r="W238" s="406">
        <v>-3.0443230730830728E-3</v>
      </c>
      <c r="X238" s="407">
        <f t="shared" si="12"/>
        <v>0.36026263322260466</v>
      </c>
      <c r="Z238" s="400" t="s">
        <v>73</v>
      </c>
      <c r="AA238" s="413">
        <v>43082</v>
      </c>
      <c r="AB238" s="406">
        <v>-3.0198216144943168E-3</v>
      </c>
      <c r="AC238" s="406">
        <v>-3.0199642772283392E-3</v>
      </c>
      <c r="AD238" s="407">
        <f t="shared" si="13"/>
        <v>1.4266273402245913E-3</v>
      </c>
      <c r="AQ238" s="400" t="s">
        <v>0</v>
      </c>
      <c r="AR238" s="413">
        <v>63949</v>
      </c>
      <c r="AS238" s="406">
        <v>1.0276106721063728E-2</v>
      </c>
      <c r="AT238" s="406">
        <v>1.0267092980060958E-2</v>
      </c>
      <c r="AU238" s="407">
        <f t="shared" si="14"/>
        <v>9.0137410027699844E-2</v>
      </c>
      <c r="AW238" s="400" t="s">
        <v>0</v>
      </c>
      <c r="AX238" s="413">
        <v>63949</v>
      </c>
      <c r="AY238" s="406">
        <v>1.0216927951106987E-2</v>
      </c>
      <c r="AZ238" s="406">
        <f>_xll.qlYieldTSForwardRate(YieldCurve_3M,AX237,AX238,"Act/365","Continuous","Quarterly")</f>
        <v>1.0376328063094336E-2</v>
      </c>
      <c r="BA238" s="407">
        <f t="shared" si="15"/>
        <v>-1.5940011198734874</v>
      </c>
    </row>
    <row r="239" spans="20:53" x14ac:dyDescent="0.2">
      <c r="T239" s="400" t="s">
        <v>73</v>
      </c>
      <c r="U239" s="413">
        <v>43084</v>
      </c>
      <c r="V239" s="406">
        <v>-3.0035028438291076E-3</v>
      </c>
      <c r="W239" s="406">
        <v>-3.0387408627096414E-3</v>
      </c>
      <c r="X239" s="407">
        <f t="shared" si="12"/>
        <v>0.35238018880533789</v>
      </c>
      <c r="Z239" s="400" t="s">
        <v>73</v>
      </c>
      <c r="AA239" s="413">
        <v>43083</v>
      </c>
      <c r="AB239" s="406">
        <v>-3.0145335119231959E-3</v>
      </c>
      <c r="AC239" s="406">
        <v>-3.0147498798457984E-3</v>
      </c>
      <c r="AD239" s="407">
        <f t="shared" si="13"/>
        <v>2.1636792260247215E-3</v>
      </c>
      <c r="AQ239" s="400" t="s">
        <v>0</v>
      </c>
      <c r="AR239" s="413">
        <v>64039</v>
      </c>
      <c r="AS239" s="406">
        <v>1.0252102410121892E-2</v>
      </c>
      <c r="AT239" s="406">
        <v>1.024324474137185E-2</v>
      </c>
      <c r="AU239" s="407">
        <f t="shared" si="14"/>
        <v>8.8576687500424578E-2</v>
      </c>
      <c r="AW239" s="400" t="s">
        <v>0</v>
      </c>
      <c r="AX239" s="413">
        <v>64039</v>
      </c>
      <c r="AY239" s="406">
        <v>1.0193137180706378E-2</v>
      </c>
      <c r="AZ239" s="406">
        <f>_xll.qlYieldTSForwardRate(YieldCurve_3M,AX238,AX239,"Act/365","Continuous","Quarterly")</f>
        <v>1.0354578664596195E-2</v>
      </c>
      <c r="BA239" s="407">
        <f t="shared" si="15"/>
        <v>-1.6144148388981712</v>
      </c>
    </row>
    <row r="240" spans="20:53" x14ac:dyDescent="0.2">
      <c r="T240" s="400" t="s">
        <v>73</v>
      </c>
      <c r="U240" s="413">
        <v>43087</v>
      </c>
      <c r="V240" s="406">
        <v>-2.9984559858355565E-3</v>
      </c>
      <c r="W240" s="406">
        <v>-3.0327407906564291E-3</v>
      </c>
      <c r="X240" s="407">
        <f t="shared" si="12"/>
        <v>0.34284804820872583</v>
      </c>
      <c r="Z240" s="400" t="s">
        <v>73</v>
      </c>
      <c r="AA240" s="413">
        <v>43084</v>
      </c>
      <c r="AB240" s="406">
        <v>-3.0089052323260916E-3</v>
      </c>
      <c r="AC240" s="406">
        <v>-3.0092016234092665E-3</v>
      </c>
      <c r="AD240" s="407">
        <f t="shared" si="13"/>
        <v>2.9639108317484897E-3</v>
      </c>
      <c r="AQ240" s="400" t="s">
        <v>0</v>
      </c>
      <c r="AR240" s="413">
        <v>64130</v>
      </c>
      <c r="AS240" s="406">
        <v>1.0228225076318724E-2</v>
      </c>
      <c r="AT240" s="406">
        <v>1.0219529971470579E-2</v>
      </c>
      <c r="AU240" s="407">
        <f t="shared" si="14"/>
        <v>8.6951048481453269E-2</v>
      </c>
      <c r="AW240" s="400" t="s">
        <v>0</v>
      </c>
      <c r="AX240" s="413">
        <v>64130</v>
      </c>
      <c r="AY240" s="406">
        <v>1.0169457223377421E-2</v>
      </c>
      <c r="AZ240" s="406">
        <f>_xll.qlYieldTSForwardRate(YieldCurve_3M,AX239,AX240,"Act/365","Continuous","Quarterly")</f>
        <v>1.0332808927627212E-2</v>
      </c>
      <c r="BA240" s="407">
        <f t="shared" si="15"/>
        <v>-1.6335170424979124</v>
      </c>
    </row>
    <row r="241" spans="20:53" x14ac:dyDescent="0.2">
      <c r="T241" s="400" t="s">
        <v>73</v>
      </c>
      <c r="U241" s="413">
        <v>43088</v>
      </c>
      <c r="V241" s="406">
        <v>-2.987505843499686E-3</v>
      </c>
      <c r="W241" s="406">
        <v>-3.019324900571831E-3</v>
      </c>
      <c r="X241" s="407">
        <f t="shared" si="12"/>
        <v>0.31819057072144957</v>
      </c>
      <c r="Z241" s="400" t="s">
        <v>73</v>
      </c>
      <c r="AA241" s="413">
        <v>43087</v>
      </c>
      <c r="AB241" s="406">
        <v>-2.9964963190266041E-3</v>
      </c>
      <c r="AC241" s="406">
        <v>-2.9969741574608568E-3</v>
      </c>
      <c r="AD241" s="407">
        <f t="shared" si="13"/>
        <v>4.7783843425261083E-3</v>
      </c>
      <c r="AQ241" s="400" t="s">
        <v>0</v>
      </c>
      <c r="AR241" s="413">
        <v>64222</v>
      </c>
      <c r="AS241" s="406">
        <v>1.0204078841109847E-2</v>
      </c>
      <c r="AT241" s="406">
        <v>1.0195555621672903E-2</v>
      </c>
      <c r="AU241" s="407">
        <f t="shared" si="14"/>
        <v>8.5232194369441738E-2</v>
      </c>
      <c r="AW241" s="400" t="s">
        <v>0</v>
      </c>
      <c r="AX241" s="413">
        <v>64222</v>
      </c>
      <c r="AY241" s="406">
        <v>1.0145495100991516E-2</v>
      </c>
      <c r="AZ241" s="406">
        <f>_xll.qlYieldTSForwardRate(YieldCurve_3M,AX240,AX241,"Act/365","Continuous","Quarterly")</f>
        <v>1.0310654566853849E-2</v>
      </c>
      <c r="BA241" s="407">
        <f t="shared" si="15"/>
        <v>-1.6515946586233288</v>
      </c>
    </row>
    <row r="242" spans="20:53" x14ac:dyDescent="0.2">
      <c r="T242" s="400" t="s">
        <v>73</v>
      </c>
      <c r="U242" s="413">
        <v>43089</v>
      </c>
      <c r="V242" s="406">
        <v>-2.9756858227084513E-3</v>
      </c>
      <c r="W242" s="406">
        <v>-3.0044703906400112E-3</v>
      </c>
      <c r="X242" s="407">
        <f t="shared" si="12"/>
        <v>0.28784567931559868</v>
      </c>
      <c r="Z242" s="400" t="s">
        <v>73</v>
      </c>
      <c r="AA242" s="413">
        <v>43088</v>
      </c>
      <c r="AB242" s="406">
        <v>-2.9829166202223296E-3</v>
      </c>
      <c r="AC242" s="406">
        <v>-2.9835976487710145E-3</v>
      </c>
      <c r="AD242" s="407">
        <f t="shared" si="13"/>
        <v>6.8102854868488938E-3</v>
      </c>
      <c r="AQ242" s="400" t="s">
        <v>0</v>
      </c>
      <c r="AR242" s="413">
        <v>64314</v>
      </c>
      <c r="AS242" s="406">
        <v>1.0188570338311696E-2</v>
      </c>
      <c r="AT242" s="406">
        <v>1.0180220470057769E-2</v>
      </c>
      <c r="AU242" s="407">
        <f t="shared" si="14"/>
        <v>8.3498682539265984E-2</v>
      </c>
      <c r="AW242" s="400" t="s">
        <v>0</v>
      </c>
      <c r="AX242" s="413">
        <v>64314</v>
      </c>
      <c r="AY242" s="406">
        <v>1.0130105429558367E-2</v>
      </c>
      <c r="AZ242" s="406">
        <f>_xll.qlYieldTSForwardRate(YieldCurve_3M,AX241,AX242,"Act/365","Continuous","Quarterly")</f>
        <v>1.0297098871715975E-2</v>
      </c>
      <c r="BA242" s="407">
        <f t="shared" si="15"/>
        <v>-1.669934421576081</v>
      </c>
    </row>
    <row r="243" spans="20:53" x14ac:dyDescent="0.2">
      <c r="T243" s="400" t="s">
        <v>73</v>
      </c>
      <c r="U243" s="413">
        <v>43090</v>
      </c>
      <c r="V243" s="406">
        <v>-2.969334146926439E-3</v>
      </c>
      <c r="W243" s="406">
        <v>-2.9963123889294378E-3</v>
      </c>
      <c r="X243" s="407">
        <f t="shared" si="12"/>
        <v>0.26978242002998787</v>
      </c>
      <c r="Z243" s="400" t="s">
        <v>73</v>
      </c>
      <c r="AA243" s="413">
        <v>43089</v>
      </c>
      <c r="AB243" s="406">
        <v>-2.9755321623270085E-3</v>
      </c>
      <c r="AC243" s="406">
        <v>-2.9763258281994549E-3</v>
      </c>
      <c r="AD243" s="407">
        <f t="shared" si="13"/>
        <v>7.9366587244639186E-3</v>
      </c>
      <c r="AQ243" s="400" t="s">
        <v>0</v>
      </c>
      <c r="AR243" s="413">
        <v>64405</v>
      </c>
      <c r="AS243" s="406">
        <v>1.0183462380726272E-2</v>
      </c>
      <c r="AT243" s="406">
        <v>1.017528469335513E-2</v>
      </c>
      <c r="AU243" s="407">
        <f t="shared" si="14"/>
        <v>8.1776873711424808E-2</v>
      </c>
      <c r="AW243" s="400" t="s">
        <v>0</v>
      </c>
      <c r="AX243" s="413">
        <v>64405</v>
      </c>
      <c r="AY243" s="406">
        <v>1.0125040327386021E-2</v>
      </c>
      <c r="AZ243" s="406">
        <f>_xll.qlYieldTSForwardRate(YieldCurve_3M,AX242,AX243,"Act/365","Continuous","Quarterly")</f>
        <v>1.0293903165058496E-2</v>
      </c>
      <c r="BA243" s="407">
        <f t="shared" si="15"/>
        <v>-1.6886283767247532</v>
      </c>
    </row>
    <row r="244" spans="20:53" x14ac:dyDescent="0.2">
      <c r="T244" s="400" t="s">
        <v>73</v>
      </c>
      <c r="U244" s="413">
        <v>43091</v>
      </c>
      <c r="V244" s="406">
        <v>-2.9601631800336096E-3</v>
      </c>
      <c r="W244" s="406">
        <v>-2.9847600472535096E-3</v>
      </c>
      <c r="X244" s="407">
        <f t="shared" si="12"/>
        <v>0.24596867219900051</v>
      </c>
      <c r="Z244" s="400" t="s">
        <v>73</v>
      </c>
      <c r="AA244" s="413">
        <v>43090</v>
      </c>
      <c r="AB244" s="406">
        <v>-2.9652340601751797E-3</v>
      </c>
      <c r="AC244" s="406">
        <v>-2.9660081393303441E-3</v>
      </c>
      <c r="AD244" s="407">
        <f t="shared" si="13"/>
        <v>7.7407915516445464E-3</v>
      </c>
      <c r="AQ244" s="400" t="s">
        <v>0</v>
      </c>
      <c r="AR244" s="413">
        <v>64496</v>
      </c>
      <c r="AS244" s="406">
        <v>1.0159366489100922E-2</v>
      </c>
      <c r="AT244" s="406">
        <v>1.0151383438831539E-2</v>
      </c>
      <c r="AU244" s="407">
        <f t="shared" si="14"/>
        <v>7.983050269383743E-2</v>
      </c>
      <c r="AW244" s="400" t="s">
        <v>0</v>
      </c>
      <c r="AX244" s="413">
        <v>64496</v>
      </c>
      <c r="AY244" s="406">
        <v>1.0101079818950762E-2</v>
      </c>
      <c r="AZ244" s="406">
        <f>_xll.qlYieldTSForwardRate(YieldCurve_3M,AX243,AX244,"Act/365","Continuous","Quarterly")</f>
        <v>1.0271359634649329E-2</v>
      </c>
      <c r="BA244" s="407">
        <f t="shared" si="15"/>
        <v>-1.7027981569856658</v>
      </c>
    </row>
    <row r="245" spans="20:53" x14ac:dyDescent="0.2">
      <c r="T245" s="400" t="s">
        <v>73</v>
      </c>
      <c r="U245" s="413">
        <v>43096</v>
      </c>
      <c r="V245" s="406">
        <v>-2.9487092433274917E-3</v>
      </c>
      <c r="W245" s="406">
        <v>-2.9705408816464917E-3</v>
      </c>
      <c r="X245" s="407">
        <f t="shared" si="12"/>
        <v>0.21831638319000021</v>
      </c>
      <c r="Z245" s="400" t="s">
        <v>73</v>
      </c>
      <c r="AA245" s="413">
        <v>43091</v>
      </c>
      <c r="AB245" s="406">
        <v>-2.9526508502678568E-3</v>
      </c>
      <c r="AC245" s="406">
        <v>-2.9532745546265492E-3</v>
      </c>
      <c r="AD245" s="407">
        <f t="shared" si="13"/>
        <v>6.2370435869240834E-3</v>
      </c>
      <c r="AQ245" s="400" t="s">
        <v>0</v>
      </c>
      <c r="AR245" s="413">
        <v>64588</v>
      </c>
      <c r="AS245" s="406">
        <v>1.013513272539697E-2</v>
      </c>
      <c r="AT245" s="406">
        <v>1.0127353337696597E-2</v>
      </c>
      <c r="AU245" s="407">
        <f t="shared" si="14"/>
        <v>7.7793877003729667E-2</v>
      </c>
      <c r="AW245" s="400" t="s">
        <v>0</v>
      </c>
      <c r="AX245" s="413">
        <v>64588</v>
      </c>
      <c r="AY245" s="406">
        <v>1.0076965476120605E-2</v>
      </c>
      <c r="AZ245" s="406">
        <f>_xll.qlYieldTSForwardRate(YieldCurve_3M,AX244,AX245,"Act/365","Continuous","Quarterly")</f>
        <v>1.0248536395896259E-2</v>
      </c>
      <c r="BA245" s="407">
        <f t="shared" si="15"/>
        <v>-1.7157091977565431</v>
      </c>
    </row>
    <row r="246" spans="20:53" x14ac:dyDescent="0.2">
      <c r="T246" s="400" t="s">
        <v>73</v>
      </c>
      <c r="U246" s="413">
        <v>43097</v>
      </c>
      <c r="V246" s="406">
        <v>-2.9181911063784018E-3</v>
      </c>
      <c r="W246" s="406">
        <v>-2.9325239038841861E-3</v>
      </c>
      <c r="X246" s="407">
        <f t="shared" si="12"/>
        <v>0.14332797505784214</v>
      </c>
      <c r="Z246" s="400" t="s">
        <v>73</v>
      </c>
      <c r="AA246" s="413">
        <v>43096</v>
      </c>
      <c r="AB246" s="406">
        <v>-2.9190701522055066E-3</v>
      </c>
      <c r="AC246" s="406">
        <v>-2.9193062787943682E-3</v>
      </c>
      <c r="AD246" s="407">
        <f t="shared" si="13"/>
        <v>2.3612658886160154E-3</v>
      </c>
      <c r="AQ246" s="405" t="s">
        <v>0</v>
      </c>
      <c r="AR246" s="414">
        <v>64679</v>
      </c>
      <c r="AS246" s="408"/>
      <c r="AT246" s="408"/>
      <c r="AU246" s="409"/>
      <c r="AW246" s="405" t="s">
        <v>0</v>
      </c>
      <c r="AX246" s="414">
        <v>64679</v>
      </c>
      <c r="AY246" s="408"/>
      <c r="AZ246" s="408"/>
      <c r="BA246" s="409"/>
    </row>
    <row r="247" spans="20:53" x14ac:dyDescent="0.2">
      <c r="T247" s="400" t="s">
        <v>73</v>
      </c>
      <c r="U247" s="413">
        <v>43098</v>
      </c>
      <c r="V247" s="406">
        <v>-2.8916204538964162E-3</v>
      </c>
      <c r="W247" s="406">
        <v>-2.899274037713063E-3</v>
      </c>
      <c r="X247" s="407">
        <f t="shared" si="12"/>
        <v>7.6535838166467626E-2</v>
      </c>
      <c r="Z247" s="400" t="s">
        <v>73</v>
      </c>
      <c r="AA247" s="413">
        <v>43097</v>
      </c>
      <c r="AB247" s="406">
        <v>-2.889771424683457E-3</v>
      </c>
      <c r="AC247" s="406">
        <v>-2.8896852268238517E-3</v>
      </c>
      <c r="AD247" s="407">
        <f t="shared" si="13"/>
        <v>-8.6197859605272042E-4</v>
      </c>
      <c r="AR247" s="396"/>
    </row>
    <row r="248" spans="20:53" x14ac:dyDescent="0.2">
      <c r="T248" s="400" t="s">
        <v>73</v>
      </c>
      <c r="U248" s="413">
        <v>43102</v>
      </c>
      <c r="V248" s="406">
        <v>-2.8841140019295768E-3</v>
      </c>
      <c r="W248" s="406">
        <v>-2.8898219834557919E-3</v>
      </c>
      <c r="X248" s="407">
        <f t="shared" si="12"/>
        <v>5.7079815262151001E-2</v>
      </c>
      <c r="Z248" s="400" t="s">
        <v>73</v>
      </c>
      <c r="AA248" s="413">
        <v>43098</v>
      </c>
      <c r="AB248" s="406">
        <v>-2.8814701851947269E-3</v>
      </c>
      <c r="AC248" s="406">
        <v>-2.8812988657420401E-3</v>
      </c>
      <c r="AD248" s="407">
        <f t="shared" si="13"/>
        <v>-1.7131945268672455E-3</v>
      </c>
      <c r="AR248" s="396"/>
      <c r="AT248" s="421" t="s">
        <v>202</v>
      </c>
      <c r="AU248" s="416">
        <f>IF(ABS(MAX(AU7:AU245))&gt;ABS(MIN(AU7:AU245)),MAX(AU7:AU245),MIN(AU7:AU245))</f>
        <v>1.2238057807103728</v>
      </c>
      <c r="AZ248" s="421" t="s">
        <v>202</v>
      </c>
      <c r="BA248" s="416">
        <f>IF(ABS(MAX(BA7:BA245))&gt;ABS(MIN(BA7:BA245)),MAX(BA7:BA245),MIN(BA7:BA245))</f>
        <v>9.986910930230593</v>
      </c>
    </row>
    <row r="249" spans="20:53" x14ac:dyDescent="0.2">
      <c r="T249" s="400" t="s">
        <v>73</v>
      </c>
      <c r="U249" s="413">
        <v>43103</v>
      </c>
      <c r="V249" s="406">
        <v>-2.8683436130387723E-3</v>
      </c>
      <c r="W249" s="406">
        <v>-2.8698116821195261E-3</v>
      </c>
      <c r="X249" s="407">
        <f t="shared" si="12"/>
        <v>1.4680690807538331E-2</v>
      </c>
      <c r="Z249" s="400" t="s">
        <v>73</v>
      </c>
      <c r="AA249" s="413">
        <v>43102</v>
      </c>
      <c r="AB249" s="406">
        <v>-2.8639673989560945E-3</v>
      </c>
      <c r="AC249" s="406">
        <v>-2.8636327804453382E-3</v>
      </c>
      <c r="AD249" s="407">
        <f t="shared" si="13"/>
        <v>-3.3461851075633833E-3</v>
      </c>
    </row>
    <row r="250" spans="20:53" x14ac:dyDescent="0.2">
      <c r="T250" s="400" t="s">
        <v>73</v>
      </c>
      <c r="U250" s="413">
        <v>43104</v>
      </c>
      <c r="V250" s="406">
        <v>-2.8556338475564567E-3</v>
      </c>
      <c r="W250" s="406">
        <v>-2.8535003350220159E-3</v>
      </c>
      <c r="X250" s="407">
        <f t="shared" si="12"/>
        <v>-2.1335125344407527E-2</v>
      </c>
      <c r="Z250" s="400" t="s">
        <v>73</v>
      </c>
      <c r="AA250" s="413">
        <v>43103</v>
      </c>
      <c r="AB250" s="406">
        <v>-2.849785574235882E-3</v>
      </c>
      <c r="AC250" s="406">
        <v>-2.8493382280161497E-3</v>
      </c>
      <c r="AD250" s="407">
        <f t="shared" si="13"/>
        <v>-4.4734621973234467E-3</v>
      </c>
    </row>
    <row r="251" spans="20:53" x14ac:dyDescent="0.2">
      <c r="T251" s="400" t="s">
        <v>73</v>
      </c>
      <c r="U251" s="413">
        <v>43105</v>
      </c>
      <c r="V251" s="406">
        <v>-2.8518001438374444E-3</v>
      </c>
      <c r="W251" s="406">
        <v>-2.848487025757223E-3</v>
      </c>
      <c r="X251" s="407">
        <f t="shared" si="12"/>
        <v>-3.3131180802213958E-2</v>
      </c>
      <c r="Z251" s="400" t="s">
        <v>73</v>
      </c>
      <c r="AA251" s="413">
        <v>43104</v>
      </c>
      <c r="AB251" s="406">
        <v>-2.8454694885934034E-3</v>
      </c>
      <c r="AC251" s="406">
        <v>-2.8449977066132663E-3</v>
      </c>
      <c r="AD251" s="407">
        <f t="shared" si="13"/>
        <v>-4.7178198013704542E-3</v>
      </c>
    </row>
    <row r="252" spans="20:53" x14ac:dyDescent="0.2">
      <c r="T252" s="400" t="s">
        <v>73</v>
      </c>
      <c r="U252" s="413">
        <v>43108</v>
      </c>
      <c r="V252" s="406">
        <v>-2.8486045175628253E-3</v>
      </c>
      <c r="W252" s="406">
        <v>-2.8442451554766277E-3</v>
      </c>
      <c r="X252" s="407">
        <f t="shared" si="12"/>
        <v>-4.3593620861976171E-2</v>
      </c>
      <c r="Z252" s="400" t="s">
        <v>73</v>
      </c>
      <c r="AA252" s="413">
        <v>43105</v>
      </c>
      <c r="AB252" s="406">
        <v>-2.8418458549699295E-3</v>
      </c>
      <c r="AC252" s="406">
        <v>-2.8413601781093149E-3</v>
      </c>
      <c r="AD252" s="407">
        <f t="shared" si="13"/>
        <v>-4.856768606145874E-3</v>
      </c>
    </row>
    <row r="253" spans="20:53" x14ac:dyDescent="0.2">
      <c r="T253" s="400" t="s">
        <v>73</v>
      </c>
      <c r="U253" s="413">
        <v>43109</v>
      </c>
      <c r="V253" s="406">
        <v>-2.8443772663658438E-3</v>
      </c>
      <c r="W253" s="406">
        <v>-2.8383780892988135E-3</v>
      </c>
      <c r="X253" s="407">
        <f t="shared" si="12"/>
        <v>-5.9991770670303306E-2</v>
      </c>
      <c r="Z253" s="400" t="s">
        <v>73</v>
      </c>
      <c r="AA253" s="413">
        <v>43108</v>
      </c>
      <c r="AB253" s="406">
        <v>-2.8369471318999786E-3</v>
      </c>
      <c r="AC253" s="406">
        <v>-2.8364694113439085E-3</v>
      </c>
      <c r="AD253" s="407">
        <f t="shared" si="13"/>
        <v>-4.777205560701353E-3</v>
      </c>
    </row>
    <row r="254" spans="20:53" x14ac:dyDescent="0.2">
      <c r="T254" s="400" t="s">
        <v>73</v>
      </c>
      <c r="U254" s="413">
        <v>43110</v>
      </c>
      <c r="V254" s="406">
        <v>-2.8423510918550764E-3</v>
      </c>
      <c r="W254" s="406">
        <v>-2.8351729088492679E-3</v>
      </c>
      <c r="X254" s="407">
        <f t="shared" si="12"/>
        <v>-7.1781830058084695E-2</v>
      </c>
      <c r="Z254" s="400" t="s">
        <v>73</v>
      </c>
      <c r="AA254" s="413">
        <v>43109</v>
      </c>
      <c r="AB254" s="406">
        <v>-2.8344373239309797E-3</v>
      </c>
      <c r="AC254" s="406">
        <v>-2.8340039152861367E-3</v>
      </c>
      <c r="AD254" s="407">
        <f t="shared" si="13"/>
        <v>-4.3340864484299468E-3</v>
      </c>
    </row>
    <row r="255" spans="20:53" x14ac:dyDescent="0.2">
      <c r="T255" s="400" t="s">
        <v>73</v>
      </c>
      <c r="U255" s="413">
        <v>43111</v>
      </c>
      <c r="V255" s="406">
        <v>-2.8424570807920623E-3</v>
      </c>
      <c r="W255" s="406">
        <v>-2.8349238673359366E-3</v>
      </c>
      <c r="X255" s="407">
        <f t="shared" si="12"/>
        <v>-7.5332134561257105E-2</v>
      </c>
      <c r="Z255" s="400" t="s">
        <v>73</v>
      </c>
      <c r="AA255" s="413">
        <v>43110</v>
      </c>
      <c r="AB255" s="406">
        <v>-2.8343970630273509E-3</v>
      </c>
      <c r="AC255" s="406">
        <v>-2.8340042929242033E-3</v>
      </c>
      <c r="AD255" s="407">
        <f t="shared" si="13"/>
        <v>-3.9277010314758484E-3</v>
      </c>
    </row>
    <row r="256" spans="20:53" x14ac:dyDescent="0.2">
      <c r="T256" s="400" t="s">
        <v>73</v>
      </c>
      <c r="U256" s="413">
        <v>43112</v>
      </c>
      <c r="V256" s="406">
        <v>-2.8432456381908815E-3</v>
      </c>
      <c r="W256" s="406">
        <v>-2.8355005184533817E-3</v>
      </c>
      <c r="X256" s="407">
        <f t="shared" si="12"/>
        <v>-7.7451197374998365E-2</v>
      </c>
      <c r="Z256" s="400" t="s">
        <v>73</v>
      </c>
      <c r="AA256" s="413">
        <v>43111</v>
      </c>
      <c r="AB256" s="406">
        <v>-2.8350976993426358E-3</v>
      </c>
      <c r="AC256" s="406">
        <v>-2.8347568399468351E-3</v>
      </c>
      <c r="AD256" s="407">
        <f t="shared" si="13"/>
        <v>-3.4085939580076607E-3</v>
      </c>
    </row>
    <row r="257" spans="20:30" x14ac:dyDescent="0.2">
      <c r="T257" s="400" t="s">
        <v>73</v>
      </c>
      <c r="U257" s="413">
        <v>43115</v>
      </c>
      <c r="V257" s="406">
        <v>-2.8447241789974521E-3</v>
      </c>
      <c r="W257" s="406">
        <v>-2.8369119044877704E-3</v>
      </c>
      <c r="X257" s="407">
        <f t="shared" si="12"/>
        <v>-7.8122745096817492E-2</v>
      </c>
      <c r="Z257" s="400" t="s">
        <v>73</v>
      </c>
      <c r="AA257" s="413">
        <v>43112</v>
      </c>
      <c r="AB257" s="406">
        <v>-2.836547306774336E-3</v>
      </c>
      <c r="AC257" s="406">
        <v>-2.8362697526732707E-3</v>
      </c>
      <c r="AD257" s="407">
        <f t="shared" si="13"/>
        <v>-2.7755410106529432E-3</v>
      </c>
    </row>
    <row r="258" spans="20:30" x14ac:dyDescent="0.2">
      <c r="T258" s="400" t="s">
        <v>73</v>
      </c>
      <c r="U258" s="413">
        <v>43116</v>
      </c>
      <c r="V258" s="406">
        <v>-2.8500182815441705E-3</v>
      </c>
      <c r="W258" s="406">
        <v>-2.8425623376991372E-3</v>
      </c>
      <c r="X258" s="407">
        <f t="shared" si="12"/>
        <v>-7.4559438450333415E-2</v>
      </c>
      <c r="Z258" s="400" t="s">
        <v>73</v>
      </c>
      <c r="AA258" s="413">
        <v>43115</v>
      </c>
      <c r="AB258" s="406">
        <v>-2.8419834637587581E-3</v>
      </c>
      <c r="AC258" s="406">
        <v>-2.841871110592576E-3</v>
      </c>
      <c r="AD258" s="407">
        <f t="shared" si="13"/>
        <v>-1.1235316618209146E-3</v>
      </c>
    </row>
    <row r="259" spans="20:30" x14ac:dyDescent="0.2">
      <c r="T259" s="400" t="s">
        <v>73</v>
      </c>
      <c r="U259" s="413">
        <v>43117</v>
      </c>
      <c r="V259" s="406">
        <v>-2.8576864803877776E-3</v>
      </c>
      <c r="W259" s="406">
        <v>-2.8510856436860244E-3</v>
      </c>
      <c r="X259" s="407">
        <f t="shared" si="12"/>
        <v>-6.6008367017532904E-2</v>
      </c>
      <c r="Z259" s="400" t="s">
        <v>73</v>
      </c>
      <c r="AA259" s="413">
        <v>43116</v>
      </c>
      <c r="AB259" s="406">
        <v>-2.8499969337262379E-3</v>
      </c>
      <c r="AC259" s="406">
        <v>-2.8500889814211268E-3</v>
      </c>
      <c r="AD259" s="407">
        <f t="shared" si="13"/>
        <v>9.204769488898451E-4</v>
      </c>
    </row>
    <row r="260" spans="20:30" x14ac:dyDescent="0.2">
      <c r="T260" s="400" t="s">
        <v>73</v>
      </c>
      <c r="U260" s="413">
        <v>43118</v>
      </c>
      <c r="V260" s="406">
        <v>-2.8627261659306467E-3</v>
      </c>
      <c r="W260" s="406">
        <v>-2.8568063387280291E-3</v>
      </c>
      <c r="X260" s="407">
        <f t="shared" si="12"/>
        <v>-5.9198272026176647E-2</v>
      </c>
      <c r="Z260" s="400" t="s">
        <v>73</v>
      </c>
      <c r="AA260" s="413">
        <v>43117</v>
      </c>
      <c r="AB260" s="406">
        <v>-2.855312510560289E-3</v>
      </c>
      <c r="AC260" s="406">
        <v>-2.8555266636599882E-3</v>
      </c>
      <c r="AD260" s="407">
        <f t="shared" si="13"/>
        <v>2.1415309969926785E-3</v>
      </c>
    </row>
    <row r="261" spans="20:30" x14ac:dyDescent="0.2">
      <c r="T261" s="400" t="s">
        <v>73</v>
      </c>
      <c r="U261" s="413">
        <v>43119</v>
      </c>
      <c r="V261" s="406">
        <v>-2.8685003256183378E-3</v>
      </c>
      <c r="W261" s="406">
        <v>-2.8634160224120233E-3</v>
      </c>
      <c r="X261" s="407">
        <f t="shared" si="12"/>
        <v>-5.0843032063144743E-2</v>
      </c>
      <c r="Z261" s="400" t="s">
        <v>73</v>
      </c>
      <c r="AA261" s="413">
        <v>43118</v>
      </c>
      <c r="AB261" s="406">
        <v>-2.8614255039860364E-3</v>
      </c>
      <c r="AC261" s="406">
        <v>-2.8617738879645398E-3</v>
      </c>
      <c r="AD261" s="407">
        <f t="shared" si="13"/>
        <v>3.4838397850334851E-3</v>
      </c>
    </row>
    <row r="262" spans="20:30" x14ac:dyDescent="0.2">
      <c r="T262" s="400" t="s">
        <v>73</v>
      </c>
      <c r="U262" s="413">
        <v>43122</v>
      </c>
      <c r="V262" s="406">
        <v>-2.8750163748331799E-3</v>
      </c>
      <c r="W262" s="406">
        <v>-2.8709237372316209E-3</v>
      </c>
      <c r="X262" s="407">
        <f t="shared" si="12"/>
        <v>-4.0926376015590349E-2</v>
      </c>
      <c r="Z262" s="400" t="s">
        <v>73</v>
      </c>
      <c r="AA262" s="413">
        <v>43119</v>
      </c>
      <c r="AB262" s="406">
        <v>-2.8683439878970851E-3</v>
      </c>
      <c r="AC262" s="406">
        <v>-2.8688388506917933E-3</v>
      </c>
      <c r="AD262" s="407">
        <f t="shared" si="13"/>
        <v>4.9486279470826317E-3</v>
      </c>
    </row>
    <row r="263" spans="20:30" x14ac:dyDescent="0.2">
      <c r="T263" s="400" t="s">
        <v>73</v>
      </c>
      <c r="U263" s="413">
        <v>43123</v>
      </c>
      <c r="V263" s="406">
        <v>-2.8905585134993642E-3</v>
      </c>
      <c r="W263" s="406">
        <v>-2.8889778147265003E-3</v>
      </c>
      <c r="X263" s="407">
        <f t="shared" si="12"/>
        <v>-1.5806987728639484E-2</v>
      </c>
      <c r="Z263" s="400" t="s">
        <v>73</v>
      </c>
      <c r="AA263" s="413">
        <v>43122</v>
      </c>
      <c r="AB263" s="406">
        <v>-2.8849062956068428E-3</v>
      </c>
      <c r="AC263" s="406">
        <v>-2.8857355506412543E-3</v>
      </c>
      <c r="AD263" s="407">
        <f t="shared" si="13"/>
        <v>8.2925503441149198E-3</v>
      </c>
    </row>
    <row r="264" spans="20:30" x14ac:dyDescent="0.2">
      <c r="T264" s="400" t="s">
        <v>73</v>
      </c>
      <c r="U264" s="413">
        <v>43124</v>
      </c>
      <c r="V264" s="406">
        <v>-2.906513503384021E-3</v>
      </c>
      <c r="W264" s="406">
        <v>-2.9065730845049993E-3</v>
      </c>
      <c r="X264" s="407">
        <f t="shared" ref="X264:X327" si="16">(V264-W264)*10000</f>
        <v>5.9581120978331042E-4</v>
      </c>
      <c r="Z264" s="400" t="s">
        <v>73</v>
      </c>
      <c r="AA264" s="413">
        <v>43123</v>
      </c>
      <c r="AB264" s="406">
        <v>-2.9015753261599528E-3</v>
      </c>
      <c r="AC264" s="406">
        <v>-2.9026111655549975E-3</v>
      </c>
      <c r="AD264" s="407">
        <f t="shared" ref="AD264:AD327" si="17">(AB264-AC264)*10000</f>
        <v>1.0358393950447159E-2</v>
      </c>
    </row>
    <row r="265" spans="20:30" x14ac:dyDescent="0.2">
      <c r="T265" s="400" t="s">
        <v>73</v>
      </c>
      <c r="U265" s="413">
        <v>43125</v>
      </c>
      <c r="V265" s="406">
        <v>-2.9117997882500669E-3</v>
      </c>
      <c r="W265" s="406">
        <v>-2.9107958531544259E-3</v>
      </c>
      <c r="X265" s="407">
        <f t="shared" si="16"/>
        <v>-1.0039350956409648E-2</v>
      </c>
      <c r="Z265" s="400" t="s">
        <v>73</v>
      </c>
      <c r="AA265" s="413">
        <v>43124</v>
      </c>
      <c r="AB265" s="406">
        <v>-2.9065222185220715E-3</v>
      </c>
      <c r="AC265" s="406">
        <v>-2.9074234205077177E-3</v>
      </c>
      <c r="AD265" s="407">
        <f t="shared" si="17"/>
        <v>9.0120198564629106E-3</v>
      </c>
    </row>
    <row r="266" spans="20:30" x14ac:dyDescent="0.2">
      <c r="T266" s="400" t="s">
        <v>73</v>
      </c>
      <c r="U266" s="413">
        <v>43126</v>
      </c>
      <c r="V266" s="406">
        <v>-2.9166903860405598E-3</v>
      </c>
      <c r="W266" s="406">
        <v>-2.9147232587236897E-3</v>
      </c>
      <c r="X266" s="407">
        <f t="shared" si="16"/>
        <v>-1.9671273168700085E-2</v>
      </c>
      <c r="Z266" s="400" t="s">
        <v>73</v>
      </c>
      <c r="AA266" s="413">
        <v>43125</v>
      </c>
      <c r="AB266" s="406">
        <v>-2.9111103923479638E-3</v>
      </c>
      <c r="AC266" s="406">
        <v>-2.9118831871592574E-3</v>
      </c>
      <c r="AD266" s="407">
        <f t="shared" si="17"/>
        <v>7.7279481129361588E-3</v>
      </c>
    </row>
    <row r="267" spans="20:30" x14ac:dyDescent="0.2">
      <c r="T267" s="400" t="s">
        <v>73</v>
      </c>
      <c r="U267" s="413">
        <v>43129</v>
      </c>
      <c r="V267" s="406">
        <v>-2.9211804393944663E-3</v>
      </c>
      <c r="W267" s="406">
        <v>-2.9183516140542489E-3</v>
      </c>
      <c r="X267" s="407">
        <f t="shared" si="16"/>
        <v>-2.8288253402174689E-2</v>
      </c>
      <c r="Z267" s="400" t="s">
        <v>73</v>
      </c>
      <c r="AA267" s="413">
        <v>43126</v>
      </c>
      <c r="AB267" s="406">
        <v>-2.9153354136682041E-3</v>
      </c>
      <c r="AC267" s="406">
        <v>-2.9159861108452121E-3</v>
      </c>
      <c r="AD267" s="407">
        <f t="shared" si="17"/>
        <v>6.5069717700800764E-3</v>
      </c>
    </row>
    <row r="268" spans="20:30" x14ac:dyDescent="0.2">
      <c r="T268" s="400" t="s">
        <v>73</v>
      </c>
      <c r="U268" s="413">
        <v>43130</v>
      </c>
      <c r="V268" s="406">
        <v>-2.928801113216431E-3</v>
      </c>
      <c r="W268" s="406">
        <v>-2.924593054973122E-3</v>
      </c>
      <c r="X268" s="407">
        <f t="shared" si="16"/>
        <v>-4.20805824330895E-2</v>
      </c>
      <c r="Z268" s="400" t="s">
        <v>73</v>
      </c>
      <c r="AA268" s="413">
        <v>43129</v>
      </c>
      <c r="AB268" s="406">
        <v>-2.922552776429188E-3</v>
      </c>
      <c r="AC268" s="406">
        <v>-2.922980705614591E-3</v>
      </c>
      <c r="AD268" s="407">
        <f t="shared" si="17"/>
        <v>4.2792918540299207E-3</v>
      </c>
    </row>
    <row r="269" spans="20:30" x14ac:dyDescent="0.2">
      <c r="T269" s="400" t="s">
        <v>73</v>
      </c>
      <c r="U269" s="413">
        <v>43131</v>
      </c>
      <c r="V269" s="406">
        <v>-2.9350380679493472E-3</v>
      </c>
      <c r="W269" s="406">
        <v>-2.9298007905698815E-3</v>
      </c>
      <c r="X269" s="407">
        <f t="shared" si="16"/>
        <v>-5.2372773794657004E-2</v>
      </c>
      <c r="Z269" s="400" t="s">
        <v>73</v>
      </c>
      <c r="AA269" s="413">
        <v>43130</v>
      </c>
      <c r="AB269" s="406">
        <v>-2.9285152882957701E-3</v>
      </c>
      <c r="AC269" s="406">
        <v>-2.9287422729101223E-3</v>
      </c>
      <c r="AD269" s="407">
        <f t="shared" si="17"/>
        <v>2.2698461435216241E-3</v>
      </c>
    </row>
    <row r="270" spans="20:30" x14ac:dyDescent="0.2">
      <c r="T270" s="400" t="s">
        <v>73</v>
      </c>
      <c r="U270" s="413">
        <v>43132</v>
      </c>
      <c r="V270" s="406">
        <v>-2.9374525431212E-3</v>
      </c>
      <c r="W270" s="406">
        <v>-2.9318785880801828E-3</v>
      </c>
      <c r="X270" s="407">
        <f t="shared" si="16"/>
        <v>-5.5739550410172263E-2</v>
      </c>
      <c r="Z270" s="400" t="s">
        <v>73</v>
      </c>
      <c r="AA270" s="413">
        <v>43131</v>
      </c>
      <c r="AB270" s="406">
        <v>-2.9308580333239531E-3</v>
      </c>
      <c r="AC270" s="406">
        <v>-2.9309956551471983E-3</v>
      </c>
      <c r="AD270" s="407">
        <f t="shared" si="17"/>
        <v>1.3762182324511887E-3</v>
      </c>
    </row>
    <row r="271" spans="20:30" x14ac:dyDescent="0.2">
      <c r="T271" s="400" t="s">
        <v>73</v>
      </c>
      <c r="U271" s="413">
        <v>43133</v>
      </c>
      <c r="V271" s="406">
        <v>-2.9394373309710223E-3</v>
      </c>
      <c r="W271" s="406">
        <v>-2.9336352125760995E-3</v>
      </c>
      <c r="X271" s="407">
        <f t="shared" si="16"/>
        <v>-5.802118394922836E-2</v>
      </c>
      <c r="Z271" s="400" t="s">
        <v>73</v>
      </c>
      <c r="AA271" s="413">
        <v>43132</v>
      </c>
      <c r="AB271" s="406">
        <v>-2.9328110203884891E-3</v>
      </c>
      <c r="AC271" s="406">
        <v>-2.9328660642633638E-3</v>
      </c>
      <c r="AD271" s="407">
        <f t="shared" si="17"/>
        <v>5.504387487476059E-4</v>
      </c>
    </row>
    <row r="272" spans="20:30" x14ac:dyDescent="0.2">
      <c r="T272" s="400" t="s">
        <v>73</v>
      </c>
      <c r="U272" s="413">
        <v>43136</v>
      </c>
      <c r="V272" s="406">
        <v>-2.9409875746327398E-3</v>
      </c>
      <c r="W272" s="406">
        <v>-2.935066977147004E-3</v>
      </c>
      <c r="X272" s="407">
        <f t="shared" si="16"/>
        <v>-5.9205974857357707E-2</v>
      </c>
      <c r="Z272" s="400" t="s">
        <v>73</v>
      </c>
      <c r="AA272" s="413">
        <v>43133</v>
      </c>
      <c r="AB272" s="406">
        <v>-2.9343698153649427E-3</v>
      </c>
      <c r="AC272" s="406">
        <v>-2.93434914487165E-3</v>
      </c>
      <c r="AD272" s="407">
        <f t="shared" si="17"/>
        <v>-2.0670493292712644E-4</v>
      </c>
    </row>
    <row r="273" spans="20:30" x14ac:dyDescent="0.2">
      <c r="T273" s="400" t="s">
        <v>73</v>
      </c>
      <c r="U273" s="413">
        <v>43137</v>
      </c>
      <c r="V273" s="406">
        <v>-2.9426152953625825E-3</v>
      </c>
      <c r="W273" s="406">
        <v>-2.9368292038150189E-3</v>
      </c>
      <c r="X273" s="407">
        <f t="shared" si="16"/>
        <v>-5.7860915475636127E-2</v>
      </c>
      <c r="Z273" s="400" t="s">
        <v>73</v>
      </c>
      <c r="AA273" s="413">
        <v>43136</v>
      </c>
      <c r="AB273" s="406">
        <v>-2.936151260613769E-3</v>
      </c>
      <c r="AC273" s="406">
        <v>-2.9360024364916541E-3</v>
      </c>
      <c r="AD273" s="407">
        <f t="shared" si="17"/>
        <v>-1.4882412211489685E-3</v>
      </c>
    </row>
    <row r="274" spans="20:30" x14ac:dyDescent="0.2">
      <c r="T274" s="400" t="s">
        <v>73</v>
      </c>
      <c r="U274" s="413">
        <v>43138</v>
      </c>
      <c r="V274" s="406">
        <v>-2.9427459637264368E-3</v>
      </c>
      <c r="W274" s="406">
        <v>-2.937471692769015E-3</v>
      </c>
      <c r="X274" s="407">
        <f t="shared" si="16"/>
        <v>-5.2742709574218546E-2</v>
      </c>
      <c r="Z274" s="400" t="s">
        <v>73</v>
      </c>
      <c r="AA274" s="413">
        <v>43137</v>
      </c>
      <c r="AB274" s="406">
        <v>-2.9365743900797358E-3</v>
      </c>
      <c r="AC274" s="406">
        <v>-2.9363210833618664E-3</v>
      </c>
      <c r="AD274" s="407">
        <f t="shared" si="17"/>
        <v>-2.5330671786939069E-3</v>
      </c>
    </row>
    <row r="275" spans="20:30" x14ac:dyDescent="0.2">
      <c r="T275" s="400" t="s">
        <v>73</v>
      </c>
      <c r="U275" s="413">
        <v>43139</v>
      </c>
      <c r="V275" s="406">
        <v>-2.9420506288086344E-3</v>
      </c>
      <c r="W275" s="406">
        <v>-2.9372238504778714E-3</v>
      </c>
      <c r="X275" s="407">
        <f t="shared" si="16"/>
        <v>-4.8267783307629972E-2</v>
      </c>
      <c r="Z275" s="400" t="s">
        <v>73</v>
      </c>
      <c r="AA275" s="413">
        <v>43138</v>
      </c>
      <c r="AB275" s="406">
        <v>-2.9360957113741307E-3</v>
      </c>
      <c r="AC275" s="406">
        <v>-2.9358021968680548E-3</v>
      </c>
      <c r="AD275" s="407">
        <f t="shared" si="17"/>
        <v>-2.9351450607593282E-3</v>
      </c>
    </row>
    <row r="276" spans="20:30" x14ac:dyDescent="0.2">
      <c r="T276" s="400" t="s">
        <v>73</v>
      </c>
      <c r="U276" s="413">
        <v>43140</v>
      </c>
      <c r="V276" s="406">
        <v>-2.9408916068368778E-3</v>
      </c>
      <c r="W276" s="406">
        <v>-2.9366290256812241E-3</v>
      </c>
      <c r="X276" s="407">
        <f t="shared" si="16"/>
        <v>-4.2625811556536511E-2</v>
      </c>
      <c r="Z276" s="400" t="s">
        <v>73</v>
      </c>
      <c r="AA276" s="413">
        <v>43139</v>
      </c>
      <c r="AB276" s="406">
        <v>-2.935196235414723E-3</v>
      </c>
      <c r="AC276" s="406">
        <v>-2.9348698517990997E-3</v>
      </c>
      <c r="AD276" s="407">
        <f t="shared" si="17"/>
        <v>-3.2638361562335391E-3</v>
      </c>
    </row>
    <row r="277" spans="20:30" x14ac:dyDescent="0.2">
      <c r="T277" s="400" t="s">
        <v>73</v>
      </c>
      <c r="U277" s="413">
        <v>43143</v>
      </c>
      <c r="V277" s="406">
        <v>-2.9392640404297212E-3</v>
      </c>
      <c r="W277" s="406">
        <v>-2.9356835309479515E-3</v>
      </c>
      <c r="X277" s="407">
        <f t="shared" si="16"/>
        <v>-3.5805094817696961E-2</v>
      </c>
      <c r="Z277" s="400" t="s">
        <v>73</v>
      </c>
      <c r="AA277" s="413">
        <v>43140</v>
      </c>
      <c r="AB277" s="406">
        <v>-2.9338715276406792E-3</v>
      </c>
      <c r="AC277" s="406">
        <v>-2.9335196932633637E-3</v>
      </c>
      <c r="AD277" s="407">
        <f t="shared" si="17"/>
        <v>-3.5183437731550055E-3</v>
      </c>
    </row>
    <row r="278" spans="20:30" x14ac:dyDescent="0.2">
      <c r="T278" s="400" t="s">
        <v>73</v>
      </c>
      <c r="U278" s="413">
        <v>43144</v>
      </c>
      <c r="V278" s="406">
        <v>-2.9344228077755816E-3</v>
      </c>
      <c r="W278" s="406">
        <v>-2.9326052067940559E-3</v>
      </c>
      <c r="X278" s="407">
        <f t="shared" si="16"/>
        <v>-1.817600981525707E-2</v>
      </c>
      <c r="Z278" s="400" t="s">
        <v>73</v>
      </c>
      <c r="AA278" s="413">
        <v>43143</v>
      </c>
      <c r="AB278" s="406">
        <v>-2.9297825028632512E-3</v>
      </c>
      <c r="AC278" s="406">
        <v>-2.9294048891664202E-3</v>
      </c>
      <c r="AD278" s="407">
        <f t="shared" si="17"/>
        <v>-3.7761369683095639E-3</v>
      </c>
    </row>
    <row r="279" spans="20:30" x14ac:dyDescent="0.2">
      <c r="T279" s="400" t="s">
        <v>73</v>
      </c>
      <c r="U279" s="413">
        <v>43145</v>
      </c>
      <c r="V279" s="406">
        <v>-2.9279711893285131E-3</v>
      </c>
      <c r="W279" s="406">
        <v>-2.9283211122086111E-3</v>
      </c>
      <c r="X279" s="407">
        <f t="shared" si="16"/>
        <v>3.4992288009804556E-3</v>
      </c>
      <c r="Z279" s="400" t="s">
        <v>73</v>
      </c>
      <c r="AA279" s="413">
        <v>43144</v>
      </c>
      <c r="AB279" s="406">
        <v>-2.9242316972052495E-3</v>
      </c>
      <c r="AC279" s="406">
        <v>-2.9238538231475069E-3</v>
      </c>
      <c r="AD279" s="407">
        <f t="shared" si="17"/>
        <v>-3.778740577426061E-3</v>
      </c>
    </row>
    <row r="280" spans="20:30" x14ac:dyDescent="0.2">
      <c r="T280" s="400" t="s">
        <v>73</v>
      </c>
      <c r="U280" s="413">
        <v>43146</v>
      </c>
      <c r="V280" s="406">
        <v>-2.9239280442645557E-3</v>
      </c>
      <c r="W280" s="406">
        <v>-2.925566961995862E-3</v>
      </c>
      <c r="X280" s="407">
        <f t="shared" si="16"/>
        <v>1.6389177313063004E-2</v>
      </c>
      <c r="Z280" s="400" t="s">
        <v>73</v>
      </c>
      <c r="AA280" s="413">
        <v>43145</v>
      </c>
      <c r="AB280" s="406">
        <v>-2.9207143186065761E-3</v>
      </c>
      <c r="AC280" s="406">
        <v>-2.9203492714852558E-3</v>
      </c>
      <c r="AD280" s="407">
        <f t="shared" si="17"/>
        <v>-3.6504712132030132E-3</v>
      </c>
    </row>
    <row r="281" spans="20:30" x14ac:dyDescent="0.2">
      <c r="T281" s="400" t="s">
        <v>73</v>
      </c>
      <c r="U281" s="413">
        <v>43147</v>
      </c>
      <c r="V281" s="406">
        <v>-2.9193872120581014E-3</v>
      </c>
      <c r="W281" s="406">
        <v>-2.9224400193090805E-3</v>
      </c>
      <c r="X281" s="407">
        <f t="shared" si="16"/>
        <v>3.0528072509790859E-2</v>
      </c>
      <c r="Z281" s="400" t="s">
        <v>73</v>
      </c>
      <c r="AA281" s="413">
        <v>43146</v>
      </c>
      <c r="AB281" s="406">
        <v>-2.9167451031317732E-3</v>
      </c>
      <c r="AC281" s="406">
        <v>-2.9164007761479419E-3</v>
      </c>
      <c r="AD281" s="407">
        <f t="shared" si="17"/>
        <v>-3.4432698383128277E-3</v>
      </c>
    </row>
    <row r="282" spans="20:30" x14ac:dyDescent="0.2">
      <c r="T282" s="400" t="s">
        <v>73</v>
      </c>
      <c r="U282" s="413">
        <v>43150</v>
      </c>
      <c r="V282" s="406">
        <v>-2.9143438355448844E-3</v>
      </c>
      <c r="W282" s="406">
        <v>-2.9189365971305095E-3</v>
      </c>
      <c r="X282" s="407">
        <f t="shared" si="16"/>
        <v>4.5927615856251706E-2</v>
      </c>
      <c r="Z282" s="400" t="s">
        <v>73</v>
      </c>
      <c r="AA282" s="413">
        <v>43147</v>
      </c>
      <c r="AB282" s="406">
        <v>-2.9123196165966835E-3</v>
      </c>
      <c r="AC282" s="406">
        <v>-2.9120039820934029E-3</v>
      </c>
      <c r="AD282" s="407">
        <f t="shared" si="17"/>
        <v>-3.1563450328050968E-3</v>
      </c>
    </row>
    <row r="283" spans="20:30" x14ac:dyDescent="0.2">
      <c r="T283" s="400" t="s">
        <v>73</v>
      </c>
      <c r="U283" s="413">
        <v>43151</v>
      </c>
      <c r="V283" s="406">
        <v>-2.9025576491387662E-3</v>
      </c>
      <c r="W283" s="406">
        <v>-2.910656385293866E-3</v>
      </c>
      <c r="X283" s="407">
        <f t="shared" si="16"/>
        <v>8.0987361550997727E-2</v>
      </c>
      <c r="Z283" s="400" t="s">
        <v>73</v>
      </c>
      <c r="AA283" s="413">
        <v>43150</v>
      </c>
      <c r="AB283" s="406">
        <v>-2.9019255689082838E-3</v>
      </c>
      <c r="AC283" s="406">
        <v>-2.9016942898874394E-3</v>
      </c>
      <c r="AD283" s="407">
        <f t="shared" si="17"/>
        <v>-2.3127902084446594E-3</v>
      </c>
    </row>
    <row r="284" spans="20:30" x14ac:dyDescent="0.2">
      <c r="T284" s="400" t="s">
        <v>73</v>
      </c>
      <c r="U284" s="413">
        <v>43152</v>
      </c>
      <c r="V284" s="406">
        <v>-2.8890477435030127E-3</v>
      </c>
      <c r="W284" s="406">
        <v>-2.9010843705931438E-3</v>
      </c>
      <c r="X284" s="407">
        <f t="shared" si="16"/>
        <v>0.12036627090131116</v>
      </c>
      <c r="Z284" s="400" t="s">
        <v>73</v>
      </c>
      <c r="AA284" s="413">
        <v>43151</v>
      </c>
      <c r="AB284" s="406">
        <v>-2.8899662756684272E-3</v>
      </c>
      <c r="AC284" s="406">
        <v>-2.8898467182876318E-3</v>
      </c>
      <c r="AD284" s="407">
        <f t="shared" si="17"/>
        <v>-1.1955738079541187E-3</v>
      </c>
    </row>
    <row r="285" spans="20:30" x14ac:dyDescent="0.2">
      <c r="T285" s="400" t="s">
        <v>73</v>
      </c>
      <c r="U285" s="413">
        <v>43153</v>
      </c>
      <c r="V285" s="406">
        <v>-2.8845297030162457E-3</v>
      </c>
      <c r="W285" s="406">
        <v>-2.8994789398184796E-3</v>
      </c>
      <c r="X285" s="407">
        <f t="shared" si="16"/>
        <v>0.14949236802233851</v>
      </c>
      <c r="Z285" s="400" t="s">
        <v>73</v>
      </c>
      <c r="AA285" s="413">
        <v>43152</v>
      </c>
      <c r="AB285" s="406">
        <v>-2.8866265562236975E-3</v>
      </c>
      <c r="AC285" s="406">
        <v>-2.8865085401133064E-3</v>
      </c>
      <c r="AD285" s="407">
        <f t="shared" si="17"/>
        <v>-1.1801611039113924E-3</v>
      </c>
    </row>
    <row r="286" spans="20:30" x14ac:dyDescent="0.2">
      <c r="T286" s="400" t="s">
        <v>73</v>
      </c>
      <c r="U286" s="413">
        <v>43154</v>
      </c>
      <c r="V286" s="406">
        <v>-2.8828225293328182E-3</v>
      </c>
      <c r="W286" s="406">
        <v>-2.9012961969434982E-3</v>
      </c>
      <c r="X286" s="407">
        <f t="shared" si="16"/>
        <v>0.18473667610680033</v>
      </c>
      <c r="Z286" s="400" t="s">
        <v>73</v>
      </c>
      <c r="AA286" s="413">
        <v>43153</v>
      </c>
      <c r="AB286" s="406">
        <v>-2.8863759959775271E-3</v>
      </c>
      <c r="AC286" s="406">
        <v>-2.8861989686715093E-3</v>
      </c>
      <c r="AD286" s="407">
        <f t="shared" si="17"/>
        <v>-1.7702730601776642E-3</v>
      </c>
    </row>
    <row r="287" spans="20:30" x14ac:dyDescent="0.2">
      <c r="T287" s="400" t="s">
        <v>73</v>
      </c>
      <c r="U287" s="413">
        <v>43157</v>
      </c>
      <c r="V287" s="406">
        <v>-2.8809285249994524E-3</v>
      </c>
      <c r="W287" s="406">
        <v>-2.9026889607155775E-3</v>
      </c>
      <c r="X287" s="407">
        <f t="shared" si="16"/>
        <v>0.21760435716125082</v>
      </c>
      <c r="Z287" s="400" t="s">
        <v>73</v>
      </c>
      <c r="AA287" s="413">
        <v>43154</v>
      </c>
      <c r="AB287" s="406">
        <v>-2.885846895089634E-3</v>
      </c>
      <c r="AC287" s="406">
        <v>-2.8856181831894423E-3</v>
      </c>
      <c r="AD287" s="407">
        <f t="shared" si="17"/>
        <v>-2.2871190019169499E-3</v>
      </c>
    </row>
    <row r="288" spans="20:30" x14ac:dyDescent="0.2">
      <c r="T288" s="400" t="s">
        <v>73</v>
      </c>
      <c r="U288" s="413">
        <v>43158</v>
      </c>
      <c r="V288" s="406">
        <v>-2.8765084954393834E-3</v>
      </c>
      <c r="W288" s="406">
        <v>-2.9040371110729451E-3</v>
      </c>
      <c r="X288" s="407">
        <f t="shared" si="16"/>
        <v>0.27528615633561676</v>
      </c>
      <c r="Z288" s="400" t="s">
        <v>73</v>
      </c>
      <c r="AA288" s="413">
        <v>43157</v>
      </c>
      <c r="AB288" s="406">
        <v>-2.8838458517572679E-3</v>
      </c>
      <c r="AC288" s="406">
        <v>-2.8835385803829593E-3</v>
      </c>
      <c r="AD288" s="407">
        <f t="shared" si="17"/>
        <v>-3.072713743086132E-3</v>
      </c>
    </row>
    <row r="289" spans="20:30" x14ac:dyDescent="0.2">
      <c r="T289" s="400" t="s">
        <v>73</v>
      </c>
      <c r="U289" s="413">
        <v>43159</v>
      </c>
      <c r="V289" s="406">
        <v>-2.8714471933421171E-3</v>
      </c>
      <c r="W289" s="406">
        <v>-2.9039254841749492E-3</v>
      </c>
      <c r="X289" s="407">
        <f t="shared" si="16"/>
        <v>0.32478290832832057</v>
      </c>
      <c r="Z289" s="400" t="s">
        <v>73</v>
      </c>
      <c r="AA289" s="413">
        <v>43158</v>
      </c>
      <c r="AB289" s="406">
        <v>-2.8808875941163962E-3</v>
      </c>
      <c r="AC289" s="406">
        <v>-2.8805269599991999E-3</v>
      </c>
      <c r="AD289" s="407">
        <f t="shared" si="17"/>
        <v>-3.6063411719628249E-3</v>
      </c>
    </row>
    <row r="290" spans="20:30" x14ac:dyDescent="0.2">
      <c r="T290" s="400" t="s">
        <v>73</v>
      </c>
      <c r="U290" s="413">
        <v>43160</v>
      </c>
      <c r="V290" s="406">
        <v>-2.8685912799544205E-3</v>
      </c>
      <c r="W290" s="406">
        <v>-2.9031285821346001E-3</v>
      </c>
      <c r="X290" s="407">
        <f t="shared" si="16"/>
        <v>0.34537302180179597</v>
      </c>
      <c r="Z290" s="400" t="s">
        <v>73</v>
      </c>
      <c r="AA290" s="413">
        <v>43159</v>
      </c>
      <c r="AB290" s="406">
        <v>-2.8789226717523416E-3</v>
      </c>
      <c r="AC290" s="406">
        <v>-2.8785481483832713E-3</v>
      </c>
      <c r="AD290" s="407">
        <f t="shared" si="17"/>
        <v>-3.745233690703384E-3</v>
      </c>
    </row>
    <row r="291" spans="20:30" x14ac:dyDescent="0.2">
      <c r="T291" s="400" t="s">
        <v>73</v>
      </c>
      <c r="U291" s="413">
        <v>43161</v>
      </c>
      <c r="V291" s="406">
        <v>-2.8655374338486827E-3</v>
      </c>
      <c r="W291" s="406">
        <v>-2.9018803068333169E-3</v>
      </c>
      <c r="X291" s="407">
        <f t="shared" si="16"/>
        <v>0.36342872984634206</v>
      </c>
      <c r="Z291" s="400" t="s">
        <v>73</v>
      </c>
      <c r="AA291" s="413">
        <v>43160</v>
      </c>
      <c r="AB291" s="406">
        <v>-2.8766619615742807E-3</v>
      </c>
      <c r="AC291" s="406">
        <v>-2.8762813401967862E-3</v>
      </c>
      <c r="AD291" s="407">
        <f t="shared" si="17"/>
        <v>-3.80621377494509E-3</v>
      </c>
    </row>
    <row r="292" spans="20:30" x14ac:dyDescent="0.2">
      <c r="T292" s="400" t="s">
        <v>73</v>
      </c>
      <c r="U292" s="413">
        <v>43164</v>
      </c>
      <c r="V292" s="406">
        <v>-2.8622838043235077E-3</v>
      </c>
      <c r="W292" s="406">
        <v>-2.9001761784069355E-3</v>
      </c>
      <c r="X292" s="407">
        <f t="shared" si="16"/>
        <v>0.37892374083427738</v>
      </c>
      <c r="Z292" s="400" t="s">
        <v>73</v>
      </c>
      <c r="AA292" s="413">
        <v>43161</v>
      </c>
      <c r="AB292" s="406">
        <v>-2.8741025888534642E-3</v>
      </c>
      <c r="AC292" s="406">
        <v>-2.8737237383538164E-3</v>
      </c>
      <c r="AD292" s="407">
        <f t="shared" si="17"/>
        <v>-3.7885049964780232E-3</v>
      </c>
    </row>
    <row r="293" spans="20:30" x14ac:dyDescent="0.2">
      <c r="T293" s="400" t="s">
        <v>73</v>
      </c>
      <c r="U293" s="413">
        <v>43165</v>
      </c>
      <c r="V293" s="406">
        <v>-2.8551013493654533E-3</v>
      </c>
      <c r="W293" s="406">
        <v>-2.8952260110484194E-3</v>
      </c>
      <c r="X293" s="407">
        <f t="shared" si="16"/>
        <v>0.40124661682966123</v>
      </c>
      <c r="Z293" s="400" t="s">
        <v>73</v>
      </c>
      <c r="AA293" s="413">
        <v>43164</v>
      </c>
      <c r="AB293" s="406">
        <v>-2.8679739290684595E-3</v>
      </c>
      <c r="AC293" s="406">
        <v>-2.8676252372997471E-3</v>
      </c>
      <c r="AD293" s="407">
        <f t="shared" si="17"/>
        <v>-3.4869176871246688E-3</v>
      </c>
    </row>
    <row r="294" spans="20:30" x14ac:dyDescent="0.2">
      <c r="T294" s="400" t="s">
        <v>73</v>
      </c>
      <c r="U294" s="413">
        <v>43166</v>
      </c>
      <c r="V294" s="406">
        <v>-2.8472344465249014E-3</v>
      </c>
      <c r="W294" s="406">
        <v>-2.888711533070324E-3</v>
      </c>
      <c r="X294" s="407">
        <f t="shared" si="16"/>
        <v>0.4147708654542257</v>
      </c>
      <c r="Z294" s="400" t="s">
        <v>73</v>
      </c>
      <c r="AA294" s="413">
        <v>43165</v>
      </c>
      <c r="AB294" s="406">
        <v>-2.860820982333004E-3</v>
      </c>
      <c r="AC294" s="406">
        <v>-2.8605294532532367E-3</v>
      </c>
      <c r="AD294" s="407">
        <f t="shared" si="17"/>
        <v>-2.9152907976733033E-3</v>
      </c>
    </row>
    <row r="295" spans="20:30" x14ac:dyDescent="0.2">
      <c r="T295" s="400" t="s">
        <v>73</v>
      </c>
      <c r="U295" s="413">
        <v>43167</v>
      </c>
      <c r="V295" s="406">
        <v>-2.8429541452720175E-3</v>
      </c>
      <c r="W295" s="406">
        <v>-2.8846609388513979E-3</v>
      </c>
      <c r="X295" s="407">
        <f t="shared" si="16"/>
        <v>0.41706793579380458</v>
      </c>
      <c r="Z295" s="400" t="s">
        <v>73</v>
      </c>
      <c r="AA295" s="413">
        <v>43166</v>
      </c>
      <c r="AB295" s="406">
        <v>-2.8567251790765388E-3</v>
      </c>
      <c r="AC295" s="406">
        <v>-2.8564759269481045E-3</v>
      </c>
      <c r="AD295" s="407">
        <f t="shared" si="17"/>
        <v>-2.4925212843435879E-3</v>
      </c>
    </row>
    <row r="296" spans="20:30" x14ac:dyDescent="0.2">
      <c r="T296" s="400" t="s">
        <v>73</v>
      </c>
      <c r="U296" s="413">
        <v>43168</v>
      </c>
      <c r="V296" s="406">
        <v>-2.8384629585884403E-3</v>
      </c>
      <c r="W296" s="406">
        <v>-2.8801276114705085E-3</v>
      </c>
      <c r="X296" s="407">
        <f t="shared" si="16"/>
        <v>0.41664652882068137</v>
      </c>
      <c r="Z296" s="400" t="s">
        <v>73</v>
      </c>
      <c r="AA296" s="413">
        <v>43167</v>
      </c>
      <c r="AB296" s="406">
        <v>-2.8523134660575667E-3</v>
      </c>
      <c r="AC296" s="406">
        <v>-2.8521148246096885E-3</v>
      </c>
      <c r="AD296" s="407">
        <f t="shared" si="17"/>
        <v>-1.9864144787818533E-3</v>
      </c>
    </row>
    <row r="297" spans="20:30" x14ac:dyDescent="0.2">
      <c r="T297" s="400" t="s">
        <v>73</v>
      </c>
      <c r="U297" s="413">
        <v>43171</v>
      </c>
      <c r="V297" s="406">
        <v>-2.8337590360187322E-3</v>
      </c>
      <c r="W297" s="406">
        <v>-2.8751070709554373E-3</v>
      </c>
      <c r="X297" s="407">
        <f t="shared" si="16"/>
        <v>0.41348034936705086</v>
      </c>
      <c r="Z297" s="400" t="s">
        <v>73</v>
      </c>
      <c r="AA297" s="413">
        <v>43168</v>
      </c>
      <c r="AB297" s="406">
        <v>-2.8475829687559799E-3</v>
      </c>
      <c r="AC297" s="406">
        <v>-2.8474433489146375E-3</v>
      </c>
      <c r="AD297" s="407">
        <f t="shared" si="17"/>
        <v>-1.3961984134244418E-3</v>
      </c>
    </row>
    <row r="298" spans="20:30" x14ac:dyDescent="0.2">
      <c r="T298" s="400" t="s">
        <v>73</v>
      </c>
      <c r="U298" s="413">
        <v>43172</v>
      </c>
      <c r="V298" s="406">
        <v>-2.8236328196015277E-3</v>
      </c>
      <c r="W298" s="406">
        <v>-2.8634195459693542E-3</v>
      </c>
      <c r="X298" s="407">
        <f t="shared" si="16"/>
        <v>0.39786726367826553</v>
      </c>
      <c r="Z298" s="400" t="s">
        <v>73</v>
      </c>
      <c r="AA298" s="413">
        <v>43171</v>
      </c>
      <c r="AB298" s="406">
        <v>-2.8370449871648706E-3</v>
      </c>
      <c r="AC298" s="406">
        <v>-2.8370518346411419E-3</v>
      </c>
      <c r="AD298" s="407">
        <f t="shared" si="17"/>
        <v>6.8474762713287285E-5</v>
      </c>
    </row>
    <row r="299" spans="20:30" x14ac:dyDescent="0.2">
      <c r="T299" s="400" t="s">
        <v>73</v>
      </c>
      <c r="U299" s="413">
        <v>43173</v>
      </c>
      <c r="V299" s="406">
        <v>-2.8127789800599179E-3</v>
      </c>
      <c r="W299" s="406">
        <v>-2.850063177218508E-3</v>
      </c>
      <c r="X299" s="407">
        <f t="shared" si="16"/>
        <v>0.37284197158590077</v>
      </c>
      <c r="Z299" s="400" t="s">
        <v>73</v>
      </c>
      <c r="AA299" s="413">
        <v>43172</v>
      </c>
      <c r="AB299" s="406">
        <v>-2.8254156457930648E-3</v>
      </c>
      <c r="AC299" s="406">
        <v>-2.8255977718926921E-3</v>
      </c>
      <c r="AD299" s="407">
        <f t="shared" si="17"/>
        <v>1.8212609962731455E-3</v>
      </c>
    </row>
    <row r="300" spans="20:30" x14ac:dyDescent="0.2">
      <c r="T300" s="400" t="s">
        <v>73</v>
      </c>
      <c r="U300" s="413">
        <v>43174</v>
      </c>
      <c r="V300" s="406">
        <v>-2.8069836228686125E-3</v>
      </c>
      <c r="W300" s="406">
        <v>-2.8425393708825667E-3</v>
      </c>
      <c r="X300" s="407">
        <f t="shared" si="16"/>
        <v>0.35555748013954214</v>
      </c>
      <c r="Z300" s="400" t="s">
        <v>73</v>
      </c>
      <c r="AA300" s="413">
        <v>43173</v>
      </c>
      <c r="AB300" s="406">
        <v>-2.8190481089097382E-3</v>
      </c>
      <c r="AC300" s="406">
        <v>-2.8193324736124283E-3</v>
      </c>
      <c r="AD300" s="407">
        <f t="shared" si="17"/>
        <v>2.8436470269005767E-3</v>
      </c>
    </row>
    <row r="301" spans="20:30" x14ac:dyDescent="0.2">
      <c r="T301" s="400" t="s">
        <v>73</v>
      </c>
      <c r="U301" s="413">
        <v>43175</v>
      </c>
      <c r="V301" s="406">
        <v>-2.8009644276371236E-3</v>
      </c>
      <c r="W301" s="406">
        <v>-2.8345014715066975E-3</v>
      </c>
      <c r="X301" s="407">
        <f t="shared" si="16"/>
        <v>0.33537043869573924</v>
      </c>
      <c r="Z301" s="400" t="s">
        <v>73</v>
      </c>
      <c r="AA301" s="413">
        <v>43174</v>
      </c>
      <c r="AB301" s="406">
        <v>-2.8123445404430823E-3</v>
      </c>
      <c r="AC301" s="406">
        <v>-2.812740019515733E-3</v>
      </c>
      <c r="AD301" s="407">
        <f t="shared" si="17"/>
        <v>3.9547907265072985E-3</v>
      </c>
    </row>
    <row r="302" spans="20:30" x14ac:dyDescent="0.2">
      <c r="T302" s="400" t="s">
        <v>73</v>
      </c>
      <c r="U302" s="413">
        <v>43178</v>
      </c>
      <c r="V302" s="406">
        <v>-2.7947195439542547E-3</v>
      </c>
      <c r="W302" s="406">
        <v>-2.825944998851831E-3</v>
      </c>
      <c r="X302" s="407">
        <f t="shared" si="16"/>
        <v>0.31225454897576382</v>
      </c>
      <c r="Z302" s="400" t="s">
        <v>73</v>
      </c>
      <c r="AA302" s="413">
        <v>43175</v>
      </c>
      <c r="AB302" s="406">
        <v>-2.805302065799565E-3</v>
      </c>
      <c r="AC302" s="406">
        <v>-2.805817612489124E-3</v>
      </c>
      <c r="AD302" s="407">
        <f t="shared" si="17"/>
        <v>5.1554668955905089E-3</v>
      </c>
    </row>
    <row r="303" spans="20:30" x14ac:dyDescent="0.2">
      <c r="T303" s="400" t="s">
        <v>73</v>
      </c>
      <c r="U303" s="413">
        <v>43179</v>
      </c>
      <c r="V303" s="406">
        <v>-2.781468230084233E-3</v>
      </c>
      <c r="W303" s="406">
        <v>-2.807081076592402E-3</v>
      </c>
      <c r="X303" s="407">
        <f t="shared" si="16"/>
        <v>0.25612846508169063</v>
      </c>
      <c r="Z303" s="400" t="s">
        <v>73</v>
      </c>
      <c r="AA303" s="413">
        <v>43178</v>
      </c>
      <c r="AB303" s="406">
        <v>-2.7900730568950422E-3</v>
      </c>
      <c r="AC303" s="406">
        <v>-2.790858970087851E-3</v>
      </c>
      <c r="AD303" s="407">
        <f t="shared" si="17"/>
        <v>7.8591319280880631E-3</v>
      </c>
    </row>
    <row r="304" spans="20:30" x14ac:dyDescent="0.2">
      <c r="T304" s="400" t="s">
        <v>73</v>
      </c>
      <c r="U304" s="413">
        <v>43180</v>
      </c>
      <c r="V304" s="406">
        <v>-2.7674461179617495E-3</v>
      </c>
      <c r="W304" s="406">
        <v>-2.7864437771958268E-3</v>
      </c>
      <c r="X304" s="407">
        <f t="shared" si="16"/>
        <v>0.18997659234077247</v>
      </c>
      <c r="Z304" s="400" t="s">
        <v>73</v>
      </c>
      <c r="AA304" s="413">
        <v>43179</v>
      </c>
      <c r="AB304" s="406">
        <v>-2.7736856154901351E-3</v>
      </c>
      <c r="AC304" s="406">
        <v>-2.7747725137836328E-3</v>
      </c>
      <c r="AD304" s="407">
        <f t="shared" si="17"/>
        <v>1.0868982934977151E-2</v>
      </c>
    </row>
    <row r="305" spans="20:30" x14ac:dyDescent="0.2">
      <c r="T305" s="400" t="s">
        <v>73</v>
      </c>
      <c r="U305" s="413">
        <v>43181</v>
      </c>
      <c r="V305" s="406">
        <v>-2.7580258170764997E-3</v>
      </c>
      <c r="W305" s="406">
        <v>-2.7719171533248932E-3</v>
      </c>
      <c r="X305" s="407">
        <f t="shared" si="16"/>
        <v>0.13891336248393529</v>
      </c>
      <c r="Z305" s="400" t="s">
        <v>73</v>
      </c>
      <c r="AA305" s="413">
        <v>43180</v>
      </c>
      <c r="AB305" s="406">
        <v>-2.762851695888943E-3</v>
      </c>
      <c r="AC305" s="406">
        <v>-2.7640211318212845E-3</v>
      </c>
      <c r="AD305" s="407">
        <f t="shared" si="17"/>
        <v>1.1694359323415233E-2</v>
      </c>
    </row>
    <row r="306" spans="20:30" x14ac:dyDescent="0.2">
      <c r="T306" s="400" t="s">
        <v>73</v>
      </c>
      <c r="U306" s="413">
        <v>43182</v>
      </c>
      <c r="V306" s="406">
        <v>-2.7468077654221445E-3</v>
      </c>
      <c r="W306" s="406">
        <v>-2.7544227399202903E-3</v>
      </c>
      <c r="X306" s="407">
        <f t="shared" si="16"/>
        <v>7.6149744981457781E-2</v>
      </c>
      <c r="Z306" s="400" t="s">
        <v>73</v>
      </c>
      <c r="AA306" s="413">
        <v>43181</v>
      </c>
      <c r="AB306" s="406">
        <v>-2.7501964018702627E-3</v>
      </c>
      <c r="AC306" s="406">
        <v>-2.7513639050773539E-3</v>
      </c>
      <c r="AD306" s="407">
        <f t="shared" si="17"/>
        <v>1.1675032070912819E-2</v>
      </c>
    </row>
    <row r="307" spans="20:30" x14ac:dyDescent="0.2">
      <c r="T307" s="400" t="s">
        <v>73</v>
      </c>
      <c r="U307" s="413">
        <v>43185</v>
      </c>
      <c r="V307" s="406">
        <v>-2.7360434786201366E-3</v>
      </c>
      <c r="W307" s="406">
        <v>-2.7377196766713704E-3</v>
      </c>
      <c r="X307" s="407">
        <f t="shared" si="16"/>
        <v>1.6761980512337675E-2</v>
      </c>
      <c r="Z307" s="400" t="s">
        <v>73</v>
      </c>
      <c r="AA307" s="413">
        <v>43182</v>
      </c>
      <c r="AB307" s="406">
        <v>-2.7380713335293555E-3</v>
      </c>
      <c r="AC307" s="406">
        <v>-2.7392306515697223E-3</v>
      </c>
      <c r="AD307" s="407">
        <f t="shared" si="17"/>
        <v>1.1593180403667545E-2</v>
      </c>
    </row>
    <row r="308" spans="20:30" x14ac:dyDescent="0.2">
      <c r="T308" s="400" t="s">
        <v>73</v>
      </c>
      <c r="U308" s="413">
        <v>43186</v>
      </c>
      <c r="V308" s="406">
        <v>-2.7160516499712658E-3</v>
      </c>
      <c r="W308" s="406">
        <v>-2.7069933831677098E-3</v>
      </c>
      <c r="X308" s="407">
        <f t="shared" si="16"/>
        <v>-9.0582668035559671E-2</v>
      </c>
      <c r="Z308" s="400" t="s">
        <v>73</v>
      </c>
      <c r="AA308" s="413">
        <v>43185</v>
      </c>
      <c r="AB308" s="406">
        <v>-2.7156168467310335E-3</v>
      </c>
      <c r="AC308" s="406">
        <v>-2.7167386647259976E-3</v>
      </c>
      <c r="AD308" s="407">
        <f t="shared" si="17"/>
        <v>1.1218179949640597E-2</v>
      </c>
    </row>
    <row r="309" spans="20:30" x14ac:dyDescent="0.2">
      <c r="T309" s="400" t="s">
        <v>73</v>
      </c>
      <c r="U309" s="413">
        <v>43187</v>
      </c>
      <c r="V309" s="406">
        <v>-2.6976207611684338E-3</v>
      </c>
      <c r="W309" s="406">
        <v>-2.678988921518253E-3</v>
      </c>
      <c r="X309" s="407">
        <f t="shared" si="16"/>
        <v>-0.18631839650180837</v>
      </c>
      <c r="Z309" s="400" t="s">
        <v>73</v>
      </c>
      <c r="AA309" s="413">
        <v>43186</v>
      </c>
      <c r="AB309" s="406">
        <v>-2.6949862409294226E-3</v>
      </c>
      <c r="AC309" s="406">
        <v>-2.6960491398729091E-3</v>
      </c>
      <c r="AD309" s="407">
        <f t="shared" si="17"/>
        <v>1.0628989434865142E-2</v>
      </c>
    </row>
    <row r="310" spans="20:30" x14ac:dyDescent="0.2">
      <c r="T310" s="400" t="s">
        <v>73</v>
      </c>
      <c r="U310" s="413">
        <v>43188</v>
      </c>
      <c r="V310" s="406">
        <v>-2.6891978840873215E-3</v>
      </c>
      <c r="W310" s="406">
        <v>-2.6663686061041696E-3</v>
      </c>
      <c r="X310" s="407">
        <f t="shared" si="16"/>
        <v>-0.22829277983151941</v>
      </c>
      <c r="Z310" s="400" t="s">
        <v>73</v>
      </c>
      <c r="AA310" s="413">
        <v>43187</v>
      </c>
      <c r="AB310" s="406">
        <v>-2.6855969941742409E-3</v>
      </c>
      <c r="AC310" s="406">
        <v>-2.6866195796441681E-3</v>
      </c>
      <c r="AD310" s="407">
        <f t="shared" si="17"/>
        <v>1.0225854699271418E-2</v>
      </c>
    </row>
    <row r="311" spans="20:30" x14ac:dyDescent="0.2">
      <c r="T311" s="400" t="s">
        <v>73</v>
      </c>
      <c r="U311" s="413">
        <v>43193</v>
      </c>
      <c r="V311" s="406">
        <v>-2.68125780599454E-3</v>
      </c>
      <c r="W311" s="406">
        <v>-2.6545900395027345E-3</v>
      </c>
      <c r="X311" s="407">
        <f t="shared" si="16"/>
        <v>-0.26667766491805539</v>
      </c>
      <c r="Z311" s="400" t="s">
        <v>73</v>
      </c>
      <c r="AA311" s="413">
        <v>43188</v>
      </c>
      <c r="AB311" s="406">
        <v>-2.6767718503233036E-3</v>
      </c>
      <c r="AC311" s="406">
        <v>-2.6777475230814391E-3</v>
      </c>
      <c r="AD311" s="407">
        <f t="shared" si="17"/>
        <v>9.7567275813550611E-3</v>
      </c>
    </row>
    <row r="312" spans="20:30" x14ac:dyDescent="0.2">
      <c r="T312" s="400" t="s">
        <v>73</v>
      </c>
      <c r="U312" s="413">
        <v>43194</v>
      </c>
      <c r="V312" s="406">
        <v>-2.6608849102941682E-3</v>
      </c>
      <c r="W312" s="406">
        <v>-2.625264178587904E-3</v>
      </c>
      <c r="X312" s="407">
        <f t="shared" si="16"/>
        <v>-0.35620731706264253</v>
      </c>
      <c r="Z312" s="400" t="s">
        <v>73</v>
      </c>
      <c r="AA312" s="413">
        <v>43193</v>
      </c>
      <c r="AB312" s="406">
        <v>-2.6543241866574022E-3</v>
      </c>
      <c r="AC312" s="406">
        <v>-2.6551121181976243E-3</v>
      </c>
      <c r="AD312" s="407">
        <f t="shared" si="17"/>
        <v>7.8793154022205325E-3</v>
      </c>
    </row>
    <row r="313" spans="20:30" x14ac:dyDescent="0.2">
      <c r="T313" s="400" t="s">
        <v>73</v>
      </c>
      <c r="U313" s="413">
        <v>43195</v>
      </c>
      <c r="V313" s="406">
        <v>-2.64402709906E-3</v>
      </c>
      <c r="W313" s="406">
        <v>-2.6020657533662021E-3</v>
      </c>
      <c r="X313" s="407">
        <f t="shared" si="16"/>
        <v>-0.41961345693797886</v>
      </c>
      <c r="Z313" s="400" t="s">
        <v>73</v>
      </c>
      <c r="AA313" s="413">
        <v>43194</v>
      </c>
      <c r="AB313" s="406">
        <v>-2.6359833379646022E-3</v>
      </c>
      <c r="AC313" s="406">
        <v>-2.6365357157176034E-3</v>
      </c>
      <c r="AD313" s="407">
        <f t="shared" si="17"/>
        <v>5.5237775300120626E-3</v>
      </c>
    </row>
    <row r="314" spans="20:30" x14ac:dyDescent="0.2">
      <c r="T314" s="400" t="s">
        <v>73</v>
      </c>
      <c r="U314" s="413">
        <v>43196</v>
      </c>
      <c r="V314" s="406">
        <v>-2.6396021054355457E-3</v>
      </c>
      <c r="W314" s="406">
        <v>-2.5964146225246772E-3</v>
      </c>
      <c r="X314" s="407">
        <f t="shared" si="16"/>
        <v>-0.43187482910868497</v>
      </c>
      <c r="Z314" s="400" t="s">
        <v>73</v>
      </c>
      <c r="AA314" s="413">
        <v>43195</v>
      </c>
      <c r="AB314" s="406">
        <v>-2.6312650090063901E-3</v>
      </c>
      <c r="AC314" s="406">
        <v>-2.6317226615265991E-3</v>
      </c>
      <c r="AD314" s="407">
        <f t="shared" si="17"/>
        <v>4.5765252020902106E-3</v>
      </c>
    </row>
    <row r="315" spans="20:30" x14ac:dyDescent="0.2">
      <c r="T315" s="400" t="s">
        <v>73</v>
      </c>
      <c r="U315" s="413">
        <v>43199</v>
      </c>
      <c r="V315" s="406">
        <v>-2.6356986227555972E-3</v>
      </c>
      <c r="W315" s="406">
        <v>-2.59167243854378E-3</v>
      </c>
      <c r="X315" s="407">
        <f t="shared" si="16"/>
        <v>-0.44026184211817204</v>
      </c>
      <c r="Z315" s="400" t="s">
        <v>73</v>
      </c>
      <c r="AA315" s="413">
        <v>43196</v>
      </c>
      <c r="AB315" s="406">
        <v>-2.6271559529087167E-3</v>
      </c>
      <c r="AC315" s="406">
        <v>-2.6275118185048862E-3</v>
      </c>
      <c r="AD315" s="407">
        <f t="shared" si="17"/>
        <v>3.5586559616945443E-3</v>
      </c>
    </row>
    <row r="316" spans="20:30" x14ac:dyDescent="0.2">
      <c r="T316" s="400" t="s">
        <v>73</v>
      </c>
      <c r="U316" s="413">
        <v>43200</v>
      </c>
      <c r="V316" s="406">
        <v>-2.6296542221020494E-3</v>
      </c>
      <c r="W316" s="406">
        <v>-2.5852598931513314E-3</v>
      </c>
      <c r="X316" s="407">
        <f t="shared" si="16"/>
        <v>-0.4439432895071791</v>
      </c>
      <c r="Z316" s="400" t="s">
        <v>73</v>
      </c>
      <c r="AA316" s="413">
        <v>43199</v>
      </c>
      <c r="AB316" s="406">
        <v>-2.6209969808152316E-3</v>
      </c>
      <c r="AC316" s="406">
        <v>-2.6211254448149052E-3</v>
      </c>
      <c r="AD316" s="407">
        <f t="shared" si="17"/>
        <v>1.2846399967359964E-3</v>
      </c>
    </row>
    <row r="317" spans="20:30" x14ac:dyDescent="0.2">
      <c r="T317" s="400" t="s">
        <v>73</v>
      </c>
      <c r="U317" s="413">
        <v>43201</v>
      </c>
      <c r="V317" s="406">
        <v>-2.6253965811022834E-3</v>
      </c>
      <c r="W317" s="406">
        <v>-2.5819611688328937E-3</v>
      </c>
      <c r="X317" s="407">
        <f t="shared" si="16"/>
        <v>-0.43435412269389723</v>
      </c>
      <c r="Z317" s="400" t="s">
        <v>73</v>
      </c>
      <c r="AA317" s="413">
        <v>43200</v>
      </c>
      <c r="AB317" s="406">
        <v>-2.616925379997108E-3</v>
      </c>
      <c r="AC317" s="406">
        <v>-2.6168023256552303E-3</v>
      </c>
      <c r="AD317" s="407">
        <f t="shared" si="17"/>
        <v>-1.2305434187766251E-3</v>
      </c>
    </row>
    <row r="318" spans="20:30" x14ac:dyDescent="0.2">
      <c r="T318" s="400" t="s">
        <v>73</v>
      </c>
      <c r="U318" s="413">
        <v>43202</v>
      </c>
      <c r="V318" s="406">
        <v>-2.6241732379006875E-3</v>
      </c>
      <c r="W318" s="406">
        <v>-2.5818897167916612E-3</v>
      </c>
      <c r="X318" s="407">
        <f t="shared" si="16"/>
        <v>-0.42283521109026323</v>
      </c>
      <c r="Z318" s="400" t="s">
        <v>73</v>
      </c>
      <c r="AA318" s="413">
        <v>43201</v>
      </c>
      <c r="AB318" s="406">
        <v>-2.6159473808298199E-3</v>
      </c>
      <c r="AC318" s="406">
        <v>-2.6156863642654718E-3</v>
      </c>
      <c r="AD318" s="407">
        <f t="shared" si="17"/>
        <v>-2.6101656434808149E-3</v>
      </c>
    </row>
    <row r="319" spans="20:30" x14ac:dyDescent="0.2">
      <c r="T319" s="400" t="s">
        <v>73</v>
      </c>
      <c r="U319" s="413">
        <v>43203</v>
      </c>
      <c r="V319" s="406">
        <v>-2.6235004397642714E-3</v>
      </c>
      <c r="W319" s="406">
        <v>-2.5827776102849164E-3</v>
      </c>
      <c r="X319" s="407">
        <f t="shared" si="16"/>
        <v>-0.40722829479354972</v>
      </c>
      <c r="Z319" s="400" t="s">
        <v>73</v>
      </c>
      <c r="AA319" s="413">
        <v>43202</v>
      </c>
      <c r="AB319" s="406">
        <v>-2.6156125317497426E-3</v>
      </c>
      <c r="AC319" s="406">
        <v>-2.6152061445099276E-3</v>
      </c>
      <c r="AD319" s="407">
        <f t="shared" si="17"/>
        <v>-4.0638723981497107E-3</v>
      </c>
    </row>
    <row r="320" spans="20:30" x14ac:dyDescent="0.2">
      <c r="T320" s="400" t="s">
        <v>73</v>
      </c>
      <c r="U320" s="413">
        <v>43206</v>
      </c>
      <c r="V320" s="406">
        <v>-2.6233830253092473E-3</v>
      </c>
      <c r="W320" s="406">
        <v>-2.5846332492587697E-3</v>
      </c>
      <c r="X320" s="407">
        <f t="shared" si="16"/>
        <v>-0.38749776050477602</v>
      </c>
      <c r="Z320" s="400" t="s">
        <v>73</v>
      </c>
      <c r="AA320" s="413">
        <v>43203</v>
      </c>
      <c r="AB320" s="406">
        <v>-2.61592647888467E-3</v>
      </c>
      <c r="AC320" s="406">
        <v>-2.6153672547292303E-3</v>
      </c>
      <c r="AD320" s="407">
        <f t="shared" si="17"/>
        <v>-5.5922415543967208E-3</v>
      </c>
    </row>
    <row r="321" spans="20:30" x14ac:dyDescent="0.2">
      <c r="T321" s="400" t="s">
        <v>73</v>
      </c>
      <c r="U321" s="413">
        <v>43207</v>
      </c>
      <c r="V321" s="406">
        <v>-2.6250236712728314E-3</v>
      </c>
      <c r="W321" s="406">
        <v>-2.5916123442037342E-3</v>
      </c>
      <c r="X321" s="407">
        <f t="shared" si="16"/>
        <v>-0.33411327069097185</v>
      </c>
      <c r="Z321" s="400" t="s">
        <v>73</v>
      </c>
      <c r="AA321" s="413">
        <v>43206</v>
      </c>
      <c r="AB321" s="406">
        <v>-2.6187452585620945E-3</v>
      </c>
      <c r="AC321" s="406">
        <v>-2.6178551836542841E-3</v>
      </c>
      <c r="AD321" s="407">
        <f t="shared" si="17"/>
        <v>-8.900749078103419E-3</v>
      </c>
    </row>
    <row r="322" spans="20:30" x14ac:dyDescent="0.2">
      <c r="T322" s="400" t="s">
        <v>73</v>
      </c>
      <c r="U322" s="413">
        <v>43208</v>
      </c>
      <c r="V322" s="406">
        <v>-2.6285639868091231E-3</v>
      </c>
      <c r="W322" s="406">
        <v>-2.6019012548673319E-3</v>
      </c>
      <c r="X322" s="407">
        <f t="shared" si="16"/>
        <v>-0.26662731941791246</v>
      </c>
      <c r="Z322" s="400" t="s">
        <v>73</v>
      </c>
      <c r="AA322" s="413">
        <v>43207</v>
      </c>
      <c r="AB322" s="406">
        <v>-2.6237831547273327E-3</v>
      </c>
      <c r="AC322" s="406">
        <v>-2.6225367633836865E-3</v>
      </c>
      <c r="AD322" s="407">
        <f t="shared" si="17"/>
        <v>-1.246391343646177E-2</v>
      </c>
    </row>
    <row r="323" spans="20:30" x14ac:dyDescent="0.2">
      <c r="T323" s="400" t="s">
        <v>73</v>
      </c>
      <c r="U323" s="413">
        <v>43209</v>
      </c>
      <c r="V323" s="406">
        <v>-2.6312960768633208E-3</v>
      </c>
      <c r="W323" s="406">
        <v>-2.6087216176793348E-3</v>
      </c>
      <c r="X323" s="407">
        <f t="shared" si="16"/>
        <v>-0.22574459183986006</v>
      </c>
      <c r="Z323" s="400" t="s">
        <v>73</v>
      </c>
      <c r="AA323" s="413">
        <v>43208</v>
      </c>
      <c r="AB323" s="406">
        <v>-2.6274257765602827E-3</v>
      </c>
      <c r="AC323" s="406">
        <v>-2.6259883494386639E-3</v>
      </c>
      <c r="AD323" s="407">
        <f t="shared" si="17"/>
        <v>-1.4374271216188554E-2</v>
      </c>
    </row>
    <row r="324" spans="20:30" x14ac:dyDescent="0.2">
      <c r="T324" s="400" t="s">
        <v>73</v>
      </c>
      <c r="U324" s="413">
        <v>43210</v>
      </c>
      <c r="V324" s="406">
        <v>-2.6346125847834267E-3</v>
      </c>
      <c r="W324" s="406">
        <v>-2.616560124443423E-3</v>
      </c>
      <c r="X324" s="407">
        <f t="shared" si="16"/>
        <v>-0.18052460340003701</v>
      </c>
      <c r="Z324" s="400" t="s">
        <v>73</v>
      </c>
      <c r="AA324" s="413">
        <v>43209</v>
      </c>
      <c r="AB324" s="406">
        <v>-2.6317510719784305E-3</v>
      </c>
      <c r="AC324" s="406">
        <v>-2.6301147960732666E-3</v>
      </c>
      <c r="AD324" s="407">
        <f t="shared" si="17"/>
        <v>-1.6362759051639052E-2</v>
      </c>
    </row>
    <row r="325" spans="20:30" x14ac:dyDescent="0.2">
      <c r="T325" s="400" t="s">
        <v>73</v>
      </c>
      <c r="U325" s="413">
        <v>43213</v>
      </c>
      <c r="V325" s="406">
        <v>-2.6385183496911097E-3</v>
      </c>
      <c r="W325" s="406">
        <v>-2.6254251750841922E-3</v>
      </c>
      <c r="X325" s="407">
        <f t="shared" si="16"/>
        <v>-0.13093174606917513</v>
      </c>
      <c r="Z325" s="400" t="s">
        <v>73</v>
      </c>
      <c r="AA325" s="413">
        <v>43210</v>
      </c>
      <c r="AB325" s="406">
        <v>-2.6367646872980256E-3</v>
      </c>
      <c r="AC325" s="406">
        <v>-2.6349216914917321E-3</v>
      </c>
      <c r="AD325" s="407">
        <f t="shared" si="17"/>
        <v>-1.8429958062934904E-2</v>
      </c>
    </row>
    <row r="326" spans="20:30" x14ac:dyDescent="0.2">
      <c r="T326" s="400" t="s">
        <v>73</v>
      </c>
      <c r="U326" s="413">
        <v>43214</v>
      </c>
      <c r="V326" s="406">
        <v>-2.6391229300561339E-3</v>
      </c>
      <c r="W326" s="406">
        <v>-2.6310189960618937E-3</v>
      </c>
      <c r="X326" s="407">
        <f t="shared" si="16"/>
        <v>-8.1039339942402117E-2</v>
      </c>
      <c r="Z326" s="400" t="s">
        <v>73</v>
      </c>
      <c r="AA326" s="413">
        <v>43213</v>
      </c>
      <c r="AB326" s="406">
        <v>-2.638322008651816E-3</v>
      </c>
      <c r="AC326" s="406">
        <v>-2.636511721829762E-3</v>
      </c>
      <c r="AD326" s="407">
        <f t="shared" si="17"/>
        <v>-1.8102868220540476E-2</v>
      </c>
    </row>
    <row r="327" spans="20:30" x14ac:dyDescent="0.2">
      <c r="T327" s="400" t="s">
        <v>73</v>
      </c>
      <c r="U327" s="413">
        <v>43215</v>
      </c>
      <c r="V327" s="406">
        <v>-2.6369894482911609E-3</v>
      </c>
      <c r="W327" s="406">
        <v>-2.631944873957483E-3</v>
      </c>
      <c r="X327" s="407">
        <f t="shared" si="16"/>
        <v>-5.0445743336778939E-2</v>
      </c>
      <c r="Z327" s="400" t="s">
        <v>73</v>
      </c>
      <c r="AA327" s="413">
        <v>43214</v>
      </c>
      <c r="AB327" s="406">
        <v>-2.6366613495852698E-3</v>
      </c>
      <c r="AC327" s="406">
        <v>-2.6350323697806257E-3</v>
      </c>
      <c r="AD327" s="407">
        <f t="shared" si="17"/>
        <v>-1.6289798046441491E-2</v>
      </c>
    </row>
    <row r="328" spans="20:30" x14ac:dyDescent="0.2">
      <c r="T328" s="400" t="s">
        <v>73</v>
      </c>
      <c r="U328" s="413">
        <v>43216</v>
      </c>
      <c r="V328" s="406">
        <v>-2.6358769352622636E-3</v>
      </c>
      <c r="W328" s="406">
        <v>-2.6323042088504368E-3</v>
      </c>
      <c r="X328" s="407">
        <f t="shared" ref="X328:X391" si="18">(V328-W328)*10000</f>
        <v>-3.5727264118268209E-2</v>
      </c>
      <c r="Z328" s="400" t="s">
        <v>73</v>
      </c>
      <c r="AA328" s="413">
        <v>43215</v>
      </c>
      <c r="AB328" s="406">
        <v>-2.6357759710478094E-3</v>
      </c>
      <c r="AC328" s="406">
        <v>-2.6342353357752296E-3</v>
      </c>
      <c r="AD328" s="407">
        <f t="shared" ref="AD328:AD391" si="19">(AB328-AC328)*10000</f>
        <v>-1.5406352725797282E-2</v>
      </c>
    </row>
    <row r="329" spans="20:30" x14ac:dyDescent="0.2">
      <c r="T329" s="400" t="s">
        <v>73</v>
      </c>
      <c r="U329" s="413">
        <v>43217</v>
      </c>
      <c r="V329" s="406">
        <v>-2.6347365109930217E-3</v>
      </c>
      <c r="W329" s="406">
        <v>-2.6326003497604213E-3</v>
      </c>
      <c r="X329" s="407">
        <f t="shared" si="18"/>
        <v>-2.136161232600426E-2</v>
      </c>
      <c r="Z329" s="400" t="s">
        <v>73</v>
      </c>
      <c r="AA329" s="413">
        <v>43216</v>
      </c>
      <c r="AB329" s="406">
        <v>-2.6348570216850609E-3</v>
      </c>
      <c r="AC329" s="406">
        <v>-2.633403319269968E-3</v>
      </c>
      <c r="AD329" s="407">
        <f t="shared" si="19"/>
        <v>-1.4537024150928883E-2</v>
      </c>
    </row>
    <row r="330" spans="20:30" x14ac:dyDescent="0.2">
      <c r="T330" s="400" t="s">
        <v>73</v>
      </c>
      <c r="U330" s="413">
        <v>43220</v>
      </c>
      <c r="V330" s="406">
        <v>-2.6335678771904404E-3</v>
      </c>
      <c r="W330" s="406">
        <v>-2.6328326090854096E-3</v>
      </c>
      <c r="X330" s="407">
        <f t="shared" si="18"/>
        <v>-7.3526810503076953E-3</v>
      </c>
      <c r="Z330" s="400" t="s">
        <v>73</v>
      </c>
      <c r="AA330" s="413">
        <v>43217</v>
      </c>
      <c r="AB330" s="406">
        <v>-2.6339041405142719E-3</v>
      </c>
      <c r="AC330" s="406">
        <v>-2.6325359419380467E-3</v>
      </c>
      <c r="AD330" s="407">
        <f t="shared" si="19"/>
        <v>-1.3681985762251971E-2</v>
      </c>
    </row>
    <row r="331" spans="20:30" x14ac:dyDescent="0.2">
      <c r="T331" s="400" t="s">
        <v>73</v>
      </c>
      <c r="U331" s="413">
        <v>43222</v>
      </c>
      <c r="V331" s="406">
        <v>-2.6311350852801867E-3</v>
      </c>
      <c r="W331" s="406">
        <v>-2.6330807516201957E-3</v>
      </c>
      <c r="X331" s="407">
        <f t="shared" si="18"/>
        <v>1.9456663400089363E-2</v>
      </c>
      <c r="Z331" s="400" t="s">
        <v>73</v>
      </c>
      <c r="AA331" s="413">
        <v>43220</v>
      </c>
      <c r="AB331" s="406">
        <v>-2.6318834677624436E-3</v>
      </c>
      <c r="AC331" s="406">
        <v>-2.6306814248029803E-3</v>
      </c>
      <c r="AD331" s="407">
        <f t="shared" si="19"/>
        <v>-1.2020429594633043E-2</v>
      </c>
    </row>
    <row r="332" spans="20:30" x14ac:dyDescent="0.2">
      <c r="T332" s="400" t="s">
        <v>73</v>
      </c>
      <c r="U332" s="413">
        <v>43223</v>
      </c>
      <c r="V332" s="406">
        <v>-2.6279481972201553E-3</v>
      </c>
      <c r="W332" s="406">
        <v>-2.6330603487868748E-3</v>
      </c>
      <c r="X332" s="407">
        <f t="shared" si="18"/>
        <v>5.1121515667195035E-2</v>
      </c>
      <c r="Z332" s="400" t="s">
        <v>73</v>
      </c>
      <c r="AA332" s="413">
        <v>43222</v>
      </c>
      <c r="AB332" s="406">
        <v>-2.6291821028783992E-3</v>
      </c>
      <c r="AC332" s="406">
        <v>-2.6281803233921212E-3</v>
      </c>
      <c r="AD332" s="407">
        <f t="shared" si="19"/>
        <v>-1.0017794862780816E-2</v>
      </c>
    </row>
    <row r="333" spans="20:30" x14ac:dyDescent="0.2">
      <c r="T333" s="400" t="s">
        <v>73</v>
      </c>
      <c r="U333" s="413">
        <v>43224</v>
      </c>
      <c r="V333" s="406">
        <v>-2.625946958481039E-3</v>
      </c>
      <c r="W333" s="406">
        <v>-2.6328461485315507E-3</v>
      </c>
      <c r="X333" s="407">
        <f t="shared" si="18"/>
        <v>6.8991900505116666E-2</v>
      </c>
      <c r="Z333" s="400" t="s">
        <v>73</v>
      </c>
      <c r="AA333" s="413">
        <v>43223</v>
      </c>
      <c r="AB333" s="406">
        <v>-2.6274540747212426E-3</v>
      </c>
      <c r="AC333" s="406">
        <v>-2.6265679025141765E-3</v>
      </c>
      <c r="AD333" s="407">
        <f t="shared" si="19"/>
        <v>-8.8617220706617081E-3</v>
      </c>
    </row>
    <row r="334" spans="20:30" x14ac:dyDescent="0.2">
      <c r="T334" s="400" t="s">
        <v>73</v>
      </c>
      <c r="U334" s="413">
        <v>43227</v>
      </c>
      <c r="V334" s="406">
        <v>-2.6245725002801332E-3</v>
      </c>
      <c r="W334" s="406">
        <v>-2.6326119845646412E-3</v>
      </c>
      <c r="X334" s="407">
        <f t="shared" si="18"/>
        <v>8.0394842845079445E-2</v>
      </c>
      <c r="Z334" s="400" t="s">
        <v>73</v>
      </c>
      <c r="AA334" s="413">
        <v>43224</v>
      </c>
      <c r="AB334" s="406">
        <v>-2.6262535652509639E-3</v>
      </c>
      <c r="AC334" s="406">
        <v>-2.6254424009061333E-3</v>
      </c>
      <c r="AD334" s="407">
        <f t="shared" si="19"/>
        <v>-8.1116434483058039E-3</v>
      </c>
    </row>
    <row r="335" spans="20:30" x14ac:dyDescent="0.2">
      <c r="T335" s="400" t="s">
        <v>73</v>
      </c>
      <c r="U335" s="413">
        <v>43228</v>
      </c>
      <c r="V335" s="406">
        <v>-2.621721094916232E-3</v>
      </c>
      <c r="W335" s="406">
        <v>-2.6319112364938538E-3</v>
      </c>
      <c r="X335" s="407">
        <f t="shared" si="18"/>
        <v>0.10190141577621786</v>
      </c>
      <c r="Z335" s="400" t="s">
        <v>73</v>
      </c>
      <c r="AA335" s="413">
        <v>43227</v>
      </c>
      <c r="AB335" s="406">
        <v>-2.6237292140284026E-3</v>
      </c>
      <c r="AC335" s="406">
        <v>-2.6230628043824034E-3</v>
      </c>
      <c r="AD335" s="407">
        <f t="shared" si="19"/>
        <v>-6.6640964599927466E-3</v>
      </c>
    </row>
    <row r="336" spans="20:30" x14ac:dyDescent="0.2">
      <c r="T336" s="400" t="s">
        <v>73</v>
      </c>
      <c r="U336" s="413">
        <v>43229</v>
      </c>
      <c r="V336" s="406">
        <v>-2.618765708379248E-3</v>
      </c>
      <c r="W336" s="406">
        <v>-2.6309746300434687E-3</v>
      </c>
      <c r="X336" s="407">
        <f t="shared" si="18"/>
        <v>0.12208921664220734</v>
      </c>
      <c r="Z336" s="400" t="s">
        <v>73</v>
      </c>
      <c r="AA336" s="413">
        <v>43228</v>
      </c>
      <c r="AB336" s="406">
        <v>-2.6210797259797287E-3</v>
      </c>
      <c r="AC336" s="406">
        <v>-2.6205527220371735E-3</v>
      </c>
      <c r="AD336" s="407">
        <f t="shared" si="19"/>
        <v>-5.2700394255521602E-3</v>
      </c>
    </row>
    <row r="337" spans="20:30" x14ac:dyDescent="0.2">
      <c r="T337" s="400" t="s">
        <v>73</v>
      </c>
      <c r="U337" s="413">
        <v>43230</v>
      </c>
      <c r="V337" s="406">
        <v>-2.6172352783561822E-3</v>
      </c>
      <c r="W337" s="406">
        <v>-2.6303866786011043E-3</v>
      </c>
      <c r="X337" s="407">
        <f t="shared" si="18"/>
        <v>0.13151400244922148</v>
      </c>
      <c r="Z337" s="400" t="s">
        <v>73</v>
      </c>
      <c r="AA337" s="413">
        <v>43229</v>
      </c>
      <c r="AB337" s="406">
        <v>-2.6196915111458526E-3</v>
      </c>
      <c r="AC337" s="406">
        <v>-2.6192314916671125E-3</v>
      </c>
      <c r="AD337" s="407">
        <f t="shared" si="19"/>
        <v>-4.600194787401056E-3</v>
      </c>
    </row>
    <row r="338" spans="20:30" x14ac:dyDescent="0.2">
      <c r="T338" s="400" t="s">
        <v>73</v>
      </c>
      <c r="U338" s="413">
        <v>43231</v>
      </c>
      <c r="V338" s="406">
        <v>-2.6156727583614876E-3</v>
      </c>
      <c r="W338" s="406">
        <v>-2.6297259068759201E-3</v>
      </c>
      <c r="X338" s="407">
        <f t="shared" si="18"/>
        <v>0.14053148514432506</v>
      </c>
      <c r="Z338" s="400" t="s">
        <v>73</v>
      </c>
      <c r="AA338" s="413">
        <v>43230</v>
      </c>
      <c r="AB338" s="406">
        <v>-2.6182646725030475E-3</v>
      </c>
      <c r="AC338" s="406">
        <v>-2.6178699802414315E-3</v>
      </c>
      <c r="AD338" s="407">
        <f t="shared" si="19"/>
        <v>-3.9469226161600174E-3</v>
      </c>
    </row>
    <row r="339" spans="20:30" x14ac:dyDescent="0.2">
      <c r="T339" s="400" t="s">
        <v>73</v>
      </c>
      <c r="U339" s="413">
        <v>43234</v>
      </c>
      <c r="V339" s="406">
        <v>-2.614077850305221E-3</v>
      </c>
      <c r="W339" s="406">
        <v>-2.6289916271856656E-3</v>
      </c>
      <c r="X339" s="407">
        <f t="shared" si="18"/>
        <v>0.14913776880444601</v>
      </c>
      <c r="Z339" s="400" t="s">
        <v>73</v>
      </c>
      <c r="AA339" s="413">
        <v>43231</v>
      </c>
      <c r="AB339" s="406">
        <v>-2.6167988490690443E-3</v>
      </c>
      <c r="AC339" s="406">
        <v>-2.6164678089880718E-3</v>
      </c>
      <c r="AD339" s="407">
        <f t="shared" si="19"/>
        <v>-3.3104008097251114E-3</v>
      </c>
    </row>
    <row r="340" spans="20:30" x14ac:dyDescent="0.2">
      <c r="T340" s="400" t="s">
        <v>73</v>
      </c>
      <c r="U340" s="413">
        <v>43235</v>
      </c>
      <c r="V340" s="406">
        <v>-2.6107785805577497E-3</v>
      </c>
      <c r="W340" s="406">
        <v>-2.6272746035994497E-3</v>
      </c>
      <c r="X340" s="407">
        <f t="shared" si="18"/>
        <v>0.16496023041700017</v>
      </c>
      <c r="Z340" s="400" t="s">
        <v>73</v>
      </c>
      <c r="AA340" s="413">
        <v>43234</v>
      </c>
      <c r="AB340" s="406">
        <v>-2.6137354481974742E-3</v>
      </c>
      <c r="AC340" s="406">
        <v>-2.613526042086551E-3</v>
      </c>
      <c r="AD340" s="407">
        <f t="shared" si="19"/>
        <v>-2.0940611092324854E-3</v>
      </c>
    </row>
    <row r="341" spans="20:30" x14ac:dyDescent="0.2">
      <c r="T341" s="400" t="s">
        <v>73</v>
      </c>
      <c r="U341" s="413">
        <v>43236</v>
      </c>
      <c r="V341" s="406">
        <v>-2.60736836517043E-3</v>
      </c>
      <c r="W341" s="406">
        <v>-2.6253056776836272E-3</v>
      </c>
      <c r="X341" s="407">
        <f t="shared" si="18"/>
        <v>0.17937312513197165</v>
      </c>
      <c r="Z341" s="400" t="s">
        <v>73</v>
      </c>
      <c r="AA341" s="413">
        <v>43235</v>
      </c>
      <c r="AB341" s="406">
        <v>-2.610538488708283E-3</v>
      </c>
      <c r="AC341" s="406">
        <v>-2.6104449580378296E-3</v>
      </c>
      <c r="AD341" s="407">
        <f t="shared" si="19"/>
        <v>-9.3530670453381703E-4</v>
      </c>
    </row>
    <row r="342" spans="20:30" x14ac:dyDescent="0.2">
      <c r="T342" s="400" t="s">
        <v>73</v>
      </c>
      <c r="U342" s="413">
        <v>43237</v>
      </c>
      <c r="V342" s="406">
        <v>-2.6056070382851006E-3</v>
      </c>
      <c r="W342" s="406">
        <v>-2.6241935443544807E-3</v>
      </c>
      <c r="X342" s="407">
        <f t="shared" si="18"/>
        <v>0.18586506069380102</v>
      </c>
      <c r="Z342" s="400" t="s">
        <v>73</v>
      </c>
      <c r="AA342" s="413">
        <v>43236</v>
      </c>
      <c r="AB342" s="406">
        <v>-2.6088723274359901E-3</v>
      </c>
      <c r="AC342" s="406">
        <v>-2.6088338113340569E-3</v>
      </c>
      <c r="AD342" s="407">
        <f t="shared" si="19"/>
        <v>-3.8516101933273178E-4</v>
      </c>
    </row>
    <row r="343" spans="20:30" x14ac:dyDescent="0.2">
      <c r="T343" s="400" t="s">
        <v>73</v>
      </c>
      <c r="U343" s="413">
        <v>43238</v>
      </c>
      <c r="V343" s="406">
        <v>-2.6038115324077951E-3</v>
      </c>
      <c r="W343" s="406">
        <v>-2.6230037777781631E-3</v>
      </c>
      <c r="X343" s="407">
        <f t="shared" si="18"/>
        <v>0.19192245370368027</v>
      </c>
      <c r="Z343" s="400" t="s">
        <v>73</v>
      </c>
      <c r="AA343" s="413">
        <v>43237</v>
      </c>
      <c r="AB343" s="406">
        <v>-2.6071650156412121E-3</v>
      </c>
      <c r="AC343" s="406">
        <v>-2.6071797340751221E-3</v>
      </c>
      <c r="AD343" s="407">
        <f t="shared" si="19"/>
        <v>1.4718433910022866E-4</v>
      </c>
    </row>
    <row r="344" spans="20:30" x14ac:dyDescent="0.2">
      <c r="T344" s="400" t="s">
        <v>73</v>
      </c>
      <c r="U344" s="413">
        <v>43241</v>
      </c>
      <c r="V344" s="406">
        <v>-2.6019815487194628E-3</v>
      </c>
      <c r="W344" s="406">
        <v>-2.6217356899488273E-3</v>
      </c>
      <c r="X344" s="407">
        <f t="shared" si="18"/>
        <v>0.19754141229364441</v>
      </c>
      <c r="Z344" s="400" t="s">
        <v>73</v>
      </c>
      <c r="AA344" s="413">
        <v>43238</v>
      </c>
      <c r="AB344" s="406">
        <v>-2.6054161926256899E-3</v>
      </c>
      <c r="AC344" s="406">
        <v>-2.6054823478135129E-3</v>
      </c>
      <c r="AD344" s="407">
        <f t="shared" si="19"/>
        <v>6.6155187823050549E-4</v>
      </c>
    </row>
    <row r="345" spans="20:30" x14ac:dyDescent="0.2">
      <c r="T345" s="400" t="s">
        <v>73</v>
      </c>
      <c r="U345" s="413">
        <v>43242</v>
      </c>
      <c r="V345" s="406">
        <v>-2.5982051637144093E-3</v>
      </c>
      <c r="W345" s="406">
        <v>-2.6189350059026176E-3</v>
      </c>
      <c r="X345" s="407">
        <f t="shared" si="18"/>
        <v>0.20729842188208208</v>
      </c>
      <c r="Z345" s="400" t="s">
        <v>73</v>
      </c>
      <c r="AA345" s="413">
        <v>43241</v>
      </c>
      <c r="AB345" s="406">
        <v>-2.6017783708811235E-3</v>
      </c>
      <c r="AC345" s="406">
        <v>-2.6019413193721407E-3</v>
      </c>
      <c r="AD345" s="407">
        <f t="shared" si="19"/>
        <v>1.6294849101722991E-3</v>
      </c>
    </row>
    <row r="346" spans="20:30" x14ac:dyDescent="0.2">
      <c r="T346" s="400" t="s">
        <v>73</v>
      </c>
      <c r="U346" s="413">
        <v>43243</v>
      </c>
      <c r="V346" s="406">
        <v>-2.5943108683857308E-3</v>
      </c>
      <c r="W346" s="406">
        <v>-2.6158663755856829E-3</v>
      </c>
      <c r="X346" s="407">
        <f t="shared" si="18"/>
        <v>0.21555507199952101</v>
      </c>
      <c r="Z346" s="400" t="s">
        <v>73</v>
      </c>
      <c r="AA346" s="413">
        <v>43242</v>
      </c>
      <c r="AB346" s="406">
        <v>-2.5979985688352153E-3</v>
      </c>
      <c r="AC346" s="406">
        <v>-2.5982521426918749E-3</v>
      </c>
      <c r="AD346" s="407">
        <f t="shared" si="19"/>
        <v>2.5357385665964599E-3</v>
      </c>
    </row>
    <row r="347" spans="20:30" x14ac:dyDescent="0.2">
      <c r="T347" s="400" t="s">
        <v>73</v>
      </c>
      <c r="U347" s="413">
        <v>43244</v>
      </c>
      <c r="V347" s="406">
        <v>-2.5923040193105559E-3</v>
      </c>
      <c r="W347" s="406">
        <v>-2.6141963681696385E-3</v>
      </c>
      <c r="X347" s="407">
        <f t="shared" si="18"/>
        <v>0.218923488590826</v>
      </c>
      <c r="Z347" s="400" t="s">
        <v>73</v>
      </c>
      <c r="AA347" s="413">
        <v>43243</v>
      </c>
      <c r="AB347" s="406">
        <v>-2.5960367753086362E-3</v>
      </c>
      <c r="AC347" s="406">
        <v>-2.5963325340531565E-3</v>
      </c>
      <c r="AD347" s="407">
        <f t="shared" si="19"/>
        <v>2.9575874452032053E-3</v>
      </c>
    </row>
    <row r="348" spans="20:30" x14ac:dyDescent="0.2">
      <c r="T348" s="400" t="s">
        <v>73</v>
      </c>
      <c r="U348" s="413">
        <v>43245</v>
      </c>
      <c r="V348" s="406">
        <v>-2.590260901899945E-3</v>
      </c>
      <c r="W348" s="406">
        <v>-2.6124439140184424E-3</v>
      </c>
      <c r="X348" s="407">
        <f t="shared" si="18"/>
        <v>0.2218301211849745</v>
      </c>
      <c r="Z348" s="400" t="s">
        <v>73</v>
      </c>
      <c r="AA348" s="413">
        <v>43244</v>
      </c>
      <c r="AB348" s="406">
        <v>-2.5940313049120532E-3</v>
      </c>
      <c r="AC348" s="406">
        <v>-2.5943673456042685E-3</v>
      </c>
      <c r="AD348" s="407">
        <f t="shared" si="19"/>
        <v>3.3604069221530863E-3</v>
      </c>
    </row>
    <row r="349" spans="20:30" x14ac:dyDescent="0.2">
      <c r="T349" s="400" t="s">
        <v>73</v>
      </c>
      <c r="U349" s="413">
        <v>43248</v>
      </c>
      <c r="V349" s="406">
        <v>-2.5881812173347502E-3</v>
      </c>
      <c r="W349" s="406">
        <v>-2.6106083256127646E-3</v>
      </c>
      <c r="X349" s="407">
        <f t="shared" si="18"/>
        <v>0.22427108278014368</v>
      </c>
      <c r="Z349" s="400" t="s">
        <v>73</v>
      </c>
      <c r="AA349" s="413">
        <v>43245</v>
      </c>
      <c r="AB349" s="406">
        <v>-2.5919817966634875E-3</v>
      </c>
      <c r="AC349" s="406">
        <v>-2.5923561986139878E-3</v>
      </c>
      <c r="AD349" s="407">
        <f t="shared" si="19"/>
        <v>3.7440195050026173E-3</v>
      </c>
    </row>
    <row r="350" spans="20:30" x14ac:dyDescent="0.2">
      <c r="T350" s="400" t="s">
        <v>73</v>
      </c>
      <c r="U350" s="413">
        <v>43249</v>
      </c>
      <c r="V350" s="406">
        <v>-2.5838984659066078E-3</v>
      </c>
      <c r="W350" s="406">
        <v>-2.6066565964066877E-3</v>
      </c>
      <c r="X350" s="407">
        <f t="shared" si="18"/>
        <v>0.22758130500079821</v>
      </c>
      <c r="Z350" s="400" t="s">
        <v>73</v>
      </c>
      <c r="AA350" s="413">
        <v>43248</v>
      </c>
      <c r="AB350" s="406">
        <v>-2.5877341827631531E-3</v>
      </c>
      <c r="AC350" s="406">
        <v>-2.5881788177905241E-3</v>
      </c>
      <c r="AD350" s="407">
        <f t="shared" si="19"/>
        <v>4.4463502737101743E-3</v>
      </c>
    </row>
    <row r="351" spans="20:30" x14ac:dyDescent="0.2">
      <c r="T351" s="400" t="s">
        <v>73</v>
      </c>
      <c r="U351" s="413">
        <v>43250</v>
      </c>
      <c r="V351" s="406">
        <v>-2.5794908396963153E-3</v>
      </c>
      <c r="W351" s="406">
        <v>-2.6024208768324003E-3</v>
      </c>
      <c r="X351" s="407">
        <f t="shared" si="18"/>
        <v>0.22930037136085005</v>
      </c>
      <c r="Z351" s="400" t="s">
        <v>73</v>
      </c>
      <c r="AA351" s="413">
        <v>43249</v>
      </c>
      <c r="AB351" s="406">
        <v>-2.583336166888532E-3</v>
      </c>
      <c r="AC351" s="406">
        <v>-2.5838444574638746E-3</v>
      </c>
      <c r="AD351" s="407">
        <f t="shared" si="19"/>
        <v>5.0829057534262576E-3</v>
      </c>
    </row>
    <row r="352" spans="20:30" x14ac:dyDescent="0.2">
      <c r="T352" s="400" t="s">
        <v>73</v>
      </c>
      <c r="U352" s="413">
        <v>43251</v>
      </c>
      <c r="V352" s="406">
        <v>-2.5772238429880474E-3</v>
      </c>
      <c r="W352" s="406">
        <v>-2.6001593027864703E-3</v>
      </c>
      <c r="X352" s="407">
        <f t="shared" si="18"/>
        <v>0.2293545979842283</v>
      </c>
      <c r="Z352" s="400" t="s">
        <v>73</v>
      </c>
      <c r="AA352" s="413">
        <v>43250</v>
      </c>
      <c r="AB352" s="406">
        <v>-2.5810610555427496E-3</v>
      </c>
      <c r="AC352" s="406">
        <v>-2.5815978415404252E-3</v>
      </c>
      <c r="AD352" s="407">
        <f t="shared" si="19"/>
        <v>5.3678599767556512E-3</v>
      </c>
    </row>
    <row r="353" spans="20:30" x14ac:dyDescent="0.2">
      <c r="T353" s="400" t="s">
        <v>73</v>
      </c>
      <c r="U353" s="413">
        <v>43252</v>
      </c>
      <c r="V353" s="406">
        <v>-2.5749184883989604E-3</v>
      </c>
      <c r="W353" s="406">
        <v>-2.5978104688448075E-3</v>
      </c>
      <c r="X353" s="407">
        <f t="shared" si="18"/>
        <v>0.22891980445847049</v>
      </c>
      <c r="Z353" s="400" t="s">
        <v>73</v>
      </c>
      <c r="AA353" s="413">
        <v>43251</v>
      </c>
      <c r="AB353" s="406">
        <v>-2.5787397408183455E-3</v>
      </c>
      <c r="AC353" s="406">
        <v>-2.5793029961476378E-3</v>
      </c>
      <c r="AD353" s="407">
        <f t="shared" si="19"/>
        <v>5.6325532929229691E-3</v>
      </c>
    </row>
    <row r="354" spans="20:30" x14ac:dyDescent="0.2">
      <c r="T354" s="400" t="s">
        <v>73</v>
      </c>
      <c r="U354" s="413">
        <v>43255</v>
      </c>
      <c r="V354" s="406">
        <v>-2.5725744774746976E-3</v>
      </c>
      <c r="W354" s="406">
        <v>-2.5953736873264616E-3</v>
      </c>
      <c r="X354" s="407">
        <f t="shared" si="18"/>
        <v>0.22799209851764002</v>
      </c>
      <c r="Z354" s="400" t="s">
        <v>73</v>
      </c>
      <c r="AA354" s="413">
        <v>43252</v>
      </c>
      <c r="AB354" s="406">
        <v>-2.5763718617739886E-3</v>
      </c>
      <c r="AC354" s="406">
        <v>-2.5769595431622771E-3</v>
      </c>
      <c r="AD354" s="407">
        <f t="shared" si="19"/>
        <v>5.8768138828848432E-3</v>
      </c>
    </row>
    <row r="355" spans="20:30" x14ac:dyDescent="0.2">
      <c r="T355" s="400" t="s">
        <v>73</v>
      </c>
      <c r="U355" s="413">
        <v>43256</v>
      </c>
      <c r="V355" s="406">
        <v>-2.5677561087336371E-3</v>
      </c>
      <c r="W355" s="406">
        <v>-2.5902035280376229E-3</v>
      </c>
      <c r="X355" s="407">
        <f t="shared" si="18"/>
        <v>0.22447419303985722</v>
      </c>
      <c r="Z355" s="400" t="s">
        <v>73</v>
      </c>
      <c r="AA355" s="413">
        <v>43255</v>
      </c>
      <c r="AB355" s="406">
        <v>-2.5714790845392443E-3</v>
      </c>
      <c r="AC355" s="406">
        <v>-2.572108718861623E-3</v>
      </c>
      <c r="AD355" s="407">
        <f t="shared" si="19"/>
        <v>6.2963432237873179E-3</v>
      </c>
    </row>
    <row r="356" spans="20:30" x14ac:dyDescent="0.2">
      <c r="T356" s="400" t="s">
        <v>73</v>
      </c>
      <c r="U356" s="413">
        <v>43257</v>
      </c>
      <c r="V356" s="406">
        <v>-2.562805900611882E-3</v>
      </c>
      <c r="W356" s="406">
        <v>-2.584733334222379E-3</v>
      </c>
      <c r="X356" s="407">
        <f t="shared" si="18"/>
        <v>0.21927433610497044</v>
      </c>
      <c r="Z356" s="400" t="s">
        <v>73</v>
      </c>
      <c r="AA356" s="413">
        <v>43256</v>
      </c>
      <c r="AB356" s="406">
        <v>-2.5664274835732795E-3</v>
      </c>
      <c r="AC356" s="406">
        <v>-2.5670920839991986E-3</v>
      </c>
      <c r="AD356" s="407">
        <f t="shared" si="19"/>
        <v>6.646004259190999E-3</v>
      </c>
    </row>
    <row r="357" spans="20:30" x14ac:dyDescent="0.2">
      <c r="T357" s="400" t="s">
        <v>73</v>
      </c>
      <c r="U357" s="413">
        <v>43258</v>
      </c>
      <c r="V357" s="406">
        <v>-2.5602641307523617E-3</v>
      </c>
      <c r="W357" s="406">
        <v>-2.5818465011907409E-3</v>
      </c>
      <c r="X357" s="407">
        <f t="shared" si="18"/>
        <v>0.21582370438379214</v>
      </c>
      <c r="Z357" s="400" t="s">
        <v>73</v>
      </c>
      <c r="AA357" s="413">
        <v>43257</v>
      </c>
      <c r="AB357" s="406">
        <v>-2.563821368811222E-3</v>
      </c>
      <c r="AC357" s="406">
        <v>-2.5644999150044386E-3</v>
      </c>
      <c r="AD357" s="407">
        <f t="shared" si="19"/>
        <v>6.7854619321657331E-3</v>
      </c>
    </row>
    <row r="358" spans="20:30" x14ac:dyDescent="0.2">
      <c r="T358" s="400" t="s">
        <v>73</v>
      </c>
      <c r="U358" s="413">
        <v>43259</v>
      </c>
      <c r="V358" s="406">
        <v>-2.5576819136297452E-3</v>
      </c>
      <c r="W358" s="406">
        <v>-2.5788675950662379E-3</v>
      </c>
      <c r="X358" s="407">
        <f t="shared" si="18"/>
        <v>0.2118568143649269</v>
      </c>
      <c r="Z358" s="400" t="s">
        <v>73</v>
      </c>
      <c r="AA358" s="413">
        <v>43258</v>
      </c>
      <c r="AB358" s="406">
        <v>-2.5611665241227592E-3</v>
      </c>
      <c r="AC358" s="406">
        <v>-2.5618568674499508E-3</v>
      </c>
      <c r="AD358" s="407">
        <f t="shared" si="19"/>
        <v>6.9034332719156849E-3</v>
      </c>
    </row>
    <row r="359" spans="20:30" x14ac:dyDescent="0.2">
      <c r="T359" s="400" t="s">
        <v>73</v>
      </c>
      <c r="U359" s="413">
        <v>43262</v>
      </c>
      <c r="V359" s="406">
        <v>-2.5550589507898221E-3</v>
      </c>
      <c r="W359" s="406">
        <v>-2.5757959279659099E-3</v>
      </c>
      <c r="X359" s="407">
        <f t="shared" si="18"/>
        <v>0.20736977176087806</v>
      </c>
      <c r="Z359" s="400" t="s">
        <v>73</v>
      </c>
      <c r="AA359" s="413">
        <v>43259</v>
      </c>
      <c r="AB359" s="406">
        <v>-2.5584625886883304E-3</v>
      </c>
      <c r="AC359" s="406">
        <v>-2.5591625628074805E-3</v>
      </c>
      <c r="AD359" s="407">
        <f t="shared" si="19"/>
        <v>6.9997411915019916E-3</v>
      </c>
    </row>
    <row r="360" spans="20:30" x14ac:dyDescent="0.2">
      <c r="T360" s="400" t="s">
        <v>73</v>
      </c>
      <c r="U360" s="413">
        <v>43263</v>
      </c>
      <c r="V360" s="406">
        <v>-2.5496757136860971E-3</v>
      </c>
      <c r="W360" s="406">
        <v>-2.5693399537226741E-3</v>
      </c>
      <c r="X360" s="407">
        <f t="shared" si="18"/>
        <v>0.19664240036576952</v>
      </c>
      <c r="Z360" s="400" t="s">
        <v>73</v>
      </c>
      <c r="AA360" s="413">
        <v>43262</v>
      </c>
      <c r="AB360" s="406">
        <v>-2.5528892768307775E-3</v>
      </c>
      <c r="AC360" s="406">
        <v>-2.5536012040978779E-3</v>
      </c>
      <c r="AD360" s="407">
        <f t="shared" si="19"/>
        <v>7.1192726710037069E-3</v>
      </c>
    </row>
    <row r="361" spans="20:30" x14ac:dyDescent="0.2">
      <c r="T361" s="400" t="s">
        <v>73</v>
      </c>
      <c r="U361" s="413">
        <v>43264</v>
      </c>
      <c r="V361" s="406">
        <v>-2.5441536727288374E-3</v>
      </c>
      <c r="W361" s="406">
        <v>-2.5625679010665889E-3</v>
      </c>
      <c r="X361" s="407">
        <f t="shared" si="18"/>
        <v>0.18414228337751501</v>
      </c>
      <c r="Z361" s="400" t="s">
        <v>73</v>
      </c>
      <c r="AA361" s="413">
        <v>43263</v>
      </c>
      <c r="AB361" s="406">
        <v>-2.5471487195357634E-3</v>
      </c>
      <c r="AC361" s="406">
        <v>-2.5478652036052779E-3</v>
      </c>
      <c r="AD361" s="407">
        <f t="shared" si="19"/>
        <v>7.1648406951450513E-3</v>
      </c>
    </row>
    <row r="362" spans="20:30" x14ac:dyDescent="0.2">
      <c r="T362" s="400" t="s">
        <v>73</v>
      </c>
      <c r="U362" s="413">
        <v>43265</v>
      </c>
      <c r="V362" s="406">
        <v>-2.5413225041260585E-3</v>
      </c>
      <c r="W362" s="406">
        <v>-2.5590221163985533E-3</v>
      </c>
      <c r="X362" s="407">
        <f t="shared" si="18"/>
        <v>0.17699612272494783</v>
      </c>
      <c r="Z362" s="400" t="s">
        <v>73</v>
      </c>
      <c r="AA362" s="413">
        <v>43264</v>
      </c>
      <c r="AB362" s="406">
        <v>-2.5441939156890872E-3</v>
      </c>
      <c r="AC362" s="406">
        <v>-2.5449089362899052E-3</v>
      </c>
      <c r="AD362" s="407">
        <f t="shared" si="19"/>
        <v>7.150206008180171E-3</v>
      </c>
    </row>
    <row r="363" spans="20:30" x14ac:dyDescent="0.2">
      <c r="T363" s="400" t="s">
        <v>73</v>
      </c>
      <c r="U363" s="413">
        <v>43266</v>
      </c>
      <c r="V363" s="406">
        <v>-2.5384487990005472E-3</v>
      </c>
      <c r="W363" s="406">
        <v>-2.5553794454855434E-3</v>
      </c>
      <c r="X363" s="407">
        <f t="shared" si="18"/>
        <v>0.16930646484996248</v>
      </c>
      <c r="Z363" s="400" t="s">
        <v>73</v>
      </c>
      <c r="AA363" s="413">
        <v>43265</v>
      </c>
      <c r="AB363" s="406">
        <v>-2.5411878556128292E-3</v>
      </c>
      <c r="AC363" s="406">
        <v>-2.5418991409207562E-3</v>
      </c>
      <c r="AD363" s="407">
        <f t="shared" si="19"/>
        <v>7.1128530792705091E-3</v>
      </c>
    </row>
    <row r="364" spans="20:30" x14ac:dyDescent="0.2">
      <c r="T364" s="400" t="s">
        <v>73</v>
      </c>
      <c r="U364" s="413">
        <v>43269</v>
      </c>
      <c r="V364" s="406">
        <v>-2.5355322587765293E-3</v>
      </c>
      <c r="W364" s="406">
        <v>-2.5516392006072284E-3</v>
      </c>
      <c r="X364" s="407">
        <f t="shared" si="18"/>
        <v>0.1610694183069904</v>
      </c>
      <c r="Z364" s="400" t="s">
        <v>73</v>
      </c>
      <c r="AA364" s="413">
        <v>43266</v>
      </c>
      <c r="AB364" s="406">
        <v>-2.5381301779606926E-3</v>
      </c>
      <c r="AC364" s="406">
        <v>-2.5388354390912301E-3</v>
      </c>
      <c r="AD364" s="407">
        <f t="shared" si="19"/>
        <v>7.0526113053748229E-3</v>
      </c>
    </row>
    <row r="365" spans="20:30" x14ac:dyDescent="0.2">
      <c r="T365" s="400" t="s">
        <v>73</v>
      </c>
      <c r="U365" s="413">
        <v>43270</v>
      </c>
      <c r="V365" s="406">
        <v>-2.5295549023237988E-3</v>
      </c>
      <c r="W365" s="406">
        <v>-2.5438300264735221E-3</v>
      </c>
      <c r="X365" s="407">
        <f t="shared" si="18"/>
        <v>0.14275124149723278</v>
      </c>
      <c r="Z365" s="400" t="s">
        <v>73</v>
      </c>
      <c r="AA365" s="413">
        <v>43269</v>
      </c>
      <c r="AB365" s="406">
        <v>-2.531840960342968E-3</v>
      </c>
      <c r="AC365" s="406">
        <v>-2.5325264550294904E-3</v>
      </c>
      <c r="AD365" s="407">
        <f t="shared" si="19"/>
        <v>6.8549468652248299E-3</v>
      </c>
    </row>
    <row r="366" spans="20:30" x14ac:dyDescent="0.2">
      <c r="T366" s="400" t="s">
        <v>73</v>
      </c>
      <c r="U366" s="413">
        <v>43271</v>
      </c>
      <c r="V366" s="406">
        <v>-2.5234317774930981E-3</v>
      </c>
      <c r="W366" s="406">
        <v>-2.5356887298798479E-3</v>
      </c>
      <c r="X366" s="407">
        <f t="shared" si="18"/>
        <v>0.12256952386749745</v>
      </c>
      <c r="Z366" s="400" t="s">
        <v>73</v>
      </c>
      <c r="AA366" s="413">
        <v>43270</v>
      </c>
      <c r="AB366" s="406">
        <v>-2.5253760753719437E-3</v>
      </c>
      <c r="AC366" s="406">
        <v>-2.5260339978685938E-3</v>
      </c>
      <c r="AD366" s="407">
        <f t="shared" si="19"/>
        <v>6.5792249665007699E-3</v>
      </c>
    </row>
    <row r="367" spans="20:30" x14ac:dyDescent="0.2">
      <c r="T367" s="400" t="s">
        <v>73</v>
      </c>
      <c r="U367" s="413">
        <v>43272</v>
      </c>
      <c r="V367" s="406">
        <v>-2.5202965848464E-3</v>
      </c>
      <c r="W367" s="406">
        <v>-2.5314503013631139E-3</v>
      </c>
      <c r="X367" s="407">
        <f t="shared" si="18"/>
        <v>0.11153716516713874</v>
      </c>
      <c r="Z367" s="400" t="s">
        <v>73</v>
      </c>
      <c r="AA367" s="413">
        <v>43271</v>
      </c>
      <c r="AB367" s="406">
        <v>-2.5220548970260616E-3</v>
      </c>
      <c r="AC367" s="406">
        <v>-2.5226950866705424E-3</v>
      </c>
      <c r="AD367" s="407">
        <f t="shared" si="19"/>
        <v>6.4018964448077711E-3</v>
      </c>
    </row>
    <row r="368" spans="20:30" x14ac:dyDescent="0.2">
      <c r="T368" s="400" t="s">
        <v>73</v>
      </c>
      <c r="U368" s="413">
        <v>43273</v>
      </c>
      <c r="V368" s="406">
        <v>-2.5171167660536023E-3</v>
      </c>
      <c r="W368" s="406">
        <v>-2.5271101733326294E-3</v>
      </c>
      <c r="X368" s="407">
        <f t="shared" si="18"/>
        <v>9.9934072790271514E-2</v>
      </c>
      <c r="Z368" s="400" t="s">
        <v>73</v>
      </c>
      <c r="AA368" s="413">
        <v>43272</v>
      </c>
      <c r="AB368" s="406">
        <v>-2.5186799357436178E-3</v>
      </c>
      <c r="AC368" s="406">
        <v>-2.5192999980477903E-3</v>
      </c>
      <c r="AD368" s="407">
        <f t="shared" si="19"/>
        <v>6.2006230417245914E-3</v>
      </c>
    </row>
    <row r="369" spans="20:30" x14ac:dyDescent="0.2">
      <c r="T369" s="400" t="s">
        <v>73</v>
      </c>
      <c r="U369" s="413">
        <v>43276</v>
      </c>
      <c r="V369" s="406">
        <v>-2.5146505326931988E-3</v>
      </c>
      <c r="W369" s="406">
        <v>-2.5238564838913399E-3</v>
      </c>
      <c r="X369" s="407">
        <f t="shared" si="18"/>
        <v>9.205951198141063E-2</v>
      </c>
      <c r="Z369" s="400" t="s">
        <v>73</v>
      </c>
      <c r="AA369" s="413">
        <v>43273</v>
      </c>
      <c r="AB369" s="406">
        <v>-2.5161729223180818E-3</v>
      </c>
      <c r="AC369" s="406">
        <v>-2.5167707799316759E-3</v>
      </c>
      <c r="AD369" s="407">
        <f t="shared" si="19"/>
        <v>5.9785761359404041E-3</v>
      </c>
    </row>
    <row r="370" spans="20:30" x14ac:dyDescent="0.2">
      <c r="T370" s="400" t="s">
        <v>73</v>
      </c>
      <c r="U370" s="413">
        <v>43277</v>
      </c>
      <c r="V370" s="406">
        <v>-2.5111563422854557E-3</v>
      </c>
      <c r="W370" s="406">
        <v>-2.5196214640234079E-3</v>
      </c>
      <c r="X370" s="407">
        <f t="shared" si="18"/>
        <v>8.4651217379522192E-2</v>
      </c>
      <c r="Z370" s="400" t="s">
        <v>73</v>
      </c>
      <c r="AA370" s="413">
        <v>43276</v>
      </c>
      <c r="AB370" s="406">
        <v>-2.5129068422049972E-3</v>
      </c>
      <c r="AC370" s="406">
        <v>-2.5134599866762763E-3</v>
      </c>
      <c r="AD370" s="407">
        <f t="shared" si="19"/>
        <v>5.5314447127904898E-3</v>
      </c>
    </row>
    <row r="371" spans="20:30" x14ac:dyDescent="0.2">
      <c r="T371" s="400" t="s">
        <v>73</v>
      </c>
      <c r="U371" s="413">
        <v>43278</v>
      </c>
      <c r="V371" s="406">
        <v>-2.5076006282730278E-3</v>
      </c>
      <c r="W371" s="406">
        <v>-2.5153399969794913E-3</v>
      </c>
      <c r="X371" s="407">
        <f t="shared" si="18"/>
        <v>7.7393687064634606E-2</v>
      </c>
      <c r="Z371" s="400" t="s">
        <v>73</v>
      </c>
      <c r="AA371" s="413">
        <v>43277</v>
      </c>
      <c r="AB371" s="406">
        <v>-2.5095649212140006E-3</v>
      </c>
      <c r="AC371" s="406">
        <v>-2.5100741668641229E-3</v>
      </c>
      <c r="AD371" s="407">
        <f t="shared" si="19"/>
        <v>5.0924565012230513E-3</v>
      </c>
    </row>
    <row r="372" spans="20:30" x14ac:dyDescent="0.2">
      <c r="T372" s="400" t="s">
        <v>73</v>
      </c>
      <c r="U372" s="413">
        <v>43279</v>
      </c>
      <c r="V372" s="406">
        <v>-2.5057916155309533E-3</v>
      </c>
      <c r="W372" s="406">
        <v>-2.5131757752744595E-3</v>
      </c>
      <c r="X372" s="407">
        <f t="shared" si="18"/>
        <v>7.384159743506219E-2</v>
      </c>
      <c r="Z372" s="400" t="s">
        <v>73</v>
      </c>
      <c r="AA372" s="413">
        <v>43278</v>
      </c>
      <c r="AB372" s="406">
        <v>-2.5078555516183034E-3</v>
      </c>
      <c r="AC372" s="406">
        <v>-2.5083432623918241E-3</v>
      </c>
      <c r="AD372" s="407">
        <f t="shared" si="19"/>
        <v>4.8771077352073935E-3</v>
      </c>
    </row>
    <row r="373" spans="20:30" x14ac:dyDescent="0.2">
      <c r="T373" s="400" t="s">
        <v>73</v>
      </c>
      <c r="U373" s="413">
        <v>43280</v>
      </c>
      <c r="V373" s="406">
        <v>-2.5039636733365498E-3</v>
      </c>
      <c r="W373" s="406">
        <v>-2.5109973021846341E-3</v>
      </c>
      <c r="X373" s="407">
        <f t="shared" si="18"/>
        <v>7.0336288480843223E-2</v>
      </c>
      <c r="Z373" s="400" t="s">
        <v>73</v>
      </c>
      <c r="AA373" s="413">
        <v>43279</v>
      </c>
      <c r="AB373" s="406">
        <v>-2.5061228431754986E-3</v>
      </c>
      <c r="AC373" s="406">
        <v>-2.5065892720602949E-3</v>
      </c>
      <c r="AD373" s="407">
        <f t="shared" si="19"/>
        <v>4.6642888479634867E-3</v>
      </c>
    </row>
    <row r="374" spans="20:30" x14ac:dyDescent="0.2">
      <c r="T374" s="400" t="s">
        <v>73</v>
      </c>
      <c r="U374" s="413">
        <v>43283</v>
      </c>
      <c r="V374" s="406">
        <v>-2.5021166440134814E-3</v>
      </c>
      <c r="W374" s="406">
        <v>-2.508804471538912E-3</v>
      </c>
      <c r="X374" s="407">
        <f t="shared" si="18"/>
        <v>6.6878275254305702E-2</v>
      </c>
      <c r="Z374" s="400" t="s">
        <v>73</v>
      </c>
      <c r="AA374" s="413">
        <v>43280</v>
      </c>
      <c r="AB374" s="406">
        <v>-2.5043666003199019E-3</v>
      </c>
      <c r="AC374" s="406">
        <v>-2.504812003667293E-3</v>
      </c>
      <c r="AD374" s="407">
        <f t="shared" si="19"/>
        <v>4.4540334739103654E-3</v>
      </c>
    </row>
    <row r="375" spans="20:30" x14ac:dyDescent="0.2">
      <c r="T375" s="400" t="s">
        <v>73</v>
      </c>
      <c r="U375" s="413">
        <v>43284</v>
      </c>
      <c r="V375" s="406">
        <v>-2.498358174453953E-3</v>
      </c>
      <c r="W375" s="406">
        <v>-2.5043704237288139E-3</v>
      </c>
      <c r="X375" s="407">
        <f t="shared" si="18"/>
        <v>6.0122492748608536E-2</v>
      </c>
      <c r="Z375" s="400" t="s">
        <v>73</v>
      </c>
      <c r="AA375" s="413">
        <v>43283</v>
      </c>
      <c r="AB375" s="406">
        <v>-2.5007746896200836E-3</v>
      </c>
      <c r="AC375" s="406">
        <v>-2.5011789095818007E-3</v>
      </c>
      <c r="AD375" s="407">
        <f t="shared" si="19"/>
        <v>4.0421996171709912E-3</v>
      </c>
    </row>
    <row r="376" spans="20:30" x14ac:dyDescent="0.2">
      <c r="T376" s="400" t="s">
        <v>73</v>
      </c>
      <c r="U376" s="413">
        <v>43285</v>
      </c>
      <c r="V376" s="406">
        <v>-2.4945345063250106E-3</v>
      </c>
      <c r="W376" s="406">
        <v>-2.4998874601059131E-3</v>
      </c>
      <c r="X376" s="407">
        <f t="shared" si="18"/>
        <v>5.3529537809024821E-2</v>
      </c>
      <c r="Z376" s="400" t="s">
        <v>73</v>
      </c>
      <c r="AA376" s="413">
        <v>43284</v>
      </c>
      <c r="AB376" s="406">
        <v>-2.4971023760495831E-3</v>
      </c>
      <c r="AC376" s="406">
        <v>-2.4974662957508334E-3</v>
      </c>
      <c r="AD376" s="407">
        <f t="shared" si="19"/>
        <v>3.6391970125023917E-3</v>
      </c>
    </row>
    <row r="377" spans="20:30" x14ac:dyDescent="0.2">
      <c r="T377" s="400" t="s">
        <v>73</v>
      </c>
      <c r="U377" s="413">
        <v>43286</v>
      </c>
      <c r="V377" s="406">
        <v>-2.4925896793747265E-3</v>
      </c>
      <c r="W377" s="406">
        <v>-2.4976212559223573E-3</v>
      </c>
      <c r="X377" s="407">
        <f t="shared" si="18"/>
        <v>5.0315765476307769E-2</v>
      </c>
      <c r="Z377" s="400" t="s">
        <v>73</v>
      </c>
      <c r="AA377" s="413">
        <v>43285</v>
      </c>
      <c r="AB377" s="406">
        <v>-2.495225529022942E-3</v>
      </c>
      <c r="AC377" s="406">
        <v>-2.4955697474524524E-3</v>
      </c>
      <c r="AD377" s="407">
        <f t="shared" si="19"/>
        <v>3.4421842951036855E-3</v>
      </c>
    </row>
    <row r="378" spans="20:30" x14ac:dyDescent="0.2">
      <c r="T378" s="400" t="s">
        <v>73</v>
      </c>
      <c r="U378" s="413">
        <v>43287</v>
      </c>
      <c r="V378" s="406">
        <v>-2.4906248203723489E-3</v>
      </c>
      <c r="W378" s="406">
        <v>-2.4953400596686307E-3</v>
      </c>
      <c r="X378" s="407">
        <f t="shared" si="18"/>
        <v>4.7152392962817626E-2</v>
      </c>
      <c r="Z378" s="400" t="s">
        <v>73</v>
      </c>
      <c r="AA378" s="413">
        <v>43286</v>
      </c>
      <c r="AB378" s="406">
        <v>-2.4933239746756566E-3</v>
      </c>
      <c r="AC378" s="406">
        <v>-2.4936487654477215E-3</v>
      </c>
      <c r="AD378" s="407">
        <f t="shared" si="19"/>
        <v>3.2479077206491389E-3</v>
      </c>
    </row>
    <row r="379" spans="20:30" x14ac:dyDescent="0.2">
      <c r="T379" s="400" t="s">
        <v>73</v>
      </c>
      <c r="U379" s="413">
        <v>43290</v>
      </c>
      <c r="V379" s="406">
        <v>-2.4886397719256544E-3</v>
      </c>
      <c r="W379" s="406">
        <v>-2.4930437654982528E-3</v>
      </c>
      <c r="X379" s="407">
        <f t="shared" si="18"/>
        <v>4.4039935725983734E-2</v>
      </c>
      <c r="Z379" s="400" t="s">
        <v>73</v>
      </c>
      <c r="AA379" s="413">
        <v>43287</v>
      </c>
      <c r="AB379" s="406">
        <v>-2.4913975174019826E-3</v>
      </c>
      <c r="AC379" s="406">
        <v>-2.4917031572512E-3</v>
      </c>
      <c r="AD379" s="407">
        <f t="shared" si="19"/>
        <v>3.0563984921736995E-3</v>
      </c>
    </row>
    <row r="380" spans="20:30" x14ac:dyDescent="0.2">
      <c r="T380" s="400" t="s">
        <v>73</v>
      </c>
      <c r="U380" s="413">
        <v>43291</v>
      </c>
      <c r="V380" s="406">
        <v>-2.4846015891070387E-3</v>
      </c>
      <c r="W380" s="406">
        <v>-2.4884003218610118E-3</v>
      </c>
      <c r="X380" s="407">
        <f t="shared" si="18"/>
        <v>3.7987327539731192E-2</v>
      </c>
      <c r="Z380" s="400" t="s">
        <v>73</v>
      </c>
      <c r="AA380" s="413">
        <v>43290</v>
      </c>
      <c r="AB380" s="406">
        <v>-2.4874606155139535E-3</v>
      </c>
      <c r="AC380" s="406">
        <v>-2.4877288905236017E-3</v>
      </c>
      <c r="AD380" s="407">
        <f t="shared" si="19"/>
        <v>2.682750096481834E-3</v>
      </c>
    </row>
    <row r="381" spans="20:30" x14ac:dyDescent="0.2">
      <c r="T381" s="400" t="s">
        <v>73</v>
      </c>
      <c r="U381" s="413">
        <v>43292</v>
      </c>
      <c r="V381" s="406">
        <v>-2.4804945332069653E-3</v>
      </c>
      <c r="W381" s="406">
        <v>-2.4837054938854491E-3</v>
      </c>
      <c r="X381" s="407">
        <f t="shared" si="18"/>
        <v>3.2109606784838304E-2</v>
      </c>
      <c r="Z381" s="400" t="s">
        <v>73</v>
      </c>
      <c r="AA381" s="413">
        <v>43291</v>
      </c>
      <c r="AB381" s="406">
        <v>-2.48343874882295E-3</v>
      </c>
      <c r="AC381" s="406">
        <v>-2.4836706106399339E-3</v>
      </c>
      <c r="AD381" s="407">
        <f t="shared" si="19"/>
        <v>2.3186181698393871E-3</v>
      </c>
    </row>
    <row r="382" spans="20:30" x14ac:dyDescent="0.2">
      <c r="T382" s="400" t="s">
        <v>73</v>
      </c>
      <c r="U382" s="413">
        <v>43293</v>
      </c>
      <c r="V382" s="406">
        <v>-2.4784061747844363E-3</v>
      </c>
      <c r="W382" s="406">
        <v>-2.4813321233192105E-3</v>
      </c>
      <c r="X382" s="407">
        <f t="shared" si="18"/>
        <v>2.9259485347741393E-2</v>
      </c>
      <c r="Z382" s="400" t="s">
        <v>73</v>
      </c>
      <c r="AA382" s="413">
        <v>43292</v>
      </c>
      <c r="AB382" s="406">
        <v>-2.4813848443238015E-3</v>
      </c>
      <c r="AC382" s="406">
        <v>-2.481598982575156E-3</v>
      </c>
      <c r="AD382" s="407">
        <f t="shared" si="19"/>
        <v>2.1413825135449191E-3</v>
      </c>
    </row>
    <row r="383" spans="20:30" x14ac:dyDescent="0.2">
      <c r="T383" s="400" t="s">
        <v>73</v>
      </c>
      <c r="U383" s="413">
        <v>43294</v>
      </c>
      <c r="V383" s="406">
        <v>-2.4762966821158137E-3</v>
      </c>
      <c r="W383" s="406">
        <v>-2.4789430200788929E-3</v>
      </c>
      <c r="X383" s="407">
        <f t="shared" si="18"/>
        <v>2.6463379630792087E-2</v>
      </c>
      <c r="Z383" s="400" t="s">
        <v>73</v>
      </c>
      <c r="AA383" s="413">
        <v>43293</v>
      </c>
      <c r="AB383" s="406">
        <v>-2.4793048636664065E-3</v>
      </c>
      <c r="AC383" s="406">
        <v>-2.4795015728765039E-3</v>
      </c>
      <c r="AD383" s="407">
        <f t="shared" si="19"/>
        <v>1.9670921009738371E-3</v>
      </c>
    </row>
    <row r="384" spans="20:30" x14ac:dyDescent="0.2">
      <c r="T384" s="400" t="s">
        <v>73</v>
      </c>
      <c r="U384" s="413">
        <v>43297</v>
      </c>
      <c r="V384" s="406">
        <v>-2.4741658973630636E-3</v>
      </c>
      <c r="W384" s="406">
        <v>-2.4765380783989947E-3</v>
      </c>
      <c r="X384" s="407">
        <f t="shared" si="18"/>
        <v>2.3721810359310889E-2</v>
      </c>
      <c r="Z384" s="400" t="s">
        <v>73</v>
      </c>
      <c r="AA384" s="413">
        <v>43294</v>
      </c>
      <c r="AB384" s="406">
        <v>-2.4771986116907457E-3</v>
      </c>
      <c r="AC384" s="406">
        <v>-2.4773781889774532E-3</v>
      </c>
      <c r="AD384" s="407">
        <f t="shared" si="19"/>
        <v>1.7957728670747741E-3</v>
      </c>
    </row>
    <row r="385" spans="20:30" x14ac:dyDescent="0.2">
      <c r="T385" s="400" t="s">
        <v>73</v>
      </c>
      <c r="U385" s="413">
        <v>43298</v>
      </c>
      <c r="V385" s="406">
        <v>-2.4698325675461749E-3</v>
      </c>
      <c r="W385" s="406">
        <v>-2.4716748711551264E-3</v>
      </c>
      <c r="X385" s="407">
        <f t="shared" si="18"/>
        <v>1.8423036089515107E-2</v>
      </c>
      <c r="Z385" s="400" t="s">
        <v>73</v>
      </c>
      <c r="AA385" s="413">
        <v>43297</v>
      </c>
      <c r="AB385" s="406">
        <v>-2.4728975582605822E-3</v>
      </c>
      <c r="AC385" s="406">
        <v>-2.4730438775433052E-3</v>
      </c>
      <c r="AD385" s="407">
        <f t="shared" si="19"/>
        <v>1.4631928272300365E-3</v>
      </c>
    </row>
    <row r="386" spans="20:30" x14ac:dyDescent="0.2">
      <c r="T386" s="400" t="s">
        <v>73</v>
      </c>
      <c r="U386" s="413">
        <v>43299</v>
      </c>
      <c r="V386" s="406">
        <v>-2.4654266897395334E-3</v>
      </c>
      <c r="W386" s="406">
        <v>-2.4667578111561791E-3</v>
      </c>
      <c r="X386" s="407">
        <f t="shared" si="18"/>
        <v>1.3311214166456496E-2</v>
      </c>
      <c r="Z386" s="400" t="s">
        <v>73</v>
      </c>
      <c r="AA386" s="413">
        <v>43298</v>
      </c>
      <c r="AB386" s="406">
        <v>-2.4685069780374176E-3</v>
      </c>
      <c r="AC386" s="406">
        <v>-2.4686210595538205E-3</v>
      </c>
      <c r="AD386" s="407">
        <f t="shared" si="19"/>
        <v>1.1408151640284608E-3</v>
      </c>
    </row>
    <row r="387" spans="20:30" x14ac:dyDescent="0.2">
      <c r="T387" s="400" t="s">
        <v>73</v>
      </c>
      <c r="U387" s="413">
        <v>43300</v>
      </c>
      <c r="V387" s="406">
        <v>-2.4631870831099104E-3</v>
      </c>
      <c r="W387" s="406">
        <v>-2.4642720902641594E-3</v>
      </c>
      <c r="X387" s="407">
        <f t="shared" si="18"/>
        <v>1.085007154249043E-2</v>
      </c>
      <c r="Z387" s="400" t="s">
        <v>73</v>
      </c>
      <c r="AA387" s="413">
        <v>43299</v>
      </c>
      <c r="AB387" s="406">
        <v>-2.4662664357032599E-3</v>
      </c>
      <c r="AC387" s="406">
        <v>-2.4663649158260573E-3</v>
      </c>
      <c r="AD387" s="407">
        <f t="shared" si="19"/>
        <v>9.8480122797447306E-4</v>
      </c>
    </row>
    <row r="388" spans="20:30" x14ac:dyDescent="0.2">
      <c r="T388" s="400" t="s">
        <v>73</v>
      </c>
      <c r="U388" s="413">
        <v>43301</v>
      </c>
      <c r="V388" s="406">
        <v>-2.4609252395544701E-3</v>
      </c>
      <c r="W388" s="406">
        <v>-2.4617698961351135E-3</v>
      </c>
      <c r="X388" s="407">
        <f t="shared" si="18"/>
        <v>8.4465658064343183E-3</v>
      </c>
      <c r="Z388" s="400" t="s">
        <v>73</v>
      </c>
      <c r="AA388" s="413">
        <v>43300</v>
      </c>
      <c r="AB388" s="406">
        <v>-2.4639984487386576E-3</v>
      </c>
      <c r="AC388" s="406">
        <v>-2.4640816424565323E-3</v>
      </c>
      <c r="AD388" s="407">
        <f t="shared" si="19"/>
        <v>8.3193717874754936E-4</v>
      </c>
    </row>
    <row r="389" spans="20:30" x14ac:dyDescent="0.2">
      <c r="T389" s="400" t="s">
        <v>73</v>
      </c>
      <c r="U389" s="413">
        <v>43304</v>
      </c>
      <c r="V389" s="406">
        <v>-2.4586410018022581E-3</v>
      </c>
      <c r="W389" s="406">
        <v>-2.4592511230437939E-3</v>
      </c>
      <c r="X389" s="407">
        <f t="shared" si="18"/>
        <v>6.1012124153575487E-3</v>
      </c>
      <c r="Z389" s="400" t="s">
        <v>73</v>
      </c>
      <c r="AA389" s="413">
        <v>43301</v>
      </c>
      <c r="AB389" s="406">
        <v>-2.4617028216591748E-3</v>
      </c>
      <c r="AC389" s="406">
        <v>-2.4617710469595397E-3</v>
      </c>
      <c r="AD389" s="407">
        <f t="shared" si="19"/>
        <v>6.8225300364939401E-4</v>
      </c>
    </row>
    <row r="390" spans="20:30" x14ac:dyDescent="0.2">
      <c r="T390" s="400" t="s">
        <v>73</v>
      </c>
      <c r="U390" s="413">
        <v>43305</v>
      </c>
      <c r="V390" s="406">
        <v>-2.4539970908939671E-3</v>
      </c>
      <c r="W390" s="406">
        <v>-2.4541577845286042E-3</v>
      </c>
      <c r="X390" s="407">
        <f t="shared" si="18"/>
        <v>1.6069363463705813E-3</v>
      </c>
      <c r="Z390" s="400" t="s">
        <v>73</v>
      </c>
      <c r="AA390" s="413">
        <v>43304</v>
      </c>
      <c r="AB390" s="406">
        <v>-2.4570184562628054E-3</v>
      </c>
      <c r="AC390" s="406">
        <v>-2.4570578187373725E-3</v>
      </c>
      <c r="AD390" s="407">
        <f t="shared" si="19"/>
        <v>3.9362474567143646E-4</v>
      </c>
    </row>
    <row r="391" spans="20:30" x14ac:dyDescent="0.2">
      <c r="T391" s="400" t="s">
        <v>73</v>
      </c>
      <c r="U391" s="413">
        <v>43306</v>
      </c>
      <c r="V391" s="406">
        <v>-2.4492769572878716E-3</v>
      </c>
      <c r="W391" s="406">
        <v>-2.4490081246464255E-3</v>
      </c>
      <c r="X391" s="407">
        <f t="shared" si="18"/>
        <v>-2.6883264144612548E-3</v>
      </c>
      <c r="Z391" s="400" t="s">
        <v>73</v>
      </c>
      <c r="AA391" s="413">
        <v>43305</v>
      </c>
      <c r="AB391" s="406">
        <v>-2.4522400019773034E-3</v>
      </c>
      <c r="AC391" s="406">
        <v>-2.4522515907007608E-3</v>
      </c>
      <c r="AD391" s="407">
        <f t="shared" si="19"/>
        <v>1.1588723457418848E-4</v>
      </c>
    </row>
    <row r="392" spans="20:30" x14ac:dyDescent="0.2">
      <c r="T392" s="400" t="s">
        <v>73</v>
      </c>
      <c r="U392" s="413">
        <v>43307</v>
      </c>
      <c r="V392" s="406">
        <v>-2.4468783854353412E-3</v>
      </c>
      <c r="W392" s="406">
        <v>-2.4464048695683697E-3</v>
      </c>
      <c r="X392" s="407">
        <f t="shared" ref="X392:X455" si="20">(V392-W392)*10000</f>
        <v>-4.7351586697150228E-3</v>
      </c>
      <c r="Z392" s="400" t="s">
        <v>73</v>
      </c>
      <c r="AA392" s="413">
        <v>43306</v>
      </c>
      <c r="AB392" s="406">
        <v>-2.4498032415708913E-3</v>
      </c>
      <c r="AC392" s="406">
        <v>-2.4498014953765281E-3</v>
      </c>
      <c r="AD392" s="407">
        <f t="shared" ref="AD392:AD455" si="21">(AB392-AC392)*10000</f>
        <v>-1.7461943631509602E-5</v>
      </c>
    </row>
    <row r="393" spans="20:30" x14ac:dyDescent="0.2">
      <c r="T393" s="400" t="s">
        <v>73</v>
      </c>
      <c r="U393" s="413">
        <v>43308</v>
      </c>
      <c r="V393" s="406">
        <v>-2.4444564741802734E-3</v>
      </c>
      <c r="W393" s="406">
        <v>-2.4437844008121574E-3</v>
      </c>
      <c r="X393" s="407">
        <f t="shared" si="20"/>
        <v>-6.7207336811600862E-3</v>
      </c>
      <c r="Z393" s="400" t="s">
        <v>73</v>
      </c>
      <c r="AA393" s="413">
        <v>43307</v>
      </c>
      <c r="AB393" s="406">
        <v>-2.4473376680623732E-3</v>
      </c>
      <c r="AC393" s="406">
        <v>-2.4473229222816053E-3</v>
      </c>
      <c r="AD393" s="407">
        <f t="shared" si="21"/>
        <v>-1.4745780767874E-4</v>
      </c>
    </row>
    <row r="394" spans="20:30" x14ac:dyDescent="0.2">
      <c r="T394" s="400" t="s">
        <v>73</v>
      </c>
      <c r="U394" s="413">
        <v>43311</v>
      </c>
      <c r="V394" s="406">
        <v>-2.4420110662514761E-3</v>
      </c>
      <c r="W394" s="406">
        <v>-2.441146612328094E-3</v>
      </c>
      <c r="X394" s="407">
        <f t="shared" si="20"/>
        <v>-8.6445392338211496E-3</v>
      </c>
      <c r="Z394" s="400" t="s">
        <v>73</v>
      </c>
      <c r="AA394" s="413">
        <v>43308</v>
      </c>
      <c r="AB394" s="406">
        <v>-2.4448430857239561E-3</v>
      </c>
      <c r="AC394" s="406">
        <v>-2.4448156790516373E-3</v>
      </c>
      <c r="AD394" s="407">
        <f t="shared" si="21"/>
        <v>-2.7406672318749936E-4</v>
      </c>
    </row>
    <row r="395" spans="20:30" x14ac:dyDescent="0.2">
      <c r="T395" s="400" t="s">
        <v>73</v>
      </c>
      <c r="U395" s="413">
        <v>43312</v>
      </c>
      <c r="V395" s="406">
        <v>-2.437041140382212E-3</v>
      </c>
      <c r="W395" s="406">
        <v>-2.4358127747455835E-3</v>
      </c>
      <c r="X395" s="407">
        <f t="shared" si="20"/>
        <v>-1.2283656366284326E-2</v>
      </c>
      <c r="Z395" s="400" t="s">
        <v>73</v>
      </c>
      <c r="AA395" s="413">
        <v>43311</v>
      </c>
      <c r="AB395" s="406">
        <v>-2.4397562478240711E-3</v>
      </c>
      <c r="AC395" s="406">
        <v>-2.4397046622232242E-3</v>
      </c>
      <c r="AD395" s="407">
        <f t="shared" si="21"/>
        <v>-5.1585600846938001E-4</v>
      </c>
    </row>
    <row r="396" spans="20:30" x14ac:dyDescent="0.2">
      <c r="T396" s="400" t="s">
        <v>73</v>
      </c>
      <c r="U396" s="413">
        <v>43313</v>
      </c>
      <c r="V396" s="406">
        <v>-2.431991316992863E-3</v>
      </c>
      <c r="W396" s="406">
        <v>-2.4304201472993168E-3</v>
      </c>
      <c r="X396" s="407">
        <f t="shared" si="20"/>
        <v>-1.5711696935462316E-2</v>
      </c>
      <c r="Z396" s="400" t="s">
        <v>73</v>
      </c>
      <c r="AA396" s="413">
        <v>43312</v>
      </c>
      <c r="AB396" s="406">
        <v>-2.4345707590341004E-3</v>
      </c>
      <c r="AC396" s="406">
        <v>-2.4344961521931521E-3</v>
      </c>
      <c r="AD396" s="407">
        <f t="shared" si="21"/>
        <v>-7.4606840948232556E-4</v>
      </c>
    </row>
    <row r="397" spans="20:30" x14ac:dyDescent="0.2">
      <c r="T397" s="400" t="s">
        <v>73</v>
      </c>
      <c r="U397" s="413">
        <v>43314</v>
      </c>
      <c r="V397" s="406">
        <v>-2.4294260629450603E-3</v>
      </c>
      <c r="W397" s="406">
        <v>-2.4276941741768741E-3</v>
      </c>
      <c r="X397" s="407">
        <f t="shared" si="20"/>
        <v>-1.7318887681862585E-2</v>
      </c>
      <c r="Z397" s="400" t="s">
        <v>73</v>
      </c>
      <c r="AA397" s="413">
        <v>43313</v>
      </c>
      <c r="AB397" s="406">
        <v>-2.4319282004437916E-3</v>
      </c>
      <c r="AC397" s="406">
        <v>-2.431842669180841E-3</v>
      </c>
      <c r="AD397" s="407">
        <f t="shared" si="21"/>
        <v>-8.5531262950661047E-4</v>
      </c>
    </row>
    <row r="398" spans="20:30" x14ac:dyDescent="0.2">
      <c r="T398" s="400" t="s">
        <v>73</v>
      </c>
      <c r="U398" s="413">
        <v>43315</v>
      </c>
      <c r="V398" s="406">
        <v>-2.4268363670181272E-3</v>
      </c>
      <c r="W398" s="406">
        <v>-2.4249502466514505E-3</v>
      </c>
      <c r="X398" s="407">
        <f t="shared" si="20"/>
        <v>-1.8861203666766836E-2</v>
      </c>
      <c r="Z398" s="400" t="s">
        <v>73</v>
      </c>
      <c r="AA398" s="413">
        <v>43314</v>
      </c>
      <c r="AB398" s="406">
        <v>-2.4292554599152989E-3</v>
      </c>
      <c r="AC398" s="406">
        <v>-2.4291593604718097E-3</v>
      </c>
      <c r="AD398" s="407">
        <f t="shared" si="21"/>
        <v>-9.6099443489244124E-4</v>
      </c>
    </row>
    <row r="399" spans="20:30" x14ac:dyDescent="0.2">
      <c r="T399" s="400" t="s">
        <v>73</v>
      </c>
      <c r="U399" s="413">
        <v>43318</v>
      </c>
      <c r="V399" s="406">
        <v>-2.4242220719815567E-3</v>
      </c>
      <c r="W399" s="406">
        <v>-2.4221882592002958E-3</v>
      </c>
      <c r="X399" s="407">
        <f t="shared" si="20"/>
        <v>-2.0338127812609408E-2</v>
      </c>
      <c r="Z399" s="400" t="s">
        <v>73</v>
      </c>
      <c r="AA399" s="413">
        <v>43315</v>
      </c>
      <c r="AB399" s="406">
        <v>-2.4265523422883459E-3</v>
      </c>
      <c r="AC399" s="406">
        <v>-2.4264460336208466E-3</v>
      </c>
      <c r="AD399" s="407">
        <f t="shared" si="21"/>
        <v>-1.063086674992636E-3</v>
      </c>
    </row>
    <row r="400" spans="20:30" x14ac:dyDescent="0.2">
      <c r="T400" s="400" t="s">
        <v>73</v>
      </c>
      <c r="U400" s="413">
        <v>43319</v>
      </c>
      <c r="V400" s="406">
        <v>-2.4189106971811685E-3</v>
      </c>
      <c r="W400" s="406">
        <v>-2.416603554635458E-3</v>
      </c>
      <c r="X400" s="407">
        <f t="shared" si="20"/>
        <v>-2.3071425457104819E-2</v>
      </c>
      <c r="Z400" s="400" t="s">
        <v>73</v>
      </c>
      <c r="AA400" s="413">
        <v>43318</v>
      </c>
      <c r="AB400" s="406">
        <v>-2.42104387135852E-3</v>
      </c>
      <c r="AC400" s="406">
        <v>-2.4209183561059787E-3</v>
      </c>
      <c r="AD400" s="407">
        <f t="shared" si="21"/>
        <v>-1.2551525254127921E-3</v>
      </c>
    </row>
    <row r="401" spans="20:30" x14ac:dyDescent="0.2">
      <c r="T401" s="400" t="s">
        <v>73</v>
      </c>
      <c r="U401" s="413">
        <v>43320</v>
      </c>
      <c r="V401" s="406">
        <v>-2.4135157501775999E-3</v>
      </c>
      <c r="W401" s="406">
        <v>-2.4109575917464032E-3</v>
      </c>
      <c r="X401" s="407">
        <f t="shared" si="20"/>
        <v>-2.5581584311967082E-2</v>
      </c>
      <c r="Z401" s="400" t="s">
        <v>73</v>
      </c>
      <c r="AA401" s="413">
        <v>43319</v>
      </c>
      <c r="AB401" s="406">
        <v>-2.4154321875870261E-3</v>
      </c>
      <c r="AC401" s="406">
        <v>-2.4152886920901029E-3</v>
      </c>
      <c r="AD401" s="407">
        <f t="shared" si="21"/>
        <v>-1.4349549692319746E-3</v>
      </c>
    </row>
    <row r="402" spans="20:30" x14ac:dyDescent="0.2">
      <c r="T402" s="400" t="s">
        <v>73</v>
      </c>
      <c r="U402" s="413">
        <v>43321</v>
      </c>
      <c r="V402" s="406">
        <v>-2.4107760967626113E-3</v>
      </c>
      <c r="W402" s="406">
        <v>-2.408103716763671E-3</v>
      </c>
      <c r="X402" s="407">
        <f t="shared" si="20"/>
        <v>-2.6723799989403045E-2</v>
      </c>
      <c r="Z402" s="400" t="s">
        <v>73</v>
      </c>
      <c r="AA402" s="413">
        <v>43320</v>
      </c>
      <c r="AB402" s="406">
        <v>-2.4125742505028648E-3</v>
      </c>
      <c r="AC402" s="406">
        <v>-2.4124223854644225E-3</v>
      </c>
      <c r="AD402" s="407">
        <f t="shared" si="21"/>
        <v>-1.5186503844223653E-3</v>
      </c>
    </row>
    <row r="403" spans="20:30" x14ac:dyDescent="0.2">
      <c r="T403" s="400" t="s">
        <v>73</v>
      </c>
      <c r="U403" s="413">
        <v>43322</v>
      </c>
      <c r="V403" s="406">
        <v>-2.4080108992760208E-3</v>
      </c>
      <c r="W403" s="406">
        <v>-2.4052311466939437E-3</v>
      </c>
      <c r="X403" s="407">
        <f t="shared" si="20"/>
        <v>-2.779752582077015E-2</v>
      </c>
      <c r="Z403" s="400" t="s">
        <v>73</v>
      </c>
      <c r="AA403" s="413">
        <v>43321</v>
      </c>
      <c r="AB403" s="406">
        <v>-2.4096847630097991E-3</v>
      </c>
      <c r="AC403" s="406">
        <v>-2.4095249051761061E-3</v>
      </c>
      <c r="AD403" s="407">
        <f t="shared" si="21"/>
        <v>-1.598578336929786E-3</v>
      </c>
    </row>
    <row r="404" spans="20:30" x14ac:dyDescent="0.2">
      <c r="T404" s="400" t="s">
        <v>73</v>
      </c>
      <c r="U404" s="413">
        <v>43325</v>
      </c>
      <c r="V404" s="406">
        <v>-2.405220000203925E-3</v>
      </c>
      <c r="W404" s="406">
        <v>-2.4023397762173268E-3</v>
      </c>
      <c r="X404" s="407">
        <f t="shared" si="20"/>
        <v>-2.8802239865981759E-2</v>
      </c>
      <c r="Z404" s="400" t="s">
        <v>73</v>
      </c>
      <c r="AA404" s="413">
        <v>43322</v>
      </c>
      <c r="AB404" s="406">
        <v>-2.406763529502089E-3</v>
      </c>
      <c r="AC404" s="406">
        <v>-2.4065960584965687E-3</v>
      </c>
      <c r="AD404" s="407">
        <f t="shared" si="21"/>
        <v>-1.6747100552031227E-3</v>
      </c>
    </row>
    <row r="405" spans="20:30" x14ac:dyDescent="0.2">
      <c r="T405" s="400" t="s">
        <v>73</v>
      </c>
      <c r="U405" s="413">
        <v>43326</v>
      </c>
      <c r="V405" s="406">
        <v>-2.3995517425128799E-3</v>
      </c>
      <c r="W405" s="406">
        <v>-2.396493837028025E-3</v>
      </c>
      <c r="X405" s="407">
        <f t="shared" si="20"/>
        <v>-3.057905484854951E-2</v>
      </c>
      <c r="Z405" s="400" t="s">
        <v>73</v>
      </c>
      <c r="AA405" s="413">
        <v>43325</v>
      </c>
      <c r="AB405" s="406">
        <v>-2.4008142652503692E-3</v>
      </c>
      <c r="AC405" s="406">
        <v>-2.400632848486219E-3</v>
      </c>
      <c r="AD405" s="407">
        <f t="shared" si="21"/>
        <v>-1.8141676415023983E-3</v>
      </c>
    </row>
    <row r="406" spans="20:30" x14ac:dyDescent="0.2">
      <c r="T406" s="400" t="s">
        <v>73</v>
      </c>
      <c r="U406" s="413">
        <v>43327</v>
      </c>
      <c r="V406" s="406">
        <v>-2.3937962378231879E-3</v>
      </c>
      <c r="W406" s="406">
        <v>-2.3905841710793437E-3</v>
      </c>
      <c r="X406" s="407">
        <f t="shared" si="20"/>
        <v>-3.2120667438442253E-2</v>
      </c>
      <c r="Z406" s="400" t="s">
        <v>73</v>
      </c>
      <c r="AA406" s="413">
        <v>43326</v>
      </c>
      <c r="AB406" s="406">
        <v>-2.3947572261281231E-3</v>
      </c>
      <c r="AC406" s="406">
        <v>-2.394563158522457E-3</v>
      </c>
      <c r="AD406" s="407">
        <f t="shared" si="21"/>
        <v>-1.9406760566609282E-3</v>
      </c>
    </row>
    <row r="407" spans="20:30" x14ac:dyDescent="0.2">
      <c r="T407" s="400" t="s">
        <v>73</v>
      </c>
      <c r="U407" s="413">
        <v>43328</v>
      </c>
      <c r="V407" s="406">
        <v>-2.390874468237031E-3</v>
      </c>
      <c r="W407" s="406">
        <v>-2.3875972101792303E-3</v>
      </c>
      <c r="X407" s="407">
        <f t="shared" si="20"/>
        <v>-3.2772580578007034E-2</v>
      </c>
      <c r="Z407" s="400" t="s">
        <v>73</v>
      </c>
      <c r="AA407" s="413">
        <v>43327</v>
      </c>
      <c r="AB407" s="406">
        <v>-2.3916743302042215E-3</v>
      </c>
      <c r="AC407" s="406">
        <v>-2.3914745922410528E-3</v>
      </c>
      <c r="AD407" s="407">
        <f t="shared" si="21"/>
        <v>-1.9973796316864398E-3</v>
      </c>
    </row>
    <row r="408" spans="20:30" x14ac:dyDescent="0.2">
      <c r="T408" s="400" t="s">
        <v>73</v>
      </c>
      <c r="U408" s="413">
        <v>43329</v>
      </c>
      <c r="V408" s="406">
        <v>-2.3879260522657285E-3</v>
      </c>
      <c r="W408" s="406">
        <v>-2.3845908138731236E-3</v>
      </c>
      <c r="X408" s="407">
        <f t="shared" si="20"/>
        <v>-3.3352383926048453E-2</v>
      </c>
      <c r="Z408" s="400" t="s">
        <v>73</v>
      </c>
      <c r="AA408" s="413">
        <v>43328</v>
      </c>
      <c r="AB408" s="406">
        <v>-2.3885585154013993E-3</v>
      </c>
      <c r="AC408" s="406">
        <v>-2.388353504331787E-3</v>
      </c>
      <c r="AD408" s="407">
        <f t="shared" si="21"/>
        <v>-2.0501106961232432E-3</v>
      </c>
    </row>
    <row r="409" spans="20:30" x14ac:dyDescent="0.2">
      <c r="T409" s="400" t="s">
        <v>73</v>
      </c>
      <c r="U409" s="413">
        <v>43332</v>
      </c>
      <c r="V409" s="406">
        <v>-2.3849508319903141E-3</v>
      </c>
      <c r="W409" s="406">
        <v>-2.3815648762739424E-3</v>
      </c>
      <c r="X409" s="407">
        <f t="shared" si="20"/>
        <v>-3.3859557163717739E-2</v>
      </c>
      <c r="Z409" s="400" t="s">
        <v>73</v>
      </c>
      <c r="AA409" s="413">
        <v>43329</v>
      </c>
      <c r="AB409" s="406">
        <v>-2.3854095860330726E-3</v>
      </c>
      <c r="AC409" s="406">
        <v>-2.3851997021473227E-3</v>
      </c>
      <c r="AD409" s="407">
        <f t="shared" si="21"/>
        <v>-2.0988388574989456E-3</v>
      </c>
    </row>
    <row r="410" spans="20:30" x14ac:dyDescent="0.2">
      <c r="T410" s="400" t="s">
        <v>73</v>
      </c>
      <c r="U410" s="413">
        <v>43333</v>
      </c>
      <c r="V410" s="406">
        <v>-2.3789102575348044E-3</v>
      </c>
      <c r="W410" s="406">
        <v>-2.3754473347424752E-3</v>
      </c>
      <c r="X410" s="407">
        <f t="shared" si="20"/>
        <v>-3.4629227923291782E-2</v>
      </c>
      <c r="Z410" s="400" t="s">
        <v>73</v>
      </c>
      <c r="AA410" s="413">
        <v>43332</v>
      </c>
      <c r="AB410" s="406">
        <v>-2.3790003678484505E-3</v>
      </c>
      <c r="AC410" s="406">
        <v>-2.3787820874137861E-3</v>
      </c>
      <c r="AD410" s="407">
        <f t="shared" si="21"/>
        <v>-2.182804346643856E-3</v>
      </c>
    </row>
    <row r="411" spans="20:30" x14ac:dyDescent="0.2">
      <c r="T411" s="400" t="s">
        <v>73</v>
      </c>
      <c r="U411" s="413">
        <v>43334</v>
      </c>
      <c r="V411" s="406">
        <v>-2.3727787612183283E-3</v>
      </c>
      <c r="W411" s="406">
        <v>-2.3692635979181568E-3</v>
      </c>
      <c r="X411" s="407">
        <f t="shared" si="20"/>
        <v>-3.5151633001715039E-2</v>
      </c>
      <c r="Z411" s="400" t="s">
        <v>73</v>
      </c>
      <c r="AA411" s="413">
        <v>43333</v>
      </c>
      <c r="AB411" s="406">
        <v>-2.3724788128186643E-3</v>
      </c>
      <c r="AC411" s="406">
        <v>-2.3722534996138398E-3</v>
      </c>
      <c r="AD411" s="407">
        <f t="shared" si="21"/>
        <v>-2.2531320482445383E-3</v>
      </c>
    </row>
    <row r="412" spans="20:30" x14ac:dyDescent="0.2">
      <c r="T412" s="400" t="s">
        <v>73</v>
      </c>
      <c r="U412" s="413">
        <v>43335</v>
      </c>
      <c r="V412" s="406">
        <v>-2.3696671585794618E-3</v>
      </c>
      <c r="W412" s="406">
        <v>-2.3661383672482729E-3</v>
      </c>
      <c r="X412" s="407">
        <f t="shared" si="20"/>
        <v>-3.5287913311889824E-2</v>
      </c>
      <c r="Z412" s="400" t="s">
        <v>73</v>
      </c>
      <c r="AA412" s="413">
        <v>43334</v>
      </c>
      <c r="AB412" s="406">
        <v>-2.3691613779977983E-3</v>
      </c>
      <c r="AC412" s="406">
        <v>-2.3689332376797831E-3</v>
      </c>
      <c r="AD412" s="407">
        <f t="shared" si="21"/>
        <v>-2.281403180151402E-3</v>
      </c>
    </row>
    <row r="413" spans="20:30" x14ac:dyDescent="0.2">
      <c r="T413" s="400" t="s">
        <v>73</v>
      </c>
      <c r="U413" s="413">
        <v>43336</v>
      </c>
      <c r="V413" s="406">
        <v>-2.3665278069182564E-3</v>
      </c>
      <c r="W413" s="406">
        <v>-2.3629929606916269E-3</v>
      </c>
      <c r="X413" s="407">
        <f t="shared" si="20"/>
        <v>-3.5348462266294838E-2</v>
      </c>
      <c r="Z413" s="400" t="s">
        <v>73</v>
      </c>
      <c r="AA413" s="413">
        <v>43335</v>
      </c>
      <c r="AB413" s="406">
        <v>-2.3658096555856192E-3</v>
      </c>
      <c r="AC413" s="406">
        <v>-2.3655791060723419E-3</v>
      </c>
      <c r="AD413" s="407">
        <f t="shared" si="21"/>
        <v>-2.3054951327726447E-3</v>
      </c>
    </row>
    <row r="414" spans="20:30" x14ac:dyDescent="0.2">
      <c r="T414" s="400" t="s">
        <v>73</v>
      </c>
      <c r="U414" s="413">
        <v>43339</v>
      </c>
      <c r="V414" s="406">
        <v>-2.3633605487213445E-3</v>
      </c>
      <c r="W414" s="406">
        <v>-2.3598272723614733E-3</v>
      </c>
      <c r="X414" s="407">
        <f t="shared" si="20"/>
        <v>-3.5332763598711937E-2</v>
      </c>
      <c r="Z414" s="400" t="s">
        <v>73</v>
      </c>
      <c r="AA414" s="413">
        <v>43336</v>
      </c>
      <c r="AB414" s="406">
        <v>-2.3624234500580371E-3</v>
      </c>
      <c r="AC414" s="406">
        <v>-2.3621909123066704E-3</v>
      </c>
      <c r="AD414" s="407">
        <f t="shared" si="21"/>
        <v>-2.3253775136662311E-3</v>
      </c>
    </row>
    <row r="415" spans="20:30" x14ac:dyDescent="0.2">
      <c r="T415" s="400" t="s">
        <v>73</v>
      </c>
      <c r="U415" s="413">
        <v>43340</v>
      </c>
      <c r="V415" s="406">
        <v>-2.3569322234264713E-3</v>
      </c>
      <c r="W415" s="406">
        <v>-2.3534277606306908E-3</v>
      </c>
      <c r="X415" s="407">
        <f t="shared" si="20"/>
        <v>-3.5044627957805247E-2</v>
      </c>
      <c r="Z415" s="400" t="s">
        <v>73</v>
      </c>
      <c r="AA415" s="413">
        <v>43339</v>
      </c>
      <c r="AB415" s="406">
        <v>-2.3555351175423307E-3</v>
      </c>
      <c r="AC415" s="406">
        <v>-2.3553000210717366E-3</v>
      </c>
      <c r="AD415" s="407">
        <f t="shared" si="21"/>
        <v>-2.3509647059400535E-3</v>
      </c>
    </row>
    <row r="416" spans="20:30" x14ac:dyDescent="0.2">
      <c r="T416" s="400" t="s">
        <v>73</v>
      </c>
      <c r="U416" s="413">
        <v>43341</v>
      </c>
      <c r="V416" s="406">
        <v>-2.3504093017180571E-3</v>
      </c>
      <c r="W416" s="406">
        <v>-2.3469595851010466E-3</v>
      </c>
      <c r="X416" s="407">
        <f t="shared" si="20"/>
        <v>-3.4497166170105106E-2</v>
      </c>
      <c r="Z416" s="400" t="s">
        <v>73</v>
      </c>
      <c r="AA416" s="413">
        <v>43340</v>
      </c>
      <c r="AB416" s="406">
        <v>-2.3485298861404152E-3</v>
      </c>
      <c r="AC416" s="406">
        <v>-2.3482936634024202E-3</v>
      </c>
      <c r="AD416" s="407">
        <f t="shared" si="21"/>
        <v>-2.3622273799496149E-3</v>
      </c>
    </row>
    <row r="417" spans="20:30" x14ac:dyDescent="0.2">
      <c r="T417" s="400" t="s">
        <v>73</v>
      </c>
      <c r="U417" s="413">
        <v>43342</v>
      </c>
      <c r="V417" s="406">
        <v>-2.3471001488651398E-3</v>
      </c>
      <c r="W417" s="406">
        <v>-2.3436909008923675E-3</v>
      </c>
      <c r="X417" s="407">
        <f t="shared" si="20"/>
        <v>-3.4092479727723148E-2</v>
      </c>
      <c r="Z417" s="400" t="s">
        <v>73</v>
      </c>
      <c r="AA417" s="413">
        <v>43341</v>
      </c>
      <c r="AB417" s="406">
        <v>-2.3449683321277409E-3</v>
      </c>
      <c r="AC417" s="406">
        <v>-2.3447322698241942E-3</v>
      </c>
      <c r="AD417" s="407">
        <f t="shared" si="21"/>
        <v>-2.3606230354668301E-3</v>
      </c>
    </row>
    <row r="418" spans="20:30" x14ac:dyDescent="0.2">
      <c r="T418" s="400" t="s">
        <v>73</v>
      </c>
      <c r="U418" s="413">
        <v>43343</v>
      </c>
      <c r="V418" s="406">
        <v>-2.3437621445561679E-3</v>
      </c>
      <c r="W418" s="406">
        <v>-2.340401300154693E-3</v>
      </c>
      <c r="X418" s="407">
        <f t="shared" si="20"/>
        <v>-3.3608444014749522E-2</v>
      </c>
      <c r="Z418" s="400" t="s">
        <v>73</v>
      </c>
      <c r="AA418" s="413">
        <v>43342</v>
      </c>
      <c r="AB418" s="406">
        <v>-2.3413711218935184E-3</v>
      </c>
      <c r="AC418" s="406">
        <v>-2.3411356587307716E-3</v>
      </c>
      <c r="AD418" s="407">
        <f t="shared" si="21"/>
        <v>-2.3546316274677612E-3</v>
      </c>
    </row>
    <row r="419" spans="20:30" x14ac:dyDescent="0.2">
      <c r="T419" s="400" t="s">
        <v>73</v>
      </c>
      <c r="U419" s="413">
        <v>43346</v>
      </c>
      <c r="V419" s="406">
        <v>-2.3403951315206159E-3</v>
      </c>
      <c r="W419" s="406">
        <v>-2.3370906770819929E-3</v>
      </c>
      <c r="X419" s="407">
        <f t="shared" si="20"/>
        <v>-3.3044544386229974E-2</v>
      </c>
      <c r="Z419" s="400" t="s">
        <v>73</v>
      </c>
      <c r="AA419" s="413">
        <v>43343</v>
      </c>
      <c r="AB419" s="406">
        <v>-2.3377380600349672E-3</v>
      </c>
      <c r="AC419" s="406">
        <v>-2.3375036372318106E-3</v>
      </c>
      <c r="AD419" s="407">
        <f t="shared" si="21"/>
        <v>-2.3442280315663297E-3</v>
      </c>
    </row>
    <row r="420" spans="20:30" x14ac:dyDescent="0.2">
      <c r="T420" s="400" t="s">
        <v>73</v>
      </c>
      <c r="U420" s="413">
        <v>43347</v>
      </c>
      <c r="V420" s="406">
        <v>-2.3335636214492951E-3</v>
      </c>
      <c r="W420" s="406">
        <v>-2.3303988274719994E-3</v>
      </c>
      <c r="X420" s="407">
        <f t="shared" si="20"/>
        <v>-3.1647939772957469E-2</v>
      </c>
      <c r="Z420" s="400" t="s">
        <v>73</v>
      </c>
      <c r="AA420" s="413">
        <v>43346</v>
      </c>
      <c r="AB420" s="406">
        <v>-2.3303514527036576E-3</v>
      </c>
      <c r="AC420" s="406">
        <v>-2.3301205975013186E-3</v>
      </c>
      <c r="AD420" s="407">
        <f t="shared" si="21"/>
        <v>-2.3085520233900175E-3</v>
      </c>
    </row>
    <row r="421" spans="20:30" x14ac:dyDescent="0.2">
      <c r="T421" s="400" t="s">
        <v>73</v>
      </c>
      <c r="U421" s="413">
        <v>43348</v>
      </c>
      <c r="V421" s="406">
        <v>-2.3266338402593394E-3</v>
      </c>
      <c r="W421" s="406">
        <v>-2.3236358454826567E-3</v>
      </c>
      <c r="X421" s="407">
        <f t="shared" si="20"/>
        <v>-2.9979947766827116E-2</v>
      </c>
      <c r="Z421" s="400" t="s">
        <v>73</v>
      </c>
      <c r="AA421" s="413">
        <v>43347</v>
      </c>
      <c r="AB421" s="406">
        <v>-2.3228433843717478E-3</v>
      </c>
      <c r="AC421" s="406">
        <v>-2.3226175979653182E-3</v>
      </c>
      <c r="AD421" s="407">
        <f t="shared" si="21"/>
        <v>-2.2578640642952411E-3</v>
      </c>
    </row>
    <row r="422" spans="20:30" x14ac:dyDescent="0.2">
      <c r="T422" s="400" t="s">
        <v>73</v>
      </c>
      <c r="U422" s="413">
        <v>43349</v>
      </c>
      <c r="V422" s="406">
        <v>-2.3231194202379848E-3</v>
      </c>
      <c r="W422" s="406">
        <v>-2.3202185238067096E-3</v>
      </c>
      <c r="X422" s="407">
        <f t="shared" si="20"/>
        <v>-2.9008964312752551E-2</v>
      </c>
      <c r="Z422" s="400" t="s">
        <v>73</v>
      </c>
      <c r="AA422" s="413">
        <v>43348</v>
      </c>
      <c r="AB422" s="406">
        <v>-2.319028131081187E-3</v>
      </c>
      <c r="AC422" s="406">
        <v>-2.3188056368384814E-3</v>
      </c>
      <c r="AD422" s="407">
        <f t="shared" si="21"/>
        <v>-2.2249424270559884E-3</v>
      </c>
    </row>
    <row r="423" spans="20:30" x14ac:dyDescent="0.2">
      <c r="T423" s="400" t="s">
        <v>73</v>
      </c>
      <c r="U423" s="413">
        <v>43350</v>
      </c>
      <c r="V423" s="406">
        <v>-2.319575046529901E-3</v>
      </c>
      <c r="W423" s="406">
        <v>-2.3167795450812771E-3</v>
      </c>
      <c r="X423" s="407">
        <f t="shared" si="20"/>
        <v>-2.7955014486238244E-2</v>
      </c>
      <c r="Z423" s="400" t="s">
        <v>73</v>
      </c>
      <c r="AA423" s="413">
        <v>43349</v>
      </c>
      <c r="AB423" s="406">
        <v>-2.3151758528179695E-3</v>
      </c>
      <c r="AC423" s="406">
        <v>-2.3149571100716504E-3</v>
      </c>
      <c r="AD423" s="407">
        <f t="shared" si="21"/>
        <v>-2.187427463190561E-3</v>
      </c>
    </row>
    <row r="424" spans="20:30" x14ac:dyDescent="0.2">
      <c r="T424" s="400" t="s">
        <v>73</v>
      </c>
      <c r="U424" s="413">
        <v>43353</v>
      </c>
      <c r="V424" s="406">
        <v>-2.3160005614999437E-3</v>
      </c>
      <c r="W424" s="406">
        <v>-2.3133188033382861E-3</v>
      </c>
      <c r="X424" s="407">
        <f t="shared" si="20"/>
        <v>-2.6817581616576242E-2</v>
      </c>
      <c r="Z424" s="400" t="s">
        <v>73</v>
      </c>
      <c r="AA424" s="413">
        <v>43350</v>
      </c>
      <c r="AB424" s="406">
        <v>-2.3112863541794467E-3</v>
      </c>
      <c r="AC424" s="406">
        <v>-2.3110718250177529E-3</v>
      </c>
      <c r="AD424" s="407">
        <f t="shared" si="21"/>
        <v>-2.1452916169374669E-3</v>
      </c>
    </row>
    <row r="425" spans="20:30" x14ac:dyDescent="0.2">
      <c r="T425" s="400" t="s">
        <v>73</v>
      </c>
      <c r="U425" s="413">
        <v>43354</v>
      </c>
      <c r="V425" s="406">
        <v>-2.3087504327636453E-3</v>
      </c>
      <c r="W425" s="406">
        <v>-2.3063242481113342E-3</v>
      </c>
      <c r="X425" s="407">
        <f t="shared" si="20"/>
        <v>-2.4261846523110538E-2</v>
      </c>
      <c r="Z425" s="400" t="s">
        <v>73</v>
      </c>
      <c r="AA425" s="413">
        <v>43353</v>
      </c>
      <c r="AB425" s="406">
        <v>-2.303382311682067E-3</v>
      </c>
      <c r="AC425" s="406">
        <v>-2.3031777648272619E-3</v>
      </c>
      <c r="AD425" s="407">
        <f t="shared" si="21"/>
        <v>-2.0454685480510507E-3</v>
      </c>
    </row>
    <row r="426" spans="20:30" x14ac:dyDescent="0.2">
      <c r="T426" s="400" t="s">
        <v>73</v>
      </c>
      <c r="U426" s="413">
        <v>43355</v>
      </c>
      <c r="V426" s="406">
        <v>-2.3013983581335294E-3</v>
      </c>
      <c r="W426" s="406">
        <v>-2.2992560919355381E-3</v>
      </c>
      <c r="X426" s="407">
        <f t="shared" si="20"/>
        <v>-2.1422661979912834E-2</v>
      </c>
      <c r="Z426" s="400" t="s">
        <v>73</v>
      </c>
      <c r="AA426" s="413">
        <v>43354</v>
      </c>
      <c r="AB426" s="406">
        <v>-2.2953522461180522E-3</v>
      </c>
      <c r="AC426" s="406">
        <v>-2.2951592514221272E-3</v>
      </c>
      <c r="AD426" s="407">
        <f t="shared" si="21"/>
        <v>-1.9299469592500701E-3</v>
      </c>
    </row>
    <row r="427" spans="20:30" x14ac:dyDescent="0.2">
      <c r="T427" s="400" t="s">
        <v>73</v>
      </c>
      <c r="U427" s="413">
        <v>43356</v>
      </c>
      <c r="V427" s="406">
        <v>-2.2976709541151765E-3</v>
      </c>
      <c r="W427" s="406">
        <v>-2.2956849489473114E-3</v>
      </c>
      <c r="X427" s="407">
        <f t="shared" si="20"/>
        <v>-1.9860051678650958E-2</v>
      </c>
      <c r="Z427" s="400" t="s">
        <v>73</v>
      </c>
      <c r="AA427" s="413">
        <v>43355</v>
      </c>
      <c r="AB427" s="406">
        <v>-2.2912737131455668E-3</v>
      </c>
      <c r="AC427" s="406">
        <v>-2.2910872867672846E-3</v>
      </c>
      <c r="AD427" s="407">
        <f t="shared" si="21"/>
        <v>-1.8642637828218331E-3</v>
      </c>
    </row>
    <row r="428" spans="20:30" x14ac:dyDescent="0.2">
      <c r="T428" s="400" t="s">
        <v>73</v>
      </c>
      <c r="U428" s="413">
        <v>43357</v>
      </c>
      <c r="V428" s="406">
        <v>-2.2939124938966024E-3</v>
      </c>
      <c r="W428" s="406">
        <v>-2.2920914081870597E-3</v>
      </c>
      <c r="X428" s="407">
        <f t="shared" si="20"/>
        <v>-1.8210857095427024E-2</v>
      </c>
      <c r="Z428" s="400" t="s">
        <v>73</v>
      </c>
      <c r="AA428" s="413">
        <v>43356</v>
      </c>
      <c r="AB428" s="406">
        <v>-2.2871567865720257E-3</v>
      </c>
      <c r="AC428" s="406">
        <v>-2.286977408348771E-3</v>
      </c>
      <c r="AD428" s="407">
        <f t="shared" si="21"/>
        <v>-1.7937822325468991E-3</v>
      </c>
    </row>
    <row r="429" spans="20:30" x14ac:dyDescent="0.2">
      <c r="T429" s="400" t="s">
        <v>73</v>
      </c>
      <c r="U429" s="413">
        <v>43360</v>
      </c>
      <c r="V429" s="406">
        <v>-2.2901228198019584E-3</v>
      </c>
      <c r="W429" s="406">
        <v>-2.2884753640511992E-3</v>
      </c>
      <c r="X429" s="407">
        <f t="shared" si="20"/>
        <v>-1.6474557507592004E-2</v>
      </c>
      <c r="Z429" s="400" t="s">
        <v>73</v>
      </c>
      <c r="AA429" s="413">
        <v>43357</v>
      </c>
      <c r="AB429" s="406">
        <v>-2.2830012711567379E-3</v>
      </c>
      <c r="AC429" s="406">
        <v>-2.2828294238840846E-3</v>
      </c>
      <c r="AD429" s="407">
        <f t="shared" si="21"/>
        <v>-1.7184727265327771E-3</v>
      </c>
    </row>
    <row r="430" spans="20:30" x14ac:dyDescent="0.2">
      <c r="T430" s="400" t="s">
        <v>73</v>
      </c>
      <c r="U430" s="413">
        <v>43361</v>
      </c>
      <c r="V430" s="406">
        <v>-2.2824386385565496E-3</v>
      </c>
      <c r="W430" s="406">
        <v>-2.2811677353675838E-3</v>
      </c>
      <c r="X430" s="407">
        <f t="shared" si="20"/>
        <v>-1.2709031889657219E-2</v>
      </c>
      <c r="Z430" s="400" t="s">
        <v>73</v>
      </c>
      <c r="AA430" s="413">
        <v>43360</v>
      </c>
      <c r="AB430" s="406">
        <v>-2.2745606328687094E-3</v>
      </c>
      <c r="AC430" s="406">
        <v>-2.2744054711049183E-3</v>
      </c>
      <c r="AD430" s="407">
        <f t="shared" si="21"/>
        <v>-1.551617637911111E-3</v>
      </c>
    </row>
    <row r="431" spans="20:30" x14ac:dyDescent="0.2">
      <c r="T431" s="400" t="s">
        <v>73</v>
      </c>
      <c r="U431" s="413">
        <v>43362</v>
      </c>
      <c r="V431" s="406">
        <v>-2.2746488365829659E-3</v>
      </c>
      <c r="W431" s="406">
        <v>-2.2737840372293243E-3</v>
      </c>
      <c r="X431" s="407">
        <f t="shared" si="20"/>
        <v>-8.6479935364159807E-3</v>
      </c>
      <c r="Z431" s="400" t="s">
        <v>73</v>
      </c>
      <c r="AA431" s="413">
        <v>43361</v>
      </c>
      <c r="AB431" s="406">
        <v>-2.2659894095447535E-3</v>
      </c>
      <c r="AC431" s="406">
        <v>-2.2658525719377876E-3</v>
      </c>
      <c r="AD431" s="407">
        <f t="shared" si="21"/>
        <v>-1.3683760696596436E-3</v>
      </c>
    </row>
    <row r="432" spans="20:30" x14ac:dyDescent="0.2">
      <c r="T432" s="400" t="s">
        <v>73</v>
      </c>
      <c r="U432" s="413">
        <v>43363</v>
      </c>
      <c r="V432" s="406">
        <v>-2.2707007315413788E-3</v>
      </c>
      <c r="W432" s="406">
        <v>-2.2700538888841262E-3</v>
      </c>
      <c r="X432" s="407">
        <f t="shared" si="20"/>
        <v>-6.4684265725254916E-3</v>
      </c>
      <c r="Z432" s="400" t="s">
        <v>73</v>
      </c>
      <c r="AA432" s="413">
        <v>43362</v>
      </c>
      <c r="AB432" s="406">
        <v>-2.2616380166149514E-3</v>
      </c>
      <c r="AC432" s="406">
        <v>-2.261511167660905E-3</v>
      </c>
      <c r="AD432" s="407">
        <f t="shared" si="21"/>
        <v>-1.2684895404641711E-3</v>
      </c>
    </row>
    <row r="433" spans="20:30" x14ac:dyDescent="0.2">
      <c r="T433" s="400" t="s">
        <v>73</v>
      </c>
      <c r="U433" s="413">
        <v>43364</v>
      </c>
      <c r="V433" s="406">
        <v>-2.2667204677459789E-3</v>
      </c>
      <c r="W433" s="406">
        <v>-2.266300602449724E-3</v>
      </c>
      <c r="X433" s="407">
        <f t="shared" si="20"/>
        <v>-4.1986529625498772E-3</v>
      </c>
      <c r="Z433" s="400" t="s">
        <v>73</v>
      </c>
      <c r="AA433" s="413">
        <v>43363</v>
      </c>
      <c r="AB433" s="406">
        <v>-2.2572468616995803E-3</v>
      </c>
      <c r="AC433" s="406">
        <v>-2.2571305017810607E-3</v>
      </c>
      <c r="AD433" s="407">
        <f t="shared" si="21"/>
        <v>-1.1635991851955893E-3</v>
      </c>
    </row>
    <row r="434" spans="20:30" x14ac:dyDescent="0.2">
      <c r="T434" s="400" t="s">
        <v>73</v>
      </c>
      <c r="U434" s="413">
        <v>43367</v>
      </c>
      <c r="V434" s="406">
        <v>-2.2631460453964238E-3</v>
      </c>
      <c r="W434" s="406">
        <v>-2.2628501002711419E-3</v>
      </c>
      <c r="X434" s="407">
        <f t="shared" si="20"/>
        <v>-2.9594512528183931E-3</v>
      </c>
      <c r="Z434" s="400" t="s">
        <v>73</v>
      </c>
      <c r="AA434" s="413">
        <v>43364</v>
      </c>
      <c r="AB434" s="406">
        <v>-2.2530562572182387E-3</v>
      </c>
      <c r="AC434" s="406">
        <v>-2.2529476147781636E-3</v>
      </c>
      <c r="AD434" s="407">
        <f t="shared" si="21"/>
        <v>-1.0864244007506227E-3</v>
      </c>
    </row>
    <row r="435" spans="20:30" x14ac:dyDescent="0.2">
      <c r="T435" s="400" t="s">
        <v>73</v>
      </c>
      <c r="U435" s="413">
        <v>43368</v>
      </c>
      <c r="V435" s="406">
        <v>-2.2568145929916885E-3</v>
      </c>
      <c r="W435" s="406">
        <v>-2.2565477077042548E-3</v>
      </c>
      <c r="X435" s="407">
        <f t="shared" si="20"/>
        <v>-2.6688528743370674E-3</v>
      </c>
      <c r="Z435" s="400" t="s">
        <v>73</v>
      </c>
      <c r="AA435" s="413">
        <v>43367</v>
      </c>
      <c r="AB435" s="406">
        <v>-2.2451273735098988E-3</v>
      </c>
      <c r="AC435" s="406">
        <v>-2.2450277934435844E-3</v>
      </c>
      <c r="AD435" s="407">
        <f t="shared" si="21"/>
        <v>-9.9580066314358673E-4</v>
      </c>
    </row>
    <row r="436" spans="20:30" x14ac:dyDescent="0.2">
      <c r="T436" s="400" t="s">
        <v>73</v>
      </c>
      <c r="U436" s="413">
        <v>43369</v>
      </c>
      <c r="V436" s="406">
        <v>-2.2504362150215489E-3</v>
      </c>
      <c r="W436" s="406">
        <v>-2.2501976453538474E-3</v>
      </c>
      <c r="X436" s="407">
        <f t="shared" si="20"/>
        <v>-2.3856966770152699E-3</v>
      </c>
      <c r="Z436" s="400" t="s">
        <v>73</v>
      </c>
      <c r="AA436" s="413">
        <v>43368</v>
      </c>
      <c r="AB436" s="406">
        <v>-2.237196200249376E-3</v>
      </c>
      <c r="AC436" s="406">
        <v>-2.2371054817546311E-3</v>
      </c>
      <c r="AD436" s="407">
        <f t="shared" si="21"/>
        <v>-9.071849474493604E-4</v>
      </c>
    </row>
    <row r="437" spans="20:30" x14ac:dyDescent="0.2">
      <c r="T437" s="400" t="s">
        <v>73</v>
      </c>
      <c r="U437" s="413">
        <v>43370</v>
      </c>
      <c r="V437" s="406">
        <v>-2.2472234022474654E-3</v>
      </c>
      <c r="W437" s="406">
        <v>-2.2469986127226808E-3</v>
      </c>
      <c r="X437" s="407">
        <f t="shared" si="20"/>
        <v>-2.2478952478458339E-3</v>
      </c>
      <c r="Z437" s="400" t="s">
        <v>73</v>
      </c>
      <c r="AA437" s="413">
        <v>43369</v>
      </c>
      <c r="AB437" s="406">
        <v>-2.2332295857043806E-3</v>
      </c>
      <c r="AC437" s="406">
        <v>-2.2331431962431497E-3</v>
      </c>
      <c r="AD437" s="407">
        <f t="shared" si="21"/>
        <v>-8.6389461230896442E-4</v>
      </c>
    </row>
    <row r="438" spans="20:30" x14ac:dyDescent="0.2">
      <c r="T438" s="400" t="s">
        <v>73</v>
      </c>
      <c r="U438" s="413">
        <v>43371</v>
      </c>
      <c r="V438" s="406">
        <v>-2.2439963185011398E-3</v>
      </c>
      <c r="W438" s="406">
        <v>-2.2437850791488033E-3</v>
      </c>
      <c r="X438" s="407">
        <f t="shared" si="20"/>
        <v>-2.1123935233652302E-3</v>
      </c>
      <c r="Z438" s="400" t="s">
        <v>73</v>
      </c>
      <c r="AA438" s="413">
        <v>43370</v>
      </c>
      <c r="AB438" s="406">
        <v>-2.2292624246635596E-3</v>
      </c>
      <c r="AC438" s="406">
        <v>-2.2291803023565355E-3</v>
      </c>
      <c r="AD438" s="407">
        <f t="shared" si="21"/>
        <v>-8.2122307024090624E-4</v>
      </c>
    </row>
    <row r="439" spans="20:30" x14ac:dyDescent="0.2">
      <c r="T439" s="400" t="s">
        <v>73</v>
      </c>
      <c r="U439" s="413">
        <v>43374</v>
      </c>
      <c r="V439" s="406">
        <v>-2.2407548997154724E-3</v>
      </c>
      <c r="W439" s="406">
        <v>-2.2405569783363328E-3</v>
      </c>
      <c r="X439" s="407">
        <f t="shared" si="20"/>
        <v>-1.9792137913960881E-3</v>
      </c>
      <c r="Z439" s="400" t="s">
        <v>73</v>
      </c>
      <c r="AA439" s="413">
        <v>43371</v>
      </c>
      <c r="AB439" s="406">
        <v>-2.2252947639314433E-3</v>
      </c>
      <c r="AC439" s="406">
        <v>-2.2252168461699001E-3</v>
      </c>
      <c r="AD439" s="407">
        <f t="shared" si="21"/>
        <v>-7.791776154321417E-4</v>
      </c>
    </row>
    <row r="440" spans="20:30" x14ac:dyDescent="0.2">
      <c r="T440" s="400" t="s">
        <v>73</v>
      </c>
      <c r="U440" s="413">
        <v>43375</v>
      </c>
      <c r="V440" s="406">
        <v>-2.2342239559390688E-3</v>
      </c>
      <c r="W440" s="406">
        <v>-2.2340518848929752E-3</v>
      </c>
      <c r="X440" s="407">
        <f t="shared" si="20"/>
        <v>-1.7207104609359355E-3</v>
      </c>
      <c r="Z440" s="400" t="s">
        <v>73</v>
      </c>
      <c r="AA440" s="413">
        <v>43374</v>
      </c>
      <c r="AB440" s="406">
        <v>-2.2173580105486757E-3</v>
      </c>
      <c r="AC440" s="406">
        <v>-2.2172882912276752E-3</v>
      </c>
      <c r="AD440" s="407">
        <f t="shared" si="21"/>
        <v>-6.9719321000444312E-4</v>
      </c>
    </row>
    <row r="441" spans="20:30" x14ac:dyDescent="0.2">
      <c r="T441" s="400" t="s">
        <v>73</v>
      </c>
      <c r="U441" s="413">
        <v>43376</v>
      </c>
      <c r="V441" s="406">
        <v>-2.2276445842059553E-3</v>
      </c>
      <c r="W441" s="406">
        <v>-2.2274975668141865E-3</v>
      </c>
      <c r="X441" s="407">
        <f t="shared" si="20"/>
        <v>-1.4701739176883541E-3</v>
      </c>
      <c r="Z441" s="400" t="s">
        <v>73</v>
      </c>
      <c r="AA441" s="413">
        <v>43375</v>
      </c>
      <c r="AB441" s="406">
        <v>-2.2094200590863393E-3</v>
      </c>
      <c r="AC441" s="406">
        <v>-2.2093583246259227E-3</v>
      </c>
      <c r="AD441" s="407">
        <f t="shared" si="21"/>
        <v>-6.173446041651473E-4</v>
      </c>
    </row>
    <row r="442" spans="20:30" x14ac:dyDescent="0.2">
      <c r="T442" s="400" t="s">
        <v>73</v>
      </c>
      <c r="U442" s="413">
        <v>43377</v>
      </c>
      <c r="V442" s="406">
        <v>-2.2243305235440376E-3</v>
      </c>
      <c r="W442" s="406">
        <v>-2.2241956287654481E-3</v>
      </c>
      <c r="X442" s="407">
        <f t="shared" si="20"/>
        <v>-1.3489477858948801E-3</v>
      </c>
      <c r="Z442" s="400" t="s">
        <v>73</v>
      </c>
      <c r="AA442" s="413">
        <v>43376</v>
      </c>
      <c r="AB442" s="406">
        <v>-2.2054506013173456E-3</v>
      </c>
      <c r="AC442" s="406">
        <v>-2.2053927510645999E-3</v>
      </c>
      <c r="AD442" s="407">
        <f t="shared" si="21"/>
        <v>-5.7850252745735714E-4</v>
      </c>
    </row>
    <row r="443" spans="20:30" x14ac:dyDescent="0.2">
      <c r="T443" s="400" t="s">
        <v>73</v>
      </c>
      <c r="U443" s="413">
        <v>43378</v>
      </c>
      <c r="V443" s="406">
        <v>-2.2210017411708636E-3</v>
      </c>
      <c r="W443" s="406">
        <v>-2.2208787235550838E-3</v>
      </c>
      <c r="X443" s="407">
        <f t="shared" si="20"/>
        <v>-1.2301761577980519E-3</v>
      </c>
      <c r="Z443" s="400" t="s">
        <v>73</v>
      </c>
      <c r="AA443" s="413">
        <v>43377</v>
      </c>
      <c r="AB443" s="406">
        <v>-2.2014809245625359E-3</v>
      </c>
      <c r="AC443" s="406">
        <v>-2.2014268927884463E-3</v>
      </c>
      <c r="AD443" s="407">
        <f t="shared" si="21"/>
        <v>-5.4031774089635665E-4</v>
      </c>
    </row>
    <row r="444" spans="20:30" x14ac:dyDescent="0.2">
      <c r="T444" s="400" t="s">
        <v>73</v>
      </c>
      <c r="U444" s="413">
        <v>43381</v>
      </c>
      <c r="V444" s="406">
        <v>-2.217658173019452E-3</v>
      </c>
      <c r="W444" s="406">
        <v>-2.2175467842389576E-3</v>
      </c>
      <c r="X444" s="407">
        <f t="shared" si="20"/>
        <v>-1.1138878049446466E-3</v>
      </c>
      <c r="Z444" s="400" t="s">
        <v>73</v>
      </c>
      <c r="AA444" s="413">
        <v>43378</v>
      </c>
      <c r="AB444" s="406">
        <v>-2.197511075464423E-3</v>
      </c>
      <c r="AC444" s="406">
        <v>-2.1974607959131731E-3</v>
      </c>
      <c r="AD444" s="407">
        <f t="shared" si="21"/>
        <v>-5.0279551249907128E-4</v>
      </c>
    </row>
    <row r="445" spans="20:30" x14ac:dyDescent="0.2">
      <c r="T445" s="400" t="s">
        <v>73</v>
      </c>
      <c r="U445" s="413">
        <v>43382</v>
      </c>
      <c r="V445" s="406">
        <v>-2.2109214283564009E-3</v>
      </c>
      <c r="W445" s="406">
        <v>-2.2108324592790851E-3</v>
      </c>
      <c r="X445" s="407">
        <f t="shared" si="20"/>
        <v>-8.8969077315873696E-4</v>
      </c>
      <c r="Z445" s="400" t="s">
        <v>73</v>
      </c>
      <c r="AA445" s="413">
        <v>43381</v>
      </c>
      <c r="AB445" s="406">
        <v>-2.1895710369837004E-3</v>
      </c>
      <c r="AC445" s="406">
        <v>-2.189528038199736E-3</v>
      </c>
      <c r="AD445" s="407">
        <f t="shared" si="21"/>
        <v>-4.2998783964399295E-4</v>
      </c>
    </row>
    <row r="446" spans="20:30" x14ac:dyDescent="0.2">
      <c r="T446" s="400" t="s">
        <v>73</v>
      </c>
      <c r="U446" s="413">
        <v>43383</v>
      </c>
      <c r="V446" s="406">
        <v>-2.2041347535501827E-3</v>
      </c>
      <c r="W446" s="406">
        <v>-2.2040673546508439E-3</v>
      </c>
      <c r="X446" s="407">
        <f t="shared" si="20"/>
        <v>-6.7398899338769885E-4</v>
      </c>
      <c r="Z446" s="400" t="s">
        <v>73</v>
      </c>
      <c r="AA446" s="413">
        <v>43382</v>
      </c>
      <c r="AB446" s="406">
        <v>-2.1816308921749432E-3</v>
      </c>
      <c r="AC446" s="406">
        <v>-2.1815949476914299E-3</v>
      </c>
      <c r="AD446" s="407">
        <f t="shared" si="21"/>
        <v>-3.5944483513326159E-4</v>
      </c>
    </row>
    <row r="447" spans="20:30" x14ac:dyDescent="0.2">
      <c r="T447" s="400" t="s">
        <v>73</v>
      </c>
      <c r="U447" s="413">
        <v>43384</v>
      </c>
      <c r="V447" s="406">
        <v>-2.2007162900715247E-3</v>
      </c>
      <c r="W447" s="406">
        <v>-2.2006592459106983E-3</v>
      </c>
      <c r="X447" s="407">
        <f t="shared" si="20"/>
        <v>-5.704416082639302E-4</v>
      </c>
      <c r="Z447" s="400" t="s">
        <v>73</v>
      </c>
      <c r="AA447" s="413">
        <v>43383</v>
      </c>
      <c r="AB447" s="406">
        <v>-2.1776608834279823E-3</v>
      </c>
      <c r="AC447" s="406">
        <v>-2.1776283516214893E-3</v>
      </c>
      <c r="AD447" s="407">
        <f t="shared" si="21"/>
        <v>-3.2531806493010101E-4</v>
      </c>
    </row>
    <row r="448" spans="20:30" x14ac:dyDescent="0.2">
      <c r="T448" s="400" t="s">
        <v>73</v>
      </c>
      <c r="U448" s="413">
        <v>43385</v>
      </c>
      <c r="V448" s="406">
        <v>-2.1972826543049839E-3</v>
      </c>
      <c r="W448" s="406">
        <v>-2.1972357033445554E-3</v>
      </c>
      <c r="X448" s="407">
        <f t="shared" si="20"/>
        <v>-4.6950960428532307E-4</v>
      </c>
      <c r="Z448" s="400" t="s">
        <v>73</v>
      </c>
      <c r="AA448" s="413">
        <v>43384</v>
      </c>
      <c r="AB448" s="406">
        <v>-2.1736909830836369E-3</v>
      </c>
      <c r="AC448" s="406">
        <v>-2.1736617944159665E-3</v>
      </c>
      <c r="AD448" s="407">
        <f t="shared" si="21"/>
        <v>-2.9188667670376756E-4</v>
      </c>
    </row>
    <row r="449" spans="20:30" x14ac:dyDescent="0.2">
      <c r="T449" s="400" t="s">
        <v>73</v>
      </c>
      <c r="U449" s="413">
        <v>43388</v>
      </c>
      <c r="V449" s="406">
        <v>-2.1938337821027381E-3</v>
      </c>
      <c r="W449" s="406">
        <v>-2.1937966604137198E-3</v>
      </c>
      <c r="X449" s="407">
        <f t="shared" si="20"/>
        <v>-3.7121689018277532E-4</v>
      </c>
      <c r="Z449" s="400" t="s">
        <v>73</v>
      </c>
      <c r="AA449" s="413">
        <v>43385</v>
      </c>
      <c r="AB449" s="406">
        <v>-2.169721238068243E-3</v>
      </c>
      <c r="AC449" s="406">
        <v>-2.1696953222312566E-3</v>
      </c>
      <c r="AD449" s="407">
        <f t="shared" si="21"/>
        <v>-2.5915836986394741E-4</v>
      </c>
    </row>
    <row r="450" spans="20:30" x14ac:dyDescent="0.2">
      <c r="T450" s="400" t="s">
        <v>73</v>
      </c>
      <c r="U450" s="413">
        <v>43389</v>
      </c>
      <c r="V450" s="406">
        <v>-2.1868849270488574E-3</v>
      </c>
      <c r="W450" s="406">
        <v>-2.1868665730052248E-3</v>
      </c>
      <c r="X450" s="407">
        <f t="shared" si="20"/>
        <v>-1.8354043632585332E-4</v>
      </c>
      <c r="Z450" s="400" t="s">
        <v>73</v>
      </c>
      <c r="AA450" s="413">
        <v>43388</v>
      </c>
      <c r="AB450" s="406">
        <v>-2.1617824991681154E-3</v>
      </c>
      <c r="AC450" s="406">
        <v>-2.1617628928869508E-3</v>
      </c>
      <c r="AD450" s="407">
        <f t="shared" si="21"/>
        <v>-1.9606281164569195E-4</v>
      </c>
    </row>
    <row r="451" spans="20:30" x14ac:dyDescent="0.2">
      <c r="T451" s="400" t="s">
        <v>73</v>
      </c>
      <c r="U451" s="413">
        <v>43390</v>
      </c>
      <c r="V451" s="406">
        <v>-2.1798846395297338E-3</v>
      </c>
      <c r="W451" s="406">
        <v>-2.1798841511014052E-3</v>
      </c>
      <c r="X451" s="407">
        <f t="shared" si="20"/>
        <v>-4.8842832859816165E-6</v>
      </c>
      <c r="Z451" s="400" t="s">
        <v>73</v>
      </c>
      <c r="AA451" s="413">
        <v>43389</v>
      </c>
      <c r="AB451" s="406">
        <v>-2.1538447453578673E-3</v>
      </c>
      <c r="AC451" s="406">
        <v>-2.1538312094144516E-3</v>
      </c>
      <c r="AD451" s="407">
        <f t="shared" si="21"/>
        <v>-1.353594341561154E-4</v>
      </c>
    </row>
    <row r="452" spans="20:30" x14ac:dyDescent="0.2">
      <c r="T452" s="400" t="s">
        <v>73</v>
      </c>
      <c r="U452" s="413">
        <v>43391</v>
      </c>
      <c r="V452" s="406">
        <v>-2.17635861863133E-3</v>
      </c>
      <c r="W452" s="406">
        <v>-2.1763666061951608E-3</v>
      </c>
      <c r="X452" s="407">
        <f t="shared" si="20"/>
        <v>7.9875638308440911E-5</v>
      </c>
      <c r="Z452" s="400" t="s">
        <v>73</v>
      </c>
      <c r="AA452" s="413">
        <v>43390</v>
      </c>
      <c r="AB452" s="406">
        <v>-2.1498764781622049E-3</v>
      </c>
      <c r="AC452" s="406">
        <v>-2.1498658563361733E-3</v>
      </c>
      <c r="AD452" s="407">
        <f t="shared" si="21"/>
        <v>-1.0621826031578796E-4</v>
      </c>
    </row>
    <row r="453" spans="20:30" x14ac:dyDescent="0.2">
      <c r="T453" s="400" t="s">
        <v>73</v>
      </c>
      <c r="U453" s="413">
        <v>43392</v>
      </c>
      <c r="V453" s="406">
        <v>-2.1728169747471447E-3</v>
      </c>
      <c r="W453" s="406">
        <v>-2.1728331609609463E-3</v>
      </c>
      <c r="X453" s="407">
        <f t="shared" si="20"/>
        <v>1.6186213801575033E-4</v>
      </c>
      <c r="Z453" s="400" t="s">
        <v>73</v>
      </c>
      <c r="AA453" s="413">
        <v>43391</v>
      </c>
      <c r="AB453" s="406">
        <v>-2.1459086465954826E-3</v>
      </c>
      <c r="AC453" s="406">
        <v>-2.145900865661026E-3</v>
      </c>
      <c r="AD453" s="407">
        <f t="shared" si="21"/>
        <v>-7.7809344566429073E-5</v>
      </c>
    </row>
    <row r="454" spans="20:30" x14ac:dyDescent="0.2">
      <c r="T454" s="400" t="s">
        <v>73</v>
      </c>
      <c r="U454" s="413">
        <v>43395</v>
      </c>
      <c r="V454" s="406">
        <v>-2.169259643688685E-3</v>
      </c>
      <c r="W454" s="406">
        <v>-2.1692837489409671E-3</v>
      </c>
      <c r="X454" s="407">
        <f t="shared" si="20"/>
        <v>2.410525228209448E-4</v>
      </c>
      <c r="Z454" s="400" t="s">
        <v>73</v>
      </c>
      <c r="AA454" s="413">
        <v>43392</v>
      </c>
      <c r="AB454" s="406">
        <v>-2.1419412979080316E-3</v>
      </c>
      <c r="AC454" s="406">
        <v>-2.1419362838288763E-3</v>
      </c>
      <c r="AD454" s="407">
        <f t="shared" si="21"/>
        <v>-5.0140791553465736E-5</v>
      </c>
    </row>
    <row r="455" spans="20:30" x14ac:dyDescent="0.2">
      <c r="T455" s="400" t="s">
        <v>73</v>
      </c>
      <c r="U455" s="413">
        <v>43396</v>
      </c>
      <c r="V455" s="406">
        <v>-2.1620923687574994E-3</v>
      </c>
      <c r="W455" s="406">
        <v>-2.1621313683265263E-3</v>
      </c>
      <c r="X455" s="407">
        <f t="shared" si="20"/>
        <v>3.8999569026889475E-4</v>
      </c>
      <c r="Z455" s="400" t="s">
        <v>73</v>
      </c>
      <c r="AA455" s="413">
        <v>43395</v>
      </c>
      <c r="AB455" s="406">
        <v>-2.1340084432242491E-3</v>
      </c>
      <c r="AC455" s="406">
        <v>-2.1340087136669239E-3</v>
      </c>
      <c r="AD455" s="407">
        <f t="shared" si="21"/>
        <v>2.7044267476503125E-6</v>
      </c>
    </row>
    <row r="456" spans="20:30" x14ac:dyDescent="0.2">
      <c r="T456" s="400" t="s">
        <v>73</v>
      </c>
      <c r="U456" s="413">
        <v>43397</v>
      </c>
      <c r="V456" s="406">
        <v>-2.1548721590359914E-3</v>
      </c>
      <c r="W456" s="406">
        <v>-2.1549250982523509E-3</v>
      </c>
      <c r="X456" s="407">
        <f t="shared" ref="X456:X519" si="22">(V456-W456)*10000</f>
        <v>5.2939216359584873E-4</v>
      </c>
      <c r="Z456" s="400" t="s">
        <v>73</v>
      </c>
      <c r="AA456" s="413">
        <v>43396</v>
      </c>
      <c r="AB456" s="406">
        <v>-2.1260776652432083E-3</v>
      </c>
      <c r="AC456" s="406">
        <v>-2.1260829682538196E-3</v>
      </c>
      <c r="AD456" s="407">
        <f t="shared" ref="AD456:AD519" si="23">(AB456-AC456)*10000</f>
        <v>5.3030106113641229E-5</v>
      </c>
    </row>
    <row r="457" spans="20:30" x14ac:dyDescent="0.2">
      <c r="T457" s="400" t="s">
        <v>73</v>
      </c>
      <c r="U457" s="413">
        <v>43398</v>
      </c>
      <c r="V457" s="406">
        <v>-2.1512354259136343E-3</v>
      </c>
      <c r="W457" s="406">
        <v>-2.1512948518688751E-3</v>
      </c>
      <c r="X457" s="407">
        <f t="shared" si="22"/>
        <v>5.9425955240867412E-4</v>
      </c>
      <c r="Z457" s="400" t="s">
        <v>73</v>
      </c>
      <c r="AA457" s="413">
        <v>43397</v>
      </c>
      <c r="AB457" s="406">
        <v>-2.122113431641042E-3</v>
      </c>
      <c r="AC457" s="406">
        <v>-2.1221211236667047E-3</v>
      </c>
      <c r="AD457" s="407">
        <f t="shared" si="23"/>
        <v>7.6920256626873684E-5</v>
      </c>
    </row>
    <row r="458" spans="20:30" x14ac:dyDescent="0.2">
      <c r="T458" s="400" t="s">
        <v>73</v>
      </c>
      <c r="U458" s="413">
        <v>43399</v>
      </c>
      <c r="V458" s="406">
        <v>-2.1475826192292997E-3</v>
      </c>
      <c r="W458" s="406">
        <v>-2.1476482385340261E-3</v>
      </c>
      <c r="X458" s="407">
        <f t="shared" si="22"/>
        <v>6.5619304726472621E-4</v>
      </c>
      <c r="Z458" s="400" t="s">
        <v>73</v>
      </c>
      <c r="AA458" s="413">
        <v>43398</v>
      </c>
      <c r="AB458" s="406">
        <v>-2.1181499612991867E-3</v>
      </c>
      <c r="AC458" s="406">
        <v>-2.1181599651022946E-3</v>
      </c>
      <c r="AD458" s="407">
        <f t="shared" si="23"/>
        <v>1.0003803107942744E-4</v>
      </c>
    </row>
    <row r="459" spans="20:30" x14ac:dyDescent="0.2">
      <c r="T459" s="400" t="s">
        <v>73</v>
      </c>
      <c r="U459" s="413">
        <v>43402</v>
      </c>
      <c r="V459" s="406">
        <v>-2.1439136745107744E-3</v>
      </c>
      <c r="W459" s="406">
        <v>-2.1439851919115255E-3</v>
      </c>
      <c r="X459" s="407">
        <f t="shared" si="22"/>
        <v>7.1517400751074794E-4</v>
      </c>
      <c r="Z459" s="400" t="s">
        <v>73</v>
      </c>
      <c r="AA459" s="413">
        <v>43399</v>
      </c>
      <c r="AB459" s="406">
        <v>-2.1141873011842082E-3</v>
      </c>
      <c r="AC459" s="406">
        <v>-2.1141995389598314E-3</v>
      </c>
      <c r="AD459" s="407">
        <f t="shared" si="23"/>
        <v>1.2237775623164665E-4</v>
      </c>
    </row>
    <row r="460" spans="20:30" x14ac:dyDescent="0.2">
      <c r="T460" s="400" t="s">
        <v>73</v>
      </c>
      <c r="U460" s="413">
        <v>43403</v>
      </c>
      <c r="V460" s="406">
        <v>-2.1365216701742509E-3</v>
      </c>
      <c r="W460" s="406">
        <v>-2.1366039873960264E-3</v>
      </c>
      <c r="X460" s="407">
        <f t="shared" si="22"/>
        <v>8.2317221775530386E-4</v>
      </c>
      <c r="Z460" s="400" t="s">
        <v>73</v>
      </c>
      <c r="AA460" s="413">
        <v>43402</v>
      </c>
      <c r="AB460" s="406">
        <v>-2.1062649153679321E-3</v>
      </c>
      <c r="AC460" s="406">
        <v>-2.1062813590649728E-3</v>
      </c>
      <c r="AD460" s="407">
        <f t="shared" si="23"/>
        <v>1.6443697040732091E-4</v>
      </c>
    </row>
    <row r="461" spans="20:30" x14ac:dyDescent="0.2">
      <c r="T461" s="400" t="s">
        <v>73</v>
      </c>
      <c r="U461" s="413">
        <v>43404</v>
      </c>
      <c r="V461" s="406">
        <v>-2.1290752288899407E-3</v>
      </c>
      <c r="W461" s="406">
        <v>-2.129167338363267E-3</v>
      </c>
      <c r="X461" s="407">
        <f t="shared" si="22"/>
        <v>9.2109473326384972E-4</v>
      </c>
      <c r="Z461" s="400" t="s">
        <v>73</v>
      </c>
      <c r="AA461" s="413">
        <v>43403</v>
      </c>
      <c r="AB461" s="406">
        <v>-2.0983456979072885E-3</v>
      </c>
      <c r="AC461" s="406">
        <v>-2.0983660827850253E-3</v>
      </c>
      <c r="AD461" s="407">
        <f t="shared" si="23"/>
        <v>2.0384877736766976E-4</v>
      </c>
    </row>
    <row r="462" spans="20:30" x14ac:dyDescent="0.2">
      <c r="T462" s="400" t="s">
        <v>73</v>
      </c>
      <c r="U462" s="413">
        <v>43405</v>
      </c>
      <c r="V462" s="406">
        <v>-2.1253246287409092E-3</v>
      </c>
      <c r="W462" s="406">
        <v>-2.1254211249903511E-3</v>
      </c>
      <c r="X462" s="407">
        <f t="shared" si="22"/>
        <v>9.6496249441923448E-4</v>
      </c>
      <c r="Z462" s="400" t="s">
        <v>73</v>
      </c>
      <c r="AA462" s="413">
        <v>43404</v>
      </c>
      <c r="AB462" s="406">
        <v>-2.094387790183175E-3</v>
      </c>
      <c r="AC462" s="406">
        <v>-2.0944100121067558E-3</v>
      </c>
      <c r="AD462" s="407">
        <f t="shared" si="23"/>
        <v>2.2221923580770242E-4</v>
      </c>
    </row>
    <row r="463" spans="20:30" x14ac:dyDescent="0.2">
      <c r="T463" s="400" t="s">
        <v>73</v>
      </c>
      <c r="U463" s="413">
        <v>43406</v>
      </c>
      <c r="V463" s="406">
        <v>-2.1215575044135826E-3</v>
      </c>
      <c r="W463" s="406">
        <v>-2.1216580782456862E-3</v>
      </c>
      <c r="X463" s="407">
        <f t="shared" si="22"/>
        <v>1.0057383210363563E-3</v>
      </c>
      <c r="Z463" s="400" t="s">
        <v>73</v>
      </c>
      <c r="AA463" s="413">
        <v>43405</v>
      </c>
      <c r="AB463" s="406">
        <v>-2.0904309734318598E-3</v>
      </c>
      <c r="AC463" s="406">
        <v>-2.0904549511113592E-3</v>
      </c>
      <c r="AD463" s="407">
        <f t="shared" si="23"/>
        <v>2.3977679499461585E-4</v>
      </c>
    </row>
    <row r="464" spans="20:30" x14ac:dyDescent="0.2">
      <c r="T464" s="400" t="s">
        <v>73</v>
      </c>
      <c r="U464" s="413">
        <v>43409</v>
      </c>
      <c r="V464" s="406">
        <v>-2.1177737914355229E-3</v>
      </c>
      <c r="W464" s="406">
        <v>-2.1178781317522464E-3</v>
      </c>
      <c r="X464" s="407">
        <f t="shared" si="22"/>
        <v>1.0434031672348909E-3</v>
      </c>
      <c r="Z464" s="400" t="s">
        <v>73</v>
      </c>
      <c r="AA464" s="413">
        <v>43406</v>
      </c>
      <c r="AB464" s="406">
        <v>-2.0864752942549307E-3</v>
      </c>
      <c r="AC464" s="406">
        <v>-2.0865009461167629E-3</v>
      </c>
      <c r="AD464" s="407">
        <f t="shared" si="23"/>
        <v>2.5651861832159256E-4</v>
      </c>
    </row>
    <row r="465" spans="20:30" x14ac:dyDescent="0.2">
      <c r="T465" s="400" t="s">
        <v>73</v>
      </c>
      <c r="U465" s="413">
        <v>43410</v>
      </c>
      <c r="V465" s="406">
        <v>-2.1101507481592753E-3</v>
      </c>
      <c r="W465" s="406">
        <v>-2.1102615724010666E-3</v>
      </c>
      <c r="X465" s="407">
        <f t="shared" si="22"/>
        <v>1.1082424179135325E-3</v>
      </c>
      <c r="Z465" s="400" t="s">
        <v>73</v>
      </c>
      <c r="AA465" s="413">
        <v>43409</v>
      </c>
      <c r="AB465" s="406">
        <v>-2.0785679618813653E-3</v>
      </c>
      <c r="AC465" s="406">
        <v>-2.0785966875378815E-3</v>
      </c>
      <c r="AD465" s="407">
        <f t="shared" si="23"/>
        <v>2.8725656516220138E-4</v>
      </c>
    </row>
    <row r="466" spans="20:30" x14ac:dyDescent="0.2">
      <c r="T466" s="400" t="s">
        <v>73</v>
      </c>
      <c r="U466" s="413">
        <v>43411</v>
      </c>
      <c r="V466" s="406">
        <v>-2.1024717656401102E-3</v>
      </c>
      <c r="W466" s="406">
        <v>-2.1025880135837668E-3</v>
      </c>
      <c r="X466" s="407">
        <f t="shared" si="22"/>
        <v>1.1624794365658331E-3</v>
      </c>
      <c r="Z466" s="400" t="s">
        <v>73</v>
      </c>
      <c r="AA466" s="413">
        <v>43410</v>
      </c>
      <c r="AB466" s="406">
        <v>-2.0706648894215605E-3</v>
      </c>
      <c r="AC466" s="406">
        <v>-2.0706964113761327E-3</v>
      </c>
      <c r="AD466" s="407">
        <f t="shared" si="23"/>
        <v>3.152195457217441E-4</v>
      </c>
    </row>
    <row r="467" spans="20:30" x14ac:dyDescent="0.2">
      <c r="T467" s="400" t="s">
        <v>73</v>
      </c>
      <c r="U467" s="413">
        <v>43412</v>
      </c>
      <c r="V467" s="406">
        <v>-2.0986041438256749E-3</v>
      </c>
      <c r="W467" s="406">
        <v>-2.0987225678327282E-3</v>
      </c>
      <c r="X467" s="407">
        <f t="shared" si="22"/>
        <v>1.1842400705333253E-3</v>
      </c>
      <c r="Z467" s="400" t="s">
        <v>73</v>
      </c>
      <c r="AA467" s="413">
        <v>43411</v>
      </c>
      <c r="AB467" s="406">
        <v>-2.0667156000622341E-3</v>
      </c>
      <c r="AC467" s="406">
        <v>-2.066748379942912E-3</v>
      </c>
      <c r="AD467" s="407">
        <f t="shared" si="23"/>
        <v>3.2779880677902273E-4</v>
      </c>
    </row>
    <row r="468" spans="20:30" x14ac:dyDescent="0.2">
      <c r="T468" s="400" t="s">
        <v>73</v>
      </c>
      <c r="U468" s="413">
        <v>43413</v>
      </c>
      <c r="V468" s="406">
        <v>-2.0947195470949519E-3</v>
      </c>
      <c r="W468" s="406">
        <v>-2.0948398224110393E-3</v>
      </c>
      <c r="X468" s="407">
        <f t="shared" si="22"/>
        <v>1.2027531608735723E-3</v>
      </c>
      <c r="Z468" s="400" t="s">
        <v>73</v>
      </c>
      <c r="AA468" s="413">
        <v>43412</v>
      </c>
      <c r="AB468" s="406">
        <v>-2.0627677290635678E-3</v>
      </c>
      <c r="AC468" s="406">
        <v>-2.0628016821764824E-3</v>
      </c>
      <c r="AD468" s="407">
        <f t="shared" si="23"/>
        <v>3.3953112914524713E-4</v>
      </c>
    </row>
    <row r="469" spans="20:30" x14ac:dyDescent="0.2">
      <c r="T469" s="400" t="s">
        <v>73</v>
      </c>
      <c r="U469" s="413">
        <v>43416</v>
      </c>
      <c r="V469" s="406">
        <v>-2.0908179110972831E-3</v>
      </c>
      <c r="W469" s="406">
        <v>-2.0909397104150796E-3</v>
      </c>
      <c r="X469" s="407">
        <f t="shared" si="22"/>
        <v>1.2179931779647546E-3</v>
      </c>
      <c r="Z469" s="400" t="s">
        <v>73</v>
      </c>
      <c r="AA469" s="413">
        <v>43413</v>
      </c>
      <c r="AB469" s="406">
        <v>-2.0588213231894008E-3</v>
      </c>
      <c r="AC469" s="406">
        <v>-2.0588563639896947E-3</v>
      </c>
      <c r="AD469" s="407">
        <f t="shared" si="23"/>
        <v>3.5040800293924951E-4</v>
      </c>
    </row>
    <row r="470" spans="20:30" x14ac:dyDescent="0.2">
      <c r="T470" s="400" t="s">
        <v>73</v>
      </c>
      <c r="U470" s="413">
        <v>43417</v>
      </c>
      <c r="V470" s="406">
        <v>-2.0829575194047075E-3</v>
      </c>
      <c r="W470" s="406">
        <v>-2.0830812655242823E-3</v>
      </c>
      <c r="X470" s="407">
        <f t="shared" si="22"/>
        <v>1.2374611957485446E-3</v>
      </c>
      <c r="Z470" s="400" t="s">
        <v>73</v>
      </c>
      <c r="AA470" s="413">
        <v>43416</v>
      </c>
      <c r="AB470" s="406">
        <v>-2.0509336289105521E-3</v>
      </c>
      <c r="AC470" s="406">
        <v>-2.050970557541487E-3</v>
      </c>
      <c r="AD470" s="407">
        <f t="shared" si="23"/>
        <v>3.6928630934868895E-4</v>
      </c>
    </row>
    <row r="471" spans="20:30" x14ac:dyDescent="0.2">
      <c r="T471" s="400" t="s">
        <v>73</v>
      </c>
      <c r="U471" s="413">
        <v>43418</v>
      </c>
      <c r="V471" s="406">
        <v>-2.0750396862114274E-3</v>
      </c>
      <c r="W471" s="406">
        <v>-2.075164266156615E-3</v>
      </c>
      <c r="X471" s="407">
        <f t="shared" si="22"/>
        <v>1.2457994518757717E-3</v>
      </c>
      <c r="Z471" s="400" t="s">
        <v>73</v>
      </c>
      <c r="AA471" s="413">
        <v>43417</v>
      </c>
      <c r="AB471" s="406">
        <v>-2.0430512861362923E-3</v>
      </c>
      <c r="AC471" s="406">
        <v>-2.0430898123498875E-3</v>
      </c>
      <c r="AD471" s="407">
        <f t="shared" si="23"/>
        <v>3.8526213595214964E-4</v>
      </c>
    </row>
    <row r="472" spans="20:30" x14ac:dyDescent="0.2">
      <c r="T472" s="400" t="s">
        <v>73</v>
      </c>
      <c r="U472" s="413">
        <v>43419</v>
      </c>
      <c r="V472" s="406">
        <v>-2.0710518879727404E-3</v>
      </c>
      <c r="W472" s="406">
        <v>-2.0711763226402844E-3</v>
      </c>
      <c r="X472" s="407">
        <f t="shared" si="22"/>
        <v>1.2443466754392951E-3</v>
      </c>
      <c r="Z472" s="400" t="s">
        <v>73</v>
      </c>
      <c r="AA472" s="413">
        <v>43418</v>
      </c>
      <c r="AB472" s="406">
        <v>-2.0391129074654474E-3</v>
      </c>
      <c r="AC472" s="406">
        <v>-2.0391520860237856E-3</v>
      </c>
      <c r="AD472" s="407">
        <f t="shared" si="23"/>
        <v>3.917855833810921E-4</v>
      </c>
    </row>
    <row r="473" spans="20:30" x14ac:dyDescent="0.2">
      <c r="T473" s="400" t="s">
        <v>73</v>
      </c>
      <c r="U473" s="413">
        <v>43420</v>
      </c>
      <c r="V473" s="406">
        <v>-2.067046664039673E-3</v>
      </c>
      <c r="W473" s="406">
        <v>-2.0671706129116924E-3</v>
      </c>
      <c r="X473" s="407">
        <f t="shared" si="22"/>
        <v>1.2394887201946231E-3</v>
      </c>
      <c r="Z473" s="400" t="s">
        <v>73</v>
      </c>
      <c r="AA473" s="413">
        <v>43419</v>
      </c>
      <c r="AB473" s="406">
        <v>-2.0351762745431964E-3</v>
      </c>
      <c r="AC473" s="406">
        <v>-2.0352160167406148E-3</v>
      </c>
      <c r="AD473" s="407">
        <f t="shared" si="23"/>
        <v>3.9742197418396463E-4</v>
      </c>
    </row>
    <row r="474" spans="20:30" x14ac:dyDescent="0.2">
      <c r="T474" s="400" t="s">
        <v>73</v>
      </c>
      <c r="U474" s="413">
        <v>43423</v>
      </c>
      <c r="V474" s="406">
        <v>-2.0630239501427338E-3</v>
      </c>
      <c r="W474" s="406">
        <v>-2.0631470703104822E-3</v>
      </c>
      <c r="X474" s="407">
        <f t="shared" si="22"/>
        <v>1.2312016774845835E-3</v>
      </c>
      <c r="Z474" s="400" t="s">
        <v>73</v>
      </c>
      <c r="AA474" s="413">
        <v>43420</v>
      </c>
      <c r="AB474" s="406">
        <v>-2.0312414342550183E-3</v>
      </c>
      <c r="AC474" s="406">
        <v>-2.0312816506969592E-3</v>
      </c>
      <c r="AD474" s="407">
        <f t="shared" si="23"/>
        <v>4.0216441940955222E-4</v>
      </c>
    </row>
    <row r="475" spans="20:30" x14ac:dyDescent="0.2">
      <c r="T475" s="400" t="s">
        <v>73</v>
      </c>
      <c r="U475" s="413">
        <v>43424</v>
      </c>
      <c r="V475" s="406">
        <v>-2.0549199006388631E-3</v>
      </c>
      <c r="W475" s="406">
        <v>-2.0550402089452701E-3</v>
      </c>
      <c r="X475" s="407">
        <f t="shared" si="22"/>
        <v>1.2030830640703469E-3</v>
      </c>
      <c r="Z475" s="400" t="s">
        <v>73</v>
      </c>
      <c r="AA475" s="413">
        <v>43423</v>
      </c>
      <c r="AB475" s="406">
        <v>-2.0233779627356475E-3</v>
      </c>
      <c r="AC475" s="406">
        <v>-2.0234188275443685E-3</v>
      </c>
      <c r="AD475" s="407">
        <f t="shared" si="23"/>
        <v>4.0864808720925128E-4</v>
      </c>
    </row>
    <row r="476" spans="20:30" x14ac:dyDescent="0.2">
      <c r="T476" s="400" t="s">
        <v>73</v>
      </c>
      <c r="U476" s="413">
        <v>43425</v>
      </c>
      <c r="V476" s="406">
        <v>-2.046756907297863E-3</v>
      </c>
      <c r="W476" s="406">
        <v>-2.0468732382561555E-3</v>
      </c>
      <c r="X476" s="407">
        <f t="shared" si="22"/>
        <v>1.163309582925473E-3</v>
      </c>
      <c r="Z476" s="400" t="s">
        <v>73</v>
      </c>
      <c r="AA476" s="413">
        <v>43424</v>
      </c>
      <c r="AB476" s="406">
        <v>-2.0155209342753557E-3</v>
      </c>
      <c r="AC476" s="406">
        <v>-2.0155621443484545E-3</v>
      </c>
      <c r="AD476" s="407">
        <f t="shared" si="23"/>
        <v>4.1210073098776889E-4</v>
      </c>
    </row>
    <row r="477" spans="20:30" x14ac:dyDescent="0.2">
      <c r="T477" s="400" t="s">
        <v>73</v>
      </c>
      <c r="U477" s="413">
        <v>43426</v>
      </c>
      <c r="V477" s="406">
        <v>-2.0426457778374208E-3</v>
      </c>
      <c r="W477" s="406">
        <v>-2.0427595315487728E-3</v>
      </c>
      <c r="X477" s="407">
        <f t="shared" si="22"/>
        <v>1.1375371135194726E-3</v>
      </c>
      <c r="Z477" s="400" t="s">
        <v>73</v>
      </c>
      <c r="AA477" s="413">
        <v>43425</v>
      </c>
      <c r="AB477" s="406">
        <v>-2.0115957584945156E-3</v>
      </c>
      <c r="AC477" s="406">
        <v>-2.0116369884641428E-3</v>
      </c>
      <c r="AD477" s="407">
        <f t="shared" si="23"/>
        <v>4.1229969627212121E-4</v>
      </c>
    </row>
    <row r="478" spans="20:30" x14ac:dyDescent="0.2">
      <c r="T478" s="400" t="s">
        <v>73</v>
      </c>
      <c r="U478" s="413">
        <v>43427</v>
      </c>
      <c r="V478" s="406">
        <v>-2.0385167720668581E-3</v>
      </c>
      <c r="W478" s="406">
        <v>-2.0386275921688356E-3</v>
      </c>
      <c r="X478" s="407">
        <f t="shared" si="22"/>
        <v>1.1082010197742756E-3</v>
      </c>
      <c r="Z478" s="400" t="s">
        <v>73</v>
      </c>
      <c r="AA478" s="413">
        <v>43426</v>
      </c>
      <c r="AB478" s="406">
        <v>-2.0076726561337696E-3</v>
      </c>
      <c r="AC478" s="406">
        <v>-2.0077138132419464E-3</v>
      </c>
      <c r="AD478" s="407">
        <f t="shared" si="23"/>
        <v>4.1157108176832075E-4</v>
      </c>
    </row>
    <row r="479" spans="20:30" x14ac:dyDescent="0.2">
      <c r="T479" s="400" t="s">
        <v>73</v>
      </c>
      <c r="U479" s="413">
        <v>43430</v>
      </c>
      <c r="V479" s="406">
        <v>-2.0343698256356769E-3</v>
      </c>
      <c r="W479" s="406">
        <v>-2.0344773534965487E-3</v>
      </c>
      <c r="X479" s="407">
        <f t="shared" si="22"/>
        <v>1.0752786087182484E-3</v>
      </c>
      <c r="Z479" s="400" t="s">
        <v>73</v>
      </c>
      <c r="AA479" s="413">
        <v>43427</v>
      </c>
      <c r="AB479" s="406">
        <v>-2.0037516736733478E-3</v>
      </c>
      <c r="AC479" s="406">
        <v>-2.0037926649189579E-3</v>
      </c>
      <c r="AD479" s="407">
        <f t="shared" si="23"/>
        <v>4.09912456100954E-4</v>
      </c>
    </row>
    <row r="480" spans="20:30" x14ac:dyDescent="0.2">
      <c r="T480" s="400" t="s">
        <v>73</v>
      </c>
      <c r="U480" s="413">
        <v>43431</v>
      </c>
      <c r="V480" s="406">
        <v>-2.0260158086412832E-3</v>
      </c>
      <c r="W480" s="406">
        <v>-2.0261155448827312E-3</v>
      </c>
      <c r="X480" s="407">
        <f t="shared" si="22"/>
        <v>9.9736241447948015E-4</v>
      </c>
      <c r="Z480" s="400" t="s">
        <v>73</v>
      </c>
      <c r="AA480" s="413">
        <v>43430</v>
      </c>
      <c r="AB480" s="406">
        <v>-1.9959170095279269E-3</v>
      </c>
      <c r="AC480" s="406">
        <v>-1.9959573560009401E-3</v>
      </c>
      <c r="AD480" s="407">
        <f t="shared" si="23"/>
        <v>4.034647301323635E-4</v>
      </c>
    </row>
    <row r="481" spans="20:30" x14ac:dyDescent="0.2">
      <c r="T481" s="400" t="s">
        <v>73</v>
      </c>
      <c r="U481" s="413">
        <v>43432</v>
      </c>
      <c r="V481" s="406">
        <v>-2.0176013456871251E-3</v>
      </c>
      <c r="W481" s="406">
        <v>-2.0176920720698932E-3</v>
      </c>
      <c r="X481" s="407">
        <f t="shared" si="22"/>
        <v>9.0726382768070019E-4</v>
      </c>
      <c r="Z481" s="400" t="s">
        <v>73</v>
      </c>
      <c r="AA481" s="413">
        <v>43431</v>
      </c>
      <c r="AB481" s="406">
        <v>-1.9880898800173105E-3</v>
      </c>
      <c r="AC481" s="406">
        <v>-1.9881292659687344E-3</v>
      </c>
      <c r="AD481" s="407">
        <f t="shared" si="23"/>
        <v>3.9385951423887011E-4</v>
      </c>
    </row>
    <row r="482" spans="20:30" x14ac:dyDescent="0.2">
      <c r="T482" s="400" t="s">
        <v>73</v>
      </c>
      <c r="U482" s="413">
        <v>43433</v>
      </c>
      <c r="V482" s="406">
        <v>-2.0133637302092791E-3</v>
      </c>
      <c r="W482" s="406">
        <v>-2.0134493367881473E-3</v>
      </c>
      <c r="X482" s="407">
        <f t="shared" si="22"/>
        <v>8.5606578868226146E-4</v>
      </c>
      <c r="Z482" s="400" t="s">
        <v>73</v>
      </c>
      <c r="AA482" s="413">
        <v>43432</v>
      </c>
      <c r="AB482" s="406">
        <v>-1.9841801995704573E-3</v>
      </c>
      <c r="AC482" s="406">
        <v>-1.9842189458602107E-3</v>
      </c>
      <c r="AD482" s="407">
        <f t="shared" si="23"/>
        <v>3.8746289753466973E-4</v>
      </c>
    </row>
    <row r="483" spans="20:30" x14ac:dyDescent="0.2">
      <c r="T483" s="400" t="s">
        <v>73</v>
      </c>
      <c r="U483" s="413">
        <v>43434</v>
      </c>
      <c r="V483" s="406">
        <v>-2.0091077878057638E-3</v>
      </c>
      <c r="W483" s="406">
        <v>-2.0091879024142765E-3</v>
      </c>
      <c r="X483" s="407">
        <f t="shared" si="22"/>
        <v>8.0114608512742852E-4</v>
      </c>
      <c r="Z483" s="400" t="s">
        <v>73</v>
      </c>
      <c r="AA483" s="413">
        <v>43433</v>
      </c>
      <c r="AB483" s="406">
        <v>-1.9802729198097869E-3</v>
      </c>
      <c r="AC483" s="406">
        <v>-1.9803109302354263E-3</v>
      </c>
      <c r="AD483" s="407">
        <f t="shared" si="23"/>
        <v>3.8010425639466161E-4</v>
      </c>
    </row>
    <row r="484" spans="20:30" x14ac:dyDescent="0.2">
      <c r="T484" s="400" t="s">
        <v>73</v>
      </c>
      <c r="U484" s="413">
        <v>43437</v>
      </c>
      <c r="V484" s="406">
        <v>-2.0048334540858398E-3</v>
      </c>
      <c r="W484" s="406">
        <v>-2.0049077020856316E-3</v>
      </c>
      <c r="X484" s="407">
        <f t="shared" si="22"/>
        <v>7.4247999791790531E-4</v>
      </c>
      <c r="Z484" s="400" t="s">
        <v>73</v>
      </c>
      <c r="AA484" s="413">
        <v>43434</v>
      </c>
      <c r="AB484" s="406">
        <v>-1.9763680876615135E-3</v>
      </c>
      <c r="AC484" s="406">
        <v>-1.9764052650480387E-3</v>
      </c>
      <c r="AD484" s="407">
        <f t="shared" si="23"/>
        <v>3.7177386525213962E-4</v>
      </c>
    </row>
    <row r="485" spans="20:30" x14ac:dyDescent="0.2">
      <c r="T485" s="400" t="s">
        <v>73</v>
      </c>
      <c r="U485" s="413">
        <v>43438</v>
      </c>
      <c r="V485" s="406">
        <v>-1.996223160190005E-3</v>
      </c>
      <c r="W485" s="406">
        <v>-1.9962844155148123E-3</v>
      </c>
      <c r="X485" s="407">
        <f t="shared" si="22"/>
        <v>6.1255324807288347E-4</v>
      </c>
      <c r="Z485" s="400" t="s">
        <v>73</v>
      </c>
      <c r="AA485" s="413">
        <v>43437</v>
      </c>
      <c r="AB485" s="406">
        <v>-1.9685668154982459E-3</v>
      </c>
      <c r="AC485" s="406">
        <v>-1.9686020014053462E-3</v>
      </c>
      <c r="AD485" s="407">
        <f t="shared" si="23"/>
        <v>3.5185907100269975E-4</v>
      </c>
    </row>
    <row r="486" spans="20:30" x14ac:dyDescent="0.2">
      <c r="T486" s="400" t="s">
        <v>73</v>
      </c>
      <c r="U486" s="413">
        <v>43439</v>
      </c>
      <c r="V486" s="406">
        <v>-1.9875509180585652E-3</v>
      </c>
      <c r="W486" s="406">
        <v>-1.9875979096774759E-3</v>
      </c>
      <c r="X486" s="407">
        <f t="shared" si="22"/>
        <v>4.6991618910755678E-4</v>
      </c>
      <c r="Z486" s="400" t="s">
        <v>73</v>
      </c>
      <c r="AA486" s="413">
        <v>43438</v>
      </c>
      <c r="AB486" s="406">
        <v>-1.9607741696575343E-3</v>
      </c>
      <c r="AC486" s="406">
        <v>-1.9608070352761233E-3</v>
      </c>
      <c r="AD486" s="407">
        <f t="shared" si="23"/>
        <v>3.2865618589030671E-4</v>
      </c>
    </row>
    <row r="487" spans="20:30" x14ac:dyDescent="0.2">
      <c r="T487" s="400" t="s">
        <v>73</v>
      </c>
      <c r="U487" s="413">
        <v>43440</v>
      </c>
      <c r="V487" s="406">
        <v>-1.9831836619316917E-3</v>
      </c>
      <c r="W487" s="406">
        <v>-1.9832228805211072E-3</v>
      </c>
      <c r="X487" s="407">
        <f t="shared" si="22"/>
        <v>3.921858941552045E-4</v>
      </c>
      <c r="Z487" s="400" t="s">
        <v>73</v>
      </c>
      <c r="AA487" s="413">
        <v>43439</v>
      </c>
      <c r="AB487" s="406">
        <v>-1.9568822767448346E-3</v>
      </c>
      <c r="AC487" s="406">
        <v>-1.9569138166819506E-3</v>
      </c>
      <c r="AD487" s="407">
        <f t="shared" si="23"/>
        <v>3.1539937116013828E-4</v>
      </c>
    </row>
    <row r="488" spans="20:30" x14ac:dyDescent="0.2">
      <c r="T488" s="400" t="s">
        <v>73</v>
      </c>
      <c r="U488" s="413">
        <v>43441</v>
      </c>
      <c r="V488" s="406">
        <v>-1.9787976280614271E-3</v>
      </c>
      <c r="W488" s="406">
        <v>-1.9788286856508817E-3</v>
      </c>
      <c r="X488" s="407">
        <f t="shared" si="22"/>
        <v>3.1057589454635409E-4</v>
      </c>
      <c r="Z488" s="400" t="s">
        <v>73</v>
      </c>
      <c r="AA488" s="413">
        <v>43440</v>
      </c>
      <c r="AB488" s="406">
        <v>-1.952993112068135E-3</v>
      </c>
      <c r="AC488" s="406">
        <v>-1.9530232260690211E-3</v>
      </c>
      <c r="AD488" s="407">
        <f t="shared" si="23"/>
        <v>3.0114000886026851E-4</v>
      </c>
    </row>
    <row r="489" spans="20:30" x14ac:dyDescent="0.2">
      <c r="T489" s="400" t="s">
        <v>73</v>
      </c>
      <c r="U489" s="413">
        <v>43444</v>
      </c>
      <c r="V489" s="406">
        <v>-1.9743927522999699E-3</v>
      </c>
      <c r="W489" s="406">
        <v>-1.9744152584876126E-3</v>
      </c>
      <c r="X489" s="407">
        <f t="shared" si="22"/>
        <v>2.2506187642712394E-4</v>
      </c>
      <c r="Z489" s="400" t="s">
        <v>73</v>
      </c>
      <c r="AA489" s="413">
        <v>43441</v>
      </c>
      <c r="AB489" s="406">
        <v>-1.9491067223913019E-3</v>
      </c>
      <c r="AC489" s="406">
        <v>-1.9491353096743999E-3</v>
      </c>
      <c r="AD489" s="407">
        <f t="shared" si="23"/>
        <v>2.8587283098027716E-4</v>
      </c>
    </row>
    <row r="490" spans="20:30" x14ac:dyDescent="0.2">
      <c r="T490" s="400" t="s">
        <v>73</v>
      </c>
      <c r="U490" s="413">
        <v>43445</v>
      </c>
      <c r="V490" s="406">
        <v>-1.9655198720228825E-3</v>
      </c>
      <c r="W490" s="406">
        <v>-1.9655239630485808E-3</v>
      </c>
      <c r="X490" s="407">
        <f t="shared" si="22"/>
        <v>4.0910256983266169E-5</v>
      </c>
      <c r="Z490" s="400" t="s">
        <v>73</v>
      </c>
      <c r="AA490" s="413">
        <v>43444</v>
      </c>
      <c r="AB490" s="406">
        <v>-1.9413434269109301E-3</v>
      </c>
      <c r="AC490" s="406">
        <v>-1.9413686221297387E-3</v>
      </c>
      <c r="AD490" s="407">
        <f t="shared" si="23"/>
        <v>2.5195218808634831E-4</v>
      </c>
    </row>
    <row r="491" spans="20:30" x14ac:dyDescent="0.2">
      <c r="T491" s="400" t="s">
        <v>73</v>
      </c>
      <c r="U491" s="413">
        <v>43446</v>
      </c>
      <c r="V491" s="406">
        <v>-1.9565835412268511E-3</v>
      </c>
      <c r="W491" s="406">
        <v>-1.9565678934159686E-3</v>
      </c>
      <c r="X491" s="407">
        <f t="shared" si="22"/>
        <v>-1.5647810882538776E-4</v>
      </c>
      <c r="Z491" s="400" t="s">
        <v>73</v>
      </c>
      <c r="AA491" s="413">
        <v>43445</v>
      </c>
      <c r="AB491" s="406">
        <v>-1.9335898492030381E-3</v>
      </c>
      <c r="AC491" s="406">
        <v>-1.9336113111418278E-3</v>
      </c>
      <c r="AD491" s="407">
        <f t="shared" si="23"/>
        <v>2.1461938789742521E-4</v>
      </c>
    </row>
    <row r="492" spans="20:30" x14ac:dyDescent="0.2">
      <c r="T492" s="400" t="s">
        <v>73</v>
      </c>
      <c r="U492" s="413">
        <v>43447</v>
      </c>
      <c r="V492" s="406">
        <v>-1.9520834895376711E-3</v>
      </c>
      <c r="W492" s="406">
        <v>-1.9520573049247091E-3</v>
      </c>
      <c r="X492" s="407">
        <f t="shared" si="22"/>
        <v>-2.6184612962045981E-4</v>
      </c>
      <c r="Z492" s="400" t="s">
        <v>73</v>
      </c>
      <c r="AA492" s="413">
        <v>43446</v>
      </c>
      <c r="AB492" s="406">
        <v>-1.9297180362671314E-3</v>
      </c>
      <c r="AC492" s="406">
        <v>-1.9297374593541517E-3</v>
      </c>
      <c r="AD492" s="407">
        <f t="shared" si="23"/>
        <v>1.9423087020253166E-4</v>
      </c>
    </row>
    <row r="493" spans="20:30" x14ac:dyDescent="0.2">
      <c r="T493" s="400" t="s">
        <v>73</v>
      </c>
      <c r="U493" s="413">
        <v>43448</v>
      </c>
      <c r="V493" s="406">
        <v>-1.9475642096928238E-3</v>
      </c>
      <c r="W493" s="406">
        <v>-1.9475270841386092E-3</v>
      </c>
      <c r="X493" s="407">
        <f t="shared" si="22"/>
        <v>-3.7125554214634954E-4</v>
      </c>
      <c r="Z493" s="400" t="s">
        <v>73</v>
      </c>
      <c r="AA493" s="413">
        <v>43447</v>
      </c>
      <c r="AB493" s="406">
        <v>-1.9258492789547739E-3</v>
      </c>
      <c r="AC493" s="406">
        <v>-1.9258665592476638E-3</v>
      </c>
      <c r="AD493" s="407">
        <f t="shared" si="23"/>
        <v>1.7280292889968948E-4</v>
      </c>
    </row>
    <row r="494" spans="20:30" x14ac:dyDescent="0.2">
      <c r="T494" s="400" t="s">
        <v>73</v>
      </c>
      <c r="U494" s="413">
        <v>43451</v>
      </c>
      <c r="V494" s="406">
        <v>-1.9430256370177475E-3</v>
      </c>
      <c r="W494" s="406">
        <v>-1.9429771647216658E-3</v>
      </c>
      <c r="X494" s="407">
        <f t="shared" si="22"/>
        <v>-4.8472296081689473E-4</v>
      </c>
      <c r="Z494" s="400" t="s">
        <v>73</v>
      </c>
      <c r="AA494" s="413">
        <v>43448</v>
      </c>
      <c r="AB494" s="406">
        <v>-1.9219836241513878E-3</v>
      </c>
      <c r="AC494" s="406">
        <v>-1.9219986570999407E-3</v>
      </c>
      <c r="AD494" s="407">
        <f t="shared" si="23"/>
        <v>1.5032948552868089E-4</v>
      </c>
    </row>
    <row r="495" spans="20:30" x14ac:dyDescent="0.2">
      <c r="T495" s="400" t="s">
        <v>73</v>
      </c>
      <c r="U495" s="413">
        <v>43452</v>
      </c>
      <c r="V495" s="406">
        <v>-1.9338838608527211E-3</v>
      </c>
      <c r="W495" s="406">
        <v>-1.933811329640692E-3</v>
      </c>
      <c r="X495" s="407">
        <f t="shared" si="22"/>
        <v>-7.2531212029058184E-4</v>
      </c>
      <c r="Z495" s="400" t="s">
        <v>73</v>
      </c>
      <c r="AA495" s="413">
        <v>43451</v>
      </c>
      <c r="AB495" s="406">
        <v>-1.9142628899353367E-3</v>
      </c>
      <c r="AC495" s="406">
        <v>-1.9142730767621225E-3</v>
      </c>
      <c r="AD495" s="407">
        <f t="shared" si="23"/>
        <v>1.0186826785753278E-4</v>
      </c>
    </row>
    <row r="496" spans="20:30" x14ac:dyDescent="0.2">
      <c r="T496" s="400" t="s">
        <v>73</v>
      </c>
      <c r="U496" s="413">
        <v>43453</v>
      </c>
      <c r="V496" s="406">
        <v>-1.9246771318993771E-3</v>
      </c>
      <c r="W496" s="406">
        <v>-1.9245791654346745E-3</v>
      </c>
      <c r="X496" s="407">
        <f t="shared" si="22"/>
        <v>-9.7966464702656242E-4</v>
      </c>
      <c r="Z496" s="400" t="s">
        <v>73</v>
      </c>
      <c r="AA496" s="413">
        <v>43452</v>
      </c>
      <c r="AB496" s="406">
        <v>-1.9065529651829875E-3</v>
      </c>
      <c r="AC496" s="406">
        <v>-1.9065579516625063E-3</v>
      </c>
      <c r="AD496" s="407">
        <f t="shared" si="23"/>
        <v>4.9864795187946898E-5</v>
      </c>
    </row>
    <row r="497" spans="20:30" x14ac:dyDescent="0.2">
      <c r="T497" s="400" t="s">
        <v>73</v>
      </c>
      <c r="U497" s="413">
        <v>43454</v>
      </c>
      <c r="V497" s="406">
        <v>-1.9200411300203625E-3</v>
      </c>
      <c r="W497" s="406">
        <v>-1.9199297521504282E-3</v>
      </c>
      <c r="X497" s="407">
        <f t="shared" si="22"/>
        <v>-1.1137786993424895E-3</v>
      </c>
      <c r="Z497" s="400" t="s">
        <v>73</v>
      </c>
      <c r="AA497" s="413">
        <v>43453</v>
      </c>
      <c r="AB497" s="406">
        <v>-1.9027035243821906E-3</v>
      </c>
      <c r="AC497" s="406">
        <v>-1.902705732418575E-3</v>
      </c>
      <c r="AD497" s="407">
        <f t="shared" si="23"/>
        <v>2.2080363843747508E-5</v>
      </c>
    </row>
    <row r="498" spans="20:30" x14ac:dyDescent="0.2">
      <c r="T498" s="400" t="s">
        <v>73</v>
      </c>
      <c r="U498" s="413">
        <v>43455</v>
      </c>
      <c r="V498" s="406">
        <v>-1.9152014715652648E-3</v>
      </c>
      <c r="W498" s="406">
        <v>-1.9150819715201158E-3</v>
      </c>
      <c r="X498" s="407">
        <f t="shared" si="22"/>
        <v>-1.1950004514898159E-3</v>
      </c>
      <c r="Z498" s="400" t="s">
        <v>73</v>
      </c>
      <c r="AA498" s="413">
        <v>43454</v>
      </c>
      <c r="AB498" s="406">
        <v>-1.8986151643459986E-3</v>
      </c>
      <c r="AC498" s="406">
        <v>-1.8986115123815893E-3</v>
      </c>
      <c r="AD498" s="407">
        <f t="shared" si="23"/>
        <v>-3.651964409264602E-5</v>
      </c>
    </row>
    <row r="499" spans="20:30" x14ac:dyDescent="0.2">
      <c r="T499" s="400" t="s">
        <v>73</v>
      </c>
      <c r="U499" s="413">
        <v>43458</v>
      </c>
      <c r="V499" s="406">
        <v>-1.9101737423503498E-3</v>
      </c>
      <c r="W499" s="406">
        <v>-1.9100517940885077E-3</v>
      </c>
      <c r="X499" s="407">
        <f t="shared" si="22"/>
        <v>-1.2194826184215753E-3</v>
      </c>
      <c r="Z499" s="400" t="s">
        <v>73</v>
      </c>
      <c r="AA499" s="413">
        <v>43455</v>
      </c>
      <c r="AB499" s="406">
        <v>-1.8942818759558097E-3</v>
      </c>
      <c r="AC499" s="406">
        <v>-1.8942695283692794E-3</v>
      </c>
      <c r="AD499" s="407">
        <f t="shared" si="23"/>
        <v>-1.234758653027683E-4</v>
      </c>
    </row>
    <row r="500" spans="20:30" x14ac:dyDescent="0.2">
      <c r="T500" s="400" t="s">
        <v>73</v>
      </c>
      <c r="U500" s="413">
        <v>43461</v>
      </c>
      <c r="V500" s="406">
        <v>-1.9001309975268895E-3</v>
      </c>
      <c r="W500" s="406">
        <v>-1.9000046815486776E-3</v>
      </c>
      <c r="X500" s="407">
        <f t="shared" si="22"/>
        <v>-1.2631597821194385E-3</v>
      </c>
      <c r="Z500" s="400" t="s">
        <v>73</v>
      </c>
      <c r="AA500" s="413">
        <v>43458</v>
      </c>
      <c r="AB500" s="406">
        <v>-1.8855965196130184E-3</v>
      </c>
      <c r="AC500" s="406">
        <v>-1.8855676578016839E-3</v>
      </c>
      <c r="AD500" s="407">
        <f t="shared" si="23"/>
        <v>-2.886181133454277E-4</v>
      </c>
    </row>
    <row r="501" spans="20:30" x14ac:dyDescent="0.2">
      <c r="T501" s="400" t="s">
        <v>73</v>
      </c>
      <c r="U501" s="413">
        <v>43462</v>
      </c>
      <c r="V501" s="406">
        <v>-1.8850946757107074E-3</v>
      </c>
      <c r="W501" s="406">
        <v>-1.8849629296712274E-3</v>
      </c>
      <c r="X501" s="407">
        <f t="shared" si="22"/>
        <v>-1.3174603947997861E-3</v>
      </c>
      <c r="Z501" s="400" t="s">
        <v>73</v>
      </c>
      <c r="AA501" s="413">
        <v>43461</v>
      </c>
      <c r="AB501" s="406">
        <v>-1.8725291444929202E-3</v>
      </c>
      <c r="AC501" s="406">
        <v>-1.8724773764919672E-3</v>
      </c>
      <c r="AD501" s="407">
        <f t="shared" si="23"/>
        <v>-5.1768000953024765E-4</v>
      </c>
    </row>
    <row r="502" spans="20:30" x14ac:dyDescent="0.2">
      <c r="T502" s="400" t="s">
        <v>73</v>
      </c>
      <c r="U502" s="413">
        <v>43465</v>
      </c>
      <c r="V502" s="406">
        <v>-1.8750897226770965E-3</v>
      </c>
      <c r="W502" s="406">
        <v>-1.8749551114073542E-3</v>
      </c>
      <c r="X502" s="407">
        <f t="shared" si="22"/>
        <v>-1.3461126974223005E-3</v>
      </c>
      <c r="Z502" s="400" t="s">
        <v>73</v>
      </c>
      <c r="AA502" s="413">
        <v>43462</v>
      </c>
      <c r="AB502" s="406">
        <v>-1.8637913977019981E-3</v>
      </c>
      <c r="AC502" s="406">
        <v>-1.8637256183000339E-3</v>
      </c>
      <c r="AD502" s="407">
        <f t="shared" si="23"/>
        <v>-6.5779401964239856E-4</v>
      </c>
    </row>
    <row r="503" spans="20:30" x14ac:dyDescent="0.2">
      <c r="T503" s="400" t="s">
        <v>73</v>
      </c>
      <c r="U503" s="413">
        <v>43467</v>
      </c>
      <c r="V503" s="406">
        <v>-1.8651049455387502E-3</v>
      </c>
      <c r="W503" s="406">
        <v>-1.8649682326720486E-3</v>
      </c>
      <c r="X503" s="407">
        <f t="shared" si="22"/>
        <v>-1.3671286670162257E-3</v>
      </c>
      <c r="Z503" s="400" t="s">
        <v>73</v>
      </c>
      <c r="AA503" s="413">
        <v>43465</v>
      </c>
      <c r="AB503" s="406">
        <v>-1.8550275673901589E-3</v>
      </c>
      <c r="AC503" s="406">
        <v>-1.8549490558774878E-3</v>
      </c>
      <c r="AD503" s="407">
        <f t="shared" si="23"/>
        <v>-7.8511512671122427E-4</v>
      </c>
    </row>
    <row r="504" spans="20:30" x14ac:dyDescent="0.2">
      <c r="T504" s="400" t="s">
        <v>73</v>
      </c>
      <c r="U504" s="413">
        <v>43468</v>
      </c>
      <c r="V504" s="406">
        <v>-1.8526464722757809E-3</v>
      </c>
      <c r="W504" s="406">
        <v>-1.8525079595137339E-3</v>
      </c>
      <c r="X504" s="407">
        <f t="shared" si="22"/>
        <v>-1.3851276204701959E-3</v>
      </c>
      <c r="Z504" s="400" t="s">
        <v>73</v>
      </c>
      <c r="AA504" s="413">
        <v>43467</v>
      </c>
      <c r="AB504" s="406">
        <v>-1.8440449097855349E-3</v>
      </c>
      <c r="AC504" s="406">
        <v>-1.8439518728413065E-3</v>
      </c>
      <c r="AD504" s="407">
        <f t="shared" si="23"/>
        <v>-9.3036944228330407E-4</v>
      </c>
    </row>
    <row r="505" spans="20:30" x14ac:dyDescent="0.2">
      <c r="T505" s="400" t="s">
        <v>73</v>
      </c>
      <c r="U505" s="413">
        <v>43469</v>
      </c>
      <c r="V505" s="406">
        <v>-1.8451852987381287E-3</v>
      </c>
      <c r="W505" s="406">
        <v>-1.8450462062052815E-3</v>
      </c>
      <c r="X505" s="407">
        <f t="shared" si="22"/>
        <v>-1.3909253284718169E-3</v>
      </c>
      <c r="Z505" s="400" t="s">
        <v>73</v>
      </c>
      <c r="AA505" s="413">
        <v>43468</v>
      </c>
      <c r="AB505" s="406">
        <v>-1.8374386292915009E-3</v>
      </c>
      <c r="AC505" s="406">
        <v>-1.8373377198828507E-3</v>
      </c>
      <c r="AD505" s="407">
        <f t="shared" si="23"/>
        <v>-1.0090940865022102E-3</v>
      </c>
    </row>
    <row r="506" spans="20:30" x14ac:dyDescent="0.2">
      <c r="T506" s="400" t="s">
        <v>73</v>
      </c>
      <c r="U506" s="413">
        <v>43472</v>
      </c>
      <c r="V506" s="406">
        <v>-1.8402175481175833E-3</v>
      </c>
      <c r="W506" s="406">
        <v>-1.8400782933311571E-3</v>
      </c>
      <c r="X506" s="407">
        <f t="shared" si="22"/>
        <v>-1.3925478642624368E-3</v>
      </c>
      <c r="Z506" s="400" t="s">
        <v>73</v>
      </c>
      <c r="AA506" s="413">
        <v>43469</v>
      </c>
      <c r="AB506" s="406">
        <v>-1.8330270421793504E-3</v>
      </c>
      <c r="AC506" s="406">
        <v>-1.8329212632032538E-3</v>
      </c>
      <c r="AD506" s="407">
        <f t="shared" si="23"/>
        <v>-1.0577897609654469E-3</v>
      </c>
    </row>
    <row r="507" spans="20:30" x14ac:dyDescent="0.2">
      <c r="T507" s="400" t="s">
        <v>73</v>
      </c>
      <c r="U507" s="413">
        <v>43473</v>
      </c>
      <c r="V507" s="406">
        <v>-1.8302984172351331E-3</v>
      </c>
      <c r="W507" s="406">
        <v>-1.8301594023748776E-3</v>
      </c>
      <c r="X507" s="407">
        <f t="shared" si="22"/>
        <v>-1.3901486025551593E-3</v>
      </c>
      <c r="Z507" s="400" t="s">
        <v>73</v>
      </c>
      <c r="AA507" s="413">
        <v>43472</v>
      </c>
      <c r="AB507" s="406">
        <v>-1.8241854080239235E-3</v>
      </c>
      <c r="AC507" s="406">
        <v>-1.824070845848538E-3</v>
      </c>
      <c r="AD507" s="407">
        <f t="shared" si="23"/>
        <v>-1.1456217538551375E-3</v>
      </c>
    </row>
    <row r="508" spans="20:30" x14ac:dyDescent="0.2">
      <c r="T508" s="400" t="s">
        <v>73</v>
      </c>
      <c r="U508" s="413">
        <v>43474</v>
      </c>
      <c r="V508" s="406">
        <v>-1.8203960482084786E-3</v>
      </c>
      <c r="W508" s="406">
        <v>-1.8202578419711016E-3</v>
      </c>
      <c r="X508" s="407">
        <f t="shared" si="22"/>
        <v>-1.3820623737700703E-3</v>
      </c>
      <c r="Z508" s="400" t="s">
        <v>73</v>
      </c>
      <c r="AA508" s="413">
        <v>43473</v>
      </c>
      <c r="AB508" s="406">
        <v>-1.815325347888833E-3</v>
      </c>
      <c r="AC508" s="406">
        <v>-1.8152029674367153E-3</v>
      </c>
      <c r="AD508" s="407">
        <f t="shared" si="23"/>
        <v>-1.2238045211769577E-3</v>
      </c>
    </row>
    <row r="509" spans="20:30" x14ac:dyDescent="0.2">
      <c r="T509" s="400" t="s">
        <v>73</v>
      </c>
      <c r="U509" s="413">
        <v>43475</v>
      </c>
      <c r="V509" s="406">
        <v>-1.8154534403491736E-3</v>
      </c>
      <c r="W509" s="406">
        <v>-1.815315924752985E-3</v>
      </c>
      <c r="X509" s="407">
        <f t="shared" si="22"/>
        <v>-1.3751559618867086E-3</v>
      </c>
      <c r="Z509" s="400" t="s">
        <v>73</v>
      </c>
      <c r="AA509" s="413">
        <v>43474</v>
      </c>
      <c r="AB509" s="406">
        <v>-1.8108861218963032E-3</v>
      </c>
      <c r="AC509" s="406">
        <v>-1.8107603190468729E-3</v>
      </c>
      <c r="AD509" s="407">
        <f t="shared" si="23"/>
        <v>-1.2580284943029124E-3</v>
      </c>
    </row>
    <row r="510" spans="20:30" x14ac:dyDescent="0.2">
      <c r="T510" s="400" t="s">
        <v>73</v>
      </c>
      <c r="U510" s="413">
        <v>43476</v>
      </c>
      <c r="V510" s="406">
        <v>-1.8105160962957069E-3</v>
      </c>
      <c r="W510" s="406">
        <v>-1.8103794440511665E-3</v>
      </c>
      <c r="X510" s="407">
        <f t="shared" si="22"/>
        <v>-1.3665224454046873E-3</v>
      </c>
      <c r="Z510" s="400" t="s">
        <v>73</v>
      </c>
      <c r="AA510" s="413">
        <v>43475</v>
      </c>
      <c r="AB510" s="406">
        <v>-1.8064413887141585E-3</v>
      </c>
      <c r="AC510" s="406">
        <v>-1.806312457869573E-3</v>
      </c>
      <c r="AD510" s="407">
        <f t="shared" si="23"/>
        <v>-1.2893084458550329E-3</v>
      </c>
    </row>
    <row r="511" spans="20:30" x14ac:dyDescent="0.2">
      <c r="T511" s="400" t="s">
        <v>73</v>
      </c>
      <c r="U511" s="413">
        <v>43479</v>
      </c>
      <c r="V511" s="406">
        <v>-1.8055840940958195E-3</v>
      </c>
      <c r="W511" s="406">
        <v>-1.8054484790480348E-3</v>
      </c>
      <c r="X511" s="407">
        <f t="shared" si="22"/>
        <v>-1.3561504778468632E-3</v>
      </c>
      <c r="Z511" s="400" t="s">
        <v>73</v>
      </c>
      <c r="AA511" s="413">
        <v>43476</v>
      </c>
      <c r="AB511" s="406">
        <v>-1.801991154947905E-3</v>
      </c>
      <c r="AC511" s="406">
        <v>-1.8018593925770011E-3</v>
      </c>
      <c r="AD511" s="407">
        <f t="shared" si="23"/>
        <v>-1.3176237090382209E-3</v>
      </c>
    </row>
    <row r="512" spans="20:30" x14ac:dyDescent="0.2">
      <c r="T512" s="400" t="s">
        <v>73</v>
      </c>
      <c r="U512" s="413">
        <v>43480</v>
      </c>
      <c r="V512" s="406">
        <v>-1.7957382881222518E-3</v>
      </c>
      <c r="W512" s="406">
        <v>-1.7956053300739899E-3</v>
      </c>
      <c r="X512" s="407">
        <f t="shared" si="22"/>
        <v>-1.3295804826194378E-3</v>
      </c>
      <c r="Z512" s="400" t="s">
        <v>73</v>
      </c>
      <c r="AA512" s="413">
        <v>43479</v>
      </c>
      <c r="AB512" s="406">
        <v>-1.7930723871415004E-3</v>
      </c>
      <c r="AC512" s="406">
        <v>-1.7929359575221094E-3</v>
      </c>
      <c r="AD512" s="407">
        <f t="shared" si="23"/>
        <v>-1.3642961939103367E-3</v>
      </c>
    </row>
    <row r="513" spans="20:30" x14ac:dyDescent="0.2">
      <c r="T513" s="400" t="s">
        <v>73</v>
      </c>
      <c r="U513" s="413">
        <v>43481</v>
      </c>
      <c r="V513" s="406">
        <v>-1.7859110722835557E-3</v>
      </c>
      <c r="W513" s="406">
        <v>-1.7857813576843294E-3</v>
      </c>
      <c r="X513" s="407">
        <f t="shared" si="22"/>
        <v>-1.2971459922633474E-3</v>
      </c>
      <c r="Z513" s="400" t="s">
        <v>73</v>
      </c>
      <c r="AA513" s="413">
        <v>43480</v>
      </c>
      <c r="AB513" s="406">
        <v>-1.7841353528382572E-3</v>
      </c>
      <c r="AC513" s="406">
        <v>-1.7839952606989614E-3</v>
      </c>
      <c r="AD513" s="407">
        <f t="shared" si="23"/>
        <v>-1.4009213929579503E-3</v>
      </c>
    </row>
    <row r="514" spans="20:30" x14ac:dyDescent="0.2">
      <c r="T514" s="400" t="s">
        <v>73</v>
      </c>
      <c r="U514" s="413">
        <v>43482</v>
      </c>
      <c r="V514" s="406">
        <v>-1.781006955335576E-3</v>
      </c>
      <c r="W514" s="406">
        <v>-1.7808791577756484E-3</v>
      </c>
      <c r="X514" s="407">
        <f t="shared" si="22"/>
        <v>-1.2779755992754598E-3</v>
      </c>
      <c r="Z514" s="400" t="s">
        <v>73</v>
      </c>
      <c r="AA514" s="413">
        <v>43481</v>
      </c>
      <c r="AB514" s="406">
        <v>-1.7796577196105634E-3</v>
      </c>
      <c r="AC514" s="406">
        <v>-1.7795163026029751E-3</v>
      </c>
      <c r="AD514" s="407">
        <f t="shared" si="23"/>
        <v>-1.4141700758834273E-3</v>
      </c>
    </row>
    <row r="515" spans="20:30" x14ac:dyDescent="0.2">
      <c r="T515" s="400" t="s">
        <v>73</v>
      </c>
      <c r="U515" s="413">
        <v>43483</v>
      </c>
      <c r="V515" s="406">
        <v>-1.7761086503916782E-3</v>
      </c>
      <c r="W515" s="406">
        <v>-1.7759829481331585E-3</v>
      </c>
      <c r="X515" s="407">
        <f t="shared" si="22"/>
        <v>-1.2570225851969014E-3</v>
      </c>
      <c r="Z515" s="400" t="s">
        <v>73</v>
      </c>
      <c r="AA515" s="413">
        <v>43482</v>
      </c>
      <c r="AB515" s="406">
        <v>-1.7751746270122709E-3</v>
      </c>
      <c r="AC515" s="406">
        <v>-1.775032191817042E-3</v>
      </c>
      <c r="AD515" s="407">
        <f t="shared" si="23"/>
        <v>-1.4243519522887972E-3</v>
      </c>
    </row>
    <row r="516" spans="20:30" x14ac:dyDescent="0.2">
      <c r="T516" s="400" t="s">
        <v>73</v>
      </c>
      <c r="U516" s="413">
        <v>43486</v>
      </c>
      <c r="V516" s="406">
        <v>-1.7712162359451928E-3</v>
      </c>
      <c r="W516" s="406">
        <v>-1.7710928080201254E-3</v>
      </c>
      <c r="X516" s="407">
        <f t="shared" si="22"/>
        <v>-1.2342792506743645E-3</v>
      </c>
      <c r="Z516" s="400" t="s">
        <v>73</v>
      </c>
      <c r="AA516" s="413">
        <v>43483</v>
      </c>
      <c r="AB516" s="406">
        <v>-1.770686081770315E-3</v>
      </c>
      <c r="AC516" s="406">
        <v>-1.770542936486404E-3</v>
      </c>
      <c r="AD516" s="407">
        <f t="shared" si="23"/>
        <v>-1.4314528391096148E-3</v>
      </c>
    </row>
    <row r="517" spans="20:30" x14ac:dyDescent="0.2">
      <c r="T517" s="400" t="s">
        <v>73</v>
      </c>
      <c r="U517" s="413">
        <v>43487</v>
      </c>
      <c r="V517" s="406">
        <v>-1.7614514336501037E-3</v>
      </c>
      <c r="W517" s="406">
        <v>-1.761333155008226E-3</v>
      </c>
      <c r="X517" s="407">
        <f t="shared" si="22"/>
        <v>-1.1827864187770668E-3</v>
      </c>
      <c r="Z517" s="400" t="s">
        <v>73</v>
      </c>
      <c r="AA517" s="413">
        <v>43486</v>
      </c>
      <c r="AB517" s="406">
        <v>-1.7616908503424241E-3</v>
      </c>
      <c r="AC517" s="406">
        <v>-1.7615473207040575E-3</v>
      </c>
      <c r="AD517" s="407">
        <f t="shared" si="23"/>
        <v>-1.4352963836655915E-3</v>
      </c>
    </row>
    <row r="518" spans="20:30" x14ac:dyDescent="0.2">
      <c r="T518" s="400" t="s">
        <v>73</v>
      </c>
      <c r="U518" s="413">
        <v>43488</v>
      </c>
      <c r="V518" s="406">
        <v>-1.7517070497615004E-3</v>
      </c>
      <c r="W518" s="406">
        <v>-1.7515945249704625E-3</v>
      </c>
      <c r="X518" s="407">
        <f t="shared" si="22"/>
        <v>-1.1252479103791152E-3</v>
      </c>
      <c r="Z518" s="400" t="s">
        <v>73</v>
      </c>
      <c r="AA518" s="413">
        <v>43487</v>
      </c>
      <c r="AB518" s="406">
        <v>-1.752677512149952E-3</v>
      </c>
      <c r="AC518" s="406">
        <v>-1.7525346424317816E-3</v>
      </c>
      <c r="AD518" s="407">
        <f t="shared" si="23"/>
        <v>-1.428697181703794E-3</v>
      </c>
    </row>
    <row r="519" spans="20:30" x14ac:dyDescent="0.2">
      <c r="T519" s="400" t="s">
        <v>73</v>
      </c>
      <c r="U519" s="413">
        <v>43489</v>
      </c>
      <c r="V519" s="406">
        <v>-1.7468452628945194E-3</v>
      </c>
      <c r="W519" s="406">
        <v>-1.746735919227248E-3</v>
      </c>
      <c r="X519" s="407">
        <f t="shared" si="22"/>
        <v>-1.093436672713801E-3</v>
      </c>
      <c r="Z519" s="400" t="s">
        <v>73</v>
      </c>
      <c r="AA519" s="413">
        <v>43488</v>
      </c>
      <c r="AB519" s="406">
        <v>-1.7481618067033762E-3</v>
      </c>
      <c r="AC519" s="406">
        <v>-1.748019793447647E-3</v>
      </c>
      <c r="AD519" s="407">
        <f t="shared" si="23"/>
        <v>-1.4201325572926402E-3</v>
      </c>
    </row>
    <row r="520" spans="20:30" x14ac:dyDescent="0.2">
      <c r="T520" s="400" t="s">
        <v>73</v>
      </c>
      <c r="U520" s="413">
        <v>43490</v>
      </c>
      <c r="V520" s="406">
        <v>-1.7419898365132003E-3</v>
      </c>
      <c r="W520" s="406">
        <v>-1.7418838576618812E-3</v>
      </c>
      <c r="X520" s="407">
        <f t="shared" ref="X520:X583" si="24">(V520-W520)*10000</f>
        <v>-1.0597885131903746E-3</v>
      </c>
      <c r="Z520" s="400" t="s">
        <v>73</v>
      </c>
      <c r="AA520" s="413">
        <v>43489</v>
      </c>
      <c r="AB520" s="406">
        <v>-1.7436406898266477E-3</v>
      </c>
      <c r="AC520" s="406">
        <v>-1.7434998511820362E-3</v>
      </c>
      <c r="AD520" s="407">
        <f t="shared" ref="AD520:AD583" si="25">(AB520-AC520)*10000</f>
        <v>-1.4083864461147434E-3</v>
      </c>
    </row>
    <row r="521" spans="20:30" x14ac:dyDescent="0.2">
      <c r="T521" s="400" t="s">
        <v>73</v>
      </c>
      <c r="U521" s="413">
        <v>43493</v>
      </c>
      <c r="V521" s="406">
        <v>-1.7371408491920414E-3</v>
      </c>
      <c r="W521" s="406">
        <v>-1.7370384194567029E-3</v>
      </c>
      <c r="X521" s="407">
        <f t="shared" si="24"/>
        <v>-1.024297353385481E-3</v>
      </c>
      <c r="Z521" s="400" t="s">
        <v>73</v>
      </c>
      <c r="AA521" s="413">
        <v>43490</v>
      </c>
      <c r="AB521" s="406">
        <v>-1.7391141681252797E-3</v>
      </c>
      <c r="AC521" s="406">
        <v>-1.7389748245502797E-3</v>
      </c>
      <c r="AD521" s="407">
        <f t="shared" si="25"/>
        <v>-1.3934357499995921E-3</v>
      </c>
    </row>
    <row r="522" spans="20:30" x14ac:dyDescent="0.2">
      <c r="T522" s="400" t="s">
        <v>73</v>
      </c>
      <c r="U522" s="413">
        <v>43494</v>
      </c>
      <c r="V522" s="406">
        <v>-1.7274647292401131E-3</v>
      </c>
      <c r="W522" s="406">
        <v>-1.7273700166443339E-3</v>
      </c>
      <c r="X522" s="407">
        <f t="shared" si="24"/>
        <v>-9.4712595779221365E-4</v>
      </c>
      <c r="Z522" s="400" t="s">
        <v>73</v>
      </c>
      <c r="AA522" s="413">
        <v>43493</v>
      </c>
      <c r="AB522" s="406">
        <v>-1.7300431433876879E-3</v>
      </c>
      <c r="AC522" s="406">
        <v>-1.7299078651582859E-3</v>
      </c>
      <c r="AD522" s="407">
        <f t="shared" si="25"/>
        <v>-1.3527822940203986E-3</v>
      </c>
    </row>
    <row r="523" spans="20:30" x14ac:dyDescent="0.2">
      <c r="T523" s="400" t="s">
        <v>73</v>
      </c>
      <c r="U523" s="413">
        <v>43495</v>
      </c>
      <c r="V523" s="406">
        <v>-1.7178108560011527E-3</v>
      </c>
      <c r="W523" s="406">
        <v>-1.717724482952292E-3</v>
      </c>
      <c r="X523" s="407">
        <f t="shared" si="24"/>
        <v>-8.6373048860735602E-4</v>
      </c>
      <c r="Z523" s="400" t="s">
        <v>73</v>
      </c>
      <c r="AA523" s="413">
        <v>43494</v>
      </c>
      <c r="AB523" s="406">
        <v>-1.7209541713835168E-3</v>
      </c>
      <c r="AC523" s="406">
        <v>-1.7208240425373577E-3</v>
      </c>
      <c r="AD523" s="407">
        <f t="shared" si="25"/>
        <v>-1.3012884615909784E-3</v>
      </c>
    </row>
    <row r="524" spans="20:30" x14ac:dyDescent="0.2">
      <c r="T524" s="400" t="s">
        <v>73</v>
      </c>
      <c r="U524" s="413">
        <v>43496</v>
      </c>
      <c r="V524" s="406">
        <v>-1.712995238586138E-3</v>
      </c>
      <c r="W524" s="406">
        <v>-1.7129133483913378E-3</v>
      </c>
      <c r="X524" s="407">
        <f t="shared" si="24"/>
        <v>-8.1890194800118138E-4</v>
      </c>
      <c r="Z524" s="400" t="s">
        <v>73</v>
      </c>
      <c r="AA524" s="413">
        <v>43495</v>
      </c>
      <c r="AB524" s="406">
        <v>-1.7164007288964123E-3</v>
      </c>
      <c r="AC524" s="406">
        <v>-1.7162737211183026E-3</v>
      </c>
      <c r="AD524" s="407">
        <f t="shared" si="25"/>
        <v>-1.2700777810969316E-3</v>
      </c>
    </row>
    <row r="525" spans="20:30" x14ac:dyDescent="0.2">
      <c r="T525" s="400" t="s">
        <v>73</v>
      </c>
      <c r="U525" s="413">
        <v>43497</v>
      </c>
      <c r="V525" s="406">
        <v>-1.7081865301787761E-3</v>
      </c>
      <c r="W525" s="406">
        <v>-1.708109312041345E-3</v>
      </c>
      <c r="X525" s="407">
        <f t="shared" si="24"/>
        <v>-7.7218137431098177E-4</v>
      </c>
      <c r="Z525" s="400" t="s">
        <v>73</v>
      </c>
      <c r="AA525" s="413">
        <v>43496</v>
      </c>
      <c r="AB525" s="406">
        <v>-1.7118419226765332E-3</v>
      </c>
      <c r="AC525" s="406">
        <v>-1.711718366150493E-3</v>
      </c>
      <c r="AD525" s="407">
        <f t="shared" si="25"/>
        <v>-1.235565260401892E-3</v>
      </c>
    </row>
    <row r="526" spans="20:30" x14ac:dyDescent="0.2">
      <c r="T526" s="400" t="s">
        <v>73</v>
      </c>
      <c r="U526" s="413">
        <v>43500</v>
      </c>
      <c r="V526" s="406">
        <v>-1.7033848092724659E-3</v>
      </c>
      <c r="W526" s="406">
        <v>-1.7033124529225081E-3</v>
      </c>
      <c r="X526" s="407">
        <f t="shared" si="24"/>
        <v>-7.2356349957837865E-4</v>
      </c>
      <c r="Z526" s="400" t="s">
        <v>73</v>
      </c>
      <c r="AA526" s="413">
        <v>43497</v>
      </c>
      <c r="AB526" s="406">
        <v>-1.707277759775122E-3</v>
      </c>
      <c r="AC526" s="406">
        <v>-1.7071579865897558E-3</v>
      </c>
      <c r="AD526" s="407">
        <f t="shared" si="25"/>
        <v>-1.1977318536623982E-3</v>
      </c>
    </row>
    <row r="527" spans="20:30" x14ac:dyDescent="0.2">
      <c r="T527" s="400" t="s">
        <v>73</v>
      </c>
      <c r="U527" s="413">
        <v>43501</v>
      </c>
      <c r="V527" s="406">
        <v>-1.6938050503533834E-3</v>
      </c>
      <c r="W527" s="406">
        <v>-1.6937430542319433E-3</v>
      </c>
      <c r="X527" s="407">
        <f t="shared" si="24"/>
        <v>-6.1996121440092283E-4</v>
      </c>
      <c r="Z527" s="400" t="s">
        <v>73</v>
      </c>
      <c r="AA527" s="413">
        <v>43500</v>
      </c>
      <c r="AB527" s="406">
        <v>-1.6981316118620741E-3</v>
      </c>
      <c r="AC527" s="406">
        <v>-1.6980205206202732E-3</v>
      </c>
      <c r="AD527" s="407">
        <f t="shared" si="25"/>
        <v>-1.1109124180091155E-3</v>
      </c>
    </row>
    <row r="528" spans="20:30" x14ac:dyDescent="0.2">
      <c r="T528" s="400" t="s">
        <v>73</v>
      </c>
      <c r="U528" s="413">
        <v>43502</v>
      </c>
      <c r="V528" s="406">
        <v>-1.6842493664736996E-3</v>
      </c>
      <c r="W528" s="406">
        <v>-1.6841983709459578E-3</v>
      </c>
      <c r="X528" s="407">
        <f t="shared" si="24"/>
        <v>-5.0995527741759875E-4</v>
      </c>
      <c r="Z528" s="400" t="s">
        <v>73</v>
      </c>
      <c r="AA528" s="413">
        <v>43501</v>
      </c>
      <c r="AB528" s="406">
        <v>-1.6889676763414819E-3</v>
      </c>
      <c r="AC528" s="406">
        <v>-1.6888663909173953E-3</v>
      </c>
      <c r="AD528" s="407">
        <f t="shared" si="25"/>
        <v>-1.0128542408667333E-3</v>
      </c>
    </row>
    <row r="529" spans="20:30" x14ac:dyDescent="0.2">
      <c r="T529" s="400" t="s">
        <v>73</v>
      </c>
      <c r="U529" s="413">
        <v>43503</v>
      </c>
      <c r="V529" s="406">
        <v>-1.6794837577993331E-3</v>
      </c>
      <c r="W529" s="406">
        <v>-1.6794385848259525E-3</v>
      </c>
      <c r="X529" s="407">
        <f t="shared" si="24"/>
        <v>-4.5172973380577103E-4</v>
      </c>
      <c r="Z529" s="400" t="s">
        <v>73</v>
      </c>
      <c r="AA529" s="413">
        <v>43502</v>
      </c>
      <c r="AB529" s="406">
        <v>-1.6843768317490924E-3</v>
      </c>
      <c r="AC529" s="406">
        <v>-1.684281015314021E-3</v>
      </c>
      <c r="AD529" s="407">
        <f t="shared" si="25"/>
        <v>-9.5816435071328226E-4</v>
      </c>
    </row>
    <row r="530" spans="20:30" x14ac:dyDescent="0.2">
      <c r="T530" s="400" t="s">
        <v>73</v>
      </c>
      <c r="U530" s="413">
        <v>43504</v>
      </c>
      <c r="V530" s="406">
        <v>-1.6747256066948651E-3</v>
      </c>
      <c r="W530" s="406">
        <v>-1.6746864505850431E-3</v>
      </c>
      <c r="X530" s="407">
        <f t="shared" si="24"/>
        <v>-3.9156109821972956E-4</v>
      </c>
      <c r="Z530" s="400" t="s">
        <v>73</v>
      </c>
      <c r="AA530" s="413">
        <v>43503</v>
      </c>
      <c r="AB530" s="406">
        <v>-1.6797806714859244E-3</v>
      </c>
      <c r="AC530" s="406">
        <v>-1.6796906663807979E-3</v>
      </c>
      <c r="AD530" s="407">
        <f t="shared" si="25"/>
        <v>-9.0005105126507098E-4</v>
      </c>
    </row>
    <row r="531" spans="20:30" x14ac:dyDescent="0.2">
      <c r="T531" s="400" t="s">
        <v>73</v>
      </c>
      <c r="U531" s="413">
        <v>43507</v>
      </c>
      <c r="V531" s="406">
        <v>-1.6699749915321841E-3</v>
      </c>
      <c r="W531" s="406">
        <v>-1.6699420474866238E-3</v>
      </c>
      <c r="X531" s="407">
        <f t="shared" si="24"/>
        <v>-3.2944045560328108E-4</v>
      </c>
      <c r="Z531" s="400" t="s">
        <v>73</v>
      </c>
      <c r="AA531" s="413">
        <v>43504</v>
      </c>
      <c r="AB531" s="406">
        <v>-1.6751792022791198E-3</v>
      </c>
      <c r="AC531" s="406">
        <v>-1.6750953522631708E-3</v>
      </c>
      <c r="AD531" s="407">
        <f t="shared" si="25"/>
        <v>-8.3850015949018045E-4</v>
      </c>
    </row>
    <row r="532" spans="20:30" x14ac:dyDescent="0.2">
      <c r="T532" s="400" t="s">
        <v>73</v>
      </c>
      <c r="U532" s="413">
        <v>43508</v>
      </c>
      <c r="V532" s="406">
        <v>-1.6604992724507206E-3</v>
      </c>
      <c r="W532" s="406">
        <v>-1.66047940720938E-3</v>
      </c>
      <c r="X532" s="407">
        <f t="shared" si="24"/>
        <v>-1.9865241340571646E-4</v>
      </c>
      <c r="Z532" s="400" t="s">
        <v>73</v>
      </c>
      <c r="AA532" s="413">
        <v>43507</v>
      </c>
      <c r="AB532" s="406">
        <v>-1.6659586014306073E-3</v>
      </c>
      <c r="AC532" s="406">
        <v>-1.6658882169454544E-3</v>
      </c>
      <c r="AD532" s="407">
        <f t="shared" si="25"/>
        <v>-7.0384485152934911E-4</v>
      </c>
    </row>
    <row r="533" spans="20:30" x14ac:dyDescent="0.2">
      <c r="T533" s="400" t="s">
        <v>73</v>
      </c>
      <c r="U533" s="413">
        <v>43509</v>
      </c>
      <c r="V533" s="406">
        <v>-1.6510494566414934E-3</v>
      </c>
      <c r="W533" s="406">
        <v>-1.6510433284208199E-3</v>
      </c>
      <c r="X533" s="407">
        <f t="shared" si="24"/>
        <v>-6.1282206735395472E-5</v>
      </c>
      <c r="Z533" s="400" t="s">
        <v>73</v>
      </c>
      <c r="AA533" s="413">
        <v>43508</v>
      </c>
      <c r="AB533" s="406">
        <v>-1.6567203725021185E-3</v>
      </c>
      <c r="AC533" s="406">
        <v>-1.6566646170275007E-3</v>
      </c>
      <c r="AD533" s="407">
        <f t="shared" si="25"/>
        <v>-5.5755474617866924E-4</v>
      </c>
    </row>
    <row r="534" spans="20:30" x14ac:dyDescent="0.2">
      <c r="T534" s="400" t="s">
        <v>73</v>
      </c>
      <c r="U534" s="413">
        <v>43510</v>
      </c>
      <c r="V534" s="406">
        <v>-1.6463376960355093E-3</v>
      </c>
      <c r="W534" s="406">
        <v>-1.6463387676342674E-3</v>
      </c>
      <c r="X534" s="407">
        <f t="shared" si="24"/>
        <v>1.0715987580796338E-5</v>
      </c>
      <c r="Z534" s="400" t="s">
        <v>73</v>
      </c>
      <c r="AA534" s="413">
        <v>43509</v>
      </c>
      <c r="AB534" s="406">
        <v>-1.6520924610636313E-3</v>
      </c>
      <c r="AC534" s="406">
        <v>-1.6520446060979774E-3</v>
      </c>
      <c r="AD534" s="407">
        <f t="shared" si="25"/>
        <v>-4.7854965653810339E-4</v>
      </c>
    </row>
    <row r="535" spans="20:30" x14ac:dyDescent="0.2">
      <c r="T535" s="400" t="s">
        <v>73</v>
      </c>
      <c r="U535" s="413">
        <v>43511</v>
      </c>
      <c r="V535" s="406">
        <v>-1.6416339416021593E-3</v>
      </c>
      <c r="W535" s="406">
        <v>-1.641642412759621E-3</v>
      </c>
      <c r="X535" s="407">
        <f t="shared" si="24"/>
        <v>8.4711574616959384E-5</v>
      </c>
      <c r="Z535" s="400" t="s">
        <v>73</v>
      </c>
      <c r="AA535" s="413">
        <v>43510</v>
      </c>
      <c r="AB535" s="406">
        <v>-1.6474592817733624E-3</v>
      </c>
      <c r="AC535" s="406">
        <v>-1.6474196814092723E-3</v>
      </c>
      <c r="AD535" s="407">
        <f t="shared" si="25"/>
        <v>-3.9600364090111237E-4</v>
      </c>
    </row>
    <row r="536" spans="20:30" x14ac:dyDescent="0.2">
      <c r="T536" s="400" t="s">
        <v>73</v>
      </c>
      <c r="U536" s="413">
        <v>43514</v>
      </c>
      <c r="V536" s="406">
        <v>-1.6369382715511545E-3</v>
      </c>
      <c r="W536" s="406">
        <v>-1.6369543426549575E-3</v>
      </c>
      <c r="X536" s="407">
        <f t="shared" si="24"/>
        <v>1.6071103803002099E-4</v>
      </c>
      <c r="Z536" s="400" t="s">
        <v>73</v>
      </c>
      <c r="AA536" s="413">
        <v>43511</v>
      </c>
      <c r="AB536" s="406">
        <v>-1.642820841358393E-3</v>
      </c>
      <c r="AC536" s="406">
        <v>-1.642789851593048E-3</v>
      </c>
      <c r="AD536" s="407">
        <f t="shared" si="25"/>
        <v>-3.0989765345025566E-4</v>
      </c>
    </row>
    <row r="537" spans="20:30" x14ac:dyDescent="0.2">
      <c r="T537" s="400" t="s">
        <v>73</v>
      </c>
      <c r="U537" s="413">
        <v>43515</v>
      </c>
      <c r="V537" s="406">
        <v>-1.6275742709394435E-3</v>
      </c>
      <c r="W537" s="406">
        <v>-1.6276062148263127E-3</v>
      </c>
      <c r="X537" s="407">
        <f t="shared" si="24"/>
        <v>3.1943886869218244E-4</v>
      </c>
      <c r="Z537" s="400" t="s">
        <v>73</v>
      </c>
      <c r="AA537" s="413">
        <v>43514</v>
      </c>
      <c r="AB537" s="406">
        <v>-1.6335264577845617E-3</v>
      </c>
      <c r="AC537" s="406">
        <v>-1.6335138838796169E-3</v>
      </c>
      <c r="AD537" s="407">
        <f t="shared" si="25"/>
        <v>-1.2573904944806688E-4</v>
      </c>
    </row>
    <row r="538" spans="20:30" x14ac:dyDescent="0.2">
      <c r="T538" s="400" t="s">
        <v>73</v>
      </c>
      <c r="U538" s="413">
        <v>43516</v>
      </c>
      <c r="V538" s="406">
        <v>-1.6182380018363795E-3</v>
      </c>
      <c r="W538" s="406">
        <v>-1.6182864947157051E-3</v>
      </c>
      <c r="X538" s="407">
        <f t="shared" si="24"/>
        <v>4.849287932556616E-4</v>
      </c>
      <c r="Z538" s="400" t="s">
        <v>73</v>
      </c>
      <c r="AA538" s="413">
        <v>43515</v>
      </c>
      <c r="AB538" s="406">
        <v>-1.6242146056674354E-3</v>
      </c>
      <c r="AC538" s="406">
        <v>-1.6242216508898834E-3</v>
      </c>
      <c r="AD538" s="407">
        <f t="shared" si="25"/>
        <v>7.045222447966959E-5</v>
      </c>
    </row>
    <row r="539" spans="20:30" x14ac:dyDescent="0.2">
      <c r="T539" s="400" t="s">
        <v>73</v>
      </c>
      <c r="U539" s="413">
        <v>43517</v>
      </c>
      <c r="V539" s="406">
        <v>-1.6135839288281119E-3</v>
      </c>
      <c r="W539" s="406">
        <v>-1.6136410363161823E-3</v>
      </c>
      <c r="X539" s="407">
        <f t="shared" si="24"/>
        <v>5.7107488070449325E-4</v>
      </c>
      <c r="Z539" s="400" t="s">
        <v>73</v>
      </c>
      <c r="AA539" s="413">
        <v>43516</v>
      </c>
      <c r="AB539" s="406">
        <v>-1.6195499623990718E-3</v>
      </c>
      <c r="AC539" s="406">
        <v>-1.6195674230872821E-3</v>
      </c>
      <c r="AD539" s="407">
        <f t="shared" si="25"/>
        <v>1.7460688210395314E-4</v>
      </c>
    </row>
    <row r="540" spans="20:30" x14ac:dyDescent="0.2">
      <c r="T540" s="400" t="s">
        <v>73</v>
      </c>
      <c r="U540" s="413">
        <v>43518</v>
      </c>
      <c r="V540" s="406">
        <v>-1.6089384102707714E-3</v>
      </c>
      <c r="W540" s="406">
        <v>-1.6090043376179794E-3</v>
      </c>
      <c r="X540" s="407">
        <f t="shared" si="24"/>
        <v>6.592734720796932E-4</v>
      </c>
      <c r="Z540" s="400" t="s">
        <v>73</v>
      </c>
      <c r="AA540" s="413">
        <v>43517</v>
      </c>
      <c r="AB540" s="406">
        <v>-1.6148800990978328E-3</v>
      </c>
      <c r="AC540" s="406">
        <v>-1.6149083412986863E-3</v>
      </c>
      <c r="AD540" s="407">
        <f t="shared" si="25"/>
        <v>2.8242200853564187E-4</v>
      </c>
    </row>
    <row r="541" spans="20:30" x14ac:dyDescent="0.2">
      <c r="T541" s="400" t="s">
        <v>73</v>
      </c>
      <c r="U541" s="413">
        <v>43521</v>
      </c>
      <c r="V541" s="406">
        <v>-1.6043015246982554E-3</v>
      </c>
      <c r="W541" s="406">
        <v>-1.6043764778438834E-3</v>
      </c>
      <c r="X541" s="407">
        <f t="shared" si="24"/>
        <v>7.4953145628043477E-4</v>
      </c>
      <c r="Z541" s="400" t="s">
        <v>73</v>
      </c>
      <c r="AA541" s="413">
        <v>43518</v>
      </c>
      <c r="AB541" s="406">
        <v>-1.6102050226934393E-3</v>
      </c>
      <c r="AC541" s="406">
        <v>-1.6102444142368285E-3</v>
      </c>
      <c r="AD541" s="407">
        <f t="shared" si="25"/>
        <v>3.9391543389145911E-4</v>
      </c>
    </row>
    <row r="542" spans="20:30" x14ac:dyDescent="0.2">
      <c r="T542" s="400" t="s">
        <v>73</v>
      </c>
      <c r="U542" s="413">
        <v>43522</v>
      </c>
      <c r="V542" s="406">
        <v>-1.595056921282217E-3</v>
      </c>
      <c r="W542" s="406">
        <v>-1.5951506164552339E-3</v>
      </c>
      <c r="X542" s="407">
        <f t="shared" si="24"/>
        <v>9.3695173016862532E-4</v>
      </c>
      <c r="Z542" s="400" t="s">
        <v>73</v>
      </c>
      <c r="AA542" s="413">
        <v>43521</v>
      </c>
      <c r="AB542" s="406">
        <v>-1.6008375264927835E-3</v>
      </c>
      <c r="AC542" s="406">
        <v>-1.6009004511533559E-3</v>
      </c>
      <c r="AD542" s="407">
        <f t="shared" si="25"/>
        <v>6.292466057239432E-4</v>
      </c>
    </row>
    <row r="543" spans="20:30" x14ac:dyDescent="0.2">
      <c r="T543" s="400" t="s">
        <v>73</v>
      </c>
      <c r="U543" s="413">
        <v>43523</v>
      </c>
      <c r="V543" s="406">
        <v>-1.5858418776249252E-3</v>
      </c>
      <c r="W543" s="406">
        <v>-1.5859550090799581E-3</v>
      </c>
      <c r="X543" s="407">
        <f t="shared" si="24"/>
        <v>1.1313145503299288E-3</v>
      </c>
      <c r="Z543" s="400" t="s">
        <v>73</v>
      </c>
      <c r="AA543" s="413">
        <v>43522</v>
      </c>
      <c r="AB543" s="406">
        <v>-1.5914527213960795E-3</v>
      </c>
      <c r="AC543" s="406">
        <v>-1.591540422161544E-3</v>
      </c>
      <c r="AD543" s="407">
        <f t="shared" si="25"/>
        <v>8.7700765464496927E-4</v>
      </c>
    </row>
    <row r="544" spans="20:30" x14ac:dyDescent="0.2">
      <c r="T544" s="400" t="s">
        <v>73</v>
      </c>
      <c r="U544" s="413">
        <v>43524</v>
      </c>
      <c r="V544" s="406">
        <v>-1.5812493314182501E-3</v>
      </c>
      <c r="W544" s="406">
        <v>-1.5813725302008151E-3</v>
      </c>
      <c r="X544" s="407">
        <f t="shared" si="24"/>
        <v>1.2319878256493791E-3</v>
      </c>
      <c r="Z544" s="400" t="s">
        <v>73</v>
      </c>
      <c r="AA544" s="413">
        <v>43523</v>
      </c>
      <c r="AB544" s="406">
        <v>-1.5867516814355041E-3</v>
      </c>
      <c r="AC544" s="406">
        <v>-1.5868523961008638E-3</v>
      </c>
      <c r="AD544" s="407">
        <f t="shared" si="25"/>
        <v>1.0071466535971699E-3</v>
      </c>
    </row>
    <row r="545" spans="20:30" x14ac:dyDescent="0.2">
      <c r="T545" s="400" t="s">
        <v>73</v>
      </c>
      <c r="U545" s="413">
        <v>43525</v>
      </c>
      <c r="V545" s="406">
        <v>-1.5766658883053552E-3</v>
      </c>
      <c r="W545" s="406">
        <v>-1.5767993648933025E-3</v>
      </c>
      <c r="X545" s="407">
        <f t="shared" si="24"/>
        <v>1.3347658794730932E-3</v>
      </c>
      <c r="Z545" s="400" t="s">
        <v>73</v>
      </c>
      <c r="AA545" s="413">
        <v>43524</v>
      </c>
      <c r="AB545" s="406">
        <v>-1.5820454692609704E-3</v>
      </c>
      <c r="AC545" s="406">
        <v>-1.5821595757463342E-3</v>
      </c>
      <c r="AD545" s="407">
        <f t="shared" si="25"/>
        <v>1.1410648536377271E-3</v>
      </c>
    </row>
    <row r="546" spans="20:30" x14ac:dyDescent="0.2">
      <c r="T546" s="400" t="s">
        <v>73</v>
      </c>
      <c r="U546" s="413">
        <v>43528</v>
      </c>
      <c r="V546" s="406">
        <v>-1.5720916263743572E-3</v>
      </c>
      <c r="W546" s="406">
        <v>-1.5722355922180909E-3</v>
      </c>
      <c r="X546" s="407">
        <f t="shared" si="24"/>
        <v>1.4396584373374197E-3</v>
      </c>
      <c r="Z546" s="400" t="s">
        <v>73</v>
      </c>
      <c r="AA546" s="413">
        <v>43525</v>
      </c>
      <c r="AB546" s="406">
        <v>-1.5773340918427208E-3</v>
      </c>
      <c r="AC546" s="406">
        <v>-1.5774619698917321E-3</v>
      </c>
      <c r="AD546" s="407">
        <f t="shared" si="25"/>
        <v>1.2787804901126E-3</v>
      </c>
    </row>
    <row r="547" spans="20:30" x14ac:dyDescent="0.2">
      <c r="T547" s="400" t="s">
        <v>73</v>
      </c>
      <c r="U547" s="413">
        <v>43529</v>
      </c>
      <c r="V547" s="406">
        <v>-1.5629740989439849E-3</v>
      </c>
      <c r="W547" s="406">
        <v>-1.5631397514708847E-3</v>
      </c>
      <c r="X547" s="407">
        <f t="shared" si="24"/>
        <v>1.6565252689980554E-3</v>
      </c>
      <c r="Z547" s="400" t="s">
        <v>73</v>
      </c>
      <c r="AA547" s="413">
        <v>43528</v>
      </c>
      <c r="AB547" s="406">
        <v>-1.5678941532989079E-3</v>
      </c>
      <c r="AC547" s="406">
        <v>-1.5680508486306968E-3</v>
      </c>
      <c r="AD547" s="407">
        <f t="shared" si="25"/>
        <v>1.5669533178896272E-3</v>
      </c>
    </row>
    <row r="548" spans="20:30" x14ac:dyDescent="0.2">
      <c r="T548" s="400" t="s">
        <v>73</v>
      </c>
      <c r="U548" s="413">
        <v>43530</v>
      </c>
      <c r="V548" s="406">
        <v>-1.5538879594033592E-3</v>
      </c>
      <c r="W548" s="406">
        <v>-1.5540760109167635E-3</v>
      </c>
      <c r="X548" s="407">
        <f t="shared" si="24"/>
        <v>1.8805151340436053E-3</v>
      </c>
      <c r="Z548" s="400" t="s">
        <v>73</v>
      </c>
      <c r="AA548" s="413">
        <v>43529</v>
      </c>
      <c r="AB548" s="406">
        <v>-1.558437065408428E-3</v>
      </c>
      <c r="AC548" s="406">
        <v>-1.5586238607825059E-3</v>
      </c>
      <c r="AD548" s="407">
        <f t="shared" si="25"/>
        <v>1.8679537407790756E-3</v>
      </c>
    </row>
    <row r="549" spans="20:30" x14ac:dyDescent="0.2">
      <c r="T549" s="400" t="s">
        <v>73</v>
      </c>
      <c r="U549" s="413">
        <v>43531</v>
      </c>
      <c r="V549" s="406">
        <v>-1.5493607794441568E-3</v>
      </c>
      <c r="W549" s="406">
        <v>-1.5495603885686447E-3</v>
      </c>
      <c r="X549" s="407">
        <f t="shared" si="24"/>
        <v>1.9960912448781752E-3</v>
      </c>
      <c r="Z549" s="400" t="s">
        <v>73</v>
      </c>
      <c r="AA549" s="413">
        <v>43530</v>
      </c>
      <c r="AB549" s="406">
        <v>-1.5536999637717002E-3</v>
      </c>
      <c r="AC549" s="406">
        <v>-1.5539024547950059E-3</v>
      </c>
      <c r="AD549" s="407">
        <f t="shared" si="25"/>
        <v>2.0249102330571062E-3</v>
      </c>
    </row>
    <row r="550" spans="20:30" x14ac:dyDescent="0.2">
      <c r="T550" s="400" t="s">
        <v>73</v>
      </c>
      <c r="U550" s="413">
        <v>43532</v>
      </c>
      <c r="V550" s="406">
        <v>-1.5448432508972574E-3</v>
      </c>
      <c r="W550" s="406">
        <v>-1.5450546335812772E-3</v>
      </c>
      <c r="X550" s="407">
        <f t="shared" si="24"/>
        <v>2.1138268401985072E-3</v>
      </c>
      <c r="Z550" s="400" t="s">
        <v>73</v>
      </c>
      <c r="AA550" s="413">
        <v>43531</v>
      </c>
      <c r="AB550" s="406">
        <v>-1.5489577379020334E-3</v>
      </c>
      <c r="AC550" s="406">
        <v>-1.5491763145705152E-3</v>
      </c>
      <c r="AD550" s="407">
        <f t="shared" si="25"/>
        <v>2.1857666848180968E-3</v>
      </c>
    </row>
    <row r="551" spans="20:30" x14ac:dyDescent="0.2">
      <c r="T551" s="400" t="s">
        <v>73</v>
      </c>
      <c r="U551" s="413">
        <v>43535</v>
      </c>
      <c r="V551" s="406">
        <v>-1.5403354522965267E-3</v>
      </c>
      <c r="W551" s="406">
        <v>-1.5405588252989865E-3</v>
      </c>
      <c r="X551" s="407">
        <f t="shared" si="24"/>
        <v>2.2337300245979866E-3</v>
      </c>
      <c r="Z551" s="400" t="s">
        <v>73</v>
      </c>
      <c r="AA551" s="413">
        <v>43532</v>
      </c>
      <c r="AB551" s="406">
        <v>-1.5442103946075904E-3</v>
      </c>
      <c r="AC551" s="406">
        <v>-1.5444454483760205E-3</v>
      </c>
      <c r="AD551" s="407">
        <f t="shared" si="25"/>
        <v>2.350537684301518E-3</v>
      </c>
    </row>
    <row r="552" spans="20:30" x14ac:dyDescent="0.2">
      <c r="T552" s="400" t="s">
        <v>73</v>
      </c>
      <c r="U552" s="413">
        <v>43536</v>
      </c>
      <c r="V552" s="406">
        <v>-1.5313526793252201E-3</v>
      </c>
      <c r="W552" s="406">
        <v>-1.5316007592105518E-3</v>
      </c>
      <c r="X552" s="407">
        <f t="shared" si="24"/>
        <v>2.4807988533164134E-3</v>
      </c>
      <c r="Z552" s="400" t="s">
        <v>73</v>
      </c>
      <c r="AA552" s="413">
        <v>43535</v>
      </c>
      <c r="AB552" s="406">
        <v>-1.5346986838104878E-3</v>
      </c>
      <c r="AC552" s="406">
        <v>-1.5349680060657558E-3</v>
      </c>
      <c r="AD552" s="407">
        <f t="shared" si="25"/>
        <v>2.6932225526805041E-3</v>
      </c>
    </row>
    <row r="553" spans="20:30" x14ac:dyDescent="0.2">
      <c r="T553" s="400" t="s">
        <v>73</v>
      </c>
      <c r="U553" s="413">
        <v>43537</v>
      </c>
      <c r="V553" s="406">
        <v>-1.5224031225602481E-3</v>
      </c>
      <c r="W553" s="406">
        <v>-1.5226766395811237E-3</v>
      </c>
      <c r="X553" s="407">
        <f t="shared" si="24"/>
        <v>2.7351702087561811E-3</v>
      </c>
      <c r="Z553" s="400" t="s">
        <v>73</v>
      </c>
      <c r="AA553" s="413">
        <v>43536</v>
      </c>
      <c r="AB553" s="406">
        <v>-1.5251699832626558E-3</v>
      </c>
      <c r="AC553" s="406">
        <v>-1.5254748963682136E-3</v>
      </c>
      <c r="AD553" s="407">
        <f t="shared" si="25"/>
        <v>3.0491310555776086E-3</v>
      </c>
    </row>
    <row r="554" spans="20:30" x14ac:dyDescent="0.2">
      <c r="T554" s="400" t="s">
        <v>73</v>
      </c>
      <c r="U554" s="413">
        <v>43538</v>
      </c>
      <c r="V554" s="406">
        <v>-1.5179451482527633E-3</v>
      </c>
      <c r="W554" s="406">
        <v>-1.5182317508140863E-3</v>
      </c>
      <c r="X554" s="407">
        <f t="shared" si="24"/>
        <v>2.8660256132305266E-3</v>
      </c>
      <c r="Z554" s="400" t="s">
        <v>73</v>
      </c>
      <c r="AA554" s="413">
        <v>43537</v>
      </c>
      <c r="AB554" s="406">
        <v>-1.520397155087342E-3</v>
      </c>
      <c r="AC554" s="406">
        <v>-1.5207205291092366E-3</v>
      </c>
      <c r="AD554" s="407">
        <f t="shared" si="25"/>
        <v>3.2337402189460893E-3</v>
      </c>
    </row>
    <row r="555" spans="20:30" x14ac:dyDescent="0.2">
      <c r="T555" s="400" t="s">
        <v>73</v>
      </c>
      <c r="U555" s="413">
        <v>43539</v>
      </c>
      <c r="V555" s="406">
        <v>-1.5134973737164733E-3</v>
      </c>
      <c r="W555" s="406">
        <v>-1.5137972833183374E-3</v>
      </c>
      <c r="X555" s="407">
        <f t="shared" si="24"/>
        <v>2.9990960186414457E-3</v>
      </c>
      <c r="Z555" s="400" t="s">
        <v>73</v>
      </c>
      <c r="AA555" s="413">
        <v>43538</v>
      </c>
      <c r="AB555" s="406">
        <v>-1.5156192506601013E-3</v>
      </c>
      <c r="AC555" s="406">
        <v>-1.5159614874674981E-3</v>
      </c>
      <c r="AD555" s="407">
        <f t="shared" si="25"/>
        <v>3.4223680739678929E-3</v>
      </c>
    </row>
    <row r="556" spans="20:30" x14ac:dyDescent="0.2">
      <c r="T556" s="400" t="s">
        <v>73</v>
      </c>
      <c r="U556" s="413">
        <v>43542</v>
      </c>
      <c r="V556" s="406">
        <v>-1.5090598776067163E-3</v>
      </c>
      <c r="W556" s="406">
        <v>-1.5093733161949641E-3</v>
      </c>
      <c r="X556" s="407">
        <f t="shared" si="24"/>
        <v>3.1343858824780038E-3</v>
      </c>
      <c r="Z556" s="400" t="s">
        <v>73</v>
      </c>
      <c r="AA556" s="413">
        <v>43539</v>
      </c>
      <c r="AB556" s="406">
        <v>-1.5108362763837846E-3</v>
      </c>
      <c r="AC556" s="406">
        <v>-1.5111977795478119E-3</v>
      </c>
      <c r="AD556" s="407">
        <f t="shared" si="25"/>
        <v>3.6150316402730823E-3</v>
      </c>
    </row>
    <row r="557" spans="20:30" x14ac:dyDescent="0.2">
      <c r="T557" s="400" t="s">
        <v>73</v>
      </c>
      <c r="U557" s="413">
        <v>43543</v>
      </c>
      <c r="V557" s="406">
        <v>-1.5002195378845565E-3</v>
      </c>
      <c r="W557" s="406">
        <v>-1.5005607790291927E-3</v>
      </c>
      <c r="X557" s="407">
        <f t="shared" si="24"/>
        <v>3.4124114463621701E-3</v>
      </c>
      <c r="Z557" s="400" t="s">
        <v>73</v>
      </c>
      <c r="AA557" s="413">
        <v>43542</v>
      </c>
      <c r="AB557" s="406">
        <v>-1.5012534637286505E-3</v>
      </c>
      <c r="AC557" s="406">
        <v>-1.5016548532108169E-3</v>
      </c>
      <c r="AD557" s="407">
        <f t="shared" si="25"/>
        <v>4.0138948216648755E-3</v>
      </c>
    </row>
    <row r="558" spans="20:30" x14ac:dyDescent="0.2">
      <c r="T558" s="400" t="s">
        <v>73</v>
      </c>
      <c r="U558" s="413">
        <v>43544</v>
      </c>
      <c r="V558" s="406">
        <v>-1.4914142427195291E-3</v>
      </c>
      <c r="W558" s="406">
        <v>-1.4917840343797639E-3</v>
      </c>
      <c r="X558" s="407">
        <f t="shared" si="24"/>
        <v>3.697916602348264E-3</v>
      </c>
      <c r="Z558" s="400" t="s">
        <v>73</v>
      </c>
      <c r="AA558" s="413">
        <v>43543</v>
      </c>
      <c r="AB558" s="406">
        <v>-1.4916538206784583E-3</v>
      </c>
      <c r="AC558" s="406">
        <v>-1.4920964587358723E-3</v>
      </c>
      <c r="AD558" s="407">
        <f t="shared" si="25"/>
        <v>4.4263805741399931E-3</v>
      </c>
    </row>
    <row r="559" spans="20:30" x14ac:dyDescent="0.2">
      <c r="T559" s="400" t="s">
        <v>73</v>
      </c>
      <c r="U559" s="413">
        <v>43545</v>
      </c>
      <c r="V559" s="406">
        <v>-1.4863926024980883E-3</v>
      </c>
      <c r="W559" s="406">
        <v>-1.4867649864696096E-3</v>
      </c>
      <c r="X559" s="407">
        <f t="shared" si="24"/>
        <v>3.7238397152124757E-3</v>
      </c>
      <c r="Z559" s="400" t="s">
        <v>73</v>
      </c>
      <c r="AA559" s="413">
        <v>43544</v>
      </c>
      <c r="AB559" s="406">
        <v>-1.4864223717287186E-3</v>
      </c>
      <c r="AC559" s="406">
        <v>-1.4868689611262586E-3</v>
      </c>
      <c r="AD559" s="407">
        <f t="shared" si="25"/>
        <v>4.4658939753997214E-3</v>
      </c>
    </row>
    <row r="560" spans="20:30" x14ac:dyDescent="0.2">
      <c r="T560" s="400" t="s">
        <v>73</v>
      </c>
      <c r="U560" s="413">
        <v>43546</v>
      </c>
      <c r="V560" s="406">
        <v>-1.4807449464188905E-3</v>
      </c>
      <c r="W560" s="406">
        <v>-1.4811079648815758E-3</v>
      </c>
      <c r="X560" s="407">
        <f t="shared" si="24"/>
        <v>3.6301846268534284E-3</v>
      </c>
      <c r="Z560" s="400" t="s">
        <v>73</v>
      </c>
      <c r="AA560" s="413">
        <v>43545</v>
      </c>
      <c r="AB560" s="406">
        <v>-1.4807731585410734E-3</v>
      </c>
      <c r="AC560" s="406">
        <v>-1.4812065451553192E-3</v>
      </c>
      <c r="AD560" s="407">
        <f t="shared" si="25"/>
        <v>4.3338661424581308E-3</v>
      </c>
    </row>
    <row r="561" spans="20:30" x14ac:dyDescent="0.2">
      <c r="T561" s="400" t="s">
        <v>73</v>
      </c>
      <c r="U561" s="413">
        <v>43549</v>
      </c>
      <c r="V561" s="406">
        <v>-1.4751080554023083E-3</v>
      </c>
      <c r="W561" s="406">
        <v>-1.4754617464483642E-3</v>
      </c>
      <c r="X561" s="407">
        <f t="shared" si="24"/>
        <v>3.5369104605591055E-3</v>
      </c>
      <c r="Z561" s="400" t="s">
        <v>73</v>
      </c>
      <c r="AA561" s="413">
        <v>43546</v>
      </c>
      <c r="AB561" s="406">
        <v>-1.4751347356215876E-3</v>
      </c>
      <c r="AC561" s="406">
        <v>-1.4755550207206979E-3</v>
      </c>
      <c r="AD561" s="407">
        <f t="shared" si="25"/>
        <v>4.2028509911022638E-3</v>
      </c>
    </row>
    <row r="562" spans="20:30" x14ac:dyDescent="0.2">
      <c r="T562" s="400" t="s">
        <v>73</v>
      </c>
      <c r="U562" s="413">
        <v>43550</v>
      </c>
      <c r="V562" s="406">
        <v>-1.4638706674965027E-3</v>
      </c>
      <c r="W562" s="406">
        <v>-1.464205833817707E-3</v>
      </c>
      <c r="X562" s="407">
        <f t="shared" si="24"/>
        <v>3.3516632120438386E-3</v>
      </c>
      <c r="Z562" s="400" t="s">
        <v>73</v>
      </c>
      <c r="AA562" s="413">
        <v>43549</v>
      </c>
      <c r="AB562" s="406">
        <v>-1.4638943706310077E-3</v>
      </c>
      <c r="AC562" s="406">
        <v>-1.4642887931002396E-3</v>
      </c>
      <c r="AD562" s="407">
        <f t="shared" si="25"/>
        <v>3.9442246923182198E-3</v>
      </c>
    </row>
    <row r="563" spans="20:30" x14ac:dyDescent="0.2">
      <c r="T563" s="400" t="s">
        <v>73</v>
      </c>
      <c r="U563" s="413">
        <v>43551</v>
      </c>
      <c r="V563" s="406">
        <v>-1.4526701857448627E-3</v>
      </c>
      <c r="W563" s="406">
        <v>-1.4529869582988117E-3</v>
      </c>
      <c r="X563" s="407">
        <f t="shared" si="24"/>
        <v>3.1677255394896991E-3</v>
      </c>
      <c r="Z563" s="400" t="s">
        <v>73</v>
      </c>
      <c r="AA563" s="413">
        <v>43550</v>
      </c>
      <c r="AB563" s="406">
        <v>-1.4526909991204547E-3</v>
      </c>
      <c r="AC563" s="406">
        <v>-1.453059903483767E-3</v>
      </c>
      <c r="AD563" s="407">
        <f t="shared" si="25"/>
        <v>3.6890436331225851E-3</v>
      </c>
    </row>
    <row r="564" spans="20:30" x14ac:dyDescent="0.2">
      <c r="T564" s="400" t="s">
        <v>73</v>
      </c>
      <c r="U564" s="413">
        <v>43552</v>
      </c>
      <c r="V564" s="406">
        <v>-1.447088653840868E-3</v>
      </c>
      <c r="W564" s="406">
        <v>-1.4473962958013406E-3</v>
      </c>
      <c r="X564" s="407">
        <f t="shared" si="24"/>
        <v>3.0764196047258253E-3</v>
      </c>
      <c r="Z564" s="400" t="s">
        <v>73</v>
      </c>
      <c r="AA564" s="413">
        <v>43551</v>
      </c>
      <c r="AB564" s="406">
        <v>-1.4471080664877171E-3</v>
      </c>
      <c r="AC564" s="406">
        <v>-1.4474643859695201E-3</v>
      </c>
      <c r="AD564" s="407">
        <f t="shared" si="25"/>
        <v>3.5631948180295941E-3</v>
      </c>
    </row>
    <row r="565" spans="20:30" x14ac:dyDescent="0.2">
      <c r="T565" s="400" t="s">
        <v>73</v>
      </c>
      <c r="U565" s="413">
        <v>43553</v>
      </c>
      <c r="V565" s="406">
        <v>-1.4415185008028217E-3</v>
      </c>
      <c r="W565" s="406">
        <v>-1.4418170522071275E-3</v>
      </c>
      <c r="X565" s="407">
        <f t="shared" si="24"/>
        <v>2.9855140430581732E-3</v>
      </c>
      <c r="Z565" s="400" t="s">
        <v>73</v>
      </c>
      <c r="AA565" s="413">
        <v>43552</v>
      </c>
      <c r="AB565" s="406">
        <v>-1.4415365395473961E-3</v>
      </c>
      <c r="AC565" s="406">
        <v>-1.4418803798733771E-3</v>
      </c>
      <c r="AD565" s="407">
        <f t="shared" si="25"/>
        <v>3.4384032598097983E-3</v>
      </c>
    </row>
    <row r="566" spans="20:30" x14ac:dyDescent="0.2">
      <c r="T566" s="400" t="s">
        <v>73</v>
      </c>
      <c r="U566" s="413">
        <v>43556</v>
      </c>
      <c r="V566" s="406">
        <v>-1.4359598288705764E-3</v>
      </c>
      <c r="W566" s="406">
        <v>-1.4362493302828257E-3</v>
      </c>
      <c r="X566" s="407">
        <f t="shared" si="24"/>
        <v>2.8950141224928262E-3</v>
      </c>
      <c r="Z566" s="400" t="s">
        <v>73</v>
      </c>
      <c r="AA566" s="413">
        <v>43553</v>
      </c>
      <c r="AB566" s="406">
        <v>-1.435976520823007E-3</v>
      </c>
      <c r="AC566" s="406">
        <v>-1.436307988529313E-3</v>
      </c>
      <c r="AD566" s="407">
        <f t="shared" si="25"/>
        <v>3.3146770630609196E-3</v>
      </c>
    </row>
    <row r="567" spans="20:30" x14ac:dyDescent="0.2">
      <c r="T567" s="400" t="s">
        <v>73</v>
      </c>
      <c r="U567" s="413">
        <v>43557</v>
      </c>
      <c r="V567" s="406">
        <v>-1.4248812676149823E-3</v>
      </c>
      <c r="W567" s="406">
        <v>-1.4251528049721465E-3</v>
      </c>
      <c r="X567" s="407">
        <f t="shared" si="24"/>
        <v>2.7153735716422926E-3</v>
      </c>
      <c r="Z567" s="400" t="s">
        <v>73</v>
      </c>
      <c r="AA567" s="413">
        <v>43556</v>
      </c>
      <c r="AB567" s="406">
        <v>-1.4248953570275345E-3</v>
      </c>
      <c r="AC567" s="406">
        <v>-1.4252024382148507E-3</v>
      </c>
      <c r="AD567" s="407">
        <f t="shared" si="25"/>
        <v>3.0708118731615636E-3</v>
      </c>
    </row>
    <row r="568" spans="20:30" x14ac:dyDescent="0.2">
      <c r="T568" s="400" t="s">
        <v>73</v>
      </c>
      <c r="U568" s="413">
        <v>43558</v>
      </c>
      <c r="V568" s="406">
        <v>-1.4138420004795491E-3</v>
      </c>
      <c r="W568" s="406">
        <v>-1.4140957113738075E-3</v>
      </c>
      <c r="X568" s="407">
        <f t="shared" si="24"/>
        <v>2.5371089425836255E-3</v>
      </c>
      <c r="Z568" s="400" t="s">
        <v>73</v>
      </c>
      <c r="AA568" s="413">
        <v>43557</v>
      </c>
      <c r="AB568" s="406">
        <v>-1.413853579484969E-3</v>
      </c>
      <c r="AC568" s="406">
        <v>-1.4141366369459782E-3</v>
      </c>
      <c r="AD568" s="407">
        <f t="shared" si="25"/>
        <v>2.8305746100926871E-3</v>
      </c>
    </row>
    <row r="569" spans="20:30" x14ac:dyDescent="0.2">
      <c r="T569" s="400" t="s">
        <v>73</v>
      </c>
      <c r="U569" s="413">
        <v>43559</v>
      </c>
      <c r="V569" s="406">
        <v>-1.4083422696986765E-3</v>
      </c>
      <c r="W569" s="406">
        <v>-1.408587136946915E-3</v>
      </c>
      <c r="X569" s="407">
        <f t="shared" si="24"/>
        <v>2.4486724823843953E-3</v>
      </c>
      <c r="Z569" s="400" t="s">
        <v>73</v>
      </c>
      <c r="AA569" s="413">
        <v>43558</v>
      </c>
      <c r="AB569" s="406">
        <v>-1.4083526402992126E-3</v>
      </c>
      <c r="AC569" s="406">
        <v>-1.4086238692487632E-3</v>
      </c>
      <c r="AD569" s="407">
        <f t="shared" si="25"/>
        <v>2.7122894955054593E-3</v>
      </c>
    </row>
    <row r="570" spans="20:30" x14ac:dyDescent="0.2">
      <c r="T570" s="400" t="s">
        <v>73</v>
      </c>
      <c r="U570" s="413">
        <v>43560</v>
      </c>
      <c r="V570" s="406">
        <v>-1.4028546343941206E-3</v>
      </c>
      <c r="W570" s="406">
        <v>-1.4030906998977024E-3</v>
      </c>
      <c r="X570" s="407">
        <f t="shared" si="24"/>
        <v>2.36065503581755E-3</v>
      </c>
      <c r="Z570" s="400" t="s">
        <v>73</v>
      </c>
      <c r="AA570" s="413">
        <v>43559</v>
      </c>
      <c r="AB570" s="406">
        <v>-1.4028638245508842E-3</v>
      </c>
      <c r="AC570" s="406">
        <v>-1.4031233362257894E-3</v>
      </c>
      <c r="AD570" s="407">
        <f t="shared" si="25"/>
        <v>2.5951167490520337E-3</v>
      </c>
    </row>
    <row r="571" spans="20:30" x14ac:dyDescent="0.2">
      <c r="T571" s="400" t="s">
        <v>73</v>
      </c>
      <c r="U571" s="413">
        <v>43563</v>
      </c>
      <c r="V571" s="406">
        <v>-1.39737919660298E-3</v>
      </c>
      <c r="W571" s="406">
        <v>-1.3976065027900674E-3</v>
      </c>
      <c r="X571" s="407">
        <f t="shared" si="24"/>
        <v>2.2730618708739943E-3</v>
      </c>
      <c r="Z571" s="400" t="s">
        <v>73</v>
      </c>
      <c r="AA571" s="413">
        <v>43560</v>
      </c>
      <c r="AB571" s="406">
        <v>-1.3973872349254532E-3</v>
      </c>
      <c r="AC571" s="406">
        <v>-1.3976351412108934E-3</v>
      </c>
      <c r="AD571" s="407">
        <f t="shared" si="25"/>
        <v>2.4790628544023481E-3</v>
      </c>
    </row>
    <row r="572" spans="20:30" x14ac:dyDescent="0.2">
      <c r="T572" s="400" t="s">
        <v>73</v>
      </c>
      <c r="U572" s="413">
        <v>43564</v>
      </c>
      <c r="V572" s="406">
        <v>-1.3864694914141201E-3</v>
      </c>
      <c r="W572" s="406">
        <v>-1.3866794217606722E-3</v>
      </c>
      <c r="X572" s="407">
        <f t="shared" si="24"/>
        <v>2.0993034655211393E-3</v>
      </c>
      <c r="Z572" s="400" t="s">
        <v>73</v>
      </c>
      <c r="AA572" s="413">
        <v>43563</v>
      </c>
      <c r="AB572" s="406">
        <v>-1.3864753220715737E-3</v>
      </c>
      <c r="AC572" s="406">
        <v>-1.3867003948050544E-3</v>
      </c>
      <c r="AD572" s="407">
        <f t="shared" si="25"/>
        <v>2.250727334806614E-3</v>
      </c>
    </row>
    <row r="573" spans="20:30" x14ac:dyDescent="0.2">
      <c r="T573" s="400" t="s">
        <v>73</v>
      </c>
      <c r="U573" s="413">
        <v>43565</v>
      </c>
      <c r="V573" s="406">
        <v>-1.3756014683252067E-3</v>
      </c>
      <c r="W573" s="406">
        <v>-1.3757941668364438E-3</v>
      </c>
      <c r="X573" s="407">
        <f t="shared" si="24"/>
        <v>1.9269851123712017E-3</v>
      </c>
      <c r="Z573" s="400" t="s">
        <v>73</v>
      </c>
      <c r="AA573" s="413">
        <v>43564</v>
      </c>
      <c r="AB573" s="406">
        <v>-1.3756051883635153E-3</v>
      </c>
      <c r="AC573" s="406">
        <v>-1.375807808516801E-3</v>
      </c>
      <c r="AD573" s="407">
        <f t="shared" si="25"/>
        <v>2.0262015328563997E-3</v>
      </c>
    </row>
    <row r="574" spans="20:30" x14ac:dyDescent="0.2">
      <c r="T574" s="400" t="s">
        <v>73</v>
      </c>
      <c r="U574" s="413">
        <v>43566</v>
      </c>
      <c r="V574" s="406">
        <v>-1.3701885538041178E-3</v>
      </c>
      <c r="W574" s="406">
        <v>-1.3703727090298705E-3</v>
      </c>
      <c r="X574" s="407">
        <f t="shared" si="24"/>
        <v>1.8415522575268573E-3</v>
      </c>
      <c r="Z574" s="400" t="s">
        <v>73</v>
      </c>
      <c r="AA574" s="413">
        <v>43565</v>
      </c>
      <c r="AB574" s="406">
        <v>-1.3701912674058782E-3</v>
      </c>
      <c r="AC574" s="406">
        <v>-1.3703828537930186E-3</v>
      </c>
      <c r="AD574" s="407">
        <f t="shared" si="25"/>
        <v>1.915863871403134E-3</v>
      </c>
    </row>
    <row r="575" spans="20:30" x14ac:dyDescent="0.2">
      <c r="T575" s="400" t="s">
        <v>73</v>
      </c>
      <c r="U575" s="413">
        <v>43567</v>
      </c>
      <c r="V575" s="406">
        <v>-1.3647884508020429E-3</v>
      </c>
      <c r="W575" s="406">
        <v>-1.3649641069129587E-3</v>
      </c>
      <c r="X575" s="407">
        <f t="shared" si="24"/>
        <v>1.7565611091585956E-3</v>
      </c>
      <c r="Z575" s="400" t="s">
        <v>73</v>
      </c>
      <c r="AA575" s="413">
        <v>43566</v>
      </c>
      <c r="AB575" s="406">
        <v>-1.3647901879139976E-3</v>
      </c>
      <c r="AC575" s="406">
        <v>-1.3649708570803137E-3</v>
      </c>
      <c r="AD575" s="407">
        <f t="shared" si="25"/>
        <v>1.8066916631612369E-3</v>
      </c>
    </row>
    <row r="576" spans="20:30" x14ac:dyDescent="0.2">
      <c r="T576" s="400" t="s">
        <v>73</v>
      </c>
      <c r="U576" s="413">
        <v>43570</v>
      </c>
      <c r="V576" s="406">
        <v>-1.3594012618828629E-3</v>
      </c>
      <c r="W576" s="406">
        <v>-1.3595684630901108E-3</v>
      </c>
      <c r="X576" s="407">
        <f t="shared" si="24"/>
        <v>1.6720120724783051E-3</v>
      </c>
      <c r="Z576" s="400" t="s">
        <v>73</v>
      </c>
      <c r="AA576" s="413">
        <v>43567</v>
      </c>
      <c r="AB576" s="406">
        <v>-1.3594020522491369E-3</v>
      </c>
      <c r="AC576" s="406">
        <v>-1.3595719218745968E-3</v>
      </c>
      <c r="AD576" s="407">
        <f t="shared" si="25"/>
        <v>1.6986962545991781E-3</v>
      </c>
    </row>
    <row r="577" spans="20:30" x14ac:dyDescent="0.2">
      <c r="T577" s="400" t="s">
        <v>73</v>
      </c>
      <c r="U577" s="413">
        <v>43571</v>
      </c>
      <c r="V577" s="406">
        <v>-1.3486704424196137E-3</v>
      </c>
      <c r="W577" s="406">
        <v>-1.3488208831527915E-3</v>
      </c>
      <c r="X577" s="407">
        <f t="shared" si="24"/>
        <v>1.5044073317779447E-3</v>
      </c>
      <c r="Z577" s="400" t="s">
        <v>73</v>
      </c>
      <c r="AA577" s="413">
        <v>43570</v>
      </c>
      <c r="AB577" s="406">
        <v>-1.3486694401766879E-3</v>
      </c>
      <c r="AC577" s="406">
        <v>-1.3488181058415592E-3</v>
      </c>
      <c r="AD577" s="407">
        <f t="shared" si="25"/>
        <v>1.4866566487125969E-3</v>
      </c>
    </row>
    <row r="578" spans="20:30" x14ac:dyDescent="0.2">
      <c r="T578" s="400" t="s">
        <v>73</v>
      </c>
      <c r="U578" s="413">
        <v>43572</v>
      </c>
      <c r="V578" s="406">
        <v>-1.3379836930850902E-3</v>
      </c>
      <c r="W578" s="406">
        <v>-1.3381175238403465E-3</v>
      </c>
      <c r="X578" s="407">
        <f t="shared" si="24"/>
        <v>1.3383075525628778E-3</v>
      </c>
      <c r="Z578" s="400" t="s">
        <v>73</v>
      </c>
      <c r="AA578" s="413">
        <v>43571</v>
      </c>
      <c r="AB578" s="406">
        <v>-1.3379810001099236E-3</v>
      </c>
      <c r="AC578" s="406">
        <v>-1.3381088610958192E-3</v>
      </c>
      <c r="AD578" s="407">
        <f t="shared" si="25"/>
        <v>1.2786098589558266E-3</v>
      </c>
    </row>
    <row r="579" spans="20:30" x14ac:dyDescent="0.2">
      <c r="T579" s="400" t="s">
        <v>73</v>
      </c>
      <c r="U579" s="413">
        <v>43573</v>
      </c>
      <c r="V579" s="406">
        <v>-1.332662609269784E-3</v>
      </c>
      <c r="W579" s="406">
        <v>-1.3327882110399667E-3</v>
      </c>
      <c r="X579" s="407">
        <f t="shared" si="24"/>
        <v>1.2560177018263764E-3</v>
      </c>
      <c r="Z579" s="400" t="s">
        <v>73</v>
      </c>
      <c r="AA579" s="413">
        <v>43572</v>
      </c>
      <c r="AB579" s="406">
        <v>-1.3326591223218676E-3</v>
      </c>
      <c r="AC579" s="406">
        <v>-1.3327767827027044E-3</v>
      </c>
      <c r="AD579" s="407">
        <f t="shared" si="25"/>
        <v>1.1766038083681901E-3</v>
      </c>
    </row>
    <row r="580" spans="20:30" x14ac:dyDescent="0.2">
      <c r="T580" s="400" t="s">
        <v>73</v>
      </c>
      <c r="U580" s="413">
        <v>43578</v>
      </c>
      <c r="V580" s="406">
        <v>-1.3273550536237939E-3</v>
      </c>
      <c r="W580" s="406">
        <v>-1.3274724722815094E-3</v>
      </c>
      <c r="X580" s="407">
        <f t="shared" si="24"/>
        <v>1.1741865771548211E-3</v>
      </c>
      <c r="Z580" s="400" t="s">
        <v>73</v>
      </c>
      <c r="AA580" s="413">
        <v>43573</v>
      </c>
      <c r="AB580" s="406">
        <v>-1.3273508038655593E-3</v>
      </c>
      <c r="AC580" s="406">
        <v>-1.3274583856572588E-3</v>
      </c>
      <c r="AD580" s="407">
        <f t="shared" si="25"/>
        <v>1.0758179169951046E-3</v>
      </c>
    </row>
    <row r="581" spans="20:30" x14ac:dyDescent="0.2">
      <c r="T581" s="400" t="s">
        <v>73</v>
      </c>
      <c r="U581" s="413">
        <v>43579</v>
      </c>
      <c r="V581" s="406">
        <v>-1.3115285157387902E-3</v>
      </c>
      <c r="W581" s="406">
        <v>-1.3116217112671661E-3</v>
      </c>
      <c r="X581" s="407">
        <f t="shared" si="24"/>
        <v>9.3195528375880285E-4</v>
      </c>
      <c r="Z581" s="400" t="s">
        <v>73</v>
      </c>
      <c r="AA581" s="413">
        <v>43578</v>
      </c>
      <c r="AB581" s="406">
        <v>-1.311522198643138E-3</v>
      </c>
      <c r="AC581" s="406">
        <v>-1.3116004108439498E-3</v>
      </c>
      <c r="AD581" s="407">
        <f t="shared" si="25"/>
        <v>7.8212200811753757E-4</v>
      </c>
    </row>
    <row r="582" spans="20:30" x14ac:dyDescent="0.2">
      <c r="T582" s="400" t="s">
        <v>73</v>
      </c>
      <c r="U582" s="413">
        <v>43580</v>
      </c>
      <c r="V582" s="406">
        <v>-1.2957995399263803E-3</v>
      </c>
      <c r="W582" s="406">
        <v>-1.2958688419961422E-3</v>
      </c>
      <c r="X582" s="407">
        <f t="shared" si="24"/>
        <v>6.9302069761892696E-4</v>
      </c>
      <c r="Z582" s="400" t="s">
        <v>73</v>
      </c>
      <c r="AA582" s="413">
        <v>43579</v>
      </c>
      <c r="AB582" s="406">
        <v>-1.2957913793068723E-3</v>
      </c>
      <c r="AC582" s="406">
        <v>-1.2958410989452667E-3</v>
      </c>
      <c r="AD582" s="407">
        <f t="shared" si="25"/>
        <v>4.9719638394460711E-4</v>
      </c>
    </row>
    <row r="583" spans="20:30" x14ac:dyDescent="0.2">
      <c r="T583" s="400" t="s">
        <v>73</v>
      </c>
      <c r="U583" s="413">
        <v>43581</v>
      </c>
      <c r="V583" s="406">
        <v>-1.2905895462833614E-3</v>
      </c>
      <c r="W583" s="406">
        <v>-1.2906509951423715E-3</v>
      </c>
      <c r="X583" s="407">
        <f t="shared" si="24"/>
        <v>6.1448859010057935E-4</v>
      </c>
      <c r="Z583" s="400" t="s">
        <v>73</v>
      </c>
      <c r="AA583" s="413">
        <v>43580</v>
      </c>
      <c r="AB583" s="406">
        <v>-1.2905808468663903E-3</v>
      </c>
      <c r="AC583" s="406">
        <v>-1.2906213648010015E-3</v>
      </c>
      <c r="AD583" s="407">
        <f t="shared" si="25"/>
        <v>4.0517934611194323E-4</v>
      </c>
    </row>
    <row r="584" spans="20:30" x14ac:dyDescent="0.2">
      <c r="T584" s="400" t="s">
        <v>73</v>
      </c>
      <c r="U584" s="413">
        <v>43584</v>
      </c>
      <c r="V584" s="406">
        <v>-1.2853938993752962E-3</v>
      </c>
      <c r="W584" s="406">
        <v>-1.2854475432059643E-3</v>
      </c>
      <c r="X584" s="407">
        <f t="shared" ref="X584:X647" si="26">(V584-W584)*10000</f>
        <v>5.3643830668108003E-4</v>
      </c>
      <c r="Z584" s="400" t="s">
        <v>73</v>
      </c>
      <c r="AA584" s="413">
        <v>43581</v>
      </c>
      <c r="AB584" s="406">
        <v>-1.2853846939847361E-3</v>
      </c>
      <c r="AC584" s="406">
        <v>-1.2854161387962054E-3</v>
      </c>
      <c r="AD584" s="407">
        <f t="shared" ref="AD584:AD647" si="27">(AB584-AC584)*10000</f>
        <v>3.1444811469287862E-4</v>
      </c>
    </row>
    <row r="585" spans="20:30" x14ac:dyDescent="0.2">
      <c r="T585" s="400" t="s">
        <v>73</v>
      </c>
      <c r="U585" s="413">
        <v>43585</v>
      </c>
      <c r="V585" s="406">
        <v>-1.27505094006183E-3</v>
      </c>
      <c r="W585" s="406">
        <v>-1.2750891359938599E-3</v>
      </c>
      <c r="X585" s="407">
        <f t="shared" si="26"/>
        <v>3.8195932029879906E-4</v>
      </c>
      <c r="Z585" s="400" t="s">
        <v>73</v>
      </c>
      <c r="AA585" s="413">
        <v>43584</v>
      </c>
      <c r="AB585" s="406">
        <v>-1.2750408329173701E-3</v>
      </c>
      <c r="AC585" s="406">
        <v>-1.275054563354831E-3</v>
      </c>
      <c r="AD585" s="407">
        <f t="shared" si="27"/>
        <v>1.3730437460829706E-4</v>
      </c>
    </row>
    <row r="586" spans="20:30" x14ac:dyDescent="0.2">
      <c r="T586" s="400" t="s">
        <v>73</v>
      </c>
      <c r="U586" s="413">
        <v>43587</v>
      </c>
      <c r="V586" s="406">
        <v>-1.2647568268020143E-3</v>
      </c>
      <c r="W586" s="406">
        <v>-1.264779738381325E-3</v>
      </c>
      <c r="X586" s="407">
        <f t="shared" si="26"/>
        <v>2.2911579310646787E-4</v>
      </c>
      <c r="Z586" s="400" t="s">
        <v>73</v>
      </c>
      <c r="AA586" s="413">
        <v>43585</v>
      </c>
      <c r="AB586" s="406">
        <v>-1.2647459295244772E-3</v>
      </c>
      <c r="AC586" s="406">
        <v>-1.2647423815086256E-3</v>
      </c>
      <c r="AD586" s="407">
        <f t="shared" si="27"/>
        <v>-3.548015851603803E-5</v>
      </c>
    </row>
    <row r="587" spans="20:30" x14ac:dyDescent="0.2">
      <c r="T587" s="400" t="s">
        <v>73</v>
      </c>
      <c r="U587" s="413">
        <v>43588</v>
      </c>
      <c r="V587" s="406">
        <v>-1.2570807406982788E-3</v>
      </c>
      <c r="W587" s="406">
        <v>-1.2570923376499562E-3</v>
      </c>
      <c r="X587" s="407">
        <f t="shared" si="26"/>
        <v>1.1596951677390541E-4</v>
      </c>
      <c r="Z587" s="400" t="s">
        <v>73</v>
      </c>
      <c r="AA587" s="413">
        <v>43587</v>
      </c>
      <c r="AB587" s="406">
        <v>-1.2570693520775019E-3</v>
      </c>
      <c r="AC587" s="406">
        <v>-1.2570532415260511E-3</v>
      </c>
      <c r="AD587" s="407">
        <f t="shared" si="27"/>
        <v>-1.6110551450841323E-4</v>
      </c>
    </row>
    <row r="588" spans="20:30" x14ac:dyDescent="0.2">
      <c r="T588" s="400" t="s">
        <v>73</v>
      </c>
      <c r="U588" s="413">
        <v>43591</v>
      </c>
      <c r="V588" s="406">
        <v>-1.2494346785842435E-3</v>
      </c>
      <c r="W588" s="406">
        <v>-1.2494350610429519E-3</v>
      </c>
      <c r="X588" s="407">
        <f t="shared" si="26"/>
        <v>3.8245870836658979E-6</v>
      </c>
      <c r="Z588" s="400" t="s">
        <v>73</v>
      </c>
      <c r="AA588" s="413">
        <v>43588</v>
      </c>
      <c r="AB588" s="406">
        <v>-1.2494228670209405E-3</v>
      </c>
      <c r="AC588" s="406">
        <v>-1.2493944611343189E-3</v>
      </c>
      <c r="AD588" s="407">
        <f t="shared" si="27"/>
        <v>-2.840588662162899E-4</v>
      </c>
    </row>
    <row r="589" spans="20:30" x14ac:dyDescent="0.2">
      <c r="T589" s="400" t="s">
        <v>73</v>
      </c>
      <c r="U589" s="413">
        <v>43592</v>
      </c>
      <c r="V589" s="406">
        <v>-1.2393006937323333E-3</v>
      </c>
      <c r="W589" s="406">
        <v>-1.2392863254716883E-3</v>
      </c>
      <c r="X589" s="407">
        <f t="shared" si="26"/>
        <v>-1.4368260645072212E-4</v>
      </c>
      <c r="Z589" s="400" t="s">
        <v>73</v>
      </c>
      <c r="AA589" s="413">
        <v>43591</v>
      </c>
      <c r="AB589" s="406">
        <v>-1.2392884563081766E-3</v>
      </c>
      <c r="AC589" s="406">
        <v>-1.2392441958620547E-3</v>
      </c>
      <c r="AD589" s="407">
        <f t="shared" si="27"/>
        <v>-4.4260446121959646E-4</v>
      </c>
    </row>
    <row r="590" spans="20:30" x14ac:dyDescent="0.2">
      <c r="T590" s="400" t="s">
        <v>73</v>
      </c>
      <c r="U590" s="413">
        <v>43593</v>
      </c>
      <c r="V590" s="406">
        <v>-1.229217942946376E-3</v>
      </c>
      <c r="W590" s="406">
        <v>-1.2291889940899403E-3</v>
      </c>
      <c r="X590" s="407">
        <f t="shared" si="26"/>
        <v>-2.8948856435704468E-4</v>
      </c>
      <c r="Z590" s="400" t="s">
        <v>73</v>
      </c>
      <c r="AA590" s="413">
        <v>43592</v>
      </c>
      <c r="AB590" s="406">
        <v>-1.2292053959267757E-3</v>
      </c>
      <c r="AC590" s="406">
        <v>-1.2291457351677015E-3</v>
      </c>
      <c r="AD590" s="407">
        <f t="shared" si="27"/>
        <v>-5.9660759074145128E-4</v>
      </c>
    </row>
    <row r="591" spans="20:30" x14ac:dyDescent="0.2">
      <c r="T591" s="400" t="s">
        <v>73</v>
      </c>
      <c r="U591" s="413">
        <v>43594</v>
      </c>
      <c r="V591" s="406">
        <v>-1.2242024403810831E-3</v>
      </c>
      <c r="W591" s="406">
        <v>-1.2241662869727967E-3</v>
      </c>
      <c r="X591" s="407">
        <f t="shared" si="26"/>
        <v>-3.6153408286424341E-4</v>
      </c>
      <c r="Z591" s="400" t="s">
        <v>73</v>
      </c>
      <c r="AA591" s="413">
        <v>43593</v>
      </c>
      <c r="AB591" s="406">
        <v>-1.2241897972404437E-3</v>
      </c>
      <c r="AC591" s="406">
        <v>-1.2241226654083539E-3</v>
      </c>
      <c r="AD591" s="407">
        <f t="shared" si="27"/>
        <v>-6.7131832089811772E-4</v>
      </c>
    </row>
    <row r="592" spans="20:30" x14ac:dyDescent="0.2">
      <c r="T592" s="400" t="s">
        <v>73</v>
      </c>
      <c r="U592" s="413">
        <v>43595</v>
      </c>
      <c r="V592" s="406">
        <v>-1.2192026151649244E-3</v>
      </c>
      <c r="W592" s="406">
        <v>-1.2191593089532064E-3</v>
      </c>
      <c r="X592" s="407">
        <f t="shared" si="26"/>
        <v>-4.3306211718009344E-4</v>
      </c>
      <c r="Z592" s="400" t="s">
        <v>73</v>
      </c>
      <c r="AA592" s="413">
        <v>43594</v>
      </c>
      <c r="AB592" s="406">
        <v>-1.2191899114016374E-3</v>
      </c>
      <c r="AC592" s="406">
        <v>-1.2191154470458136E-3</v>
      </c>
      <c r="AD592" s="407">
        <f t="shared" si="27"/>
        <v>-7.4464355823838924E-4</v>
      </c>
    </row>
    <row r="593" spans="20:30" x14ac:dyDescent="0.2">
      <c r="T593" s="400" t="s">
        <v>73</v>
      </c>
      <c r="U593" s="413">
        <v>43598</v>
      </c>
      <c r="V593" s="406">
        <v>-1.2142185696185249E-3</v>
      </c>
      <c r="W593" s="406">
        <v>-1.2141681627165016E-3</v>
      </c>
      <c r="X593" s="407">
        <f t="shared" si="26"/>
        <v>-5.040690202328009E-4</v>
      </c>
      <c r="Z593" s="400" t="s">
        <v>73</v>
      </c>
      <c r="AA593" s="413">
        <v>43595</v>
      </c>
      <c r="AB593" s="406">
        <v>-1.2142058408525507E-3</v>
      </c>
      <c r="AC593" s="406">
        <v>-1.2141241832922104E-3</v>
      </c>
      <c r="AD593" s="407">
        <f t="shared" si="27"/>
        <v>-8.1657560340245294E-4</v>
      </c>
    </row>
    <row r="594" spans="20:30" x14ac:dyDescent="0.2">
      <c r="T594" s="400" t="s">
        <v>73</v>
      </c>
      <c r="U594" s="413">
        <v>43599</v>
      </c>
      <c r="V594" s="406">
        <v>-1.2043035886267334E-3</v>
      </c>
      <c r="W594" s="406">
        <v>-1.2042391556824443E-3</v>
      </c>
      <c r="X594" s="407">
        <f t="shared" si="26"/>
        <v>-6.4432944289066763E-4</v>
      </c>
      <c r="Z594" s="400" t="s">
        <v>73</v>
      </c>
      <c r="AA594" s="413">
        <v>43598</v>
      </c>
      <c r="AB594" s="406">
        <v>-1.2042909301124693E-3</v>
      </c>
      <c r="AC594" s="406">
        <v>-1.2041953548535722E-3</v>
      </c>
      <c r="AD594" s="407">
        <f t="shared" si="27"/>
        <v>-9.5575258897027601E-4</v>
      </c>
    </row>
    <row r="595" spans="20:30" x14ac:dyDescent="0.2">
      <c r="T595" s="400" t="s">
        <v>73</v>
      </c>
      <c r="U595" s="413">
        <v>43600</v>
      </c>
      <c r="V595" s="406">
        <v>-1.1944422298539917E-3</v>
      </c>
      <c r="W595" s="406">
        <v>-1.1943639472788647E-3</v>
      </c>
      <c r="X595" s="407">
        <f t="shared" si="26"/>
        <v>-7.8282575127069931E-4</v>
      </c>
      <c r="Z595" s="400" t="s">
        <v>73</v>
      </c>
      <c r="AA595" s="413">
        <v>43599</v>
      </c>
      <c r="AB595" s="406">
        <v>-1.1944297626259111E-3</v>
      </c>
      <c r="AC595" s="406">
        <v>-1.1943207418919971E-3</v>
      </c>
      <c r="AD595" s="407">
        <f t="shared" si="27"/>
        <v>-1.0902073391402464E-3</v>
      </c>
    </row>
    <row r="596" spans="20:30" x14ac:dyDescent="0.2">
      <c r="T596" s="400" t="s">
        <v>73</v>
      </c>
      <c r="U596" s="413">
        <v>43601</v>
      </c>
      <c r="V596" s="406">
        <v>-1.1895386173035585E-3</v>
      </c>
      <c r="W596" s="406">
        <v>-1.1894534989802226E-3</v>
      </c>
      <c r="X596" s="407">
        <f t="shared" si="26"/>
        <v>-8.5118323335867108E-4</v>
      </c>
      <c r="Z596" s="400" t="s">
        <v>73</v>
      </c>
      <c r="AA596" s="413">
        <v>43600</v>
      </c>
      <c r="AB596" s="406">
        <v>-1.1895263068601866E-3</v>
      </c>
      <c r="AC596" s="406">
        <v>-1.1894108017152494E-3</v>
      </c>
      <c r="AD596" s="407">
        <f t="shared" si="27"/>
        <v>-1.1550514493713186E-3</v>
      </c>
    </row>
    <row r="597" spans="20:30" x14ac:dyDescent="0.2">
      <c r="T597" s="400" t="s">
        <v>73</v>
      </c>
      <c r="U597" s="413">
        <v>43602</v>
      </c>
      <c r="V597" s="406">
        <v>-1.184651398508707E-3</v>
      </c>
      <c r="W597" s="406">
        <v>-1.1845594981306771E-3</v>
      </c>
      <c r="X597" s="407">
        <f t="shared" si="26"/>
        <v>-9.1900378029969101E-4</v>
      </c>
      <c r="Z597" s="400" t="s">
        <v>73</v>
      </c>
      <c r="AA597" s="413">
        <v>43601</v>
      </c>
      <c r="AB597" s="406">
        <v>-1.1846392816451698E-3</v>
      </c>
      <c r="AC597" s="406">
        <v>-1.1845174360280402E-3</v>
      </c>
      <c r="AD597" s="407">
        <f t="shared" si="27"/>
        <v>-1.2184561712954949E-3</v>
      </c>
    </row>
    <row r="598" spans="20:30" x14ac:dyDescent="0.2">
      <c r="T598" s="400" t="s">
        <v>73</v>
      </c>
      <c r="U598" s="413">
        <v>43605</v>
      </c>
      <c r="V598" s="406">
        <v>-1.1797806755873021E-3</v>
      </c>
      <c r="W598" s="406">
        <v>-1.1796820472127995E-3</v>
      </c>
      <c r="X598" s="407">
        <f t="shared" si="26"/>
        <v>-9.8628374502630206E-4</v>
      </c>
      <c r="Z598" s="400" t="s">
        <v>73</v>
      </c>
      <c r="AA598" s="413">
        <v>43602</v>
      </c>
      <c r="AB598" s="406">
        <v>-1.1797687895444805E-3</v>
      </c>
      <c r="AC598" s="406">
        <v>-1.1796407484475874E-3</v>
      </c>
      <c r="AD598" s="407">
        <f t="shared" si="27"/>
        <v>-1.2804109689309659E-3</v>
      </c>
    </row>
    <row r="599" spans="20:30" x14ac:dyDescent="0.2">
      <c r="T599" s="400" t="s">
        <v>73</v>
      </c>
      <c r="U599" s="413">
        <v>43606</v>
      </c>
      <c r="V599" s="406">
        <v>-1.1700947283325013E-3</v>
      </c>
      <c r="W599" s="406">
        <v>-1.1699828256974212E-3</v>
      </c>
      <c r="X599" s="407">
        <f t="shared" si="26"/>
        <v>-1.119026350800828E-3</v>
      </c>
      <c r="Z599" s="400" t="s">
        <v>73</v>
      </c>
      <c r="AA599" s="413">
        <v>43605</v>
      </c>
      <c r="AB599" s="406">
        <v>-1.1700834287918865E-3</v>
      </c>
      <c r="AC599" s="406">
        <v>-1.1699434832931677E-3</v>
      </c>
      <c r="AD599" s="407">
        <f t="shared" si="27"/>
        <v>-1.3994549871872673E-3</v>
      </c>
    </row>
    <row r="600" spans="20:30" x14ac:dyDescent="0.2">
      <c r="T600" s="400" t="s">
        <v>73</v>
      </c>
      <c r="U600" s="413">
        <v>43607</v>
      </c>
      <c r="V600" s="406">
        <v>-1.160464791075052E-3</v>
      </c>
      <c r="W600" s="406">
        <v>-1.1603397971726834E-3</v>
      </c>
      <c r="X600" s="407">
        <f t="shared" si="26"/>
        <v>-1.2499390236861072E-3</v>
      </c>
      <c r="Z600" s="400" t="s">
        <v>73</v>
      </c>
      <c r="AA600" s="413">
        <v>43606</v>
      </c>
      <c r="AB600" s="406">
        <v>-1.1604542039252081E-3</v>
      </c>
      <c r="AC600" s="406">
        <v>-1.1603028447734231E-3</v>
      </c>
      <c r="AD600" s="407">
        <f t="shared" si="27"/>
        <v>-1.513591517850188E-3</v>
      </c>
    </row>
    <row r="601" spans="20:30" x14ac:dyDescent="0.2">
      <c r="T601" s="400" t="s">
        <v>73</v>
      </c>
      <c r="U601" s="413">
        <v>43608</v>
      </c>
      <c r="V601" s="406">
        <v>-1.1556780833837609E-3</v>
      </c>
      <c r="W601" s="406">
        <v>-1.1555466360714459E-3</v>
      </c>
      <c r="X601" s="407">
        <f t="shared" si="26"/>
        <v>-1.3144731231501221E-3</v>
      </c>
      <c r="Z601" s="400" t="s">
        <v>73</v>
      </c>
      <c r="AA601" s="413">
        <v>43607</v>
      </c>
      <c r="AB601" s="406">
        <v>-1.1556679159335499E-3</v>
      </c>
      <c r="AC601" s="406">
        <v>-1.1555110972863759E-3</v>
      </c>
      <c r="AD601" s="407">
        <f t="shared" si="27"/>
        <v>-1.5681864717399276E-3</v>
      </c>
    </row>
    <row r="602" spans="20:30" x14ac:dyDescent="0.2">
      <c r="T602" s="400" t="s">
        <v>73</v>
      </c>
      <c r="U602" s="413">
        <v>43609</v>
      </c>
      <c r="V602" s="406">
        <v>-1.1509084856921726E-3</v>
      </c>
      <c r="W602" s="406">
        <v>-1.1507706406895678E-3</v>
      </c>
      <c r="X602" s="407">
        <f t="shared" si="26"/>
        <v>-1.3784500260487741E-3</v>
      </c>
      <c r="Z602" s="400" t="s">
        <v>73</v>
      </c>
      <c r="AA602" s="413">
        <v>43608</v>
      </c>
      <c r="AB602" s="406">
        <v>-1.1508987763576412E-3</v>
      </c>
      <c r="AC602" s="406">
        <v>-1.1507366476650265E-3</v>
      </c>
      <c r="AD602" s="407">
        <f t="shared" si="27"/>
        <v>-1.6212869261467318E-3</v>
      </c>
    </row>
    <row r="603" spans="20:30" x14ac:dyDescent="0.2">
      <c r="T603" s="400" t="s">
        <v>73</v>
      </c>
      <c r="U603" s="413">
        <v>43612</v>
      </c>
      <c r="V603" s="406">
        <v>-1.1461561004424132E-3</v>
      </c>
      <c r="W603" s="406">
        <v>-1.1460119138338816E-3</v>
      </c>
      <c r="X603" s="407">
        <f t="shared" si="26"/>
        <v>-1.4418660853167745E-3</v>
      </c>
      <c r="Z603" s="400" t="s">
        <v>73</v>
      </c>
      <c r="AA603" s="413">
        <v>43609</v>
      </c>
      <c r="AB603" s="406">
        <v>-1.1461468877611764E-3</v>
      </c>
      <c r="AC603" s="406">
        <v>-1.1459795995671916E-3</v>
      </c>
      <c r="AD603" s="407">
        <f t="shared" si="27"/>
        <v>-1.6728819398487138E-3</v>
      </c>
    </row>
    <row r="604" spans="20:30" x14ac:dyDescent="0.2">
      <c r="T604" s="400" t="s">
        <v>73</v>
      </c>
      <c r="U604" s="413">
        <v>43613</v>
      </c>
      <c r="V604" s="406">
        <v>-1.1367092162773934E-3</v>
      </c>
      <c r="W604" s="406">
        <v>-1.1365525344551495E-3</v>
      </c>
      <c r="X604" s="407">
        <f t="shared" si="26"/>
        <v>-1.5668182224391758E-3</v>
      </c>
      <c r="Z604" s="400" t="s">
        <v>73</v>
      </c>
      <c r="AA604" s="413">
        <v>43612</v>
      </c>
      <c r="AB604" s="406">
        <v>-1.1367011266213269E-3</v>
      </c>
      <c r="AC604" s="406">
        <v>-1.136524024187428E-3</v>
      </c>
      <c r="AD604" s="407">
        <f t="shared" si="27"/>
        <v>-1.7710243389889614E-3</v>
      </c>
    </row>
    <row r="605" spans="20:30" x14ac:dyDescent="0.2">
      <c r="T605" s="400" t="s">
        <v>73</v>
      </c>
      <c r="U605" s="413">
        <v>43614</v>
      </c>
      <c r="V605" s="406">
        <v>-1.12732073015162E-3</v>
      </c>
      <c r="W605" s="406">
        <v>-1.1271517427446931E-3</v>
      </c>
      <c r="X605" s="407">
        <f t="shared" si="26"/>
        <v>-1.6898740692688173E-3</v>
      </c>
      <c r="Z605" s="400" t="s">
        <v>73</v>
      </c>
      <c r="AA605" s="413">
        <v>43613</v>
      </c>
      <c r="AB605" s="406">
        <v>-1.1273138942819532E-3</v>
      </c>
      <c r="AC605" s="406">
        <v>-1.1271274866931174E-3</v>
      </c>
      <c r="AD605" s="407">
        <f t="shared" si="27"/>
        <v>-1.8640758883583901E-3</v>
      </c>
    </row>
    <row r="606" spans="20:30" x14ac:dyDescent="0.2">
      <c r="T606" s="400" t="s">
        <v>73</v>
      </c>
      <c r="U606" s="413">
        <v>43615</v>
      </c>
      <c r="V606" s="406">
        <v>-1.1226559420411764E-3</v>
      </c>
      <c r="W606" s="406">
        <v>-1.1224808971782307E-3</v>
      </c>
      <c r="X606" s="407">
        <f t="shared" si="26"/>
        <v>-1.7504486294565164E-3</v>
      </c>
      <c r="Z606" s="400" t="s">
        <v>73</v>
      </c>
      <c r="AA606" s="413">
        <v>43614</v>
      </c>
      <c r="AB606" s="406">
        <v>-1.1226497989168128E-3</v>
      </c>
      <c r="AC606" s="406">
        <v>-1.122458995204477E-3</v>
      </c>
      <c r="AD606" s="407">
        <f t="shared" si="27"/>
        <v>-1.9080371233578912E-3</v>
      </c>
    </row>
    <row r="607" spans="20:30" x14ac:dyDescent="0.2">
      <c r="T607" s="400" t="s">
        <v>73</v>
      </c>
      <c r="U607" s="413">
        <v>43616</v>
      </c>
      <c r="V607" s="406">
        <v>-1.1180089804175527E-3</v>
      </c>
      <c r="W607" s="406">
        <v>-1.1178279358849096E-3</v>
      </c>
      <c r="X607" s="407">
        <f t="shared" si="26"/>
        <v>-1.8104453264312058E-3</v>
      </c>
      <c r="Z607" s="400" t="s">
        <v>73</v>
      </c>
      <c r="AA607" s="413">
        <v>43615</v>
      </c>
      <c r="AB607" s="406">
        <v>-1.1180035698728436E-3</v>
      </c>
      <c r="AC607" s="406">
        <v>-1.1178085249575504E-3</v>
      </c>
      <c r="AD607" s="407">
        <f t="shared" si="27"/>
        <v>-1.9504491529319899E-3</v>
      </c>
    </row>
    <row r="608" spans="20:30" x14ac:dyDescent="0.2">
      <c r="T608" s="400" t="s">
        <v>73</v>
      </c>
      <c r="U608" s="413">
        <v>43619</v>
      </c>
      <c r="V608" s="406">
        <v>-1.1133799473986936E-3</v>
      </c>
      <c r="W608" s="406">
        <v>-1.1131929612258108E-3</v>
      </c>
      <c r="X608" s="407">
        <f t="shared" si="26"/>
        <v>-1.8698617288283141E-3</v>
      </c>
      <c r="Z608" s="400" t="s">
        <v>73</v>
      </c>
      <c r="AA608" s="413">
        <v>43616</v>
      </c>
      <c r="AB608" s="406">
        <v>-1.1133753096732207E-3</v>
      </c>
      <c r="AC608" s="406">
        <v>-1.1131761794885887E-3</v>
      </c>
      <c r="AD608" s="407">
        <f t="shared" si="27"/>
        <v>-1.991301846319439E-3</v>
      </c>
    </row>
    <row r="609" spans="20:30" x14ac:dyDescent="0.2">
      <c r="T609" s="400" t="s">
        <v>73</v>
      </c>
      <c r="U609" s="413">
        <v>43620</v>
      </c>
      <c r="V609" s="406">
        <v>-1.1041821560425664E-3</v>
      </c>
      <c r="W609" s="406">
        <v>-1.1039834810610187E-3</v>
      </c>
      <c r="X609" s="407">
        <f t="shared" si="26"/>
        <v>-1.986749815477331E-3</v>
      </c>
      <c r="Z609" s="400" t="s">
        <v>73</v>
      </c>
      <c r="AA609" s="413">
        <v>43619</v>
      </c>
      <c r="AB609" s="406">
        <v>-1.1041791979885644E-3</v>
      </c>
      <c r="AC609" s="406">
        <v>-1.1039724206017339E-3</v>
      </c>
      <c r="AD609" s="407">
        <f t="shared" si="27"/>
        <v>-2.067773868304635E-3</v>
      </c>
    </row>
    <row r="610" spans="20:30" x14ac:dyDescent="0.2">
      <c r="T610" s="400" t="s">
        <v>73</v>
      </c>
      <c r="U610" s="413">
        <v>43621</v>
      </c>
      <c r="V610" s="406">
        <v>-1.0950451506592006E-3</v>
      </c>
      <c r="W610" s="406">
        <v>-1.0948349829610949E-3</v>
      </c>
      <c r="X610" s="407">
        <f t="shared" si="26"/>
        <v>-2.1016769810567291E-3</v>
      </c>
      <c r="Z610" s="400" t="s">
        <v>73</v>
      </c>
      <c r="AA610" s="413">
        <v>43620</v>
      </c>
      <c r="AB610" s="406">
        <v>-1.0950440080247825E-3</v>
      </c>
      <c r="AC610" s="406">
        <v>-1.0948301106872176E-3</v>
      </c>
      <c r="AD610" s="407">
        <f t="shared" si="27"/>
        <v>-2.1389733756492328E-3</v>
      </c>
    </row>
    <row r="611" spans="20:30" x14ac:dyDescent="0.2">
      <c r="T611" s="400" t="s">
        <v>73</v>
      </c>
      <c r="U611" s="413">
        <v>43622</v>
      </c>
      <c r="V611" s="406">
        <v>-1.0905072968502773E-3</v>
      </c>
      <c r="W611" s="406">
        <v>-1.0902914815088835E-3</v>
      </c>
      <c r="X611" s="407">
        <f t="shared" si="26"/>
        <v>-2.1581534139381714E-3</v>
      </c>
      <c r="Z611" s="400" t="s">
        <v>73</v>
      </c>
      <c r="AA611" s="413">
        <v>43621</v>
      </c>
      <c r="AB611" s="406">
        <v>-1.0905071302186261E-3</v>
      </c>
      <c r="AC611" s="406">
        <v>-1.0902899383830877E-3</v>
      </c>
      <c r="AD611" s="407">
        <f t="shared" si="27"/>
        <v>-2.1719183553839568E-3</v>
      </c>
    </row>
    <row r="612" spans="20:30" x14ac:dyDescent="0.2">
      <c r="T612" s="400" t="s">
        <v>73</v>
      </c>
      <c r="U612" s="413">
        <v>43623</v>
      </c>
      <c r="V612" s="406">
        <v>-1.0859879858935953E-3</v>
      </c>
      <c r="W612" s="406">
        <v>-1.0857665825592824E-3</v>
      </c>
      <c r="X612" s="407">
        <f t="shared" si="26"/>
        <v>-2.2140333431289877E-3</v>
      </c>
      <c r="Z612" s="400" t="s">
        <v>73</v>
      </c>
      <c r="AA612" s="413">
        <v>43622</v>
      </c>
      <c r="AB612" s="406">
        <v>-1.0859888365578896E-3</v>
      </c>
      <c r="AC612" s="406">
        <v>-1.0857685108586544E-3</v>
      </c>
      <c r="AD612" s="407">
        <f t="shared" si="27"/>
        <v>-2.2032569923515453E-3</v>
      </c>
    </row>
    <row r="613" spans="20:30" x14ac:dyDescent="0.2">
      <c r="T613" s="400" t="s">
        <v>73</v>
      </c>
      <c r="U613" s="413">
        <v>43626</v>
      </c>
      <c r="V613" s="406">
        <v>-1.0814873202718352E-3</v>
      </c>
      <c r="W613" s="406">
        <v>-1.0812603886760162E-3</v>
      </c>
      <c r="X613" s="407">
        <f t="shared" si="26"/>
        <v>-2.2693159581902225E-3</v>
      </c>
      <c r="Z613" s="400" t="s">
        <v>73</v>
      </c>
      <c r="AA613" s="413">
        <v>43623</v>
      </c>
      <c r="AB613" s="406">
        <v>-1.0814892294847291E-3</v>
      </c>
      <c r="AC613" s="406">
        <v>-1.0812659313665332E-3</v>
      </c>
      <c r="AD613" s="407">
        <f t="shared" si="27"/>
        <v>-2.2329811819586133E-3</v>
      </c>
    </row>
    <row r="614" spans="20:30" x14ac:dyDescent="0.2">
      <c r="T614" s="400" t="s">
        <v>73</v>
      </c>
      <c r="U614" s="413">
        <v>43627</v>
      </c>
      <c r="V614" s="406">
        <v>-1.0725486510541752E-3</v>
      </c>
      <c r="W614" s="406">
        <v>-1.0723108645194115E-3</v>
      </c>
      <c r="X614" s="407">
        <f t="shared" si="26"/>
        <v>-2.3778653476368844E-3</v>
      </c>
      <c r="Z614" s="400" t="s">
        <v>73</v>
      </c>
      <c r="AA614" s="413">
        <v>43626</v>
      </c>
      <c r="AB614" s="406">
        <v>-1.0725528172884746E-3</v>
      </c>
      <c r="AC614" s="406">
        <v>-1.072324115486986E-3</v>
      </c>
      <c r="AD614" s="407">
        <f t="shared" si="27"/>
        <v>-2.2870180148857125E-3</v>
      </c>
    </row>
    <row r="615" spans="20:30" x14ac:dyDescent="0.2">
      <c r="T615" s="400" t="s">
        <v>73</v>
      </c>
      <c r="U615" s="413">
        <v>43628</v>
      </c>
      <c r="V615" s="406">
        <v>-1.0636731560046916E-3</v>
      </c>
      <c r="W615" s="406">
        <v>-1.0634247168626115E-3</v>
      </c>
      <c r="X615" s="407">
        <f t="shared" si="26"/>
        <v>-2.4843914208012331E-3</v>
      </c>
      <c r="Z615" s="400" t="s">
        <v>73</v>
      </c>
      <c r="AA615" s="413">
        <v>43627</v>
      </c>
      <c r="AB615" s="406">
        <v>-1.0636797194352996E-3</v>
      </c>
      <c r="AC615" s="406">
        <v>-1.0634461596637813E-3</v>
      </c>
      <c r="AD615" s="407">
        <f t="shared" si="27"/>
        <v>-2.3355977151829146E-3</v>
      </c>
    </row>
    <row r="616" spans="20:30" x14ac:dyDescent="0.2">
      <c r="T616" s="400" t="s">
        <v>73</v>
      </c>
      <c r="U616" s="413">
        <v>43629</v>
      </c>
      <c r="V616" s="406">
        <v>-1.0592672513387127E-3</v>
      </c>
      <c r="W616" s="406">
        <v>-1.0590135879817368E-3</v>
      </c>
      <c r="X616" s="407">
        <f t="shared" si="26"/>
        <v>-2.536633569758754E-3</v>
      </c>
      <c r="Z616" s="400" t="s">
        <v>73</v>
      </c>
      <c r="AA616" s="413">
        <v>43628</v>
      </c>
      <c r="AB616" s="406">
        <v>-1.0592750841197751E-3</v>
      </c>
      <c r="AC616" s="406">
        <v>-1.0590393700131114E-3</v>
      </c>
      <c r="AD616" s="407">
        <f t="shared" si="27"/>
        <v>-2.3571410666368108E-3</v>
      </c>
    </row>
    <row r="617" spans="20:30" x14ac:dyDescent="0.2">
      <c r="T617" s="400" t="s">
        <v>73</v>
      </c>
      <c r="U617" s="413">
        <v>43630</v>
      </c>
      <c r="V617" s="406">
        <v>-1.054880605971376E-3</v>
      </c>
      <c r="W617" s="406">
        <v>-1.0546217797923517E-3</v>
      </c>
      <c r="X617" s="407">
        <f t="shared" si="26"/>
        <v>-2.5882617902422446E-3</v>
      </c>
      <c r="Z617" s="400" t="s">
        <v>73</v>
      </c>
      <c r="AA617" s="413">
        <v>43629</v>
      </c>
      <c r="AB617" s="406">
        <v>-1.0548897507333295E-3</v>
      </c>
      <c r="AC617" s="406">
        <v>-1.0546520484774387E-3</v>
      </c>
      <c r="AD617" s="407">
        <f t="shared" si="27"/>
        <v>-2.3770225589074545E-3</v>
      </c>
    </row>
    <row r="618" spans="20:30" x14ac:dyDescent="0.2">
      <c r="T618" s="400" t="s">
        <v>73</v>
      </c>
      <c r="U618" s="413">
        <v>43633</v>
      </c>
      <c r="V618" s="406">
        <v>-1.0505133221827305E-3</v>
      </c>
      <c r="W618" s="406">
        <v>-1.050249395101305E-3</v>
      </c>
      <c r="X618" s="407">
        <f t="shared" si="26"/>
        <v>-2.6392708142542951E-3</v>
      </c>
      <c r="Z618" s="400" t="s">
        <v>73</v>
      </c>
      <c r="AA618" s="413">
        <v>43630</v>
      </c>
      <c r="AB618" s="406">
        <v>-1.050523821961243E-3</v>
      </c>
      <c r="AC618" s="406">
        <v>-1.0502842980257003E-3</v>
      </c>
      <c r="AD618" s="407">
        <f t="shared" si="27"/>
        <v>-2.3952393554270597E-3</v>
      </c>
    </row>
    <row r="619" spans="20:30" x14ac:dyDescent="0.2">
      <c r="T619" s="400" t="s">
        <v>73</v>
      </c>
      <c r="U619" s="413">
        <v>43634</v>
      </c>
      <c r="V619" s="406">
        <v>-1.0418438049236819E-3</v>
      </c>
      <c r="W619" s="406">
        <v>-1.0415698838173797E-3</v>
      </c>
      <c r="X619" s="407">
        <f t="shared" si="26"/>
        <v>-2.739211063021961E-3</v>
      </c>
      <c r="Z619" s="400" t="s">
        <v>73</v>
      </c>
      <c r="AA619" s="413">
        <v>43633</v>
      </c>
      <c r="AB619" s="406">
        <v>-1.0418571588311043E-3</v>
      </c>
      <c r="AC619" s="406">
        <v>-1.0416145518848893E-3</v>
      </c>
      <c r="AD619" s="407">
        <f t="shared" si="27"/>
        <v>-2.4260694621498248E-3</v>
      </c>
    </row>
    <row r="620" spans="20:30" x14ac:dyDescent="0.2">
      <c r="T620" s="400" t="s">
        <v>73</v>
      </c>
      <c r="U620" s="413">
        <v>43635</v>
      </c>
      <c r="V620" s="406">
        <v>-1.0332398497517746E-3</v>
      </c>
      <c r="W620" s="406">
        <v>-1.032956143525174E-3</v>
      </c>
      <c r="X620" s="407">
        <f t="shared" si="26"/>
        <v>-2.8370622660064786E-3</v>
      </c>
      <c r="Z620" s="400" t="s">
        <v>73</v>
      </c>
      <c r="AA620" s="413">
        <v>43634</v>
      </c>
      <c r="AB620" s="406">
        <v>-1.0332562029113754E-3</v>
      </c>
      <c r="AC620" s="406">
        <v>-1.0330110766876717E-3</v>
      </c>
      <c r="AD620" s="407">
        <f t="shared" si="27"/>
        <v>-2.4512622370364417E-3</v>
      </c>
    </row>
    <row r="621" spans="20:30" x14ac:dyDescent="0.2">
      <c r="T621" s="400" t="s">
        <v>73</v>
      </c>
      <c r="U621" s="413">
        <v>43636</v>
      </c>
      <c r="V621" s="406">
        <v>-1.0289709090289213E-3</v>
      </c>
      <c r="W621" s="406">
        <v>-1.0286824155909557E-3</v>
      </c>
      <c r="X621" s="407">
        <f t="shared" si="26"/>
        <v>-2.8849343796559859E-3</v>
      </c>
      <c r="Z621" s="400" t="s">
        <v>73</v>
      </c>
      <c r="AA621" s="413">
        <v>43635</v>
      </c>
      <c r="AB621" s="406">
        <v>-1.0289888350174131E-3</v>
      </c>
      <c r="AC621" s="406">
        <v>-1.0287427329560808E-3</v>
      </c>
      <c r="AD621" s="407">
        <f t="shared" si="27"/>
        <v>-2.4610206133222901E-3</v>
      </c>
    </row>
    <row r="622" spans="20:30" x14ac:dyDescent="0.2">
      <c r="T622" s="400" t="s">
        <v>73</v>
      </c>
      <c r="U622" s="413">
        <v>43637</v>
      </c>
      <c r="V622" s="406">
        <v>-1.0247219439699507E-3</v>
      </c>
      <c r="W622" s="406">
        <v>-1.0244287266180394E-3</v>
      </c>
      <c r="X622" s="407">
        <f t="shared" si="26"/>
        <v>-2.9321735191137691E-3</v>
      </c>
      <c r="Z622" s="400" t="s">
        <v>73</v>
      </c>
      <c r="AA622" s="413">
        <v>43636</v>
      </c>
      <c r="AB622" s="406">
        <v>-1.0247414868765983E-3</v>
      </c>
      <c r="AC622" s="406">
        <v>-1.0244945806341516E-3</v>
      </c>
      <c r="AD622" s="407">
        <f t="shared" si="27"/>
        <v>-2.4690624244672402E-3</v>
      </c>
    </row>
    <row r="623" spans="20:30" x14ac:dyDescent="0.2">
      <c r="T623" s="400" t="s">
        <v>73</v>
      </c>
      <c r="U623" s="413">
        <v>43640</v>
      </c>
      <c r="V623" s="406">
        <v>-1.0199542109651356E-3</v>
      </c>
      <c r="W623" s="406">
        <v>-1.0196862913927688E-3</v>
      </c>
      <c r="X623" s="407">
        <f t="shared" si="26"/>
        <v>-2.6791957236679646E-3</v>
      </c>
      <c r="Z623" s="400" t="s">
        <v>73</v>
      </c>
      <c r="AA623" s="413">
        <v>43637</v>
      </c>
      <c r="AB623" s="406">
        <v>-1.0202879348715434E-3</v>
      </c>
      <c r="AC623" s="406">
        <v>-1.0199930764124682E-3</v>
      </c>
      <c r="AD623" s="407">
        <f t="shared" si="27"/>
        <v>-2.9485845907516878E-3</v>
      </c>
    </row>
    <row r="624" spans="20:30" x14ac:dyDescent="0.2">
      <c r="T624" s="400" t="s">
        <v>73</v>
      </c>
      <c r="U624" s="413">
        <v>43641</v>
      </c>
      <c r="V624" s="406">
        <v>-1.0093561458753913E-3</v>
      </c>
      <c r="W624" s="406">
        <v>-1.0091948857261876E-3</v>
      </c>
      <c r="X624" s="407">
        <f t="shared" si="26"/>
        <v>-1.6126014920365278E-3</v>
      </c>
      <c r="Z624" s="400" t="s">
        <v>73</v>
      </c>
      <c r="AA624" s="413">
        <v>43640</v>
      </c>
      <c r="AB624" s="406">
        <v>-1.0108930370562226E-3</v>
      </c>
      <c r="AC624" s="406">
        <v>-1.0104158253506903E-3</v>
      </c>
      <c r="AD624" s="407">
        <f t="shared" si="27"/>
        <v>-4.7721170553225757E-3</v>
      </c>
    </row>
    <row r="625" spans="20:30" x14ac:dyDescent="0.2">
      <c r="T625" s="400" t="s">
        <v>73</v>
      </c>
      <c r="U625" s="413">
        <v>43642</v>
      </c>
      <c r="V625" s="406">
        <v>-9.9876029880592793E-4</v>
      </c>
      <c r="W625" s="406">
        <v>-9.9870079924549177E-4</v>
      </c>
      <c r="X625" s="407">
        <f t="shared" si="26"/>
        <v>-5.9499560436156868E-4</v>
      </c>
      <c r="Z625" s="400" t="s">
        <v>73</v>
      </c>
      <c r="AA625" s="413">
        <v>43641</v>
      </c>
      <c r="AB625" s="406">
        <v>-1.0014371337433462E-3</v>
      </c>
      <c r="AC625" s="406">
        <v>-1.0007877262685062E-3</v>
      </c>
      <c r="AD625" s="407">
        <f t="shared" si="27"/>
        <v>-6.4940747484002956E-3</v>
      </c>
    </row>
    <row r="626" spans="20:30" x14ac:dyDescent="0.2">
      <c r="T626" s="400" t="s">
        <v>73</v>
      </c>
      <c r="U626" s="413">
        <v>43643</v>
      </c>
      <c r="V626" s="406">
        <v>-9.934635601048633E-4</v>
      </c>
      <c r="W626" s="406">
        <v>-9.9345247270033366E-4</v>
      </c>
      <c r="X626" s="407">
        <f t="shared" si="26"/>
        <v>-1.1087404529642325E-4</v>
      </c>
      <c r="Z626" s="400" t="s">
        <v>73</v>
      </c>
      <c r="AA626" s="413">
        <v>43642</v>
      </c>
      <c r="AB626" s="406">
        <v>-9.9667851857155481E-4</v>
      </c>
      <c r="AC626" s="406">
        <v>-9.9594812980514035E-4</v>
      </c>
      <c r="AD626" s="407">
        <f t="shared" si="27"/>
        <v>-7.3038876641446163E-3</v>
      </c>
    </row>
    <row r="627" spans="20:30" x14ac:dyDescent="0.2">
      <c r="T627" s="400" t="s">
        <v>73</v>
      </c>
      <c r="U627" s="413">
        <v>43644</v>
      </c>
      <c r="V627" s="406">
        <v>-9.881675776850533E-4</v>
      </c>
      <c r="W627" s="406">
        <v>-9.8820341024739291E-4</v>
      </c>
      <c r="X627" s="407">
        <f t="shared" si="26"/>
        <v>3.5832562339608437E-4</v>
      </c>
      <c r="Z627" s="400" t="s">
        <v>73</v>
      </c>
      <c r="AA627" s="413">
        <v>43643</v>
      </c>
      <c r="AB627" s="406">
        <v>-9.9190140905551678E-4</v>
      </c>
      <c r="AC627" s="406">
        <v>-9.9109313165312522E-4</v>
      </c>
      <c r="AD627" s="407">
        <f t="shared" si="27"/>
        <v>-8.0827740239156759E-3</v>
      </c>
    </row>
    <row r="628" spans="20:30" x14ac:dyDescent="0.2">
      <c r="T628" s="400" t="s">
        <v>73</v>
      </c>
      <c r="U628" s="413">
        <v>43647</v>
      </c>
      <c r="V628" s="406">
        <v>-9.8287238201992858E-4</v>
      </c>
      <c r="W628" s="406">
        <v>-9.829536348228403E-4</v>
      </c>
      <c r="X628" s="407">
        <f t="shared" si="26"/>
        <v>8.1252802911716687E-4</v>
      </c>
      <c r="Z628" s="400" t="s">
        <v>73</v>
      </c>
      <c r="AA628" s="413">
        <v>43644</v>
      </c>
      <c r="AB628" s="406">
        <v>-9.8710574096658719E-4</v>
      </c>
      <c r="AC628" s="406">
        <v>-9.8622268245573638E-4</v>
      </c>
      <c r="AD628" s="407">
        <f t="shared" si="27"/>
        <v>-8.8305851085081211E-3</v>
      </c>
    </row>
    <row r="629" spans="20:30" x14ac:dyDescent="0.2">
      <c r="T629" s="400" t="s">
        <v>73</v>
      </c>
      <c r="U629" s="413">
        <v>43648</v>
      </c>
      <c r="V629" s="406">
        <v>-9.7228476440031531E-4</v>
      </c>
      <c r="W629" s="406">
        <v>-9.7245182111200753E-4</v>
      </c>
      <c r="X629" s="407">
        <f t="shared" si="26"/>
        <v>1.6705671169222735E-3</v>
      </c>
      <c r="Z629" s="400" t="s">
        <v>73</v>
      </c>
      <c r="AA629" s="413">
        <v>43647</v>
      </c>
      <c r="AB629" s="406">
        <v>-9.7745222112860476E-4</v>
      </c>
      <c r="AC629" s="406">
        <v>-9.7643003519633882E-4</v>
      </c>
      <c r="AD629" s="407">
        <f t="shared" si="27"/>
        <v>-1.0221859322659399E-2</v>
      </c>
    </row>
    <row r="630" spans="20:30" x14ac:dyDescent="0.2">
      <c r="T630" s="400" t="s">
        <v>73</v>
      </c>
      <c r="U630" s="413">
        <v>43649</v>
      </c>
      <c r="V630" s="406">
        <v>-9.6170007212027363E-4</v>
      </c>
      <c r="W630" s="406">
        <v>-9.6194785868778808E-4</v>
      </c>
      <c r="X630" s="407">
        <f t="shared" si="26"/>
        <v>2.4778656751444934E-3</v>
      </c>
      <c r="Z630" s="400" t="s">
        <v>73</v>
      </c>
      <c r="AA630" s="413">
        <v>43648</v>
      </c>
      <c r="AB630" s="406">
        <v>-9.6773619672923985E-4</v>
      </c>
      <c r="AC630" s="406">
        <v>-9.6658539338705888E-4</v>
      </c>
      <c r="AD630" s="407">
        <f t="shared" si="27"/>
        <v>-1.1508033421809725E-2</v>
      </c>
    </row>
    <row r="631" spans="20:30" x14ac:dyDescent="0.2">
      <c r="T631" s="400" t="s">
        <v>73</v>
      </c>
      <c r="U631" s="413">
        <v>43650</v>
      </c>
      <c r="V631" s="406">
        <v>-9.5640926453415063E-4</v>
      </c>
      <c r="W631" s="406">
        <v>-9.566948600976267E-4</v>
      </c>
      <c r="X631" s="407">
        <f t="shared" si="26"/>
        <v>2.8559556347607356E-3</v>
      </c>
      <c r="Z631" s="400" t="s">
        <v>73</v>
      </c>
      <c r="AA631" s="413">
        <v>43649</v>
      </c>
      <c r="AB631" s="406">
        <v>-9.6284677145516218E-4</v>
      </c>
      <c r="AC631" s="406">
        <v>-9.6163695221895753E-4</v>
      </c>
      <c r="AD631" s="407">
        <f t="shared" si="27"/>
        <v>-1.2098192362046531E-2</v>
      </c>
    </row>
    <row r="632" spans="20:30" x14ac:dyDescent="0.2">
      <c r="T632" s="400" t="s">
        <v>73</v>
      </c>
      <c r="U632" s="413">
        <v>43651</v>
      </c>
      <c r="V632" s="406">
        <v>-9.5111942536826432E-4</v>
      </c>
      <c r="W632" s="406">
        <v>-9.5144128526151821E-4</v>
      </c>
      <c r="X632" s="407">
        <f t="shared" si="26"/>
        <v>3.2185989325389085E-3</v>
      </c>
      <c r="Z632" s="400" t="s">
        <v>73</v>
      </c>
      <c r="AA632" s="413">
        <v>43650</v>
      </c>
      <c r="AB632" s="406">
        <v>-9.5793840219610875E-4</v>
      </c>
      <c r="AC632" s="406">
        <v>-9.5667276536477556E-4</v>
      </c>
      <c r="AD632" s="407">
        <f t="shared" si="27"/>
        <v>-1.2656368313331869E-2</v>
      </c>
    </row>
    <row r="633" spans="20:30" x14ac:dyDescent="0.2">
      <c r="T633" s="400" t="s">
        <v>73</v>
      </c>
      <c r="U633" s="413">
        <v>43654</v>
      </c>
      <c r="V633" s="406">
        <v>-9.4583058521748736E-4</v>
      </c>
      <c r="W633" s="406">
        <v>-9.4618715707498629E-4</v>
      </c>
      <c r="X633" s="407">
        <f t="shared" si="26"/>
        <v>3.5657185749893034E-3</v>
      </c>
      <c r="Z633" s="400" t="s">
        <v>73</v>
      </c>
      <c r="AA633" s="413">
        <v>43651</v>
      </c>
      <c r="AB633" s="406">
        <v>-9.5301102443969975E-4</v>
      </c>
      <c r="AC633" s="406">
        <v>-9.5169278354875243E-4</v>
      </c>
      <c r="AD633" s="407">
        <f t="shared" si="27"/>
        <v>-1.318240890947316E-2</v>
      </c>
    </row>
    <row r="634" spans="20:30" x14ac:dyDescent="0.2">
      <c r="T634" s="400" t="s">
        <v>73</v>
      </c>
      <c r="U634" s="413">
        <v>43655</v>
      </c>
      <c r="V634" s="406">
        <v>-9.3525638587505812E-4</v>
      </c>
      <c r="W634" s="406">
        <v>-9.3567716986467028E-4</v>
      </c>
      <c r="X634" s="407">
        <f t="shared" si="26"/>
        <v>4.2078398961216141E-3</v>
      </c>
      <c r="Z634" s="400" t="s">
        <v>73</v>
      </c>
      <c r="AA634" s="413">
        <v>43654</v>
      </c>
      <c r="AB634" s="406">
        <v>-9.430925864187885E-4</v>
      </c>
      <c r="AC634" s="406">
        <v>-9.4167992426825553E-4</v>
      </c>
      <c r="AD634" s="407">
        <f t="shared" si="27"/>
        <v>-1.4126621505329779E-2</v>
      </c>
    </row>
    <row r="635" spans="20:30" x14ac:dyDescent="0.2">
      <c r="T635" s="400" t="s">
        <v>73</v>
      </c>
      <c r="U635" s="413">
        <v>43656</v>
      </c>
      <c r="V635" s="406">
        <v>-9.246858192507862E-4</v>
      </c>
      <c r="W635" s="406">
        <v>-9.2516556590208304E-4</v>
      </c>
      <c r="X635" s="407">
        <f t="shared" si="26"/>
        <v>4.7974665129684076E-3</v>
      </c>
      <c r="Z635" s="400" t="s">
        <v>73</v>
      </c>
      <c r="AA635" s="413">
        <v>43655</v>
      </c>
      <c r="AB635" s="406">
        <v>-9.3311014476159628E-4</v>
      </c>
      <c r="AC635" s="406">
        <v>-9.3161392374837497E-4</v>
      </c>
      <c r="AD635" s="407">
        <f t="shared" si="27"/>
        <v>-1.4962210132213154E-2</v>
      </c>
    </row>
    <row r="636" spans="20:30" x14ac:dyDescent="0.2">
      <c r="T636" s="400" t="s">
        <v>73</v>
      </c>
      <c r="U636" s="413">
        <v>43657</v>
      </c>
      <c r="V636" s="406">
        <v>-9.1940242811668299E-4</v>
      </c>
      <c r="W636" s="406">
        <v>-9.1990901257514341E-4</v>
      </c>
      <c r="X636" s="407">
        <f t="shared" si="26"/>
        <v>5.0658445846041376E-3</v>
      </c>
      <c r="Z636" s="400" t="s">
        <v>73</v>
      </c>
      <c r="AA636" s="413">
        <v>43656</v>
      </c>
      <c r="AB636" s="406">
        <v>-9.2808676125244146E-4</v>
      </c>
      <c r="AC636" s="406">
        <v>-9.2655423005605256E-4</v>
      </c>
      <c r="AD636" s="407">
        <f t="shared" si="27"/>
        <v>-1.5325311963889027E-2</v>
      </c>
    </row>
    <row r="637" spans="20:30" x14ac:dyDescent="0.2">
      <c r="T637" s="400" t="s">
        <v>73</v>
      </c>
      <c r="U637" s="413">
        <v>43658</v>
      </c>
      <c r="V637" s="406">
        <v>-9.1412021766322331E-4</v>
      </c>
      <c r="W637" s="406">
        <v>-9.1465204262344618E-4</v>
      </c>
      <c r="X637" s="407">
        <f t="shared" si="26"/>
        <v>5.3182496022286755E-3</v>
      </c>
      <c r="Z637" s="400" t="s">
        <v>73</v>
      </c>
      <c r="AA637" s="413">
        <v>43657</v>
      </c>
      <c r="AB637" s="406">
        <v>-9.2304398403678957E-4</v>
      </c>
      <c r="AC637" s="406">
        <v>-9.214784465588204E-4</v>
      </c>
      <c r="AD637" s="407">
        <f t="shared" si="27"/>
        <v>-1.5655374779691707E-2</v>
      </c>
    </row>
    <row r="638" spans="20:30" x14ac:dyDescent="0.2">
      <c r="T638" s="400" t="s">
        <v>73</v>
      </c>
      <c r="U638" s="413">
        <v>43661</v>
      </c>
      <c r="V638" s="406">
        <v>-9.0883921840424547E-4</v>
      </c>
      <c r="W638" s="406">
        <v>-9.0939467894252969E-4</v>
      </c>
      <c r="X638" s="407">
        <f t="shared" si="26"/>
        <v>5.5546053828422256E-3</v>
      </c>
      <c r="Z638" s="400" t="s">
        <v>73</v>
      </c>
      <c r="AA638" s="413">
        <v>43658</v>
      </c>
      <c r="AB638" s="406">
        <v>-9.1798174864285355E-4</v>
      </c>
      <c r="AC638" s="406">
        <v>-9.1638652410254505E-4</v>
      </c>
      <c r="AD638" s="407">
        <f t="shared" si="27"/>
        <v>-1.5952245403085073E-2</v>
      </c>
    </row>
    <row r="639" spans="20:30" x14ac:dyDescent="0.2">
      <c r="T639" s="400" t="s">
        <v>73</v>
      </c>
      <c r="U639" s="413">
        <v>43662</v>
      </c>
      <c r="V639" s="406">
        <v>-8.9828140815620329E-4</v>
      </c>
      <c r="W639" s="406">
        <v>-8.9887875261794429E-4</v>
      </c>
      <c r="X639" s="407">
        <f t="shared" si="26"/>
        <v>5.9734446174099926E-3</v>
      </c>
      <c r="Z639" s="400" t="s">
        <v>73</v>
      </c>
      <c r="AA639" s="413">
        <v>43661</v>
      </c>
      <c r="AB639" s="406">
        <v>-9.0779209626007536E-4</v>
      </c>
      <c r="AC639" s="406">
        <v>-9.0614863696874724E-4</v>
      </c>
      <c r="AD639" s="407">
        <f t="shared" si="27"/>
        <v>-1.6434592913281254E-2</v>
      </c>
    </row>
    <row r="640" spans="20:30" x14ac:dyDescent="0.2">
      <c r="T640" s="400" t="s">
        <v>73</v>
      </c>
      <c r="U640" s="413">
        <v>43663</v>
      </c>
      <c r="V640" s="406">
        <v>-8.8772793796023817E-4</v>
      </c>
      <c r="W640" s="406">
        <v>-8.8836174163916496E-4</v>
      </c>
      <c r="X640" s="407">
        <f t="shared" si="26"/>
        <v>6.3380367892678594E-3</v>
      </c>
      <c r="Z640" s="400" t="s">
        <v>73</v>
      </c>
      <c r="AA640" s="413">
        <v>43662</v>
      </c>
      <c r="AB640" s="406">
        <v>-8.9753694095783649E-4</v>
      </c>
      <c r="AC640" s="406">
        <v>-8.9585646197235674E-4</v>
      </c>
      <c r="AD640" s="407">
        <f t="shared" si="27"/>
        <v>-1.680478985479749E-2</v>
      </c>
    </row>
    <row r="641" spans="20:30" x14ac:dyDescent="0.2">
      <c r="T641" s="400" t="s">
        <v>73</v>
      </c>
      <c r="U641" s="413">
        <v>43664</v>
      </c>
      <c r="V641" s="406">
        <v>-8.8245344873616569E-4</v>
      </c>
      <c r="W641" s="406">
        <v>-8.8310275084266157E-4</v>
      </c>
      <c r="X641" s="407">
        <f t="shared" si="26"/>
        <v>6.4930210649587986E-3</v>
      </c>
      <c r="Z641" s="400" t="s">
        <v>73</v>
      </c>
      <c r="AA641" s="413">
        <v>43663</v>
      </c>
      <c r="AB641" s="406">
        <v>-8.9237645128562135E-4</v>
      </c>
      <c r="AC641" s="406">
        <v>-8.9068310769478763E-4</v>
      </c>
      <c r="AD641" s="407">
        <f t="shared" si="27"/>
        <v>-1.6933435908337215E-2</v>
      </c>
    </row>
    <row r="642" spans="20:30" x14ac:dyDescent="0.2">
      <c r="T642" s="400" t="s">
        <v>73</v>
      </c>
      <c r="U642" s="413">
        <v>43665</v>
      </c>
      <c r="V642" s="406">
        <v>-8.7718035241251885E-4</v>
      </c>
      <c r="W642" s="406">
        <v>-8.7784350304251E-4</v>
      </c>
      <c r="X642" s="407">
        <f t="shared" si="26"/>
        <v>6.631506299911499E-3</v>
      </c>
      <c r="Z642" s="400" t="s">
        <v>73</v>
      </c>
      <c r="AA642" s="413">
        <v>43664</v>
      </c>
      <c r="AB642" s="406">
        <v>-8.8719611802360362E-4</v>
      </c>
      <c r="AC642" s="406">
        <v>-8.8549331961527067E-4</v>
      </c>
      <c r="AD642" s="407">
        <f t="shared" si="27"/>
        <v>-1.7027984083329555E-2</v>
      </c>
    </row>
    <row r="643" spans="20:30" x14ac:dyDescent="0.2">
      <c r="T643" s="400" t="s">
        <v>73</v>
      </c>
      <c r="U643" s="413">
        <v>43668</v>
      </c>
      <c r="V643" s="406">
        <v>-8.7190867942218866E-4</v>
      </c>
      <c r="W643" s="406">
        <v>-8.7258402085068731E-4</v>
      </c>
      <c r="X643" s="407">
        <f t="shared" si="26"/>
        <v>6.753414284986492E-3</v>
      </c>
      <c r="Z643" s="400" t="s">
        <v>73</v>
      </c>
      <c r="AA643" s="413">
        <v>43665</v>
      </c>
      <c r="AB643" s="406">
        <v>-8.8199587686224894E-4</v>
      </c>
      <c r="AC643" s="406">
        <v>-8.8028704853929573E-4</v>
      </c>
      <c r="AD643" s="407">
        <f t="shared" si="27"/>
        <v>-1.7088283229532014E-2</v>
      </c>
    </row>
    <row r="644" spans="20:30" x14ac:dyDescent="0.2">
      <c r="T644" s="400" t="s">
        <v>73</v>
      </c>
      <c r="U644" s="413">
        <v>43669</v>
      </c>
      <c r="V644" s="406">
        <v>-8.6137022907426767E-4</v>
      </c>
      <c r="W644" s="406">
        <v>-8.6206439011774437E-4</v>
      </c>
      <c r="X644" s="407">
        <f t="shared" si="26"/>
        <v>6.9416104347670791E-3</v>
      </c>
      <c r="Z644" s="400" t="s">
        <v>73</v>
      </c>
      <c r="AA644" s="413">
        <v>43668</v>
      </c>
      <c r="AB644" s="406">
        <v>-8.7152871387075753E-4</v>
      </c>
      <c r="AC644" s="406">
        <v>-8.6981931773466386E-4</v>
      </c>
      <c r="AD644" s="407">
        <f t="shared" si="27"/>
        <v>-1.7093961360936747E-2</v>
      </c>
    </row>
    <row r="645" spans="20:30" x14ac:dyDescent="0.2">
      <c r="T645" s="400" t="s">
        <v>73</v>
      </c>
      <c r="U645" s="413">
        <v>43670</v>
      </c>
      <c r="V645" s="406">
        <v>-8.508368262098939E-4</v>
      </c>
      <c r="W645" s="406">
        <v>-8.515442066062128E-4</v>
      </c>
      <c r="X645" s="407">
        <f t="shared" si="26"/>
        <v>7.0738039631890095E-3</v>
      </c>
      <c r="Z645" s="400" t="s">
        <v>73</v>
      </c>
      <c r="AA645" s="413">
        <v>43669</v>
      </c>
      <c r="AB645" s="406">
        <v>-8.6099454885652849E-4</v>
      </c>
      <c r="AC645" s="406">
        <v>-8.5929615236639669E-4</v>
      </c>
      <c r="AD645" s="407">
        <f t="shared" si="27"/>
        <v>-1.6983964901318063E-2</v>
      </c>
    </row>
    <row r="646" spans="20:30" x14ac:dyDescent="0.2">
      <c r="T646" s="400" t="s">
        <v>73</v>
      </c>
      <c r="U646" s="413">
        <v>43671</v>
      </c>
      <c r="V646" s="406">
        <v>-8.4557272419122668E-4</v>
      </c>
      <c r="W646" s="406">
        <v>-8.4628389548539436E-4</v>
      </c>
      <c r="X646" s="407">
        <f t="shared" si="26"/>
        <v>7.1117129416767982E-3</v>
      </c>
      <c r="Z646" s="400" t="s">
        <v>73</v>
      </c>
      <c r="AA646" s="413">
        <v>43670</v>
      </c>
      <c r="AB646" s="406">
        <v>-8.5569380477144971E-4</v>
      </c>
      <c r="AC646" s="406">
        <v>-8.5400672948482035E-4</v>
      </c>
      <c r="AD646" s="407">
        <f t="shared" si="27"/>
        <v>-1.6870752866293606E-2</v>
      </c>
    </row>
    <row r="647" spans="20:30" x14ac:dyDescent="0.2">
      <c r="T647" s="400" t="s">
        <v>73</v>
      </c>
      <c r="U647" s="413">
        <v>43672</v>
      </c>
      <c r="V647" s="406">
        <v>-8.4031022745474388E-4</v>
      </c>
      <c r="W647" s="406">
        <v>-8.4102348706298704E-4</v>
      </c>
      <c r="X647" s="407">
        <f t="shared" si="26"/>
        <v>7.1325960824316498E-3</v>
      </c>
      <c r="Z647" s="400" t="s">
        <v>73</v>
      </c>
      <c r="AA647" s="413">
        <v>43671</v>
      </c>
      <c r="AB647" s="406">
        <v>-8.5037276733513777E-4</v>
      </c>
      <c r="AC647" s="406">
        <v>-8.4870052892604172E-4</v>
      </c>
      <c r="AD647" s="407">
        <f t="shared" si="27"/>
        <v>-1.6722384090960475E-2</v>
      </c>
    </row>
    <row r="648" spans="20:30" x14ac:dyDescent="0.2">
      <c r="T648" s="400" t="s">
        <v>73</v>
      </c>
      <c r="U648" s="413">
        <v>43675</v>
      </c>
      <c r="V648" s="406">
        <v>-8.3504936602822838E-4</v>
      </c>
      <c r="W648" s="406">
        <v>-8.3576300382952665E-4</v>
      </c>
      <c r="X648" s="407">
        <f t="shared" ref="X648:X711" si="28">(V648-W648)*10000</f>
        <v>7.1363780129827126E-3</v>
      </c>
      <c r="Z648" s="400" t="s">
        <v>73</v>
      </c>
      <c r="AA648" s="413">
        <v>43672</v>
      </c>
      <c r="AB648" s="406">
        <v>-8.4503137235981507E-4</v>
      </c>
      <c r="AC648" s="406">
        <v>-8.4337750145520134E-4</v>
      </c>
      <c r="AD648" s="407">
        <f t="shared" ref="AD648:AD711" si="29">(AB648-AC648)*10000</f>
        <v>-1.6538709046137311E-2</v>
      </c>
    </row>
    <row r="649" spans="20:30" x14ac:dyDescent="0.2">
      <c r="T649" s="400" t="s">
        <v>73</v>
      </c>
      <c r="U649" s="413">
        <v>43676</v>
      </c>
      <c r="V649" s="406">
        <v>-8.245332465552967E-4</v>
      </c>
      <c r="W649" s="406">
        <v>-8.2524190300596665E-4</v>
      </c>
      <c r="X649" s="407">
        <f t="shared" si="28"/>
        <v>7.0865645066995296E-3</v>
      </c>
      <c r="Z649" s="400" t="s">
        <v>73</v>
      </c>
      <c r="AA649" s="413">
        <v>43675</v>
      </c>
      <c r="AB649" s="406">
        <v>-8.3428040254492693E-4</v>
      </c>
      <c r="AC649" s="406">
        <v>-8.326751109168953E-4</v>
      </c>
      <c r="AD649" s="407">
        <f t="shared" si="29"/>
        <v>-1.6052916280316284E-2</v>
      </c>
    </row>
    <row r="650" spans="20:30" x14ac:dyDescent="0.2">
      <c r="T650" s="400" t="s">
        <v>73</v>
      </c>
      <c r="U650" s="413">
        <v>43677</v>
      </c>
      <c r="V650" s="406">
        <v>-8.1402288167330269E-4</v>
      </c>
      <c r="W650" s="406">
        <v>-8.1472078142632448E-4</v>
      </c>
      <c r="X650" s="407">
        <f t="shared" si="28"/>
        <v>6.9789975302178651E-3</v>
      </c>
      <c r="Z650" s="400" t="s">
        <v>73</v>
      </c>
      <c r="AA650" s="413">
        <v>43676</v>
      </c>
      <c r="AB650" s="406">
        <v>-8.2346093164808109E-4</v>
      </c>
      <c r="AC650" s="406">
        <v>-8.2191613924998362E-4</v>
      </c>
      <c r="AD650" s="407">
        <f t="shared" si="29"/>
        <v>-1.5447923980974661E-2</v>
      </c>
    </row>
    <row r="651" spans="20:30" x14ac:dyDescent="0.2">
      <c r="T651" s="400" t="s">
        <v>73</v>
      </c>
      <c r="U651" s="413">
        <v>43678</v>
      </c>
      <c r="V651" s="406">
        <v>-8.0877065243841351E-4</v>
      </c>
      <c r="W651" s="406">
        <v>-8.0946026736905747E-4</v>
      </c>
      <c r="X651" s="407">
        <f t="shared" si="28"/>
        <v>6.8961493064395498E-3</v>
      </c>
      <c r="Z651" s="400" t="s">
        <v>73</v>
      </c>
      <c r="AA651" s="413">
        <v>43677</v>
      </c>
      <c r="AB651" s="406">
        <v>-8.180167849837055E-4</v>
      </c>
      <c r="AC651" s="406">
        <v>-8.1650824003097293E-4</v>
      </c>
      <c r="AD651" s="407">
        <f t="shared" si="29"/>
        <v>-1.5085449527325705E-2</v>
      </c>
    </row>
    <row r="652" spans="20:30" x14ac:dyDescent="0.2">
      <c r="T652" s="400" t="s">
        <v>73</v>
      </c>
      <c r="U652" s="413">
        <v>43679</v>
      </c>
      <c r="V652" s="406">
        <v>-8.0352024058379145E-4</v>
      </c>
      <c r="W652" s="406">
        <v>-8.0419981534755934E-4</v>
      </c>
      <c r="X652" s="407">
        <f t="shared" si="28"/>
        <v>6.7957476376789578E-3</v>
      </c>
      <c r="Z652" s="400" t="s">
        <v>73</v>
      </c>
      <c r="AA652" s="413">
        <v>43678</v>
      </c>
      <c r="AB652" s="406">
        <v>-8.1255189540970364E-4</v>
      </c>
      <c r="AC652" s="406">
        <v>-8.1108321893564488E-4</v>
      </c>
      <c r="AD652" s="407">
        <f t="shared" si="29"/>
        <v>-1.4686764740587561E-2</v>
      </c>
    </row>
    <row r="653" spans="20:30" x14ac:dyDescent="0.2">
      <c r="T653" s="400" t="s">
        <v>73</v>
      </c>
      <c r="U653" s="413">
        <v>43682</v>
      </c>
      <c r="V653" s="406">
        <v>-7.9827167633978542E-4</v>
      </c>
      <c r="W653" s="406">
        <v>-7.9893944850068996E-4</v>
      </c>
      <c r="X653" s="407">
        <f t="shared" si="28"/>
        <v>6.6777216090453759E-3</v>
      </c>
      <c r="Z653" s="400" t="s">
        <v>73</v>
      </c>
      <c r="AA653" s="413">
        <v>43679</v>
      </c>
      <c r="AB653" s="406">
        <v>-8.0706619833307766E-4</v>
      </c>
      <c r="AC653" s="406">
        <v>-8.0564102705332383E-4</v>
      </c>
      <c r="AD653" s="407">
        <f t="shared" si="29"/>
        <v>-1.4251712797538289E-2</v>
      </c>
    </row>
    <row r="654" spans="20:30" x14ac:dyDescent="0.2">
      <c r="T654" s="400" t="s">
        <v>73</v>
      </c>
      <c r="U654" s="413">
        <v>43683</v>
      </c>
      <c r="V654" s="406">
        <v>-7.8778085835076272E-4</v>
      </c>
      <c r="W654" s="406">
        <v>-7.8841911196906374E-4</v>
      </c>
      <c r="X654" s="407">
        <f t="shared" si="28"/>
        <v>6.3825361830101898E-3</v>
      </c>
      <c r="Z654" s="400" t="s">
        <v>73</v>
      </c>
      <c r="AA654" s="413">
        <v>43682</v>
      </c>
      <c r="AB654" s="406">
        <v>-7.9602512554617123E-4</v>
      </c>
      <c r="AC654" s="406">
        <v>-7.9469916099760961E-4</v>
      </c>
      <c r="AD654" s="407">
        <f t="shared" si="29"/>
        <v>-1.3259645485616187E-2</v>
      </c>
    </row>
    <row r="655" spans="20:30" x14ac:dyDescent="0.2">
      <c r="T655" s="400" t="s">
        <v>73</v>
      </c>
      <c r="U655" s="413">
        <v>43684</v>
      </c>
      <c r="V655" s="406">
        <v>-7.7729650242488947E-4</v>
      </c>
      <c r="W655" s="406">
        <v>-7.7789928692185203E-4</v>
      </c>
      <c r="X655" s="407">
        <f t="shared" si="28"/>
        <v>6.0278449696255475E-3</v>
      </c>
      <c r="Z655" s="400" t="s">
        <v>73</v>
      </c>
      <c r="AA655" s="413">
        <v>43683</v>
      </c>
      <c r="AB655" s="406">
        <v>-7.8491405245866865E-4</v>
      </c>
      <c r="AC655" s="406">
        <v>-7.836995671978899E-4</v>
      </c>
      <c r="AD655" s="407">
        <f t="shared" si="29"/>
        <v>-1.2144852607787497E-2</v>
      </c>
    </row>
    <row r="656" spans="20:30" x14ac:dyDescent="0.2">
      <c r="T656" s="400" t="s">
        <v>73</v>
      </c>
      <c r="U656" s="413">
        <v>43685</v>
      </c>
      <c r="V656" s="406">
        <v>-7.7205763126790214E-4</v>
      </c>
      <c r="W656" s="406">
        <v>-7.7263968691032472E-4</v>
      </c>
      <c r="X656" s="407">
        <f t="shared" si="28"/>
        <v>5.8205564242258361E-3</v>
      </c>
      <c r="Z656" s="400" t="s">
        <v>73</v>
      </c>
      <c r="AA656" s="413">
        <v>43684</v>
      </c>
      <c r="AB656" s="406">
        <v>-7.793233553347118E-4</v>
      </c>
      <c r="AC656" s="406">
        <v>-7.7817078346406284E-4</v>
      </c>
      <c r="AD656" s="407">
        <f t="shared" si="29"/>
        <v>-1.1525718706489581E-2</v>
      </c>
    </row>
    <row r="657" spans="20:30" x14ac:dyDescent="0.2">
      <c r="T657" s="400" t="s">
        <v>73</v>
      </c>
      <c r="U657" s="413">
        <v>43686</v>
      </c>
      <c r="V657" s="406">
        <v>-7.6682078962976639E-4</v>
      </c>
      <c r="W657" s="406">
        <v>-7.6738030887977095E-4</v>
      </c>
      <c r="X657" s="407">
        <f t="shared" si="28"/>
        <v>5.5951925000455836E-3</v>
      </c>
      <c r="Z657" s="400" t="s">
        <v>73</v>
      </c>
      <c r="AA657" s="413">
        <v>43685</v>
      </c>
      <c r="AB657" s="406">
        <v>-7.7371146525688137E-4</v>
      </c>
      <c r="AC657" s="406">
        <v>-7.7262453410088306E-4</v>
      </c>
      <c r="AD657" s="407">
        <f t="shared" si="29"/>
        <v>-1.0869311559983047E-2</v>
      </c>
    </row>
    <row r="658" spans="20:30" x14ac:dyDescent="0.2">
      <c r="T658" s="400" t="s">
        <v>73</v>
      </c>
      <c r="U658" s="413">
        <v>43689</v>
      </c>
      <c r="V658" s="406">
        <v>-7.6158600798386039E-4</v>
      </c>
      <c r="W658" s="406">
        <v>-7.6212117528004768E-4</v>
      </c>
      <c r="X658" s="407">
        <f t="shared" si="28"/>
        <v>5.3516729618728696E-3</v>
      </c>
      <c r="Z658" s="400" t="s">
        <v>73</v>
      </c>
      <c r="AA658" s="413">
        <v>43686</v>
      </c>
      <c r="AB658" s="406">
        <v>-7.6807831828050465E-4</v>
      </c>
      <c r="AC658" s="406">
        <v>-7.6706076979238139E-4</v>
      </c>
      <c r="AD658" s="407">
        <f t="shared" si="29"/>
        <v>-1.0175484881232676E-2</v>
      </c>
    </row>
    <row r="659" spans="20:30" x14ac:dyDescent="0.2">
      <c r="T659" s="400" t="s">
        <v>73</v>
      </c>
      <c r="U659" s="413">
        <v>43690</v>
      </c>
      <c r="V659" s="406">
        <v>-7.5112346236186323E-4</v>
      </c>
      <c r="W659" s="406">
        <v>-7.5160383775159205E-4</v>
      </c>
      <c r="X659" s="407">
        <f t="shared" si="28"/>
        <v>4.8037538972881856E-3</v>
      </c>
      <c r="Z659" s="400" t="s">
        <v>73</v>
      </c>
      <c r="AA659" s="413">
        <v>43689</v>
      </c>
      <c r="AB659" s="406">
        <v>-7.5674084612292975E-4</v>
      </c>
      <c r="AC659" s="406">
        <v>-7.5587461232128105E-4</v>
      </c>
      <c r="AD659" s="407">
        <f t="shared" si="29"/>
        <v>-8.6623380164869718E-3</v>
      </c>
    </row>
    <row r="660" spans="20:30" x14ac:dyDescent="0.2">
      <c r="T660" s="400" t="s">
        <v>73</v>
      </c>
      <c r="U660" s="413">
        <v>43691</v>
      </c>
      <c r="V660" s="406">
        <v>-7.4066808612985812E-4</v>
      </c>
      <c r="W660" s="406">
        <v>-7.4108754350689712E-4</v>
      </c>
      <c r="X660" s="407">
        <f t="shared" si="28"/>
        <v>4.19457377039004E-3</v>
      </c>
      <c r="Z660" s="400" t="s">
        <v>73</v>
      </c>
      <c r="AA660" s="413">
        <v>43690</v>
      </c>
      <c r="AB660" s="406">
        <v>-7.4533187483746463E-4</v>
      </c>
      <c r="AC660" s="406">
        <v>-7.4462958055462273E-4</v>
      </c>
      <c r="AD660" s="407">
        <f t="shared" si="29"/>
        <v>-7.0229428284190442E-3</v>
      </c>
    </row>
    <row r="661" spans="20:30" x14ac:dyDescent="0.2">
      <c r="T661" s="400" t="s">
        <v>73</v>
      </c>
      <c r="U661" s="413">
        <v>43692</v>
      </c>
      <c r="V661" s="406">
        <v>-7.3544405850643605E-4</v>
      </c>
      <c r="W661" s="406">
        <v>-7.3582997500916034E-4</v>
      </c>
      <c r="X661" s="407">
        <f t="shared" si="28"/>
        <v>3.8591650272428932E-3</v>
      </c>
      <c r="Z661" s="400" t="s">
        <v>73</v>
      </c>
      <c r="AA661" s="413">
        <v>43691</v>
      </c>
      <c r="AB661" s="406">
        <v>-7.3959147884944257E-4</v>
      </c>
      <c r="AC661" s="406">
        <v>-7.389775044546685E-4</v>
      </c>
      <c r="AD661" s="407">
        <f t="shared" si="29"/>
        <v>-6.1397439477407084E-3</v>
      </c>
    </row>
    <row r="662" spans="20:30" x14ac:dyDescent="0.2">
      <c r="T662" s="400" t="s">
        <v>73</v>
      </c>
      <c r="U662" s="413">
        <v>43693</v>
      </c>
      <c r="V662" s="406">
        <v>-7.3022227262140732E-4</v>
      </c>
      <c r="W662" s="406">
        <v>-7.3057278803229867E-4</v>
      </c>
      <c r="X662" s="407">
        <f t="shared" si="28"/>
        <v>3.5051541089135656E-3</v>
      </c>
      <c r="Z662" s="400" t="s">
        <v>73</v>
      </c>
      <c r="AA662" s="413">
        <v>43692</v>
      </c>
      <c r="AB662" s="406">
        <v>-7.338294403904695E-4</v>
      </c>
      <c r="AC662" s="406">
        <v>-7.3330761872944961E-4</v>
      </c>
      <c r="AD662" s="407">
        <f t="shared" si="29"/>
        <v>-5.2182166101989377E-3</v>
      </c>
    </row>
    <row r="663" spans="20:30" x14ac:dyDescent="0.2">
      <c r="T663" s="400" t="s">
        <v>73</v>
      </c>
      <c r="U663" s="413">
        <v>43696</v>
      </c>
      <c r="V663" s="406">
        <v>-7.2500275890752491E-4</v>
      </c>
      <c r="W663" s="406">
        <v>-7.2531600526921014E-4</v>
      </c>
      <c r="X663" s="407">
        <f t="shared" si="28"/>
        <v>3.1324636168522484E-3</v>
      </c>
      <c r="Z663" s="400" t="s">
        <v>73</v>
      </c>
      <c r="AA663" s="413">
        <v>43693</v>
      </c>
      <c r="AB663" s="406">
        <v>-7.2804569519165183E-4</v>
      </c>
      <c r="AC663" s="406">
        <v>-7.276198741034695E-4</v>
      </c>
      <c r="AD663" s="407">
        <f t="shared" si="29"/>
        <v>-4.258210881823328E-3</v>
      </c>
    </row>
    <row r="664" spans="20:30" x14ac:dyDescent="0.2">
      <c r="T664" s="400" t="s">
        <v>73</v>
      </c>
      <c r="U664" s="413">
        <v>43697</v>
      </c>
      <c r="V664" s="406">
        <v>-7.1457145642341707E-4</v>
      </c>
      <c r="W664" s="406">
        <v>-7.1480390096704996E-4</v>
      </c>
      <c r="X664" s="407">
        <f t="shared" si="28"/>
        <v>2.3244454363288269E-3</v>
      </c>
      <c r="Z664" s="400" t="s">
        <v>73</v>
      </c>
      <c r="AA664" s="413">
        <v>43696</v>
      </c>
      <c r="AB664" s="406">
        <v>-7.1640552765886694E-4</v>
      </c>
      <c r="AC664" s="406">
        <v>-7.1618460937946174E-4</v>
      </c>
      <c r="AD664" s="407">
        <f t="shared" si="29"/>
        <v>-2.2091827940520087E-3</v>
      </c>
    </row>
    <row r="665" spans="20:30" x14ac:dyDescent="0.2">
      <c r="T665" s="400" t="s">
        <v>73</v>
      </c>
      <c r="U665" s="413">
        <v>43698</v>
      </c>
      <c r="V665" s="406">
        <v>-7.0414803073296894E-4</v>
      </c>
      <c r="W665" s="406">
        <v>-7.0429337211920333E-4</v>
      </c>
      <c r="X665" s="407">
        <f t="shared" si="28"/>
        <v>1.4534138623439191E-3</v>
      </c>
      <c r="Z665" s="400" t="s">
        <v>73</v>
      </c>
      <c r="AA665" s="413">
        <v>43697</v>
      </c>
      <c r="AB665" s="406">
        <v>-7.0469236170350908E-4</v>
      </c>
      <c r="AC665" s="406">
        <v>-7.0468932355623843E-4</v>
      </c>
      <c r="AD665" s="407">
        <f t="shared" si="29"/>
        <v>-3.0381472706543511E-5</v>
      </c>
    </row>
    <row r="666" spans="20:30" x14ac:dyDescent="0.2">
      <c r="T666" s="400" t="s">
        <v>73</v>
      </c>
      <c r="U666" s="413">
        <v>43699</v>
      </c>
      <c r="V666" s="406">
        <v>-6.9894033209819194E-4</v>
      </c>
      <c r="W666" s="406">
        <v>-6.9903895231919412E-4</v>
      </c>
      <c r="X666" s="407">
        <f t="shared" si="28"/>
        <v>9.8620221002185954E-4</v>
      </c>
      <c r="Z666" s="400" t="s">
        <v>73</v>
      </c>
      <c r="AA666" s="413">
        <v>43698</v>
      </c>
      <c r="AB666" s="406">
        <v>-6.9879911901692083E-4</v>
      </c>
      <c r="AC666" s="406">
        <v>-6.9891154740284623E-4</v>
      </c>
      <c r="AD666" s="407">
        <f t="shared" si="29"/>
        <v>1.1242838592539443E-3</v>
      </c>
    </row>
    <row r="667" spans="20:30" x14ac:dyDescent="0.2">
      <c r="T667" s="400" t="s">
        <v>73</v>
      </c>
      <c r="U667" s="413">
        <v>43700</v>
      </c>
      <c r="V667" s="406">
        <v>-6.9373508734018642E-4</v>
      </c>
      <c r="W667" s="406">
        <v>-6.9378507366091009E-4</v>
      </c>
      <c r="X667" s="407">
        <f t="shared" si="28"/>
        <v>4.9986320723675176E-4</v>
      </c>
      <c r="Z667" s="400" t="s">
        <v>73</v>
      </c>
      <c r="AA667" s="413">
        <v>43699</v>
      </c>
      <c r="AB667" s="406">
        <v>-6.9288378401847085E-4</v>
      </c>
      <c r="AC667" s="406">
        <v>-6.93115617223288E-4</v>
      </c>
      <c r="AD667" s="407">
        <f t="shared" si="29"/>
        <v>2.3183320481715789E-3</v>
      </c>
    </row>
    <row r="668" spans="20:30" x14ac:dyDescent="0.2">
      <c r="T668" s="400" t="s">
        <v>73</v>
      </c>
      <c r="U668" s="413">
        <v>43703</v>
      </c>
      <c r="V668" s="406">
        <v>-6.8853232685111817E-4</v>
      </c>
      <c r="W668" s="406">
        <v>-6.8853175875614129E-4</v>
      </c>
      <c r="X668" s="407">
        <f t="shared" si="28"/>
        <v>-5.6809497687645982E-6</v>
      </c>
      <c r="Z668" s="400" t="s">
        <v>73</v>
      </c>
      <c r="AA668" s="413">
        <v>43700</v>
      </c>
      <c r="AB668" s="406">
        <v>-6.8694629247979366E-4</v>
      </c>
      <c r="AC668" s="406">
        <v>-6.8730148443095019E-4</v>
      </c>
      <c r="AD668" s="407">
        <f t="shared" si="29"/>
        <v>3.5519195115652717E-3</v>
      </c>
    </row>
    <row r="669" spans="20:30" x14ac:dyDescent="0.2">
      <c r="T669" s="400" t="s">
        <v>73</v>
      </c>
      <c r="U669" s="413">
        <v>43704</v>
      </c>
      <c r="V669" s="406">
        <v>-6.7813523843903323E-4</v>
      </c>
      <c r="W669" s="406">
        <v>-6.7802712235453741E-4</v>
      </c>
      <c r="X669" s="407">
        <f t="shared" si="28"/>
        <v>-1.0811608449582278E-3</v>
      </c>
      <c r="Z669" s="400" t="s">
        <v>73</v>
      </c>
      <c r="AA669" s="413">
        <v>43703</v>
      </c>
      <c r="AB669" s="406">
        <v>-6.7499713333706577E-4</v>
      </c>
      <c r="AC669" s="406">
        <v>-6.7561229650129457E-4</v>
      </c>
      <c r="AD669" s="407">
        <f t="shared" si="29"/>
        <v>6.1516316422879826E-3</v>
      </c>
    </row>
    <row r="670" spans="20:30" x14ac:dyDescent="0.2">
      <c r="T670" s="400" t="s">
        <v>73</v>
      </c>
      <c r="U670" s="413">
        <v>43705</v>
      </c>
      <c r="V670" s="406">
        <v>-6.6774673409375062E-4</v>
      </c>
      <c r="W670" s="406">
        <v>-6.6752459332853926E-4</v>
      </c>
      <c r="X670" s="407">
        <f t="shared" si="28"/>
        <v>-2.2214076521136217E-3</v>
      </c>
      <c r="Z670" s="400" t="s">
        <v>73</v>
      </c>
      <c r="AA670" s="413">
        <v>43704</v>
      </c>
      <c r="AB670" s="406">
        <v>-6.6297347664297647E-4</v>
      </c>
      <c r="AC670" s="406">
        <v>-6.6386194093848063E-4</v>
      </c>
      <c r="AD670" s="407">
        <f t="shared" si="29"/>
        <v>8.8846429550416568E-3</v>
      </c>
    </row>
    <row r="671" spans="20:30" x14ac:dyDescent="0.2">
      <c r="T671" s="400" t="s">
        <v>73</v>
      </c>
      <c r="U671" s="413">
        <v>43706</v>
      </c>
      <c r="V671" s="406">
        <v>-6.6255684974010805E-4</v>
      </c>
      <c r="W671" s="406">
        <v>-6.6227443953139589E-4</v>
      </c>
      <c r="X671" s="407">
        <f t="shared" si="28"/>
        <v>-2.8241020871215376E-3</v>
      </c>
      <c r="Z671" s="400" t="s">
        <v>73</v>
      </c>
      <c r="AA671" s="413">
        <v>43705</v>
      </c>
      <c r="AB671" s="406">
        <v>-6.5692423902091854E-4</v>
      </c>
      <c r="AC671" s="406">
        <v>-6.5795605647906059E-4</v>
      </c>
      <c r="AD671" s="407">
        <f t="shared" si="29"/>
        <v>1.0318174581420547E-2</v>
      </c>
    </row>
    <row r="672" spans="20:30" x14ac:dyDescent="0.2">
      <c r="T672" s="400" t="s">
        <v>73</v>
      </c>
      <c r="U672" s="413">
        <v>43707</v>
      </c>
      <c r="V672" s="406">
        <v>-6.5736963152299144E-4</v>
      </c>
      <c r="W672" s="406">
        <v>-6.5702498637508304E-4</v>
      </c>
      <c r="X672" s="407">
        <f t="shared" si="28"/>
        <v>-3.446451479083984E-3</v>
      </c>
      <c r="Z672" s="400" t="s">
        <v>73</v>
      </c>
      <c r="AA672" s="413">
        <v>43706</v>
      </c>
      <c r="AB672" s="406">
        <v>-6.5085245936794759E-4</v>
      </c>
      <c r="AC672" s="406">
        <v>-6.5203167416007268E-4</v>
      </c>
      <c r="AD672" s="407">
        <f t="shared" si="29"/>
        <v>1.1792147921250822E-2</v>
      </c>
    </row>
    <row r="673" spans="20:30" x14ac:dyDescent="0.2">
      <c r="T673" s="400" t="s">
        <v>73</v>
      </c>
      <c r="U673" s="413">
        <v>43710</v>
      </c>
      <c r="V673" s="406">
        <v>-6.5218510975365007E-4</v>
      </c>
      <c r="W673" s="406">
        <v>-6.517762566336159E-4</v>
      </c>
      <c r="X673" s="407">
        <f t="shared" si="28"/>
        <v>-4.0885312003417079E-3</v>
      </c>
      <c r="Z673" s="400" t="s">
        <v>73</v>
      </c>
      <c r="AA673" s="413">
        <v>43707</v>
      </c>
      <c r="AB673" s="406">
        <v>-6.4475807349642091E-4</v>
      </c>
      <c r="AC673" s="406">
        <v>-6.4608874507090077E-4</v>
      </c>
      <c r="AD673" s="407">
        <f t="shared" si="29"/>
        <v>1.3306715744798537E-2</v>
      </c>
    </row>
    <row r="674" spans="20:30" x14ac:dyDescent="0.2">
      <c r="T674" s="400" t="s">
        <v>73</v>
      </c>
      <c r="U674" s="413">
        <v>43711</v>
      </c>
      <c r="V674" s="406">
        <v>-6.4182520623266761E-4</v>
      </c>
      <c r="W674" s="406">
        <v>-6.4128132256269254E-4</v>
      </c>
      <c r="X674" s="407">
        <f t="shared" si="28"/>
        <v>-5.4388366997506869E-3</v>
      </c>
      <c r="Z674" s="400" t="s">
        <v>73</v>
      </c>
      <c r="AA674" s="413">
        <v>43710</v>
      </c>
      <c r="AB674" s="406">
        <v>-6.3249362646618766E-4</v>
      </c>
      <c r="AC674" s="406">
        <v>-6.3414081816545243E-4</v>
      </c>
      <c r="AD674" s="407">
        <f t="shared" si="29"/>
        <v>1.6471916992647721E-2</v>
      </c>
    </row>
    <row r="675" spans="20:30" x14ac:dyDescent="0.2">
      <c r="T675" s="400" t="s">
        <v>73</v>
      </c>
      <c r="U675" s="413">
        <v>43712</v>
      </c>
      <c r="V675" s="406">
        <v>-6.314745939462697E-4</v>
      </c>
      <c r="W675" s="406">
        <v>-6.3078902794481159E-4</v>
      </c>
      <c r="X675" s="407">
        <f t="shared" si="28"/>
        <v>-6.8556600145810217E-3</v>
      </c>
      <c r="Z675" s="400" t="s">
        <v>73</v>
      </c>
      <c r="AA675" s="413">
        <v>43711</v>
      </c>
      <c r="AB675" s="406">
        <v>-6.2015318285647695E-4</v>
      </c>
      <c r="AC675" s="406">
        <v>-6.2213057696488985E-4</v>
      </c>
      <c r="AD675" s="407">
        <f t="shared" si="29"/>
        <v>1.9773941084129082E-2</v>
      </c>
    </row>
    <row r="676" spans="20:30" x14ac:dyDescent="0.2">
      <c r="T676" s="400" t="s">
        <v>73</v>
      </c>
      <c r="U676" s="413">
        <v>43713</v>
      </c>
      <c r="V676" s="406">
        <v>-6.2630400936817751E-4</v>
      </c>
      <c r="W676" s="406">
        <v>-6.2554425729301525E-4</v>
      </c>
      <c r="X676" s="407">
        <f t="shared" si="28"/>
        <v>-7.5975207516226252E-3</v>
      </c>
      <c r="Z676" s="400" t="s">
        <v>73</v>
      </c>
      <c r="AA676" s="413">
        <v>43712</v>
      </c>
      <c r="AB676" s="406">
        <v>-6.139448021458189E-4</v>
      </c>
      <c r="AC676" s="406">
        <v>-6.1609417619189893E-4</v>
      </c>
      <c r="AD676" s="407">
        <f t="shared" si="29"/>
        <v>2.1493740460800347E-2</v>
      </c>
    </row>
    <row r="677" spans="20:30" x14ac:dyDescent="0.2">
      <c r="T677" s="400" t="s">
        <v>73</v>
      </c>
      <c r="U677" s="413">
        <v>43714</v>
      </c>
      <c r="V677" s="406">
        <v>-6.2113630318634387E-4</v>
      </c>
      <c r="W677" s="406">
        <v>-6.2030034690271972E-4</v>
      </c>
      <c r="X677" s="407">
        <f t="shared" si="28"/>
        <v>-8.3595628362414728E-3</v>
      </c>
      <c r="Z677" s="400" t="s">
        <v>73</v>
      </c>
      <c r="AA677" s="413">
        <v>43713</v>
      </c>
      <c r="AB677" s="406">
        <v>-6.0771342972619382E-4</v>
      </c>
      <c r="AC677" s="406">
        <v>-6.1003893384786213E-4</v>
      </c>
      <c r="AD677" s="407">
        <f t="shared" si="29"/>
        <v>2.3255041216683082E-2</v>
      </c>
    </row>
    <row r="678" spans="20:30" x14ac:dyDescent="0.2">
      <c r="T678" s="400" t="s">
        <v>73</v>
      </c>
      <c r="U678" s="413">
        <v>43717</v>
      </c>
      <c r="V678" s="406">
        <v>-6.1597150554993925E-4</v>
      </c>
      <c r="W678" s="406">
        <v>-6.1505731954795691E-4</v>
      </c>
      <c r="X678" s="407">
        <f t="shared" si="28"/>
        <v>-9.1418600198234223E-3</v>
      </c>
      <c r="Z678" s="400" t="s">
        <v>73</v>
      </c>
      <c r="AA678" s="413">
        <v>43714</v>
      </c>
      <c r="AB678" s="406">
        <v>-6.01459001410044E-4</v>
      </c>
      <c r="AC678" s="406">
        <v>-6.0396480061699904E-4</v>
      </c>
      <c r="AD678" s="407">
        <f t="shared" si="29"/>
        <v>2.5057992069550412E-2</v>
      </c>
    </row>
    <row r="679" spans="20:30" x14ac:dyDescent="0.2">
      <c r="T679" s="400" t="s">
        <v>73</v>
      </c>
      <c r="U679" s="413">
        <v>43718</v>
      </c>
      <c r="V679" s="406">
        <v>-6.0565175757570163E-4</v>
      </c>
      <c r="W679" s="406">
        <v>-6.0457432233877793E-4</v>
      </c>
      <c r="X679" s="407">
        <f t="shared" si="28"/>
        <v>-1.0774352369236941E-2</v>
      </c>
      <c r="Z679" s="400" t="s">
        <v>73</v>
      </c>
      <c r="AA679" s="413">
        <v>43717</v>
      </c>
      <c r="AB679" s="406">
        <v>-5.8887297027977866E-4</v>
      </c>
      <c r="AC679" s="406">
        <v>-5.9175331875819083E-4</v>
      </c>
      <c r="AD679" s="407">
        <f t="shared" si="29"/>
        <v>2.8803484784121688E-2</v>
      </c>
    </row>
    <row r="680" spans="20:30" x14ac:dyDescent="0.2">
      <c r="T680" s="400" t="s">
        <v>73</v>
      </c>
      <c r="U680" s="413">
        <v>43719</v>
      </c>
      <c r="V680" s="406">
        <v>-5.9534200834473929E-4</v>
      </c>
      <c r="W680" s="406">
        <v>-5.9409449649108802E-4</v>
      </c>
      <c r="X680" s="407">
        <f t="shared" si="28"/>
        <v>-1.247511853651271E-2</v>
      </c>
      <c r="Z680" s="400" t="s">
        <v>73</v>
      </c>
      <c r="AA680" s="413">
        <v>43718</v>
      </c>
      <c r="AB680" s="406">
        <v>-5.7620944348371736E-4</v>
      </c>
      <c r="AC680" s="406">
        <v>-5.7947837587278865E-4</v>
      </c>
      <c r="AD680" s="407">
        <f t="shared" si="29"/>
        <v>3.2689323890712885E-2</v>
      </c>
    </row>
    <row r="681" spans="20:30" x14ac:dyDescent="0.2">
      <c r="T681" s="400" t="s">
        <v>73</v>
      </c>
      <c r="U681" s="413">
        <v>43720</v>
      </c>
      <c r="V681" s="406">
        <v>-5.9019220887395613E-4</v>
      </c>
      <c r="W681" s="406">
        <v>-5.8885622632929191E-4</v>
      </c>
      <c r="X681" s="407">
        <f t="shared" si="28"/>
        <v>-1.3359825446642142E-2</v>
      </c>
      <c r="Z681" s="400" t="s">
        <v>73</v>
      </c>
      <c r="AA681" s="413">
        <v>43719</v>
      </c>
      <c r="AB681" s="406">
        <v>-5.6983877169636417E-4</v>
      </c>
      <c r="AC681" s="406">
        <v>-5.7330905118600404E-4</v>
      </c>
      <c r="AD681" s="407">
        <f t="shared" si="29"/>
        <v>3.4702794896398659E-2</v>
      </c>
    </row>
    <row r="682" spans="20:30" x14ac:dyDescent="0.2">
      <c r="T682" s="400" t="s">
        <v>73</v>
      </c>
      <c r="U682" s="413">
        <v>43721</v>
      </c>
      <c r="V682" s="406">
        <v>-5.8504550005908644E-4</v>
      </c>
      <c r="W682" s="406">
        <v>-5.8361897596856025E-4</v>
      </c>
      <c r="X682" s="407">
        <f t="shared" si="28"/>
        <v>-1.4265240905261952E-2</v>
      </c>
      <c r="Z682" s="400" t="s">
        <v>73</v>
      </c>
      <c r="AA682" s="413">
        <v>43720</v>
      </c>
      <c r="AB682" s="406">
        <v>-5.6344465844137474E-4</v>
      </c>
      <c r="AC682" s="406">
        <v>-5.6712054069020025E-4</v>
      </c>
      <c r="AD682" s="407">
        <f t="shared" si="29"/>
        <v>3.6758822488255037E-2</v>
      </c>
    </row>
    <row r="683" spans="20:30" x14ac:dyDescent="0.2">
      <c r="T683" s="400" t="s">
        <v>73</v>
      </c>
      <c r="U683" s="413">
        <v>43724</v>
      </c>
      <c r="V683" s="406">
        <v>-5.7990191192778943E-4</v>
      </c>
      <c r="W683" s="406">
        <v>-5.7838276818298511E-4</v>
      </c>
      <c r="X683" s="407">
        <f t="shared" si="28"/>
        <v>-1.5191437448043186E-2</v>
      </c>
      <c r="Z683" s="400" t="s">
        <v>73</v>
      </c>
      <c r="AA683" s="413">
        <v>43721</v>
      </c>
      <c r="AB683" s="406">
        <v>-5.5702703945027419E-4</v>
      </c>
      <c r="AC683" s="406">
        <v>-5.6091279531284715E-4</v>
      </c>
      <c r="AD683" s="407">
        <f t="shared" si="29"/>
        <v>3.8857558625729656E-2</v>
      </c>
    </row>
    <row r="684" spans="20:30" x14ac:dyDescent="0.2">
      <c r="T684" s="400" t="s">
        <v>73</v>
      </c>
      <c r="U684" s="413">
        <v>43725</v>
      </c>
      <c r="V684" s="406">
        <v>-5.696252904437135E-4</v>
      </c>
      <c r="W684" s="406">
        <v>-5.6791394228557267E-4</v>
      </c>
      <c r="X684" s="407">
        <f t="shared" si="28"/>
        <v>-1.7113481581408241E-2</v>
      </c>
      <c r="Z684" s="400" t="s">
        <v>73</v>
      </c>
      <c r="AA684" s="413">
        <v>43724</v>
      </c>
      <c r="AB684" s="406">
        <v>-5.4411312811388445E-4</v>
      </c>
      <c r="AC684" s="406">
        <v>-5.4843294268267818E-4</v>
      </c>
      <c r="AD684" s="407">
        <f t="shared" si="29"/>
        <v>4.3198145687937339E-2</v>
      </c>
    </row>
    <row r="685" spans="20:30" x14ac:dyDescent="0.2">
      <c r="T685" s="400" t="s">
        <v>73</v>
      </c>
      <c r="U685" s="413">
        <v>43726</v>
      </c>
      <c r="V685" s="406">
        <v>-5.5935937497467018E-4</v>
      </c>
      <c r="W685" s="406">
        <v>-5.5744881981146036E-4</v>
      </c>
      <c r="X685" s="407">
        <f t="shared" si="28"/>
        <v>-1.9105551632098237E-2</v>
      </c>
      <c r="Z685" s="400" t="s">
        <v>73</v>
      </c>
      <c r="AA685" s="413">
        <v>43725</v>
      </c>
      <c r="AB685" s="406">
        <v>-5.3112022196889015E-4</v>
      </c>
      <c r="AC685" s="406">
        <v>-5.358884824005134E-4</v>
      </c>
      <c r="AD685" s="407">
        <f t="shared" si="29"/>
        <v>4.7682604316232537E-2</v>
      </c>
    </row>
    <row r="686" spans="20:30" x14ac:dyDescent="0.2">
      <c r="T686" s="400" t="s">
        <v>73</v>
      </c>
      <c r="U686" s="413">
        <v>43727</v>
      </c>
      <c r="V686" s="406">
        <v>-5.5423184602346469E-4</v>
      </c>
      <c r="W686" s="406">
        <v>-5.5221816728128186E-4</v>
      </c>
      <c r="X686" s="407">
        <f t="shared" si="28"/>
        <v>-2.0136787421828287E-2</v>
      </c>
      <c r="Z686" s="400" t="s">
        <v>73</v>
      </c>
      <c r="AA686" s="413">
        <v>43726</v>
      </c>
      <c r="AB686" s="406">
        <v>-5.2458411091719137E-4</v>
      </c>
      <c r="AC686" s="406">
        <v>-5.2958382559403457E-4</v>
      </c>
      <c r="AD686" s="407">
        <f t="shared" si="29"/>
        <v>4.9997146768432019E-2</v>
      </c>
    </row>
    <row r="687" spans="20:30" x14ac:dyDescent="0.2">
      <c r="T687" s="400" t="s">
        <v>73</v>
      </c>
      <c r="U687" s="413">
        <v>43728</v>
      </c>
      <c r="V687" s="406">
        <v>-5.4910761998777289E-4</v>
      </c>
      <c r="W687" s="406">
        <v>-5.469886941322161E-4</v>
      </c>
      <c r="X687" s="407">
        <f t="shared" si="28"/>
        <v>-2.1189258555567816E-2</v>
      </c>
      <c r="Z687" s="400" t="s">
        <v>73</v>
      </c>
      <c r="AA687" s="413">
        <v>43727</v>
      </c>
      <c r="AB687" s="406">
        <v>-5.180241086801769E-4</v>
      </c>
      <c r="AC687" s="406">
        <v>-5.2325963906508512E-4</v>
      </c>
      <c r="AD687" s="407">
        <f t="shared" si="29"/>
        <v>5.2355303849082199E-2</v>
      </c>
    </row>
    <row r="688" spans="20:30" x14ac:dyDescent="0.2">
      <c r="T688" s="400" t="s">
        <v>73</v>
      </c>
      <c r="U688" s="413">
        <v>43731</v>
      </c>
      <c r="V688" s="406">
        <v>-5.4474121066293041E-4</v>
      </c>
      <c r="W688" s="406">
        <v>-5.4211424404831423E-4</v>
      </c>
      <c r="X688" s="407">
        <f t="shared" si="28"/>
        <v>-2.6269666146161875E-2</v>
      </c>
      <c r="Z688" s="400" t="s">
        <v>73</v>
      </c>
      <c r="AA688" s="413">
        <v>43728</v>
      </c>
      <c r="AB688" s="406">
        <v>-5.1222389101996085E-4</v>
      </c>
      <c r="AC688" s="406">
        <v>-5.1712379300104599E-4</v>
      </c>
      <c r="AD688" s="407">
        <f t="shared" si="29"/>
        <v>4.8999019810851405E-2</v>
      </c>
    </row>
    <row r="689" spans="20:30" x14ac:dyDescent="0.2">
      <c r="T689" s="400" t="s">
        <v>73</v>
      </c>
      <c r="U689" s="413">
        <v>43732</v>
      </c>
      <c r="V689" s="406">
        <v>-5.3742727496512981E-4</v>
      </c>
      <c r="W689" s="406">
        <v>-5.3302174401441296E-4</v>
      </c>
      <c r="X689" s="407">
        <f t="shared" si="28"/>
        <v>-4.4055309507168468E-2</v>
      </c>
      <c r="Z689" s="400" t="s">
        <v>73</v>
      </c>
      <c r="AA689" s="413">
        <v>43731</v>
      </c>
      <c r="AB689" s="406">
        <v>-5.0211913147321272E-4</v>
      </c>
      <c r="AC689" s="406">
        <v>-5.0524637851529842E-4</v>
      </c>
      <c r="AD689" s="407">
        <f t="shared" si="29"/>
        <v>3.1272470420856943E-2</v>
      </c>
    </row>
    <row r="690" spans="20:30" x14ac:dyDescent="0.2">
      <c r="T690" s="400" t="s">
        <v>73</v>
      </c>
      <c r="U690" s="413">
        <v>43733</v>
      </c>
      <c r="V690" s="406">
        <v>-5.2999734267583708E-4</v>
      </c>
      <c r="W690" s="406">
        <v>-5.2386388521951895E-4</v>
      </c>
      <c r="X690" s="407">
        <f t="shared" si="28"/>
        <v>-6.1334574563181234E-2</v>
      </c>
      <c r="Z690" s="400" t="s">
        <v>73</v>
      </c>
      <c r="AA690" s="413">
        <v>43732</v>
      </c>
      <c r="AB690" s="406">
        <v>-4.9194430960580564E-4</v>
      </c>
      <c r="AC690" s="406">
        <v>-4.9335840337472333E-4</v>
      </c>
      <c r="AD690" s="407">
        <f t="shared" si="29"/>
        <v>1.4140937689176899E-2</v>
      </c>
    </row>
    <row r="691" spans="20:30" x14ac:dyDescent="0.2">
      <c r="T691" s="400" t="s">
        <v>73</v>
      </c>
      <c r="U691" s="413">
        <v>43734</v>
      </c>
      <c r="V691" s="406">
        <v>-5.2622401786598955E-4</v>
      </c>
      <c r="W691" s="406">
        <v>-5.19252098871543E-4</v>
      </c>
      <c r="X691" s="407">
        <f t="shared" si="28"/>
        <v>-6.9719189944465521E-2</v>
      </c>
      <c r="Z691" s="400" t="s">
        <v>73</v>
      </c>
      <c r="AA691" s="413">
        <v>43733</v>
      </c>
      <c r="AB691" s="406">
        <v>-4.8682168981146063E-4</v>
      </c>
      <c r="AC691" s="406">
        <v>-4.8740916801553091E-4</v>
      </c>
      <c r="AD691" s="407">
        <f t="shared" si="29"/>
        <v>5.8747820407028173E-3</v>
      </c>
    </row>
    <row r="692" spans="20:30" x14ac:dyDescent="0.2">
      <c r="T692" s="400" t="s">
        <v>73</v>
      </c>
      <c r="U692" s="413">
        <v>43735</v>
      </c>
      <c r="V692" s="406">
        <v>-5.2241546161861272E-4</v>
      </c>
      <c r="W692" s="406">
        <v>-5.1462049179441284E-4</v>
      </c>
      <c r="X692" s="407">
        <f t="shared" si="28"/>
        <v>-7.7949698241998849E-2</v>
      </c>
      <c r="Z692" s="400" t="s">
        <v>73</v>
      </c>
      <c r="AA692" s="413">
        <v>43734</v>
      </c>
      <c r="AB692" s="406">
        <v>-4.816778377994847E-4</v>
      </c>
      <c r="AC692" s="406">
        <v>-4.8145680351175443E-4</v>
      </c>
      <c r="AD692" s="407">
        <f t="shared" si="29"/>
        <v>-2.2103428773027163E-3</v>
      </c>
    </row>
    <row r="693" spans="20:30" x14ac:dyDescent="0.2">
      <c r="T693" s="400" t="s">
        <v>73</v>
      </c>
      <c r="U693" s="413">
        <v>43738</v>
      </c>
      <c r="V693" s="406">
        <v>-5.1857153011797979E-4</v>
      </c>
      <c r="W693" s="406">
        <v>-5.0996899315433456E-4</v>
      </c>
      <c r="X693" s="407">
        <f t="shared" si="28"/>
        <v>-8.6025369636452298E-2</v>
      </c>
      <c r="Z693" s="400" t="s">
        <v>73</v>
      </c>
      <c r="AA693" s="413">
        <v>43735</v>
      </c>
      <c r="AB693" s="406">
        <v>-4.7651268269571063E-4</v>
      </c>
      <c r="AC693" s="406">
        <v>-4.7550132295253817E-4</v>
      </c>
      <c r="AD693" s="407">
        <f t="shared" si="29"/>
        <v>-1.0113597431724606E-2</v>
      </c>
    </row>
    <row r="694" spans="20:30" x14ac:dyDescent="0.2">
      <c r="T694" s="400" t="s">
        <v>73</v>
      </c>
      <c r="U694" s="413">
        <v>43739</v>
      </c>
      <c r="V694" s="406">
        <v>-5.1076502821063971E-4</v>
      </c>
      <c r="W694" s="406">
        <v>-5.0059933504660538E-4</v>
      </c>
      <c r="X694" s="407">
        <f t="shared" si="28"/>
        <v>-0.10165693164034331</v>
      </c>
      <c r="Z694" s="400" t="s">
        <v>73</v>
      </c>
      <c r="AA694" s="413">
        <v>43738</v>
      </c>
      <c r="AB694" s="406">
        <v>-4.6611100596247217E-4</v>
      </c>
      <c r="AC694" s="406">
        <v>-4.6358004009479093E-4</v>
      </c>
      <c r="AD694" s="407">
        <f t="shared" si="29"/>
        <v>-2.5309658676812362E-2</v>
      </c>
    </row>
    <row r="695" spans="20:30" x14ac:dyDescent="0.2">
      <c r="T695" s="400" t="s">
        <v>73</v>
      </c>
      <c r="U695" s="413">
        <v>43740</v>
      </c>
      <c r="V695" s="406">
        <v>-5.0283916696167196E-4</v>
      </c>
      <c r="W695" s="406">
        <v>-4.9116266102088783E-4</v>
      </c>
      <c r="X695" s="407">
        <f t="shared" si="28"/>
        <v>-0.11676505940784129</v>
      </c>
      <c r="Z695" s="400" t="s">
        <v>73</v>
      </c>
      <c r="AA695" s="413">
        <v>43739</v>
      </c>
      <c r="AB695" s="406">
        <v>-4.5563760703113505E-4</v>
      </c>
      <c r="AC695" s="406">
        <v>-4.516485004853041E-4</v>
      </c>
      <c r="AD695" s="407">
        <f t="shared" si="29"/>
        <v>-3.989106545830947E-2</v>
      </c>
    </row>
    <row r="696" spans="20:30" x14ac:dyDescent="0.2">
      <c r="T696" s="400" t="s">
        <v>73</v>
      </c>
      <c r="U696" s="413">
        <v>43741</v>
      </c>
      <c r="V696" s="406">
        <v>-4.9881619632668951E-4</v>
      </c>
      <c r="W696" s="406">
        <v>-4.864106386554342E-4</v>
      </c>
      <c r="X696" s="407">
        <f t="shared" si="28"/>
        <v>-0.12405557671255313</v>
      </c>
      <c r="Z696" s="400" t="s">
        <v>73</v>
      </c>
      <c r="AA696" s="413">
        <v>43740</v>
      </c>
      <c r="AB696" s="406">
        <v>-4.5036486881751492E-4</v>
      </c>
      <c r="AC696" s="406">
        <v>-4.4567763493240863E-4</v>
      </c>
      <c r="AD696" s="407">
        <f t="shared" si="29"/>
        <v>-4.6872338851062872E-2</v>
      </c>
    </row>
    <row r="697" spans="20:30" x14ac:dyDescent="0.2">
      <c r="T697" s="400" t="s">
        <v>73</v>
      </c>
      <c r="U697" s="413">
        <v>43742</v>
      </c>
      <c r="V697" s="406">
        <v>-4.9475698563988834E-4</v>
      </c>
      <c r="W697" s="406">
        <v>-4.8163829842771201E-4</v>
      </c>
      <c r="X697" s="407">
        <f t="shared" si="28"/>
        <v>-0.1311868721217633</v>
      </c>
      <c r="Z697" s="400" t="s">
        <v>73</v>
      </c>
      <c r="AA697" s="413">
        <v>43741</v>
      </c>
      <c r="AB697" s="406">
        <v>-4.4507040044374885E-4</v>
      </c>
      <c r="AC697" s="406">
        <v>-4.3970373149425162E-4</v>
      </c>
      <c r="AD697" s="407">
        <f t="shared" si="29"/>
        <v>-5.3666689494972247E-2</v>
      </c>
    </row>
    <row r="698" spans="20:30" x14ac:dyDescent="0.2">
      <c r="T698" s="400" t="s">
        <v>73</v>
      </c>
      <c r="U698" s="413">
        <v>43745</v>
      </c>
      <c r="V698" s="406">
        <v>-4.9066139068036662E-4</v>
      </c>
      <c r="W698" s="406">
        <v>-4.7684556942287056E-4</v>
      </c>
      <c r="X698" s="407">
        <f t="shared" si="28"/>
        <v>-0.13815821257496066</v>
      </c>
      <c r="Z698" s="400" t="s">
        <v>73</v>
      </c>
      <c r="AA698" s="413">
        <v>43742</v>
      </c>
      <c r="AB698" s="406">
        <v>-4.3975413079253061E-4</v>
      </c>
      <c r="AC698" s="406">
        <v>-4.3372680317887156E-4</v>
      </c>
      <c r="AD698" s="407">
        <f t="shared" si="29"/>
        <v>-6.027327613659049E-2</v>
      </c>
    </row>
    <row r="699" spans="20:30" x14ac:dyDescent="0.2">
      <c r="T699" s="400" t="s">
        <v>73</v>
      </c>
      <c r="U699" s="413">
        <v>43746</v>
      </c>
      <c r="V699" s="406">
        <v>-4.8234819926648115E-4</v>
      </c>
      <c r="W699" s="406">
        <v>-4.6719179351910681E-4</v>
      </c>
      <c r="X699" s="407">
        <f t="shared" si="28"/>
        <v>-0.15156405747374341</v>
      </c>
      <c r="Z699" s="400" t="s">
        <v>73</v>
      </c>
      <c r="AA699" s="413">
        <v>43745</v>
      </c>
      <c r="AB699" s="406">
        <v>-4.2904856545035225E-4</v>
      </c>
      <c r="AC699" s="406">
        <v>-4.2176292870717692E-4</v>
      </c>
      <c r="AD699" s="407">
        <f t="shared" si="29"/>
        <v>-7.2856367431753263E-2</v>
      </c>
    </row>
    <row r="700" spans="20:30" x14ac:dyDescent="0.2">
      <c r="T700" s="400" t="s">
        <v>73</v>
      </c>
      <c r="U700" s="413">
        <v>43747</v>
      </c>
      <c r="V700" s="406">
        <v>-4.7391228576573779E-4</v>
      </c>
      <c r="W700" s="406">
        <v>-4.5746934486501893E-4</v>
      </c>
      <c r="X700" s="407">
        <f t="shared" si="28"/>
        <v>-0.16442940900718858</v>
      </c>
      <c r="Z700" s="400" t="s">
        <v>73</v>
      </c>
      <c r="AA700" s="413">
        <v>43746</v>
      </c>
      <c r="AB700" s="406">
        <v>-4.1826961800060585E-4</v>
      </c>
      <c r="AC700" s="406">
        <v>-4.0978910163131282E-4</v>
      </c>
      <c r="AD700" s="407">
        <f t="shared" si="29"/>
        <v>-8.4805163692930272E-2</v>
      </c>
    </row>
    <row r="701" spans="20:30" x14ac:dyDescent="0.2">
      <c r="T701" s="400" t="s">
        <v>73</v>
      </c>
      <c r="U701" s="413">
        <v>43748</v>
      </c>
      <c r="V701" s="406">
        <v>-4.696326078326772E-4</v>
      </c>
      <c r="W701" s="406">
        <v>-4.5257360642951718E-4</v>
      </c>
      <c r="X701" s="407">
        <f t="shared" si="28"/>
        <v>-0.17059001403160018</v>
      </c>
      <c r="Z701" s="400" t="s">
        <v>73</v>
      </c>
      <c r="AA701" s="413">
        <v>43747</v>
      </c>
      <c r="AB701" s="406">
        <v>-4.1284327552791491E-4</v>
      </c>
      <c r="AC701" s="406">
        <v>-4.037972442944098E-4</v>
      </c>
      <c r="AD701" s="407">
        <f t="shared" si="29"/>
        <v>-9.0460312335051155E-2</v>
      </c>
    </row>
    <row r="702" spans="20:30" x14ac:dyDescent="0.2">
      <c r="T702" s="400" t="s">
        <v>73</v>
      </c>
      <c r="U702" s="413">
        <v>43749</v>
      </c>
      <c r="V702" s="406">
        <v>-4.6531568095060732E-4</v>
      </c>
      <c r="W702" s="406">
        <v>-4.4765705328256392E-4</v>
      </c>
      <c r="X702" s="407">
        <f t="shared" si="28"/>
        <v>-0.17658627668043395</v>
      </c>
      <c r="Z702" s="400" t="s">
        <v>73</v>
      </c>
      <c r="AA702" s="413">
        <v>43748</v>
      </c>
      <c r="AB702" s="406">
        <v>-4.073947048718357E-4</v>
      </c>
      <c r="AC702" s="406">
        <v>-3.9780244033145744E-4</v>
      </c>
      <c r="AD702" s="407">
        <f t="shared" si="29"/>
        <v>-9.5922645403782633E-2</v>
      </c>
    </row>
    <row r="703" spans="20:30" x14ac:dyDescent="0.2">
      <c r="T703" s="400" t="s">
        <v>73</v>
      </c>
      <c r="U703" s="413">
        <v>43752</v>
      </c>
      <c r="V703" s="406">
        <v>-4.6096136081774593E-4</v>
      </c>
      <c r="W703" s="406">
        <v>-4.4271961402312222E-4</v>
      </c>
      <c r="X703" s="407">
        <f t="shared" si="28"/>
        <v>-0.18241746794623703</v>
      </c>
      <c r="Z703" s="400" t="s">
        <v>73</v>
      </c>
      <c r="AA703" s="413">
        <v>43749</v>
      </c>
      <c r="AB703" s="406">
        <v>-4.019238351177737E-4</v>
      </c>
      <c r="AC703" s="406">
        <v>-3.9180470266948075E-4</v>
      </c>
      <c r="AD703" s="407">
        <f t="shared" si="29"/>
        <v>-0.1011913244829295</v>
      </c>
    </row>
    <row r="704" spans="20:30" x14ac:dyDescent="0.2">
      <c r="T704" s="400" t="s">
        <v>73</v>
      </c>
      <c r="U704" s="413">
        <v>43753</v>
      </c>
      <c r="V704" s="406">
        <v>-4.5212735675538123E-4</v>
      </c>
      <c r="W704" s="406">
        <v>-4.327747608325695E-4</v>
      </c>
      <c r="X704" s="407">
        <f t="shared" si="28"/>
        <v>-0.19352595922811736</v>
      </c>
      <c r="Z704" s="400" t="s">
        <v>73</v>
      </c>
      <c r="AA704" s="413">
        <v>43752</v>
      </c>
      <c r="AB704" s="406">
        <v>-3.9090740952929352E-4</v>
      </c>
      <c r="AC704" s="406">
        <v>-3.7979951353535552E-4</v>
      </c>
      <c r="AD704" s="407">
        <f t="shared" si="29"/>
        <v>-0.11107895993938006</v>
      </c>
    </row>
    <row r="705" spans="20:30" x14ac:dyDescent="0.2">
      <c r="T705" s="400" t="s">
        <v>73</v>
      </c>
      <c r="U705" s="413">
        <v>43754</v>
      </c>
      <c r="V705" s="406">
        <v>-4.4316726786304078E-4</v>
      </c>
      <c r="W705" s="406">
        <v>-4.2275957768775943E-4</v>
      </c>
      <c r="X705" s="407">
        <f t="shared" si="28"/>
        <v>-0.20407690175281357</v>
      </c>
      <c r="Z705" s="400" t="s">
        <v>73</v>
      </c>
      <c r="AA705" s="413">
        <v>43753</v>
      </c>
      <c r="AB705" s="406">
        <v>-3.7981594200840805E-4</v>
      </c>
      <c r="AC705" s="406">
        <v>-3.6778467580113338E-4</v>
      </c>
      <c r="AD705" s="407">
        <f t="shared" si="29"/>
        <v>-0.1203126620727467</v>
      </c>
    </row>
    <row r="706" spans="20:30" x14ac:dyDescent="0.2">
      <c r="T706" s="400" t="s">
        <v>73</v>
      </c>
      <c r="U706" s="413">
        <v>43755</v>
      </c>
      <c r="V706" s="406">
        <v>-4.3862382088127714E-4</v>
      </c>
      <c r="W706" s="406">
        <v>-4.1771664369938085E-4</v>
      </c>
      <c r="X706" s="407">
        <f t="shared" si="28"/>
        <v>-0.20907177181896291</v>
      </c>
      <c r="Z706" s="400" t="s">
        <v>73</v>
      </c>
      <c r="AA706" s="413">
        <v>43754</v>
      </c>
      <c r="AB706" s="406">
        <v>-3.7423250939906108E-4</v>
      </c>
      <c r="AC706" s="406">
        <v>-3.6177246525168923E-4</v>
      </c>
      <c r="AD706" s="407">
        <f t="shared" si="29"/>
        <v>-0.12460044147371847</v>
      </c>
    </row>
    <row r="707" spans="20:30" x14ac:dyDescent="0.2">
      <c r="T707" s="400" t="s">
        <v>73</v>
      </c>
      <c r="U707" s="413">
        <v>43756</v>
      </c>
      <c r="V707" s="406">
        <v>-4.3404211605424536E-4</v>
      </c>
      <c r="W707" s="406">
        <v>-4.1265239754292095E-4</v>
      </c>
      <c r="X707" s="407">
        <f t="shared" si="28"/>
        <v>-0.21389718511324407</v>
      </c>
      <c r="Z707" s="400" t="s">
        <v>73</v>
      </c>
      <c r="AA707" s="413">
        <v>43755</v>
      </c>
      <c r="AB707" s="406">
        <v>-3.6862635086718903E-4</v>
      </c>
      <c r="AC707" s="406">
        <v>-3.55757399173313E-4</v>
      </c>
      <c r="AD707" s="407">
        <f t="shared" si="29"/>
        <v>-0.12868951693876021</v>
      </c>
    </row>
    <row r="708" spans="20:30" x14ac:dyDescent="0.2">
      <c r="T708" s="400" t="s">
        <v>73</v>
      </c>
      <c r="U708" s="413">
        <v>43759</v>
      </c>
      <c r="V708" s="406">
        <v>-4.2942200944502229E-4</v>
      </c>
      <c r="W708" s="406">
        <v>-4.0756676838473837E-4</v>
      </c>
      <c r="X708" s="407">
        <f t="shared" si="28"/>
        <v>-0.21855241060283917</v>
      </c>
      <c r="Z708" s="400" t="s">
        <v>73</v>
      </c>
      <c r="AA708" s="413">
        <v>43756</v>
      </c>
      <c r="AB708" s="406">
        <v>-3.6299739525513368E-4</v>
      </c>
      <c r="AC708" s="406">
        <v>-3.4973949053356316E-4</v>
      </c>
      <c r="AD708" s="407">
        <f t="shared" si="29"/>
        <v>-0.13257904721570526</v>
      </c>
    </row>
    <row r="709" spans="20:30" x14ac:dyDescent="0.2">
      <c r="T709" s="400" t="s">
        <v>73</v>
      </c>
      <c r="U709" s="413">
        <v>43760</v>
      </c>
      <c r="V709" s="406">
        <v>-4.2005306926590945E-4</v>
      </c>
      <c r="W709" s="406">
        <v>-3.9732387825084807E-4</v>
      </c>
      <c r="X709" s="407">
        <f t="shared" si="28"/>
        <v>-0.22729191015061384</v>
      </c>
      <c r="Z709" s="400" t="s">
        <v>73</v>
      </c>
      <c r="AA709" s="413">
        <v>43759</v>
      </c>
      <c r="AB709" s="406">
        <v>-3.5166313776957049E-4</v>
      </c>
      <c r="AC709" s="406">
        <v>-3.3769426371609387E-4</v>
      </c>
      <c r="AD709" s="407">
        <f t="shared" si="29"/>
        <v>-0.13968874053476621</v>
      </c>
    </row>
    <row r="710" spans="20:30" x14ac:dyDescent="0.2">
      <c r="T710" s="400" t="s">
        <v>73</v>
      </c>
      <c r="U710" s="413">
        <v>43761</v>
      </c>
      <c r="V710" s="406">
        <v>-4.1055468174774087E-4</v>
      </c>
      <c r="W710" s="406">
        <v>-3.8700900113147394E-4</v>
      </c>
      <c r="X710" s="407">
        <f t="shared" si="28"/>
        <v>-0.23545680616266937</v>
      </c>
      <c r="Z710" s="400" t="s">
        <v>73</v>
      </c>
      <c r="AA710" s="413">
        <v>43760</v>
      </c>
      <c r="AB710" s="406">
        <v>-3.4025217852803598E-4</v>
      </c>
      <c r="AC710" s="406">
        <v>-3.2563969226493116E-4</v>
      </c>
      <c r="AD710" s="407">
        <f t="shared" si="29"/>
        <v>-0.14612486263104815</v>
      </c>
    </row>
    <row r="711" spans="20:30" x14ac:dyDescent="0.2">
      <c r="T711" s="400" t="s">
        <v>73</v>
      </c>
      <c r="U711" s="413">
        <v>43762</v>
      </c>
      <c r="V711" s="406">
        <v>-4.0574040405410899E-4</v>
      </c>
      <c r="W711" s="406">
        <v>-3.8181539154265824E-4</v>
      </c>
      <c r="X711" s="407">
        <f t="shared" si="28"/>
        <v>-0.23925012511450749</v>
      </c>
      <c r="Z711" s="400" t="s">
        <v>73</v>
      </c>
      <c r="AA711" s="413">
        <v>43761</v>
      </c>
      <c r="AB711" s="406">
        <v>-3.3450817019102009E-4</v>
      </c>
      <c r="AC711" s="406">
        <v>-3.1960776683102123E-4</v>
      </c>
      <c r="AD711" s="407">
        <f t="shared" si="29"/>
        <v>-0.14900403359998868</v>
      </c>
    </row>
    <row r="712" spans="20:30" x14ac:dyDescent="0.2">
      <c r="T712" s="400" t="s">
        <v>73</v>
      </c>
      <c r="U712" s="413">
        <v>43763</v>
      </c>
      <c r="V712" s="406">
        <v>-4.0088685974146263E-4</v>
      </c>
      <c r="W712" s="406">
        <v>-3.7659997273473909E-4</v>
      </c>
      <c r="X712" s="407">
        <f t="shared" ref="X712:X775" si="30">(V712-W712)*10000</f>
        <v>-0.24286887006723543</v>
      </c>
      <c r="Z712" s="400" t="s">
        <v>73</v>
      </c>
      <c r="AA712" s="413">
        <v>43762</v>
      </c>
      <c r="AB712" s="406">
        <v>-3.2874093786857859E-4</v>
      </c>
      <c r="AC712" s="406">
        <v>-3.1357307704630395E-4</v>
      </c>
      <c r="AD712" s="407">
        <f t="shared" ref="AD712:AD775" si="31">(AB712-AC712)*10000</f>
        <v>-0.1516786082227464</v>
      </c>
    </row>
    <row r="713" spans="20:30" x14ac:dyDescent="0.2">
      <c r="T713" s="400" t="s">
        <v>73</v>
      </c>
      <c r="U713" s="413">
        <v>43766</v>
      </c>
      <c r="V713" s="406">
        <v>-3.9599390483249401E-4</v>
      </c>
      <c r="W713" s="406">
        <v>-3.7136267383360672E-4</v>
      </c>
      <c r="X713" s="407">
        <f t="shared" si="30"/>
        <v>-0.24631230998887282</v>
      </c>
      <c r="Z713" s="400" t="s">
        <v>73</v>
      </c>
      <c r="AA713" s="413">
        <v>43763</v>
      </c>
      <c r="AB713" s="406">
        <v>-3.2295041052468436E-4</v>
      </c>
      <c r="AC713" s="406">
        <v>-3.0753563612147147E-4</v>
      </c>
      <c r="AD713" s="407">
        <f t="shared" si="31"/>
        <v>-0.15414774403212886</v>
      </c>
    </row>
    <row r="714" spans="20:30" x14ac:dyDescent="0.2">
      <c r="T714" s="400" t="s">
        <v>73</v>
      </c>
      <c r="U714" s="413">
        <v>43767</v>
      </c>
      <c r="V714" s="406">
        <v>-3.8607590546794242E-4</v>
      </c>
      <c r="W714" s="406">
        <v>-3.6081478707861961E-4</v>
      </c>
      <c r="X714" s="407">
        <f t="shared" si="30"/>
        <v>-0.25261118389322812</v>
      </c>
      <c r="Z714" s="400" t="s">
        <v>73</v>
      </c>
      <c r="AA714" s="413">
        <v>43766</v>
      </c>
      <c r="AB714" s="406">
        <v>-3.1129134973496229E-4</v>
      </c>
      <c r="AC714" s="406">
        <v>-2.9545164835345747E-4</v>
      </c>
      <c r="AD714" s="407">
        <f t="shared" si="31"/>
        <v>-0.15839701381504817</v>
      </c>
    </row>
    <row r="715" spans="20:30" x14ac:dyDescent="0.2">
      <c r="T715" s="400" t="s">
        <v>73</v>
      </c>
      <c r="U715" s="413">
        <v>43768</v>
      </c>
      <c r="V715" s="406">
        <v>-3.760250959598168E-4</v>
      </c>
      <c r="W715" s="406">
        <v>-3.501932563705448E-4</v>
      </c>
      <c r="X715" s="407">
        <f t="shared" si="30"/>
        <v>-0.25831839589271999</v>
      </c>
      <c r="Z715" s="400" t="s">
        <v>73</v>
      </c>
      <c r="AA715" s="413">
        <v>43767</v>
      </c>
      <c r="AB715" s="406">
        <v>-2.9955392725614858E-4</v>
      </c>
      <c r="AC715" s="406">
        <v>-2.8335862008834611E-4</v>
      </c>
      <c r="AD715" s="407">
        <f t="shared" si="31"/>
        <v>-0.16195307167802467</v>
      </c>
    </row>
    <row r="716" spans="20:30" x14ac:dyDescent="0.2">
      <c r="T716" s="400" t="s">
        <v>73</v>
      </c>
      <c r="U716" s="413">
        <v>43769</v>
      </c>
      <c r="V716" s="406">
        <v>-3.7093292601949202E-4</v>
      </c>
      <c r="W716" s="406">
        <v>-3.4484549133903444E-4</v>
      </c>
      <c r="X716" s="407">
        <f t="shared" si="30"/>
        <v>-0.26087434680457589</v>
      </c>
      <c r="Z716" s="400" t="s">
        <v>73</v>
      </c>
      <c r="AA716" s="413">
        <v>43768</v>
      </c>
      <c r="AB716" s="406">
        <v>-2.9364585736032221E-4</v>
      </c>
      <c r="AC716" s="406">
        <v>-2.7730761821935415E-4</v>
      </c>
      <c r="AD716" s="407">
        <f t="shared" si="31"/>
        <v>-0.16338239140968061</v>
      </c>
    </row>
    <row r="717" spans="20:30" x14ac:dyDescent="0.2">
      <c r="T717" s="400" t="s">
        <v>73</v>
      </c>
      <c r="U717" s="413">
        <v>43770</v>
      </c>
      <c r="V717" s="406">
        <v>-3.6580048060632497E-4</v>
      </c>
      <c r="W717" s="406">
        <v>-3.3947542007828379E-4</v>
      </c>
      <c r="X717" s="407">
        <f t="shared" si="30"/>
        <v>-0.26325060528041189</v>
      </c>
      <c r="Z717" s="400" t="s">
        <v>73</v>
      </c>
      <c r="AA717" s="413">
        <v>43769</v>
      </c>
      <c r="AB717" s="406">
        <v>-2.877140655381526E-4</v>
      </c>
      <c r="AC717" s="406">
        <v>-2.7125394329918762E-4</v>
      </c>
      <c r="AD717" s="407">
        <f t="shared" si="31"/>
        <v>-0.16460122238964978</v>
      </c>
    </row>
    <row r="718" spans="20:30" x14ac:dyDescent="0.2">
      <c r="T718" s="400" t="s">
        <v>73</v>
      </c>
      <c r="U718" s="413">
        <v>43773</v>
      </c>
      <c r="V718" s="406">
        <v>-3.6062761578373729E-4</v>
      </c>
      <c r="W718" s="406">
        <v>-3.3408297163324899E-4</v>
      </c>
      <c r="X718" s="407">
        <f t="shared" si="30"/>
        <v>-0.265446441504883</v>
      </c>
      <c r="Z718" s="400" t="s">
        <v>73</v>
      </c>
      <c r="AA718" s="413">
        <v>43770</v>
      </c>
      <c r="AB718" s="406">
        <v>-2.8175848063215382E-4</v>
      </c>
      <c r="AC718" s="406">
        <v>-2.6519760825491513E-4</v>
      </c>
      <c r="AD718" s="407">
        <f t="shared" si="31"/>
        <v>-0.16560872377238689</v>
      </c>
    </row>
    <row r="719" spans="20:30" x14ac:dyDescent="0.2">
      <c r="T719" s="400" t="s">
        <v>73</v>
      </c>
      <c r="U719" s="413">
        <v>43774</v>
      </c>
      <c r="V719" s="406">
        <v>-3.5014643389066934E-4</v>
      </c>
      <c r="W719" s="406">
        <v>-3.2322312866348414E-4</v>
      </c>
      <c r="X719" s="407">
        <f t="shared" si="30"/>
        <v>-0.26923305227185201</v>
      </c>
      <c r="Z719" s="400" t="s">
        <v>73</v>
      </c>
      <c r="AA719" s="413">
        <v>43773</v>
      </c>
      <c r="AB719" s="406">
        <v>-2.6976764499850412E-4</v>
      </c>
      <c r="AC719" s="406">
        <v>-2.5307613662682734E-4</v>
      </c>
      <c r="AD719" s="407">
        <f t="shared" si="31"/>
        <v>-0.1669150837167678</v>
      </c>
    </row>
    <row r="720" spans="20:30" x14ac:dyDescent="0.2">
      <c r="T720" s="400" t="s">
        <v>73</v>
      </c>
      <c r="U720" s="413">
        <v>43775</v>
      </c>
      <c r="V720" s="406">
        <v>-3.3952907924979876E-4</v>
      </c>
      <c r="W720" s="406">
        <v>-3.1228798455790023E-4</v>
      </c>
      <c r="X720" s="407">
        <f t="shared" si="30"/>
        <v>-0.27241094691898532</v>
      </c>
      <c r="Z720" s="400" t="s">
        <v>73</v>
      </c>
      <c r="AA720" s="413">
        <v>43774</v>
      </c>
      <c r="AB720" s="406">
        <v>-2.5769678778919539E-4</v>
      </c>
      <c r="AC720" s="406">
        <v>-2.4094592837567197E-4</v>
      </c>
      <c r="AD720" s="407">
        <f t="shared" si="31"/>
        <v>-0.1675085941352342</v>
      </c>
    </row>
    <row r="721" spans="20:30" x14ac:dyDescent="0.2">
      <c r="T721" s="400" t="s">
        <v>73</v>
      </c>
      <c r="U721" s="413">
        <v>43776</v>
      </c>
      <c r="V721" s="406">
        <v>-3.3415195529189846E-4</v>
      </c>
      <c r="W721" s="406">
        <v>-3.0678258444678558E-4</v>
      </c>
      <c r="X721" s="407">
        <f t="shared" si="30"/>
        <v>-0.27369370845112878</v>
      </c>
      <c r="Z721" s="400" t="s">
        <v>73</v>
      </c>
      <c r="AA721" s="413">
        <v>43775</v>
      </c>
      <c r="AB721" s="406">
        <v>-2.5162117058753368E-4</v>
      </c>
      <c r="AC721" s="406">
        <v>-2.3487648856119556E-4</v>
      </c>
      <c r="AD721" s="407">
        <f t="shared" si="31"/>
        <v>-0.16744682026338117</v>
      </c>
    </row>
    <row r="722" spans="20:30" x14ac:dyDescent="0.2">
      <c r="T722" s="400" t="s">
        <v>73</v>
      </c>
      <c r="U722" s="413">
        <v>43777</v>
      </c>
      <c r="V722" s="406">
        <v>-3.287335472515763E-4</v>
      </c>
      <c r="W722" s="406">
        <v>-3.0125438097518476E-4</v>
      </c>
      <c r="X722" s="407">
        <f t="shared" si="30"/>
        <v>-0.27479166276391542</v>
      </c>
      <c r="Z722" s="400" t="s">
        <v>73</v>
      </c>
      <c r="AA722" s="413">
        <v>43776</v>
      </c>
      <c r="AB722" s="406">
        <v>-2.4552133335701859E-4</v>
      </c>
      <c r="AC722" s="406">
        <v>-2.2880446695465958E-4</v>
      </c>
      <c r="AD722" s="407">
        <f t="shared" si="31"/>
        <v>-0.16716866402359015</v>
      </c>
    </row>
    <row r="723" spans="20:30" x14ac:dyDescent="0.2">
      <c r="T723" s="400" t="s">
        <v>73</v>
      </c>
      <c r="U723" s="413">
        <v>43780</v>
      </c>
      <c r="V723" s="406">
        <v>-3.2327371082764008E-4</v>
      </c>
      <c r="W723" s="406">
        <v>-2.9570330310701125E-4</v>
      </c>
      <c r="X723" s="407">
        <f t="shared" si="30"/>
        <v>-0.27570407720628831</v>
      </c>
      <c r="Z723" s="400" t="s">
        <v>73</v>
      </c>
      <c r="AA723" s="413">
        <v>43777</v>
      </c>
      <c r="AB723" s="406">
        <v>-2.3939720530489182E-4</v>
      </c>
      <c r="AC723" s="406">
        <v>-2.22729876361513E-4</v>
      </c>
      <c r="AD723" s="407">
        <f t="shared" si="31"/>
        <v>-0.16667328943378823</v>
      </c>
    </row>
    <row r="724" spans="20:30" x14ac:dyDescent="0.2">
      <c r="T724" s="400" t="s">
        <v>73</v>
      </c>
      <c r="U724" s="413">
        <v>43781</v>
      </c>
      <c r="V724" s="406">
        <v>-3.1221522316005193E-4</v>
      </c>
      <c r="W724" s="406">
        <v>-2.8452454424951923E-4</v>
      </c>
      <c r="X724" s="407">
        <f t="shared" si="30"/>
        <v>-0.2769067891053269</v>
      </c>
      <c r="Z724" s="400" t="s">
        <v>73</v>
      </c>
      <c r="AA724" s="413">
        <v>43780</v>
      </c>
      <c r="AB724" s="406">
        <v>-2.270676231312618E-4</v>
      </c>
      <c r="AC724" s="406">
        <v>-2.1057219764226211E-4</v>
      </c>
      <c r="AD724" s="407">
        <f t="shared" si="31"/>
        <v>-0.1649542548899969</v>
      </c>
    </row>
    <row r="725" spans="20:30" x14ac:dyDescent="0.2">
      <c r="T725" s="400" t="s">
        <v>73</v>
      </c>
      <c r="U725" s="413">
        <v>43782</v>
      </c>
      <c r="V725" s="406">
        <v>-3.0101720017601302E-4</v>
      </c>
      <c r="W725" s="406">
        <v>-2.7326882735239331E-4</v>
      </c>
      <c r="X725" s="407">
        <f t="shared" si="30"/>
        <v>-0.27748372823619705</v>
      </c>
      <c r="Z725" s="400" t="s">
        <v>73</v>
      </c>
      <c r="AA725" s="413">
        <v>43781</v>
      </c>
      <c r="AB725" s="406">
        <v>-2.1465635962406162E-4</v>
      </c>
      <c r="AC725" s="406">
        <v>-1.9840608626972534E-4</v>
      </c>
      <c r="AD725" s="407">
        <f t="shared" si="31"/>
        <v>-0.16250273354336278</v>
      </c>
    </row>
    <row r="726" spans="20:30" x14ac:dyDescent="0.2">
      <c r="T726" s="400" t="s">
        <v>73</v>
      </c>
      <c r="U726" s="413">
        <v>43783</v>
      </c>
      <c r="V726" s="406">
        <v>-2.9534806059930115E-4</v>
      </c>
      <c r="W726" s="406">
        <v>-2.6760231216297698E-4</v>
      </c>
      <c r="X726" s="407">
        <f t="shared" si="30"/>
        <v>-0.27745748436324175</v>
      </c>
      <c r="Z726" s="400" t="s">
        <v>73</v>
      </c>
      <c r="AA726" s="413">
        <v>43782</v>
      </c>
      <c r="AB726" s="406">
        <v>-2.0840970921070078E-4</v>
      </c>
      <c r="AC726" s="406">
        <v>-1.9231884703964231E-4</v>
      </c>
      <c r="AD726" s="407">
        <f t="shared" si="31"/>
        <v>-0.16090862171058468</v>
      </c>
    </row>
    <row r="727" spans="20:30" x14ac:dyDescent="0.2">
      <c r="T727" s="400" t="s">
        <v>73</v>
      </c>
      <c r="U727" s="413">
        <v>43784</v>
      </c>
      <c r="V727" s="406">
        <v>-2.8963662816956933E-4</v>
      </c>
      <c r="W727" s="406">
        <v>-2.619124966037901E-4</v>
      </c>
      <c r="X727" s="407">
        <f t="shared" si="30"/>
        <v>-0.27724131565779236</v>
      </c>
      <c r="Z727" s="400" t="s">
        <v>73</v>
      </c>
      <c r="AA727" s="413">
        <v>43783</v>
      </c>
      <c r="AB727" s="406">
        <v>-2.0213834107165332E-4</v>
      </c>
      <c r="AC727" s="406">
        <v>-1.8622911707393664E-4</v>
      </c>
      <c r="AD727" s="407">
        <f t="shared" si="31"/>
        <v>-0.15909223997716682</v>
      </c>
    </row>
    <row r="728" spans="20:30" x14ac:dyDescent="0.2">
      <c r="T728" s="400" t="s">
        <v>73</v>
      </c>
      <c r="U728" s="413">
        <v>43787</v>
      </c>
      <c r="V728" s="406">
        <v>-2.8388275862631097E-4</v>
      </c>
      <c r="W728" s="406">
        <v>-2.5619930955776102E-4</v>
      </c>
      <c r="X728" s="407">
        <f t="shared" si="30"/>
        <v>-0.27683449068549948</v>
      </c>
      <c r="Z728" s="400" t="s">
        <v>73</v>
      </c>
      <c r="AA728" s="413">
        <v>43784</v>
      </c>
      <c r="AB728" s="406">
        <v>-1.9584218376585857E-4</v>
      </c>
      <c r="AC728" s="406">
        <v>-1.8013690942119068E-4</v>
      </c>
      <c r="AD728" s="407">
        <f t="shared" si="31"/>
        <v>-0.15705274344667886</v>
      </c>
    </row>
    <row r="729" spans="20:30" x14ac:dyDescent="0.2">
      <c r="T729" s="400" t="s">
        <v>73</v>
      </c>
      <c r="U729" s="413">
        <v>43788</v>
      </c>
      <c r="V729" s="406">
        <v>-2.7223284193933516E-4</v>
      </c>
      <c r="W729" s="406">
        <v>-2.4469467522262689E-4</v>
      </c>
      <c r="X729" s="407">
        <f t="shared" si="30"/>
        <v>-0.27538166716708273</v>
      </c>
      <c r="Z729" s="400" t="s">
        <v>73</v>
      </c>
      <c r="AA729" s="413">
        <v>43787</v>
      </c>
      <c r="AB729" s="406">
        <v>-1.8316688374520279E-4</v>
      </c>
      <c r="AC729" s="406">
        <v>-1.6794430051350856E-4</v>
      </c>
      <c r="AD729" s="407">
        <f t="shared" si="31"/>
        <v>-0.15222583231694234</v>
      </c>
    </row>
    <row r="730" spans="20:30" x14ac:dyDescent="0.2">
      <c r="T730" s="400" t="s">
        <v>73</v>
      </c>
      <c r="U730" s="413">
        <v>43789</v>
      </c>
      <c r="V730" s="406">
        <v>-2.6044002718847778E-4</v>
      </c>
      <c r="W730" s="406">
        <v>-2.3311142570398358E-4</v>
      </c>
      <c r="X730" s="407">
        <f t="shared" si="30"/>
        <v>-0.27328601484494203</v>
      </c>
      <c r="Z730" s="400" t="s">
        <v>73</v>
      </c>
      <c r="AA730" s="413">
        <v>43788</v>
      </c>
      <c r="AB730" s="406">
        <v>-1.7040824236158822E-4</v>
      </c>
      <c r="AC730" s="406">
        <v>-1.5574356315456008E-4</v>
      </c>
      <c r="AD730" s="407">
        <f t="shared" si="31"/>
        <v>-0.14664679207028139</v>
      </c>
    </row>
    <row r="731" spans="20:30" x14ac:dyDescent="0.2">
      <c r="T731" s="400" t="s">
        <v>73</v>
      </c>
      <c r="U731" s="413">
        <v>43790</v>
      </c>
      <c r="V731" s="406">
        <v>-2.5447181052117143E-4</v>
      </c>
      <c r="W731" s="406">
        <v>-2.272803158457705E-4</v>
      </c>
      <c r="X731" s="407">
        <f t="shared" si="30"/>
        <v>-0.27191494675400935</v>
      </c>
      <c r="Z731" s="400" t="s">
        <v>73</v>
      </c>
      <c r="AA731" s="413">
        <v>43789</v>
      </c>
      <c r="AB731" s="406">
        <v>-1.639870729960758E-4</v>
      </c>
      <c r="AC731" s="406">
        <v>-1.49639162673749E-4</v>
      </c>
      <c r="AD731" s="407">
        <f t="shared" si="31"/>
        <v>-0.14347910322326801</v>
      </c>
    </row>
    <row r="732" spans="20:30" x14ac:dyDescent="0.2">
      <c r="T732" s="400" t="s">
        <v>73</v>
      </c>
      <c r="U732" s="413">
        <v>43791</v>
      </c>
      <c r="V732" s="406">
        <v>-2.4846029210983831E-4</v>
      </c>
      <c r="W732" s="406">
        <v>-2.2142540836579872E-4</v>
      </c>
      <c r="X732" s="407">
        <f t="shared" si="30"/>
        <v>-0.27034883744039589</v>
      </c>
      <c r="Z732" s="400" t="s">
        <v>73</v>
      </c>
      <c r="AA732" s="413">
        <v>43790</v>
      </c>
      <c r="AB732" s="406">
        <v>-1.5754068800591286E-4</v>
      </c>
      <c r="AC732" s="406">
        <v>-1.4353236287842057E-4</v>
      </c>
      <c r="AD732" s="407">
        <f t="shared" si="31"/>
        <v>-0.14008325127492291</v>
      </c>
    </row>
    <row r="733" spans="20:30" x14ac:dyDescent="0.2">
      <c r="T733" s="400" t="s">
        <v>73</v>
      </c>
      <c r="U733" s="413">
        <v>43794</v>
      </c>
      <c r="V733" s="406">
        <v>-2.4240532769414247E-4</v>
      </c>
      <c r="W733" s="406">
        <v>-2.1554663226862954E-4</v>
      </c>
      <c r="X733" s="407">
        <f t="shared" si="30"/>
        <v>-0.2685869542551293</v>
      </c>
      <c r="Z733" s="400" t="s">
        <v>73</v>
      </c>
      <c r="AA733" s="413">
        <v>43791</v>
      </c>
      <c r="AB733" s="406">
        <v>-1.5106901595010933E-4</v>
      </c>
      <c r="AC733" s="406">
        <v>-1.3742317661453554E-4</v>
      </c>
      <c r="AD733" s="407">
        <f t="shared" si="31"/>
        <v>-0.13645839335573789</v>
      </c>
    </row>
    <row r="734" spans="20:30" x14ac:dyDescent="0.2">
      <c r="T734" s="400" t="s">
        <v>73</v>
      </c>
      <c r="U734" s="413">
        <v>43795</v>
      </c>
      <c r="V734" s="406">
        <v>-2.3014985877516409E-4</v>
      </c>
      <c r="W734" s="406">
        <v>-2.0370916282908946E-4</v>
      </c>
      <c r="X734" s="407">
        <f t="shared" si="30"/>
        <v>-0.26440695946074638</v>
      </c>
      <c r="Z734" s="400" t="s">
        <v>73</v>
      </c>
      <c r="AA734" s="413">
        <v>43794</v>
      </c>
      <c r="AB734" s="406">
        <v>-1.3804102637399182E-4</v>
      </c>
      <c r="AC734" s="406">
        <v>-1.2519691438895355E-4</v>
      </c>
      <c r="AD734" s="407">
        <f t="shared" si="31"/>
        <v>-0.12844111985038267</v>
      </c>
    </row>
    <row r="735" spans="20:30" x14ac:dyDescent="0.2">
      <c r="T735" s="400" t="s">
        <v>73</v>
      </c>
      <c r="U735" s="413">
        <v>43796</v>
      </c>
      <c r="V735" s="406">
        <v>-2.177481290773452E-4</v>
      </c>
      <c r="W735" s="406">
        <v>-1.9179142119168211E-4</v>
      </c>
      <c r="X735" s="407">
        <f t="shared" si="30"/>
        <v>-0.25956707885663083</v>
      </c>
      <c r="Z735" s="400" t="s">
        <v>73</v>
      </c>
      <c r="AA735" s="413">
        <v>43795</v>
      </c>
      <c r="AB735" s="406">
        <v>-1.2492803550469452E-4</v>
      </c>
      <c r="AC735" s="406">
        <v>-1.1296282776388548E-4</v>
      </c>
      <c r="AD735" s="407">
        <f t="shared" si="31"/>
        <v>-0.11965207740809036</v>
      </c>
    </row>
    <row r="736" spans="20:30" x14ac:dyDescent="0.2">
      <c r="T736" s="400" t="s">
        <v>73</v>
      </c>
      <c r="U736" s="413">
        <v>43797</v>
      </c>
      <c r="V736" s="406">
        <v>-2.1147377361282143E-4</v>
      </c>
      <c r="W736" s="406">
        <v>-1.8579223679360859E-4</v>
      </c>
      <c r="X736" s="407">
        <f t="shared" si="30"/>
        <v>-0.25681536819212836</v>
      </c>
      <c r="Z736" s="400" t="s">
        <v>73</v>
      </c>
      <c r="AA736" s="413">
        <v>43796</v>
      </c>
      <c r="AB736" s="406">
        <v>-1.1832886153107061E-4</v>
      </c>
      <c r="AC736" s="406">
        <v>-1.0684190472374434E-4</v>
      </c>
      <c r="AD736" s="407">
        <f t="shared" si="31"/>
        <v>-0.11486956807326272</v>
      </c>
    </row>
    <row r="737" spans="20:30" x14ac:dyDescent="0.2">
      <c r="T737" s="400" t="s">
        <v>73</v>
      </c>
      <c r="U737" s="413">
        <v>43798</v>
      </c>
      <c r="V737" s="406">
        <v>-2.0515510759552933E-4</v>
      </c>
      <c r="W737" s="406">
        <v>-1.7976875752223918E-4</v>
      </c>
      <c r="X737" s="407">
        <f t="shared" si="30"/>
        <v>-0.25386350073290143</v>
      </c>
      <c r="Z737" s="400" t="s">
        <v>73</v>
      </c>
      <c r="AA737" s="413">
        <v>43797</v>
      </c>
      <c r="AB737" s="406">
        <v>-1.1170397391276463E-4</v>
      </c>
      <c r="AC737" s="406">
        <v>-1.0071867346596544E-4</v>
      </c>
      <c r="AD737" s="407">
        <f t="shared" si="31"/>
        <v>-0.10985300446799184</v>
      </c>
    </row>
    <row r="738" spans="20:30" x14ac:dyDescent="0.2">
      <c r="T738" s="400" t="s">
        <v>73</v>
      </c>
      <c r="U738" s="413">
        <v>43801</v>
      </c>
      <c r="V738" s="406">
        <v>-1.9879198668425749E-4</v>
      </c>
      <c r="W738" s="406">
        <v>-1.7372091254428651E-4</v>
      </c>
      <c r="X738" s="407">
        <f t="shared" si="30"/>
        <v>-0.25071074139970984</v>
      </c>
      <c r="Z738" s="400" t="s">
        <v>73</v>
      </c>
      <c r="AA738" s="413">
        <v>43798</v>
      </c>
      <c r="AB738" s="406">
        <v>-1.0505330128990166E-4</v>
      </c>
      <c r="AC738" s="406">
        <v>-9.4593147039115713E-5</v>
      </c>
      <c r="AD738" s="407">
        <f t="shared" si="31"/>
        <v>-0.1046015425078595</v>
      </c>
    </row>
    <row r="739" spans="20:30" x14ac:dyDescent="0.2">
      <c r="T739" s="400" t="s">
        <v>73</v>
      </c>
      <c r="U739" s="413">
        <v>43802</v>
      </c>
      <c r="V739" s="406">
        <v>-1.8591684233565492E-4</v>
      </c>
      <c r="W739" s="406">
        <v>-1.6154364842100417E-4</v>
      </c>
      <c r="X739" s="407">
        <f t="shared" si="30"/>
        <v>-0.24373193914650754</v>
      </c>
      <c r="Z739" s="400" t="s">
        <v>73</v>
      </c>
      <c r="AA739" s="413">
        <v>43801</v>
      </c>
      <c r="AB739" s="406">
        <v>-9.1665650583491428E-5</v>
      </c>
      <c r="AC739" s="406">
        <v>-8.233450846509288E-5</v>
      </c>
      <c r="AD739" s="407">
        <f t="shared" si="31"/>
        <v>-9.3311421183985471E-2</v>
      </c>
    </row>
    <row r="740" spans="20:30" x14ac:dyDescent="0.2">
      <c r="T740" s="400" t="s">
        <v>73</v>
      </c>
      <c r="U740" s="413">
        <v>43803</v>
      </c>
      <c r="V740" s="406">
        <v>-1.7289207440842285E-4</v>
      </c>
      <c r="W740" s="406">
        <v>-1.4928445509230088E-4</v>
      </c>
      <c r="X740" s="407">
        <f t="shared" si="30"/>
        <v>-0.23607619316121964</v>
      </c>
      <c r="Z740" s="400" t="s">
        <v>73</v>
      </c>
      <c r="AA740" s="413">
        <v>43802</v>
      </c>
      <c r="AB740" s="406">
        <v>-7.8191338702345017E-5</v>
      </c>
      <c r="AC740" s="406">
        <v>-7.0068349437280727E-5</v>
      </c>
      <c r="AD740" s="407">
        <f t="shared" si="31"/>
        <v>-8.1229892650642899E-2</v>
      </c>
    </row>
    <row r="741" spans="20:30" x14ac:dyDescent="0.2">
      <c r="T741" s="400" t="s">
        <v>73</v>
      </c>
      <c r="U741" s="413">
        <v>43804</v>
      </c>
      <c r="V741" s="406">
        <v>-1.6630451848929079E-4</v>
      </c>
      <c r="W741" s="406">
        <v>-1.4311371612441508E-4</v>
      </c>
      <c r="X741" s="407">
        <f t="shared" si="30"/>
        <v>-0.23190802364875712</v>
      </c>
      <c r="Z741" s="400" t="s">
        <v>73</v>
      </c>
      <c r="AA741" s="413">
        <v>43803</v>
      </c>
      <c r="AB741" s="406">
        <v>-7.1410674346644208E-5</v>
      </c>
      <c r="AC741" s="406">
        <v>-6.3931542245261735E-5</v>
      </c>
      <c r="AD741" s="407">
        <f t="shared" si="31"/>
        <v>-7.4791321013824727E-2</v>
      </c>
    </row>
    <row r="742" spans="20:30" x14ac:dyDescent="0.2">
      <c r="T742" s="400" t="s">
        <v>73</v>
      </c>
      <c r="U742" s="413">
        <v>43805</v>
      </c>
      <c r="V742" s="406">
        <v>-1.5967164312888073E-4</v>
      </c>
      <c r="W742" s="406">
        <v>-1.3691818539687163E-4</v>
      </c>
      <c r="X742" s="407">
        <f t="shared" si="30"/>
        <v>-0.22753457732009091</v>
      </c>
      <c r="Z742" s="400" t="s">
        <v>73</v>
      </c>
      <c r="AA742" s="413">
        <v>43804</v>
      </c>
      <c r="AB742" s="406">
        <v>-6.4603798286225539E-5</v>
      </c>
      <c r="AC742" s="406">
        <v>-5.7792518094536509E-5</v>
      </c>
      <c r="AD742" s="407">
        <f t="shared" si="31"/>
        <v>-6.81128019168903E-2</v>
      </c>
    </row>
    <row r="743" spans="20:30" x14ac:dyDescent="0.2">
      <c r="T743" s="400" t="s">
        <v>73</v>
      </c>
      <c r="U743" s="413">
        <v>43808</v>
      </c>
      <c r="V743" s="406">
        <v>-1.5299330439140832E-4</v>
      </c>
      <c r="W743" s="406">
        <v>-1.3069779183331922E-4</v>
      </c>
      <c r="X743" s="407">
        <f t="shared" si="30"/>
        <v>-0.22295512558089101</v>
      </c>
      <c r="Z743" s="400" t="s">
        <v>73</v>
      </c>
      <c r="AA743" s="413">
        <v>43805</v>
      </c>
      <c r="AB743" s="406">
        <v>-5.7770639323386533E-5</v>
      </c>
      <c r="AC743" s="406">
        <v>-5.1651289790531114E-5</v>
      </c>
      <c r="AD743" s="407">
        <f t="shared" si="31"/>
        <v>-6.1193495328554184E-2</v>
      </c>
    </row>
    <row r="744" spans="20:30" x14ac:dyDescent="0.2">
      <c r="T744" s="400" t="s">
        <v>73</v>
      </c>
      <c r="U744" s="413">
        <v>43809</v>
      </c>
      <c r="V744" s="406">
        <v>-1.3948436114888954E-4</v>
      </c>
      <c r="W744" s="406">
        <v>-1.1817377331004806E-4</v>
      </c>
      <c r="X744" s="407">
        <f t="shared" si="30"/>
        <v>-0.21310587838841485</v>
      </c>
      <c r="Z744" s="400" t="s">
        <v>73</v>
      </c>
      <c r="AA744" s="413">
        <v>43808</v>
      </c>
      <c r="AB744" s="406">
        <v>-4.4016355947236916E-5</v>
      </c>
      <c r="AC744" s="406">
        <v>-3.9361551797387803E-5</v>
      </c>
      <c r="AD744" s="407">
        <f t="shared" si="31"/>
        <v>-4.6548041498491129E-2</v>
      </c>
    </row>
    <row r="745" spans="20:30" x14ac:dyDescent="0.2">
      <c r="T745" s="400" t="s">
        <v>73</v>
      </c>
      <c r="U745" s="413">
        <v>43810</v>
      </c>
      <c r="V745" s="406">
        <v>-1.2582243172868689E-4</v>
      </c>
      <c r="W745" s="406">
        <v>-1.0556616854332933E-4</v>
      </c>
      <c r="X745" s="407">
        <f t="shared" si="30"/>
        <v>-0.20256263185357559</v>
      </c>
      <c r="Z745" s="400" t="s">
        <v>73</v>
      </c>
      <c r="AA745" s="413">
        <v>43809</v>
      </c>
      <c r="AB745" s="406">
        <v>-3.0173751547765234E-5</v>
      </c>
      <c r="AC745" s="406">
        <v>-2.7064597350240714E-5</v>
      </c>
      <c r="AD745" s="407">
        <f t="shared" si="31"/>
        <v>-3.1091541975245204E-2</v>
      </c>
    </row>
    <row r="746" spans="20:30" x14ac:dyDescent="0.2">
      <c r="T746" s="400" t="s">
        <v>73</v>
      </c>
      <c r="U746" s="413">
        <v>43811</v>
      </c>
      <c r="V746" s="406">
        <v>-1.1891461382825351E-4</v>
      </c>
      <c r="W746" s="406">
        <v>-9.9220395424751999E-5</v>
      </c>
      <c r="X746" s="407">
        <f t="shared" si="30"/>
        <v>-0.19694218403501507</v>
      </c>
      <c r="Z746" s="400" t="s">
        <v>73</v>
      </c>
      <c r="AA746" s="413">
        <v>43810</v>
      </c>
      <c r="AB746" s="406">
        <v>-2.3208110999183175E-5</v>
      </c>
      <c r="AC746" s="406">
        <v>-2.0912544372987286E-5</v>
      </c>
      <c r="AD746" s="407">
        <f t="shared" si="31"/>
        <v>-2.2955666261958885E-2</v>
      </c>
    </row>
    <row r="747" spans="20:30" x14ac:dyDescent="0.2">
      <c r="T747" s="400" t="s">
        <v>73</v>
      </c>
      <c r="U747" s="413">
        <v>43812</v>
      </c>
      <c r="V747" s="406">
        <v>-1.1196046759937123E-4</v>
      </c>
      <c r="W747" s="406">
        <v>-9.2849333336453293E-5</v>
      </c>
      <c r="X747" s="407">
        <f t="shared" si="30"/>
        <v>-0.19111134262917936</v>
      </c>
      <c r="Z747" s="400" t="s">
        <v>73</v>
      </c>
      <c r="AA747" s="413">
        <v>43811</v>
      </c>
      <c r="AB747" s="406">
        <v>-1.6215760767430047E-5</v>
      </c>
      <c r="AC747" s="406">
        <v>-1.4758365695918195E-5</v>
      </c>
      <c r="AD747" s="407">
        <f t="shared" si="31"/>
        <v>-1.4573950715118512E-2</v>
      </c>
    </row>
    <row r="748" spans="20:30" x14ac:dyDescent="0.2">
      <c r="T748" s="400" t="s">
        <v>73</v>
      </c>
      <c r="U748" s="413">
        <v>43815</v>
      </c>
      <c r="V748" s="406">
        <v>-1.0495984902540568E-4</v>
      </c>
      <c r="W748" s="406">
        <v>-8.6452911202152379E-5</v>
      </c>
      <c r="X748" s="407">
        <f t="shared" si="30"/>
        <v>-0.18506937823253303</v>
      </c>
      <c r="Z748" s="400" t="s">
        <v>73</v>
      </c>
      <c r="AA748" s="413">
        <v>43812</v>
      </c>
      <c r="AB748" s="406">
        <v>-9.1966296143582825E-6</v>
      </c>
      <c r="AC748" s="406">
        <v>-8.6020742460230598E-6</v>
      </c>
      <c r="AD748" s="407">
        <f t="shared" si="31"/>
        <v>-5.9455536833522265E-3</v>
      </c>
    </row>
    <row r="749" spans="20:30" x14ac:dyDescent="0.2">
      <c r="T749" s="400" t="s">
        <v>73</v>
      </c>
      <c r="U749" s="413">
        <v>43816</v>
      </c>
      <c r="V749" s="406">
        <v>-9.0802983841377916E-5</v>
      </c>
      <c r="W749" s="406">
        <v>-7.3575178823891282E-5</v>
      </c>
      <c r="X749" s="407">
        <f t="shared" si="30"/>
        <v>-0.17227805017486633</v>
      </c>
      <c r="Z749" s="400" t="s">
        <v>73</v>
      </c>
      <c r="AA749" s="413">
        <v>43815</v>
      </c>
      <c r="AB749" s="406">
        <v>4.9312579375319688E-6</v>
      </c>
      <c r="AC749" s="406">
        <v>3.7174864566430267E-6</v>
      </c>
      <c r="AD749" s="407">
        <f t="shared" si="31"/>
        <v>1.213771480888942E-2</v>
      </c>
    </row>
    <row r="750" spans="20:30" x14ac:dyDescent="0.2">
      <c r="T750" s="400" t="s">
        <v>73</v>
      </c>
      <c r="U750" s="413">
        <v>43817</v>
      </c>
      <c r="V750" s="406">
        <v>-7.6489769852908655E-5</v>
      </c>
      <c r="W750" s="406">
        <v>-6.0612202908443088E-5</v>
      </c>
      <c r="X750" s="407">
        <f t="shared" si="30"/>
        <v>-0.15877566944465568</v>
      </c>
      <c r="Z750" s="400" t="s">
        <v>73</v>
      </c>
      <c r="AA750" s="413">
        <v>43816</v>
      </c>
      <c r="AB750" s="406">
        <v>1.9149126420710044E-5</v>
      </c>
      <c r="AC750" s="406">
        <v>1.6043959485837572E-5</v>
      </c>
      <c r="AD750" s="407">
        <f t="shared" si="31"/>
        <v>3.105166934872472E-2</v>
      </c>
    </row>
    <row r="751" spans="20:30" x14ac:dyDescent="0.2">
      <c r="T751" s="400" t="s">
        <v>73</v>
      </c>
      <c r="U751" s="413">
        <v>43818</v>
      </c>
      <c r="V751" s="406">
        <v>-6.9254628089329703E-5</v>
      </c>
      <c r="W751" s="406">
        <v>-5.4087915818589427E-5</v>
      </c>
      <c r="X751" s="407">
        <f t="shared" si="30"/>
        <v>-0.15166712270740276</v>
      </c>
      <c r="Z751" s="400" t="s">
        <v>73</v>
      </c>
      <c r="AA751" s="413">
        <v>43817</v>
      </c>
      <c r="AB751" s="406">
        <v>2.630322884760158E-5</v>
      </c>
      <c r="AC751" s="406">
        <v>2.2210619598307559E-5</v>
      </c>
      <c r="AD751" s="407">
        <f t="shared" si="31"/>
        <v>4.0926092492940207E-2</v>
      </c>
    </row>
    <row r="752" spans="20:30" x14ac:dyDescent="0.2">
      <c r="T752" s="400" t="s">
        <v>73</v>
      </c>
      <c r="U752" s="413">
        <v>43819</v>
      </c>
      <c r="V752" s="406">
        <v>-6.1972149395193952E-5</v>
      </c>
      <c r="W752" s="406">
        <v>-4.7537842589973964E-5</v>
      </c>
      <c r="X752" s="407">
        <f t="shared" si="30"/>
        <v>-0.14434306805219987</v>
      </c>
      <c r="Z752" s="400" t="s">
        <v>73</v>
      </c>
      <c r="AA752" s="413">
        <v>43818</v>
      </c>
      <c r="AB752" s="406">
        <v>3.3484539178702269E-5</v>
      </c>
      <c r="AC752" s="406">
        <v>2.8379314354359587E-5</v>
      </c>
      <c r="AD752" s="407">
        <f t="shared" si="31"/>
        <v>5.1052248243426815E-2</v>
      </c>
    </row>
    <row r="753" spans="20:30" x14ac:dyDescent="0.2">
      <c r="T753" s="400" t="s">
        <v>73</v>
      </c>
      <c r="U753" s="413">
        <v>43822</v>
      </c>
      <c r="V753" s="406">
        <v>-5.4642189591979645E-5</v>
      </c>
      <c r="W753" s="406">
        <v>-4.0961912267958118E-5</v>
      </c>
      <c r="X753" s="407">
        <f t="shared" si="30"/>
        <v>-0.13680277324021525</v>
      </c>
      <c r="Z753" s="400" t="s">
        <v>73</v>
      </c>
      <c r="AA753" s="413">
        <v>43819</v>
      </c>
      <c r="AB753" s="406">
        <v>4.0693128246847696E-5</v>
      </c>
      <c r="AC753" s="406">
        <v>3.4550030867533064E-5</v>
      </c>
      <c r="AD753" s="407">
        <f t="shared" si="31"/>
        <v>6.1430973793146326E-2</v>
      </c>
    </row>
    <row r="754" spans="20:30" x14ac:dyDescent="0.2">
      <c r="T754" s="400" t="s">
        <v>73</v>
      </c>
      <c r="U754" s="413">
        <v>43823</v>
      </c>
      <c r="V754" s="406">
        <v>-3.9823279052525724E-5</v>
      </c>
      <c r="W754" s="406">
        <v>-2.7723506214066079E-5</v>
      </c>
      <c r="X754" s="407">
        <f t="shared" si="30"/>
        <v>-0.12099772838459645</v>
      </c>
      <c r="Z754" s="400" t="s">
        <v>73</v>
      </c>
      <c r="AA754" s="413">
        <v>43822</v>
      </c>
      <c r="AB754" s="406">
        <v>5.52015915013258E-5</v>
      </c>
      <c r="AC754" s="406">
        <v>4.6898137118512864E-5</v>
      </c>
      <c r="AD754" s="407">
        <f t="shared" si="31"/>
        <v>8.3034543828129359E-2</v>
      </c>
    </row>
    <row r="755" spans="20:30" x14ac:dyDescent="0.2">
      <c r="T755" s="400" t="s">
        <v>73</v>
      </c>
      <c r="U755" s="413">
        <v>43826</v>
      </c>
      <c r="V755" s="406">
        <v>-2.4844657056222823E-5</v>
      </c>
      <c r="W755" s="406">
        <v>-1.4398199697274066E-5</v>
      </c>
      <c r="X755" s="407">
        <f t="shared" si="30"/>
        <v>-0.10446457358948757</v>
      </c>
      <c r="Z755" s="400" t="s">
        <v>73</v>
      </c>
      <c r="AA755" s="413">
        <v>43823</v>
      </c>
      <c r="AB755" s="406">
        <v>6.9801695597202903E-5</v>
      </c>
      <c r="AC755" s="406">
        <v>5.9252851818436691E-5</v>
      </c>
      <c r="AD755" s="407">
        <f t="shared" si="31"/>
        <v>0.10548843778766212</v>
      </c>
    </row>
    <row r="756" spans="20:30" x14ac:dyDescent="0.2">
      <c r="T756" s="400" t="s">
        <v>73</v>
      </c>
      <c r="U756" s="413">
        <v>43829</v>
      </c>
      <c r="V756" s="406">
        <v>-9.6410938979295823E-6</v>
      </c>
      <c r="W756" s="406">
        <v>-9.5056977309274555E-7</v>
      </c>
      <c r="X756" s="407">
        <f t="shared" si="30"/>
        <v>-8.6905241248368376E-2</v>
      </c>
      <c r="Z756" s="400" t="s">
        <v>73</v>
      </c>
      <c r="AA756" s="413">
        <v>43826</v>
      </c>
      <c r="AB756" s="406">
        <v>8.4530760794560467E-5</v>
      </c>
      <c r="AC756" s="406">
        <v>7.1616696658999355E-5</v>
      </c>
      <c r="AD756" s="407">
        <f t="shared" si="31"/>
        <v>0.12914064135561112</v>
      </c>
    </row>
    <row r="757" spans="20:30" x14ac:dyDescent="0.2">
      <c r="T757" s="400" t="s">
        <v>73</v>
      </c>
      <c r="U757" s="413">
        <v>43830</v>
      </c>
      <c r="V757" s="406">
        <v>1.3504184610139905E-5</v>
      </c>
      <c r="W757" s="406">
        <v>1.9405603165932102E-5</v>
      </c>
      <c r="X757" s="407">
        <f t="shared" si="30"/>
        <v>-5.9014185557921962E-2</v>
      </c>
      <c r="Z757" s="400" t="s">
        <v>73</v>
      </c>
      <c r="AA757" s="413">
        <v>43829</v>
      </c>
      <c r="AB757" s="406">
        <v>1.0681904521327737E-4</v>
      </c>
      <c r="AC757" s="406">
        <v>9.0175931123875563E-5</v>
      </c>
      <c r="AD757" s="407">
        <f t="shared" si="31"/>
        <v>0.16643114089401809</v>
      </c>
    </row>
    <row r="758" spans="20:30" x14ac:dyDescent="0.2">
      <c r="T758" s="400" t="s">
        <v>73</v>
      </c>
      <c r="U758" s="413">
        <v>43832</v>
      </c>
      <c r="V758" s="406">
        <v>2.9162337828649081E-5</v>
      </c>
      <c r="W758" s="406">
        <v>3.3100200001080718E-5</v>
      </c>
      <c r="X758" s="407">
        <f t="shared" si="30"/>
        <v>-3.9378621724316366E-2</v>
      </c>
      <c r="Z758" s="400" t="s">
        <v>73</v>
      </c>
      <c r="AA758" s="413">
        <v>43830</v>
      </c>
      <c r="AB758" s="406">
        <v>1.2180835642898094E-4</v>
      </c>
      <c r="AC758" s="406">
        <v>1.0255761059968583E-4</v>
      </c>
      <c r="AD758" s="407">
        <f t="shared" si="31"/>
        <v>0.19250745829295113</v>
      </c>
    </row>
    <row r="759" spans="20:30" x14ac:dyDescent="0.2">
      <c r="T759" s="400" t="s">
        <v>73</v>
      </c>
      <c r="U759" s="413">
        <v>43833</v>
      </c>
      <c r="V759" s="406">
        <v>4.1109636846797535E-5</v>
      </c>
      <c r="W759" s="406">
        <v>4.351066289990988E-5</v>
      </c>
      <c r="X759" s="407">
        <f t="shared" si="30"/>
        <v>-2.4010260531123446E-2</v>
      </c>
      <c r="Z759" s="400" t="s">
        <v>73</v>
      </c>
      <c r="AA759" s="413">
        <v>43832</v>
      </c>
      <c r="AB759" s="406">
        <v>1.3331681082787001E-4</v>
      </c>
      <c r="AC759" s="406">
        <v>1.1200248460779166E-4</v>
      </c>
      <c r="AD759" s="407">
        <f t="shared" si="31"/>
        <v>0.21314326220078356</v>
      </c>
    </row>
    <row r="760" spans="20:30" x14ac:dyDescent="0.2">
      <c r="T760" s="400" t="s">
        <v>73</v>
      </c>
      <c r="U760" s="413">
        <v>43836</v>
      </c>
      <c r="V760" s="406">
        <v>5.3188792225356293E-5</v>
      </c>
      <c r="W760" s="406">
        <v>5.4003426287508573E-5</v>
      </c>
      <c r="X760" s="407">
        <f t="shared" si="30"/>
        <v>-8.1463406215227952E-3</v>
      </c>
      <c r="Z760" s="400" t="s">
        <v>73</v>
      </c>
      <c r="AA760" s="413">
        <v>43833</v>
      </c>
      <c r="AB760" s="406">
        <v>1.4491342833643721E-4</v>
      </c>
      <c r="AC760" s="406">
        <v>1.2147693642779741E-4</v>
      </c>
      <c r="AD760" s="407">
        <f t="shared" si="31"/>
        <v>0.23436491908639809</v>
      </c>
    </row>
    <row r="761" spans="20:30" x14ac:dyDescent="0.2">
      <c r="T761" s="400" t="s">
        <v>73</v>
      </c>
      <c r="U761" s="413">
        <v>43837</v>
      </c>
      <c r="V761" s="406">
        <v>6.9418506625940071E-5</v>
      </c>
      <c r="W761" s="406">
        <v>6.8022361466843796E-5</v>
      </c>
      <c r="X761" s="407">
        <f t="shared" si="30"/>
        <v>1.3961451590962756E-2</v>
      </c>
      <c r="Z761" s="400" t="s">
        <v>73</v>
      </c>
      <c r="AA761" s="413">
        <v>43836</v>
      </c>
      <c r="AB761" s="406">
        <v>1.6024584960656346E-4</v>
      </c>
      <c r="AC761" s="406">
        <v>1.3391227983894737E-4</v>
      </c>
      <c r="AD761" s="407">
        <f t="shared" si="31"/>
        <v>0.26333569767616083</v>
      </c>
    </row>
    <row r="762" spans="20:30" x14ac:dyDescent="0.2">
      <c r="T762" s="400" t="s">
        <v>73</v>
      </c>
      <c r="U762" s="413">
        <v>43838</v>
      </c>
      <c r="V762" s="406">
        <v>8.5815113742583526E-5</v>
      </c>
      <c r="W762" s="406">
        <v>8.2131758418272659E-5</v>
      </c>
      <c r="X762" s="407">
        <f t="shared" si="30"/>
        <v>3.6833553243108663E-2</v>
      </c>
      <c r="Z762" s="400" t="s">
        <v>73</v>
      </c>
      <c r="AA762" s="413">
        <v>43837</v>
      </c>
      <c r="AB762" s="406">
        <v>1.7567349171440557E-4</v>
      </c>
      <c r="AC762" s="406">
        <v>1.4635363999550906E-4</v>
      </c>
      <c r="AD762" s="407">
        <f t="shared" si="31"/>
        <v>0.29319851718896511</v>
      </c>
    </row>
    <row r="763" spans="20:30" x14ac:dyDescent="0.2">
      <c r="T763" s="400" t="s">
        <v>73</v>
      </c>
      <c r="U763" s="413">
        <v>43839</v>
      </c>
      <c r="V763" s="406">
        <v>9.4097225099423195E-5</v>
      </c>
      <c r="W763" s="406">
        <v>8.9231865834120478E-5</v>
      </c>
      <c r="X763" s="407">
        <f t="shared" si="30"/>
        <v>4.865359265302717E-2</v>
      </c>
      <c r="Z763" s="400" t="s">
        <v>73</v>
      </c>
      <c r="AA763" s="413">
        <v>43838</v>
      </c>
      <c r="AB763" s="406">
        <v>1.8343510132398365E-4</v>
      </c>
      <c r="AC763" s="406">
        <v>1.5257729576130012E-4</v>
      </c>
      <c r="AD763" s="407">
        <f t="shared" si="31"/>
        <v>0.30857805562683527</v>
      </c>
    </row>
    <row r="764" spans="20:30" x14ac:dyDescent="0.2">
      <c r="T764" s="400" t="s">
        <v>73</v>
      </c>
      <c r="U764" s="413">
        <v>43840</v>
      </c>
      <c r="V764" s="406">
        <v>1.0242983769241766E-4</v>
      </c>
      <c r="W764" s="406">
        <v>9.635932526023917E-5</v>
      </c>
      <c r="X764" s="407">
        <f t="shared" si="30"/>
        <v>6.0705124321784917E-2</v>
      </c>
      <c r="Z764" s="400" t="s">
        <v>73</v>
      </c>
      <c r="AA764" s="413">
        <v>43839</v>
      </c>
      <c r="AB764" s="406">
        <v>1.912254913624916E-4</v>
      </c>
      <c r="AC764" s="406">
        <v>1.5880271738120567E-4</v>
      </c>
      <c r="AD764" s="407">
        <f t="shared" si="31"/>
        <v>0.32422773981285929</v>
      </c>
    </row>
    <row r="765" spans="20:30" x14ac:dyDescent="0.2">
      <c r="T765" s="400" t="s">
        <v>73</v>
      </c>
      <c r="U765" s="413">
        <v>43843</v>
      </c>
      <c r="V765" s="406">
        <v>1.1081309633822972E-4</v>
      </c>
      <c r="W765" s="406">
        <v>1.0351420821113692E-4</v>
      </c>
      <c r="X765" s="407">
        <f t="shared" si="30"/>
        <v>7.2988881270928077E-2</v>
      </c>
      <c r="Z765" s="400" t="s">
        <v>73</v>
      </c>
      <c r="AA765" s="413">
        <v>43840</v>
      </c>
      <c r="AB765" s="406">
        <v>1.990447328565694E-4</v>
      </c>
      <c r="AC765" s="406">
        <v>1.6502989185220937E-4</v>
      </c>
      <c r="AD765" s="407">
        <f t="shared" si="31"/>
        <v>0.3401484100436003</v>
      </c>
    </row>
    <row r="766" spans="20:30" x14ac:dyDescent="0.2">
      <c r="T766" s="400" t="s">
        <v>73</v>
      </c>
      <c r="U766" s="413">
        <v>43844</v>
      </c>
      <c r="V766" s="406">
        <v>1.2774915559762436E-4</v>
      </c>
      <c r="W766" s="406">
        <v>1.1791574119664307E-4</v>
      </c>
      <c r="X766" s="407">
        <f t="shared" si="30"/>
        <v>9.8334144009812885E-2</v>
      </c>
      <c r="Z766" s="400" t="s">
        <v>73</v>
      </c>
      <c r="AA766" s="413">
        <v>43843</v>
      </c>
      <c r="AB766" s="406">
        <v>2.147797445385446E-4</v>
      </c>
      <c r="AC766" s="406">
        <v>1.7749001788312793E-4</v>
      </c>
      <c r="AD766" s="407">
        <f t="shared" si="31"/>
        <v>0.37289726655416666</v>
      </c>
    </row>
    <row r="767" spans="20:30" x14ac:dyDescent="0.2">
      <c r="T767" s="400" t="s">
        <v>73</v>
      </c>
      <c r="U767" s="413">
        <v>43845</v>
      </c>
      <c r="V767" s="406">
        <v>1.4485547965487701E-4</v>
      </c>
      <c r="W767" s="406">
        <v>1.3240939750670835E-4</v>
      </c>
      <c r="X767" s="407">
        <f t="shared" si="30"/>
        <v>0.12446082148168662</v>
      </c>
      <c r="Z767" s="400" t="s">
        <v>73</v>
      </c>
      <c r="AA767" s="413">
        <v>43844</v>
      </c>
      <c r="AB767" s="406">
        <v>2.3061164139760758E-4</v>
      </c>
      <c r="AC767" s="406">
        <v>1.89955855911398E-4</v>
      </c>
      <c r="AD767" s="407">
        <f t="shared" si="31"/>
        <v>0.40655785486209589</v>
      </c>
    </row>
    <row r="768" spans="20:30" x14ac:dyDescent="0.2">
      <c r="T768" s="400" t="s">
        <v>73</v>
      </c>
      <c r="U768" s="413">
        <v>43846</v>
      </c>
      <c r="V768" s="406">
        <v>1.53494135287269E-4</v>
      </c>
      <c r="W768" s="406">
        <v>1.3970246543500354E-4</v>
      </c>
      <c r="X768" s="407">
        <f t="shared" si="30"/>
        <v>0.13791669852265456</v>
      </c>
      <c r="Z768" s="400" t="s">
        <v>73</v>
      </c>
      <c r="AA768" s="413">
        <v>43845</v>
      </c>
      <c r="AB768" s="406">
        <v>2.3857621068858209E-4</v>
      </c>
      <c r="AC768" s="406">
        <v>1.96191598211117E-4</v>
      </c>
      <c r="AD768" s="407">
        <f t="shared" si="31"/>
        <v>0.42384612477465089</v>
      </c>
    </row>
    <row r="769" spans="20:30" x14ac:dyDescent="0.2">
      <c r="T769" s="400" t="s">
        <v>73</v>
      </c>
      <c r="U769" s="413">
        <v>43847</v>
      </c>
      <c r="V769" s="406">
        <v>1.6218430384002227E-4</v>
      </c>
      <c r="W769" s="406">
        <v>1.470233839431715E-4</v>
      </c>
      <c r="X769" s="407">
        <f t="shared" si="30"/>
        <v>0.15160919896850761</v>
      </c>
      <c r="Z769" s="400" t="s">
        <v>73</v>
      </c>
      <c r="AA769" s="413">
        <v>43846</v>
      </c>
      <c r="AB769" s="406">
        <v>2.4657005962640092E-4</v>
      </c>
      <c r="AC769" s="406">
        <v>2.0242901485624531E-4</v>
      </c>
      <c r="AD769" s="407">
        <f t="shared" si="31"/>
        <v>0.44141044770155613</v>
      </c>
    </row>
    <row r="770" spans="20:30" x14ac:dyDescent="0.2">
      <c r="T770" s="400" t="s">
        <v>73</v>
      </c>
      <c r="U770" s="413">
        <v>43850</v>
      </c>
      <c r="V770" s="406">
        <v>1.7092612996701839E-4</v>
      </c>
      <c r="W770" s="406">
        <v>1.5437222422056332E-4</v>
      </c>
      <c r="X770" s="407">
        <f t="shared" si="30"/>
        <v>0.16553905746455067</v>
      </c>
      <c r="Z770" s="400" t="s">
        <v>73</v>
      </c>
      <c r="AA770" s="413">
        <v>43847</v>
      </c>
      <c r="AB770" s="406">
        <v>2.5459325956268445E-4</v>
      </c>
      <c r="AC770" s="406">
        <v>2.0866809284377156E-4</v>
      </c>
      <c r="AD770" s="407">
        <f t="shared" si="31"/>
        <v>0.45925166718912891</v>
      </c>
    </row>
    <row r="771" spans="20:30" x14ac:dyDescent="0.2">
      <c r="T771" s="400" t="s">
        <v>73</v>
      </c>
      <c r="U771" s="413">
        <v>43851</v>
      </c>
      <c r="V771" s="406">
        <v>1.8858269615052405E-4</v>
      </c>
      <c r="W771" s="406">
        <v>1.6916333381748858E-4</v>
      </c>
      <c r="X771" s="407">
        <f t="shared" si="30"/>
        <v>0.19419362333035467</v>
      </c>
      <c r="Z771" s="400" t="s">
        <v>73</v>
      </c>
      <c r="AA771" s="413">
        <v>43850</v>
      </c>
      <c r="AB771" s="406">
        <v>2.7073785210343594E-4</v>
      </c>
      <c r="AC771" s="406">
        <v>2.2115172127148221E-4</v>
      </c>
      <c r="AD771" s="407">
        <f t="shared" si="31"/>
        <v>0.49586130831953734</v>
      </c>
    </row>
    <row r="772" spans="20:30" x14ac:dyDescent="0.2">
      <c r="T772" s="400" t="s">
        <v>73</v>
      </c>
      <c r="U772" s="413">
        <v>43852</v>
      </c>
      <c r="V772" s="406">
        <v>2.0461059885561468E-4</v>
      </c>
      <c r="W772" s="406">
        <v>1.8309230227195181E-4</v>
      </c>
      <c r="X772" s="407">
        <f t="shared" si="30"/>
        <v>0.21518296583662869</v>
      </c>
      <c r="Z772" s="400" t="s">
        <v>73</v>
      </c>
      <c r="AA772" s="413">
        <v>43851</v>
      </c>
      <c r="AB772" s="406">
        <v>2.856236560095726E-4</v>
      </c>
      <c r="AC772" s="406">
        <v>2.3311469366941759E-4</v>
      </c>
      <c r="AD772" s="407">
        <f t="shared" si="31"/>
        <v>0.52508962340155008</v>
      </c>
    </row>
    <row r="773" spans="20:30" x14ac:dyDescent="0.2">
      <c r="T773" s="400" t="s">
        <v>73</v>
      </c>
      <c r="U773" s="413">
        <v>43853</v>
      </c>
      <c r="V773" s="406">
        <v>2.0997607994972895E-4</v>
      </c>
      <c r="W773" s="406">
        <v>1.886536347185952E-4</v>
      </c>
      <c r="X773" s="407">
        <f t="shared" si="30"/>
        <v>0.21322445231133749</v>
      </c>
      <c r="Z773" s="400" t="s">
        <v>73</v>
      </c>
      <c r="AA773" s="413">
        <v>43852</v>
      </c>
      <c r="AB773" s="406">
        <v>2.9106280656967089E-4</v>
      </c>
      <c r="AC773" s="406">
        <v>2.3831162728056839E-4</v>
      </c>
      <c r="AD773" s="407">
        <f t="shared" si="31"/>
        <v>0.52751179289102501</v>
      </c>
    </row>
    <row r="774" spans="20:30" x14ac:dyDescent="0.2">
      <c r="T774" s="400" t="s">
        <v>73</v>
      </c>
      <c r="U774" s="413">
        <v>43854</v>
      </c>
      <c r="V774" s="406">
        <v>2.1534568134812886E-4</v>
      </c>
      <c r="W774" s="406">
        <v>1.9421876360981014E-4</v>
      </c>
      <c r="X774" s="407">
        <f t="shared" si="30"/>
        <v>0.21126917738318718</v>
      </c>
      <c r="Z774" s="400" t="s">
        <v>73</v>
      </c>
      <c r="AA774" s="413">
        <v>43853</v>
      </c>
      <c r="AB774" s="406">
        <v>2.9650589083904258E-4</v>
      </c>
      <c r="AC774" s="406">
        <v>2.4351296572076991E-4</v>
      </c>
      <c r="AD774" s="407">
        <f t="shared" si="31"/>
        <v>0.52992925118272671</v>
      </c>
    </row>
    <row r="775" spans="20:30" x14ac:dyDescent="0.2">
      <c r="T775" s="400" t="s">
        <v>73</v>
      </c>
      <c r="U775" s="413">
        <v>43857</v>
      </c>
      <c r="V775" s="406">
        <v>2.2071940752038725E-4</v>
      </c>
      <c r="W775" s="406">
        <v>1.9978768992064179E-4</v>
      </c>
      <c r="X775" s="407">
        <f t="shared" si="30"/>
        <v>0.20931717599745461</v>
      </c>
      <c r="Z775" s="400" t="s">
        <v>73</v>
      </c>
      <c r="AA775" s="413">
        <v>43854</v>
      </c>
      <c r="AB775" s="406">
        <v>3.0195291296219198E-4</v>
      </c>
      <c r="AC775" s="406">
        <v>2.4871871687285528E-4</v>
      </c>
      <c r="AD775" s="407">
        <f t="shared" si="31"/>
        <v>0.53234196089336705</v>
      </c>
    </row>
    <row r="776" spans="20:30" x14ac:dyDescent="0.2">
      <c r="T776" s="400" t="s">
        <v>73</v>
      </c>
      <c r="U776" s="413">
        <v>43858</v>
      </c>
      <c r="V776" s="406">
        <v>2.3148063160962566E-4</v>
      </c>
      <c r="W776" s="406">
        <v>2.1093820630334561E-4</v>
      </c>
      <c r="X776" s="407">
        <f t="shared" ref="X776:X839" si="32">(V776-W776)*10000</f>
        <v>0.20542425306280043</v>
      </c>
      <c r="Z776" s="400" t="s">
        <v>73</v>
      </c>
      <c r="AA776" s="413">
        <v>43857</v>
      </c>
      <c r="AB776" s="406">
        <v>3.128601063226636E-4</v>
      </c>
      <c r="AC776" s="406">
        <v>2.5914496580348509E-4</v>
      </c>
      <c r="AD776" s="407">
        <f t="shared" ref="AD776:AD839" si="33">(AB776-AC776)*10000</f>
        <v>0.53715140519178506</v>
      </c>
    </row>
    <row r="777" spans="20:30" x14ac:dyDescent="0.2">
      <c r="T777" s="400" t="s">
        <v>73</v>
      </c>
      <c r="U777" s="413">
        <v>43859</v>
      </c>
      <c r="V777" s="406">
        <v>2.4225565063976708E-4</v>
      </c>
      <c r="W777" s="406">
        <v>2.2210139146164405E-4</v>
      </c>
      <c r="X777" s="407">
        <f t="shared" si="32"/>
        <v>0.20154259178123038</v>
      </c>
      <c r="Z777" s="400" t="s">
        <v>73</v>
      </c>
      <c r="AA777" s="413">
        <v>43858</v>
      </c>
      <c r="AB777" s="406">
        <v>3.2378047076569554E-4</v>
      </c>
      <c r="AC777" s="406">
        <v>2.6958599951144402E-4</v>
      </c>
      <c r="AD777" s="407">
        <f t="shared" si="33"/>
        <v>0.54194471254251531</v>
      </c>
    </row>
    <row r="778" spans="20:30" x14ac:dyDescent="0.2">
      <c r="T778" s="400" t="s">
        <v>73</v>
      </c>
      <c r="U778" s="413">
        <v>43860</v>
      </c>
      <c r="V778" s="406">
        <v>2.4765006886266983E-4</v>
      </c>
      <c r="W778" s="406">
        <v>2.2768932120288216E-4</v>
      </c>
      <c r="X778" s="407">
        <f t="shared" si="32"/>
        <v>0.1996074765978767</v>
      </c>
      <c r="Z778" s="400" t="s">
        <v>73</v>
      </c>
      <c r="AA778" s="413">
        <v>43859</v>
      </c>
      <c r="AB778" s="406">
        <v>3.2924724960774497E-4</v>
      </c>
      <c r="AC778" s="406">
        <v>2.7481392775188752E-4</v>
      </c>
      <c r="AD778" s="407">
        <f t="shared" si="33"/>
        <v>0.54433321855857453</v>
      </c>
    </row>
    <row r="779" spans="20:30" x14ac:dyDescent="0.2">
      <c r="T779" s="400" t="s">
        <v>73</v>
      </c>
      <c r="U779" s="413">
        <v>43861</v>
      </c>
      <c r="V779" s="406">
        <v>2.5304863932701236E-4</v>
      </c>
      <c r="W779" s="406">
        <v>2.3328105453908397E-4</v>
      </c>
      <c r="X779" s="407">
        <f t="shared" si="32"/>
        <v>0.19767584787928383</v>
      </c>
      <c r="Z779" s="400" t="s">
        <v>73</v>
      </c>
      <c r="AA779" s="413">
        <v>43860</v>
      </c>
      <c r="AB779" s="406">
        <v>3.347179931210368E-4</v>
      </c>
      <c r="AC779" s="406">
        <v>2.8004631437584409E-4</v>
      </c>
      <c r="AD779" s="407">
        <f t="shared" si="33"/>
        <v>0.54671678745192709</v>
      </c>
    </row>
    <row r="780" spans="20:30" x14ac:dyDescent="0.2">
      <c r="T780" s="400" t="s">
        <v>73</v>
      </c>
      <c r="U780" s="413">
        <v>43864</v>
      </c>
      <c r="V780" s="406">
        <v>2.5845136642109874E-4</v>
      </c>
      <c r="W780" s="406">
        <v>2.3887659285163696E-4</v>
      </c>
      <c r="X780" s="407">
        <f t="shared" si="32"/>
        <v>0.19574773569461781</v>
      </c>
      <c r="Z780" s="400" t="s">
        <v>73</v>
      </c>
      <c r="AA780" s="413">
        <v>43861</v>
      </c>
      <c r="AB780" s="406">
        <v>3.4019270577514868E-4</v>
      </c>
      <c r="AC780" s="406">
        <v>2.8528316669726743E-4</v>
      </c>
      <c r="AD780" s="407">
        <f t="shared" si="33"/>
        <v>0.54909539077881253</v>
      </c>
    </row>
    <row r="781" spans="20:30" x14ac:dyDescent="0.2">
      <c r="T781" s="400" t="s">
        <v>73</v>
      </c>
      <c r="U781" s="413">
        <v>43865</v>
      </c>
      <c r="V781" s="406">
        <v>2.6927069906556005E-4</v>
      </c>
      <c r="W781" s="406">
        <v>2.5008035761320789E-4</v>
      </c>
      <c r="X781" s="407">
        <f t="shared" si="32"/>
        <v>0.19190341452352161</v>
      </c>
      <c r="Z781" s="400" t="s">
        <v>73</v>
      </c>
      <c r="AA781" s="413">
        <v>43864</v>
      </c>
      <c r="AB781" s="406">
        <v>3.5115538357398168E-4</v>
      </c>
      <c r="AC781" s="406">
        <v>2.9577179588665667E-4</v>
      </c>
      <c r="AD781" s="407">
        <f t="shared" si="33"/>
        <v>0.55383587687325009</v>
      </c>
    </row>
    <row r="782" spans="20:30" x14ac:dyDescent="0.2">
      <c r="T782" s="400" t="s">
        <v>73</v>
      </c>
      <c r="U782" s="413">
        <v>43866</v>
      </c>
      <c r="V782" s="406">
        <v>2.8010393284304941E-4</v>
      </c>
      <c r="W782" s="406">
        <v>2.6129681577257726E-4</v>
      </c>
      <c r="X782" s="407">
        <f t="shared" si="32"/>
        <v>0.18807117070472157</v>
      </c>
      <c r="Z782" s="400" t="s">
        <v>73</v>
      </c>
      <c r="AA782" s="413">
        <v>43865</v>
      </c>
      <c r="AB782" s="406">
        <v>3.6213133621605914E-4</v>
      </c>
      <c r="AC782" s="406">
        <v>3.0627538752599855E-4</v>
      </c>
      <c r="AD782" s="407">
        <f t="shared" si="33"/>
        <v>0.55855948690060586</v>
      </c>
    </row>
    <row r="783" spans="20:30" x14ac:dyDescent="0.2">
      <c r="T783" s="400" t="s">
        <v>73</v>
      </c>
      <c r="U783" s="413">
        <v>43867</v>
      </c>
      <c r="V783" s="406">
        <v>2.8552751183603275E-4</v>
      </c>
      <c r="W783" s="406">
        <v>2.6691139416142561E-4</v>
      </c>
      <c r="X783" s="407">
        <f t="shared" si="32"/>
        <v>0.18616117674607147</v>
      </c>
      <c r="Z783" s="400" t="s">
        <v>73</v>
      </c>
      <c r="AA783" s="413">
        <v>43866</v>
      </c>
      <c r="AB783" s="406">
        <v>3.6762596104901067E-4</v>
      </c>
      <c r="AC783" s="406">
        <v>3.1153468348898728E-4</v>
      </c>
      <c r="AD783" s="407">
        <f t="shared" si="33"/>
        <v>0.56091277560023389</v>
      </c>
    </row>
    <row r="784" spans="20:30" x14ac:dyDescent="0.2">
      <c r="T784" s="400" t="s">
        <v>73</v>
      </c>
      <c r="U784" s="413">
        <v>43868</v>
      </c>
      <c r="V784" s="406">
        <v>2.9095527484505239E-4</v>
      </c>
      <c r="W784" s="406">
        <v>2.7252978370196143E-4</v>
      </c>
      <c r="X784" s="407">
        <f t="shared" si="32"/>
        <v>0.18425491143090961</v>
      </c>
      <c r="Z784" s="400" t="s">
        <v>73</v>
      </c>
      <c r="AA784" s="413">
        <v>43867</v>
      </c>
      <c r="AB784" s="406">
        <v>3.731245815151531E-4</v>
      </c>
      <c r="AC784" s="406">
        <v>3.1679849098357977E-4</v>
      </c>
      <c r="AD784" s="407">
        <f t="shared" si="33"/>
        <v>0.56326090531573325</v>
      </c>
    </row>
    <row r="785" spans="20:30" x14ac:dyDescent="0.2">
      <c r="T785" s="400" t="s">
        <v>73</v>
      </c>
      <c r="U785" s="413">
        <v>43871</v>
      </c>
      <c r="V785" s="406">
        <v>2.9638722650221445E-4</v>
      </c>
      <c r="W785" s="406">
        <v>2.7815198545049787E-4</v>
      </c>
      <c r="X785" s="407">
        <f t="shared" si="32"/>
        <v>0.18235241051716583</v>
      </c>
      <c r="Z785" s="400" t="s">
        <v>73</v>
      </c>
      <c r="AA785" s="413">
        <v>43868</v>
      </c>
      <c r="AB785" s="406">
        <v>3.7862720232786635E-4</v>
      </c>
      <c r="AC785" s="406">
        <v>3.2206681764879885E-4</v>
      </c>
      <c r="AD785" s="407">
        <f t="shared" si="33"/>
        <v>0.56560384679067499</v>
      </c>
    </row>
    <row r="786" spans="20:30" x14ac:dyDescent="0.2">
      <c r="T786" s="400" t="s">
        <v>73</v>
      </c>
      <c r="U786" s="413">
        <v>43872</v>
      </c>
      <c r="V786" s="406">
        <v>3.0726511458513281E-4</v>
      </c>
      <c r="W786" s="406">
        <v>2.8940910165049148E-4</v>
      </c>
      <c r="X786" s="407">
        <f t="shared" si="32"/>
        <v>0.17856012934641327</v>
      </c>
      <c r="Z786" s="400" t="s">
        <v>73</v>
      </c>
      <c r="AA786" s="413">
        <v>43871</v>
      </c>
      <c r="AB786" s="406">
        <v>3.8964580016802867E-4</v>
      </c>
      <c r="AC786" s="406">
        <v>3.3261857316497281E-4</v>
      </c>
      <c r="AD786" s="407">
        <f t="shared" si="33"/>
        <v>0.57027227003055858</v>
      </c>
    </row>
    <row r="787" spans="20:30" x14ac:dyDescent="0.2">
      <c r="T787" s="400" t="s">
        <v>73</v>
      </c>
      <c r="U787" s="413">
        <v>43873</v>
      </c>
      <c r="V787" s="406">
        <v>3.1815701046646511E-4</v>
      </c>
      <c r="W787" s="406">
        <v>3.00678935732152E-4</v>
      </c>
      <c r="X787" s="407">
        <f t="shared" si="32"/>
        <v>0.17478074734313109</v>
      </c>
      <c r="Z787" s="400" t="s">
        <v>73</v>
      </c>
      <c r="AA787" s="413">
        <v>43872</v>
      </c>
      <c r="AB787" s="406">
        <v>4.0067777632290342E-4</v>
      </c>
      <c r="AC787" s="406">
        <v>3.431854685525406E-4</v>
      </c>
      <c r="AD787" s="407">
        <f t="shared" si="33"/>
        <v>0.57492307770362827</v>
      </c>
    </row>
    <row r="788" spans="20:30" x14ac:dyDescent="0.2">
      <c r="T788" s="400" t="s">
        <v>73</v>
      </c>
      <c r="U788" s="413">
        <v>43874</v>
      </c>
      <c r="V788" s="406">
        <v>3.2360997346433403E-4</v>
      </c>
      <c r="W788" s="406">
        <v>3.0632021436536406E-4</v>
      </c>
      <c r="X788" s="407">
        <f t="shared" si="32"/>
        <v>0.17289759098969965</v>
      </c>
      <c r="Z788" s="400" t="s">
        <v>73</v>
      </c>
      <c r="AA788" s="413">
        <v>43873</v>
      </c>
      <c r="AB788" s="406">
        <v>4.062004648555667E-4</v>
      </c>
      <c r="AC788" s="406">
        <v>3.4847650541238459E-4</v>
      </c>
      <c r="AD788" s="407">
        <f t="shared" si="33"/>
        <v>0.57723959443182105</v>
      </c>
    </row>
    <row r="789" spans="20:30" x14ac:dyDescent="0.2">
      <c r="T789" s="400" t="s">
        <v>73</v>
      </c>
      <c r="U789" s="413">
        <v>43875</v>
      </c>
      <c r="V789" s="406">
        <v>3.2906715265915973E-4</v>
      </c>
      <c r="W789" s="406">
        <v>3.1196531162571274E-4</v>
      </c>
      <c r="X789" s="407">
        <f t="shared" si="32"/>
        <v>0.17101841033446985</v>
      </c>
      <c r="Z789" s="400" t="s">
        <v>73</v>
      </c>
      <c r="AA789" s="413">
        <v>43874</v>
      </c>
      <c r="AB789" s="406">
        <v>4.1172718014589015E-4</v>
      </c>
      <c r="AC789" s="406">
        <v>3.5377210687062842E-4</v>
      </c>
      <c r="AD789" s="407">
        <f t="shared" si="33"/>
        <v>0.57955073275261726</v>
      </c>
    </row>
    <row r="790" spans="20:30" x14ac:dyDescent="0.2">
      <c r="T790" s="400" t="s">
        <v>73</v>
      </c>
      <c r="U790" s="413">
        <v>43878</v>
      </c>
      <c r="V790" s="406">
        <v>3.3452855227670441E-4</v>
      </c>
      <c r="W790" s="406">
        <v>3.1761422832570532E-4</v>
      </c>
      <c r="X790" s="407">
        <f t="shared" si="32"/>
        <v>0.16914323950999091</v>
      </c>
      <c r="Z790" s="400" t="s">
        <v>73</v>
      </c>
      <c r="AA790" s="413">
        <v>43875</v>
      </c>
      <c r="AB790" s="406">
        <v>4.1725792682598286E-4</v>
      </c>
      <c r="AC790" s="406">
        <v>3.5907228105390025E-4</v>
      </c>
      <c r="AD790" s="407">
        <f t="shared" si="33"/>
        <v>0.58185645772082606</v>
      </c>
    </row>
    <row r="791" spans="20:30" x14ac:dyDescent="0.2">
      <c r="T791" s="400" t="s">
        <v>73</v>
      </c>
      <c r="U791" s="413">
        <v>43879</v>
      </c>
      <c r="V791" s="406">
        <v>3.4546544290295128E-4</v>
      </c>
      <c r="W791" s="406">
        <v>3.2892479898386136E-4</v>
      </c>
      <c r="X791" s="407">
        <f t="shared" si="32"/>
        <v>0.16540643919089926</v>
      </c>
      <c r="Z791" s="400" t="s">
        <v>73</v>
      </c>
      <c r="AA791" s="413">
        <v>43878</v>
      </c>
      <c r="AB791" s="406">
        <v>4.2833288002092654E-4</v>
      </c>
      <c r="AC791" s="406">
        <v>3.6968790863670353E-4</v>
      </c>
      <c r="AD791" s="407">
        <f t="shared" si="33"/>
        <v>0.5864497138422301</v>
      </c>
    </row>
    <row r="792" spans="20:30" x14ac:dyDescent="0.2">
      <c r="T792" s="400" t="s">
        <v>73</v>
      </c>
      <c r="U792" s="413">
        <v>43880</v>
      </c>
      <c r="V792" s="406">
        <v>3.5641644769733686E-4</v>
      </c>
      <c r="W792" s="406">
        <v>3.4024811211112813E-4</v>
      </c>
      <c r="X792" s="407">
        <f t="shared" si="32"/>
        <v>0.16168335586208724</v>
      </c>
      <c r="Z792" s="400" t="s">
        <v>73</v>
      </c>
      <c r="AA792" s="413">
        <v>43879</v>
      </c>
      <c r="AB792" s="406">
        <v>4.3942131529131265E-4</v>
      </c>
      <c r="AC792" s="406">
        <v>3.8031885399795274E-4</v>
      </c>
      <c r="AD792" s="407">
        <f t="shared" si="33"/>
        <v>0.59102461293359909</v>
      </c>
    </row>
    <row r="793" spans="20:30" x14ac:dyDescent="0.2">
      <c r="T793" s="400" t="s">
        <v>73</v>
      </c>
      <c r="U793" s="413">
        <v>43881</v>
      </c>
      <c r="V793" s="406">
        <v>3.6189901842236785E-4</v>
      </c>
      <c r="W793" s="406">
        <v>3.4591614250413006E-4</v>
      </c>
      <c r="X793" s="407">
        <f t="shared" si="32"/>
        <v>0.15982875918237788</v>
      </c>
      <c r="Z793" s="400" t="s">
        <v>73</v>
      </c>
      <c r="AA793" s="413">
        <v>43880</v>
      </c>
      <c r="AB793" s="406">
        <v>4.4497228523236591E-4</v>
      </c>
      <c r="AC793" s="406">
        <v>3.8564200444114873E-4</v>
      </c>
      <c r="AD793" s="407">
        <f t="shared" si="33"/>
        <v>0.59330280791217171</v>
      </c>
    </row>
    <row r="794" spans="20:30" x14ac:dyDescent="0.2">
      <c r="T794" s="400" t="s">
        <v>73</v>
      </c>
      <c r="U794" s="413">
        <v>43882</v>
      </c>
      <c r="V794" s="406">
        <v>3.6738583720018116E-4</v>
      </c>
      <c r="W794" s="406">
        <v>3.5158799883717079E-4</v>
      </c>
      <c r="X794" s="407">
        <f t="shared" si="32"/>
        <v>0.15797838363010372</v>
      </c>
      <c r="Z794" s="400" t="s">
        <v>73</v>
      </c>
      <c r="AA794" s="413">
        <v>43881</v>
      </c>
      <c r="AB794" s="406">
        <v>4.5052731297425897E-4</v>
      </c>
      <c r="AC794" s="406">
        <v>3.9096977311838693E-4</v>
      </c>
      <c r="AD794" s="407">
        <f t="shared" si="33"/>
        <v>0.59557539855872044</v>
      </c>
    </row>
    <row r="795" spans="20:30" x14ac:dyDescent="0.2">
      <c r="T795" s="400" t="s">
        <v>73</v>
      </c>
      <c r="U795" s="413">
        <v>43885</v>
      </c>
      <c r="V795" s="406">
        <v>3.7287690841907446E-4</v>
      </c>
      <c r="W795" s="406">
        <v>3.5726368200402679E-4</v>
      </c>
      <c r="X795" s="407">
        <f t="shared" si="32"/>
        <v>0.15613226415047668</v>
      </c>
      <c r="Z795" s="400" t="s">
        <v>73</v>
      </c>
      <c r="AA795" s="413">
        <v>43882</v>
      </c>
      <c r="AB795" s="406">
        <v>4.5608640314910034E-4</v>
      </c>
      <c r="AC795" s="406">
        <v>3.9630216750614721E-4</v>
      </c>
      <c r="AD795" s="407">
        <f t="shared" si="33"/>
        <v>0.59784235642953132</v>
      </c>
    </row>
    <row r="796" spans="20:30" x14ac:dyDescent="0.2">
      <c r="T796" s="400" t="s">
        <v>73</v>
      </c>
      <c r="U796" s="413">
        <v>43886</v>
      </c>
      <c r="V796" s="406">
        <v>3.8387324861518076E-4</v>
      </c>
      <c r="W796" s="406">
        <v>3.6862781023483767E-4</v>
      </c>
      <c r="X796" s="407">
        <f t="shared" si="32"/>
        <v>0.15245438380343088</v>
      </c>
      <c r="Z796" s="400" t="s">
        <v>73</v>
      </c>
      <c r="AA796" s="413">
        <v>43885</v>
      </c>
      <c r="AB796" s="406">
        <v>4.6721814720845662E-4</v>
      </c>
      <c r="AC796" s="406">
        <v>4.0698241345827506E-4</v>
      </c>
      <c r="AD796" s="407">
        <f t="shared" si="33"/>
        <v>0.60235733750181553</v>
      </c>
    </row>
    <row r="797" spans="20:30" x14ac:dyDescent="0.2">
      <c r="T797" s="400" t="s">
        <v>73</v>
      </c>
      <c r="U797" s="413">
        <v>43887</v>
      </c>
      <c r="V797" s="406">
        <v>3.948838093721386E-4</v>
      </c>
      <c r="W797" s="406">
        <v>3.8000470535475624E-4</v>
      </c>
      <c r="X797" s="407">
        <f t="shared" si="32"/>
        <v>0.14879104017382358</v>
      </c>
      <c r="Z797" s="400" t="s">
        <v>73</v>
      </c>
      <c r="AA797" s="413">
        <v>43886</v>
      </c>
      <c r="AB797" s="406">
        <v>4.783634770003441E-4</v>
      </c>
      <c r="AC797" s="406">
        <v>4.1767815469878118E-4</v>
      </c>
      <c r="AD797" s="407">
        <f t="shared" si="33"/>
        <v>0.60685322301562927</v>
      </c>
    </row>
    <row r="798" spans="20:30" x14ac:dyDescent="0.2">
      <c r="T798" s="400" t="s">
        <v>73</v>
      </c>
      <c r="U798" s="413">
        <v>43888</v>
      </c>
      <c r="V798" s="406">
        <v>4.0039621138391002E-4</v>
      </c>
      <c r="W798" s="406">
        <v>3.8569953910416212E-4</v>
      </c>
      <c r="X798" s="407">
        <f t="shared" si="32"/>
        <v>0.14696672279747899</v>
      </c>
      <c r="Z798" s="400" t="s">
        <v>73</v>
      </c>
      <c r="AA798" s="413">
        <v>43887</v>
      </c>
      <c r="AB798" s="406">
        <v>4.8394294589576965E-4</v>
      </c>
      <c r="AC798" s="406">
        <v>4.2303379198047454E-4</v>
      </c>
      <c r="AD798" s="407">
        <f t="shared" si="33"/>
        <v>0.60909153915295111</v>
      </c>
    </row>
    <row r="799" spans="20:30" x14ac:dyDescent="0.2">
      <c r="T799" s="400" t="s">
        <v>73</v>
      </c>
      <c r="U799" s="413">
        <v>43889</v>
      </c>
      <c r="V799" s="406">
        <v>4.0591289322301636E-4</v>
      </c>
      <c r="W799" s="406">
        <v>3.9139820602524715E-4</v>
      </c>
      <c r="X799" s="407">
        <f t="shared" si="32"/>
        <v>0.14514687197769205</v>
      </c>
      <c r="Z799" s="400" t="s">
        <v>73</v>
      </c>
      <c r="AA799" s="413">
        <v>43888</v>
      </c>
      <c r="AB799" s="406">
        <v>4.895265038790187E-4</v>
      </c>
      <c r="AC799" s="406">
        <v>4.2839410072549768E-4</v>
      </c>
      <c r="AD799" s="407">
        <f t="shared" si="33"/>
        <v>0.6113240315352102</v>
      </c>
    </row>
    <row r="800" spans="20:30" x14ac:dyDescent="0.2">
      <c r="T800" s="400" t="s">
        <v>73</v>
      </c>
      <c r="U800" s="413">
        <v>43892</v>
      </c>
      <c r="V800" s="406">
        <v>4.1143385960280582E-4</v>
      </c>
      <c r="W800" s="406">
        <v>3.9710070733684042E-4</v>
      </c>
      <c r="X800" s="407">
        <f t="shared" si="32"/>
        <v>0.14333152265965407</v>
      </c>
      <c r="Z800" s="400" t="s">
        <v>73</v>
      </c>
      <c r="AA800" s="413">
        <v>43889</v>
      </c>
      <c r="AB800" s="406">
        <v>4.9511415550090485E-4</v>
      </c>
      <c r="AC800" s="406">
        <v>4.3375908841030542E-4</v>
      </c>
      <c r="AD800" s="407">
        <f t="shared" si="33"/>
        <v>0.61355067090599436</v>
      </c>
    </row>
    <row r="801" spans="20:30" x14ac:dyDescent="0.2">
      <c r="T801" s="400" t="s">
        <v>73</v>
      </c>
      <c r="U801" s="413">
        <v>43893</v>
      </c>
      <c r="V801" s="406">
        <v>4.2249009639622382E-4</v>
      </c>
      <c r="W801" s="406">
        <v>4.0851849599651298E-4</v>
      </c>
      <c r="X801" s="407">
        <f t="shared" si="32"/>
        <v>0.13971600399710843</v>
      </c>
      <c r="Z801" s="400" t="s">
        <v>73</v>
      </c>
      <c r="AA801" s="413">
        <v>43892</v>
      </c>
      <c r="AB801" s="406">
        <v>5.0630312572221958E-4</v>
      </c>
      <c r="AC801" s="406">
        <v>4.4450469867331872E-4</v>
      </c>
      <c r="AD801" s="407">
        <f t="shared" si="33"/>
        <v>0.61798427048900861</v>
      </c>
    </row>
    <row r="802" spans="20:30" x14ac:dyDescent="0.2">
      <c r="T802" s="400" t="s">
        <v>73</v>
      </c>
      <c r="U802" s="413">
        <v>43894</v>
      </c>
      <c r="V802" s="406">
        <v>4.3356066008250617E-4</v>
      </c>
      <c r="W802" s="406">
        <v>4.1994907631416199E-4</v>
      </c>
      <c r="X802" s="407">
        <f t="shared" si="32"/>
        <v>0.13611583768344174</v>
      </c>
      <c r="Z802" s="400" t="s">
        <v>73</v>
      </c>
      <c r="AA802" s="413">
        <v>43893</v>
      </c>
      <c r="AB802" s="406">
        <v>5.1750578540932582E-4</v>
      </c>
      <c r="AC802" s="406">
        <v>4.5526598189640836E-4</v>
      </c>
      <c r="AD802" s="407">
        <f t="shared" si="33"/>
        <v>0.62239803512917458</v>
      </c>
    </row>
    <row r="803" spans="20:30" x14ac:dyDescent="0.2">
      <c r="T803" s="400" t="s">
        <v>73</v>
      </c>
      <c r="U803" s="413">
        <v>43895</v>
      </c>
      <c r="V803" s="406">
        <v>4.3910311694049997E-4</v>
      </c>
      <c r="W803" s="406">
        <v>4.2567076469149611E-4</v>
      </c>
      <c r="X803" s="407">
        <f t="shared" si="32"/>
        <v>0.13432352249003854</v>
      </c>
      <c r="Z803" s="400" t="s">
        <v>73</v>
      </c>
      <c r="AA803" s="413">
        <v>43894</v>
      </c>
      <c r="AB803" s="406">
        <v>5.2311397121136639E-4</v>
      </c>
      <c r="AC803" s="406">
        <v>4.6065447886524153E-4</v>
      </c>
      <c r="AD803" s="407">
        <f t="shared" si="33"/>
        <v>0.62459492346124867</v>
      </c>
    </row>
    <row r="804" spans="20:30" x14ac:dyDescent="0.2">
      <c r="T804" s="400" t="s">
        <v>73</v>
      </c>
      <c r="U804" s="413">
        <v>43896</v>
      </c>
      <c r="V804" s="406">
        <v>4.446498854003285E-4</v>
      </c>
      <c r="W804" s="406">
        <v>4.3139629387845089E-4</v>
      </c>
      <c r="X804" s="407">
        <f t="shared" si="32"/>
        <v>0.13253591521877611</v>
      </c>
      <c r="Z804" s="400" t="s">
        <v>73</v>
      </c>
      <c r="AA804" s="413">
        <v>43895</v>
      </c>
      <c r="AB804" s="406">
        <v>5.2872627714435074E-4</v>
      </c>
      <c r="AC804" s="406">
        <v>4.66047700689164E-4</v>
      </c>
      <c r="AD804" s="407">
        <f t="shared" si="33"/>
        <v>0.62678576455186741</v>
      </c>
    </row>
    <row r="805" spans="20:30" x14ac:dyDescent="0.2">
      <c r="T805" s="400" t="s">
        <v>73</v>
      </c>
      <c r="U805" s="413">
        <v>43899</v>
      </c>
      <c r="V805" s="406">
        <v>4.5020097041915757E-4</v>
      </c>
      <c r="W805" s="406">
        <v>4.3712566460626028E-4</v>
      </c>
      <c r="X805" s="407">
        <f t="shared" si="32"/>
        <v>0.13075305812897284</v>
      </c>
      <c r="Z805" s="400" t="s">
        <v>73</v>
      </c>
      <c r="AA805" s="413">
        <v>43896</v>
      </c>
      <c r="AB805" s="406">
        <v>5.3434270759657241E-4</v>
      </c>
      <c r="AC805" s="406">
        <v>4.7144565476337505E-4</v>
      </c>
      <c r="AD805" s="407">
        <f t="shared" si="33"/>
        <v>0.62897052833197364</v>
      </c>
    </row>
    <row r="806" spans="20:30" x14ac:dyDescent="0.2">
      <c r="T806" s="400" t="s">
        <v>73</v>
      </c>
      <c r="U806" s="413">
        <v>43900</v>
      </c>
      <c r="V806" s="406">
        <v>4.6131755080909065E-4</v>
      </c>
      <c r="W806" s="406">
        <v>4.4859721696901525E-4</v>
      </c>
      <c r="X806" s="407">
        <f t="shared" si="32"/>
        <v>0.12720333840075404</v>
      </c>
      <c r="Z806" s="400" t="s">
        <v>73</v>
      </c>
      <c r="AA806" s="413">
        <v>43899</v>
      </c>
      <c r="AB806" s="406">
        <v>5.4558933960508404E-4</v>
      </c>
      <c r="AC806" s="406">
        <v>4.8225737540227154E-4</v>
      </c>
      <c r="AD806" s="407">
        <f t="shared" si="33"/>
        <v>0.63331964202812507</v>
      </c>
    </row>
    <row r="807" spans="20:30" x14ac:dyDescent="0.2">
      <c r="T807" s="400" t="s">
        <v>73</v>
      </c>
      <c r="U807" s="413">
        <v>43901</v>
      </c>
      <c r="V807" s="406">
        <v>4.7244856466291385E-4</v>
      </c>
      <c r="W807" s="406">
        <v>4.6008158527119852E-4</v>
      </c>
      <c r="X807" s="407">
        <f t="shared" si="32"/>
        <v>0.12366979391715334</v>
      </c>
      <c r="Z807" s="400" t="s">
        <v>73</v>
      </c>
      <c r="AA807" s="413">
        <v>43900</v>
      </c>
      <c r="AB807" s="406">
        <v>5.5684976472047498E-4</v>
      </c>
      <c r="AC807" s="406">
        <v>4.9308494650570202E-4</v>
      </c>
      <c r="AD807" s="407">
        <f t="shared" si="33"/>
        <v>0.63764818214772967</v>
      </c>
    </row>
    <row r="808" spans="20:30" x14ac:dyDescent="0.2">
      <c r="T808" s="400" t="s">
        <v>73</v>
      </c>
      <c r="U808" s="413">
        <v>43902</v>
      </c>
      <c r="V808" s="406">
        <v>4.7802129968261246E-4</v>
      </c>
      <c r="W808" s="406">
        <v>4.6583018011675233E-4</v>
      </c>
      <c r="X808" s="407">
        <f t="shared" si="32"/>
        <v>0.12191119565860134</v>
      </c>
      <c r="Z808" s="400" t="s">
        <v>73</v>
      </c>
      <c r="AA808" s="413">
        <v>43901</v>
      </c>
      <c r="AB808" s="406">
        <v>5.6248688497483328E-4</v>
      </c>
      <c r="AC808" s="406">
        <v>4.9850667633512388E-4</v>
      </c>
      <c r="AD808" s="407">
        <f t="shared" si="33"/>
        <v>0.63980208639709402</v>
      </c>
    </row>
    <row r="809" spans="20:30" x14ac:dyDescent="0.2">
      <c r="T809" s="400" t="s">
        <v>73</v>
      </c>
      <c r="U809" s="413">
        <v>43903</v>
      </c>
      <c r="V809" s="406">
        <v>4.8359837848498181E-4</v>
      </c>
      <c r="W809" s="406">
        <v>4.7158262292226532E-4</v>
      </c>
      <c r="X809" s="407">
        <f t="shared" si="32"/>
        <v>0.1201575556271649</v>
      </c>
      <c r="Z809" s="400" t="s">
        <v>73</v>
      </c>
      <c r="AA809" s="413">
        <v>43902</v>
      </c>
      <c r="AB809" s="406">
        <v>5.6812815648452303E-4</v>
      </c>
      <c r="AC809" s="406">
        <v>5.0393318424884429E-4</v>
      </c>
      <c r="AD809" s="407">
        <f t="shared" si="33"/>
        <v>0.64194972235678738</v>
      </c>
    </row>
    <row r="810" spans="20:30" x14ac:dyDescent="0.2">
      <c r="T810" s="400" t="s">
        <v>73</v>
      </c>
      <c r="U810" s="413">
        <v>43906</v>
      </c>
      <c r="V810" s="406">
        <v>4.8917980545830711E-4</v>
      </c>
      <c r="W810" s="406">
        <v>4.7733891482531099E-4</v>
      </c>
      <c r="X810" s="407">
        <f t="shared" si="32"/>
        <v>0.11840890632996114</v>
      </c>
      <c r="Z810" s="400" t="s">
        <v>73</v>
      </c>
      <c r="AA810" s="413">
        <v>43903</v>
      </c>
      <c r="AB810" s="406">
        <v>5.7377358371910319E-4</v>
      </c>
      <c r="AC810" s="406">
        <v>5.0936447772332628E-4</v>
      </c>
      <c r="AD810" s="407">
        <f t="shared" si="33"/>
        <v>0.64409105995776905</v>
      </c>
    </row>
    <row r="811" spans="20:30" x14ac:dyDescent="0.2">
      <c r="T811" s="400" t="s">
        <v>73</v>
      </c>
      <c r="U811" s="413">
        <v>43907</v>
      </c>
      <c r="V811" s="406">
        <v>5.003571766033282E-4</v>
      </c>
      <c r="W811" s="406">
        <v>4.8886433366149382E-4</v>
      </c>
      <c r="X811" s="407">
        <f t="shared" si="32"/>
        <v>0.1149284294183438</v>
      </c>
      <c r="Z811" s="400" t="s">
        <v>73</v>
      </c>
      <c r="AA811" s="413">
        <v>43906</v>
      </c>
      <c r="AB811" s="406">
        <v>5.8507831286986201E-4</v>
      </c>
      <c r="AC811" s="406">
        <v>5.2024305465267332E-4</v>
      </c>
      <c r="AD811" s="407">
        <f t="shared" si="33"/>
        <v>0.64835258217188696</v>
      </c>
    </row>
    <row r="812" spans="20:30" x14ac:dyDescent="0.2">
      <c r="T812" s="400" t="s">
        <v>73</v>
      </c>
      <c r="U812" s="413">
        <v>43908</v>
      </c>
      <c r="V812" s="406">
        <v>5.1154908745914347E-4</v>
      </c>
      <c r="W812" s="406">
        <v>5.0040259323863199E-4</v>
      </c>
      <c r="X812" s="407">
        <f t="shared" si="32"/>
        <v>0.11146494220511485</v>
      </c>
      <c r="Z812" s="400" t="s">
        <v>73</v>
      </c>
      <c r="AA812" s="413">
        <v>43907</v>
      </c>
      <c r="AB812" s="406">
        <v>5.9639693880988347E-4</v>
      </c>
      <c r="AC812" s="406">
        <v>5.3113765984629934E-4</v>
      </c>
      <c r="AD812" s="407">
        <f t="shared" si="33"/>
        <v>0.65259278963584133</v>
      </c>
    </row>
    <row r="813" spans="20:30" x14ac:dyDescent="0.2">
      <c r="T813" s="400" t="s">
        <v>73</v>
      </c>
      <c r="U813" s="413">
        <v>43909</v>
      </c>
      <c r="V813" s="406">
        <v>5.1715232436223878E-4</v>
      </c>
      <c r="W813" s="406">
        <v>5.0617814582377062E-4</v>
      </c>
      <c r="X813" s="407">
        <f t="shared" si="32"/>
        <v>0.10974178538468156</v>
      </c>
      <c r="Z813" s="400" t="s">
        <v>73</v>
      </c>
      <c r="AA813" s="413">
        <v>43908</v>
      </c>
      <c r="AB813" s="406">
        <v>6.0206321130594433E-4</v>
      </c>
      <c r="AC813" s="406">
        <v>5.3659299546575346E-4</v>
      </c>
      <c r="AD813" s="407">
        <f t="shared" si="33"/>
        <v>0.6547021584019086</v>
      </c>
    </row>
    <row r="814" spans="20:30" x14ac:dyDescent="0.2">
      <c r="T814" s="400" t="s">
        <v>73</v>
      </c>
      <c r="U814" s="413">
        <v>43910</v>
      </c>
      <c r="V814" s="406">
        <v>5.2275993682248398E-4</v>
      </c>
      <c r="W814" s="406">
        <v>5.1195755392554395E-4</v>
      </c>
      <c r="X814" s="407">
        <f t="shared" si="32"/>
        <v>0.10802382896940034</v>
      </c>
      <c r="Z814" s="400" t="s">
        <v>73</v>
      </c>
      <c r="AA814" s="413">
        <v>43909</v>
      </c>
      <c r="AB814" s="406">
        <v>6.0773366610044211E-4</v>
      </c>
      <c r="AC814" s="406">
        <v>5.4205316239868957E-4</v>
      </c>
      <c r="AD814" s="407">
        <f t="shared" si="33"/>
        <v>0.65680503701752546</v>
      </c>
    </row>
    <row r="815" spans="20:30" x14ac:dyDescent="0.2">
      <c r="T815" s="400" t="s">
        <v>73</v>
      </c>
      <c r="U815" s="413">
        <v>43913</v>
      </c>
      <c r="V815" s="406">
        <v>5.2837192947195516E-4</v>
      </c>
      <c r="W815" s="406">
        <v>5.177408181939047E-4</v>
      </c>
      <c r="X815" s="407">
        <f t="shared" si="32"/>
        <v>0.10631111278050455</v>
      </c>
      <c r="Z815" s="400" t="s">
        <v>73</v>
      </c>
      <c r="AA815" s="413">
        <v>43910</v>
      </c>
      <c r="AB815" s="406">
        <v>6.1340830782545693E-4</v>
      </c>
      <c r="AC815" s="406">
        <v>5.475181682028234E-4</v>
      </c>
      <c r="AD815" s="407">
        <f t="shared" si="33"/>
        <v>0.65890139622633526</v>
      </c>
    </row>
    <row r="816" spans="20:30" x14ac:dyDescent="0.2">
      <c r="T816" s="400" t="s">
        <v>73</v>
      </c>
      <c r="U816" s="413">
        <v>43914</v>
      </c>
      <c r="V816" s="406">
        <v>5.3961053830866494E-4</v>
      </c>
      <c r="W816" s="406">
        <v>5.2932020679846551E-4</v>
      </c>
      <c r="X816" s="407">
        <f t="shared" si="32"/>
        <v>0.1029033151019943</v>
      </c>
      <c r="Z816" s="400" t="s">
        <v>73</v>
      </c>
      <c r="AA816" s="413">
        <v>43913</v>
      </c>
      <c r="AB816" s="406">
        <v>6.2477156949929742E-4</v>
      </c>
      <c r="AC816" s="406">
        <v>5.5846434761711321E-4</v>
      </c>
      <c r="AD816" s="407">
        <f t="shared" si="33"/>
        <v>0.6630722188218422</v>
      </c>
    </row>
    <row r="817" spans="20:30" x14ac:dyDescent="0.2">
      <c r="T817" s="400" t="s">
        <v>73</v>
      </c>
      <c r="U817" s="413">
        <v>43915</v>
      </c>
      <c r="V817" s="406">
        <v>5.5086379330357969E-4</v>
      </c>
      <c r="W817" s="406">
        <v>5.4091246041612694E-4</v>
      </c>
      <c r="X817" s="407">
        <f t="shared" si="32"/>
        <v>9.9513328874527518E-2</v>
      </c>
      <c r="Z817" s="400" t="s">
        <v>73</v>
      </c>
      <c r="AA817" s="413">
        <v>43914</v>
      </c>
      <c r="AB817" s="406">
        <v>6.3614883163395258E-4</v>
      </c>
      <c r="AC817" s="406">
        <v>5.6942673282999855E-4</v>
      </c>
      <c r="AD817" s="407">
        <f t="shared" si="33"/>
        <v>0.66722098803954022</v>
      </c>
    </row>
    <row r="818" spans="20:30" x14ac:dyDescent="0.2">
      <c r="T818" s="400" t="s">
        <v>73</v>
      </c>
      <c r="U818" s="413">
        <v>43916</v>
      </c>
      <c r="V818" s="406">
        <v>5.5649775556781034E-4</v>
      </c>
      <c r="W818" s="406">
        <v>5.4671502249976033E-4</v>
      </c>
      <c r="X818" s="407">
        <f t="shared" si="32"/>
        <v>9.7827330680500105E-2</v>
      </c>
      <c r="Z818" s="400" t="s">
        <v>73</v>
      </c>
      <c r="AA818" s="413">
        <v>43915</v>
      </c>
      <c r="AB818" s="406">
        <v>6.4184447416095825E-4</v>
      </c>
      <c r="AC818" s="406">
        <v>5.749160472499769E-4</v>
      </c>
      <c r="AD818" s="407">
        <f t="shared" si="33"/>
        <v>0.66928426910981342</v>
      </c>
    </row>
    <row r="819" spans="20:30" x14ac:dyDescent="0.2">
      <c r="T819" s="400" t="s">
        <v>73</v>
      </c>
      <c r="U819" s="413">
        <v>43917</v>
      </c>
      <c r="V819" s="406">
        <v>5.6213612516363778E-4</v>
      </c>
      <c r="W819" s="406">
        <v>5.5252144716907525E-4</v>
      </c>
      <c r="X819" s="407">
        <f t="shared" si="32"/>
        <v>9.6146779945625302E-2</v>
      </c>
      <c r="Z819" s="400" t="s">
        <v>73</v>
      </c>
      <c r="AA819" s="413">
        <v>43916</v>
      </c>
      <c r="AB819" s="406">
        <v>6.4754433002947348E-4</v>
      </c>
      <c r="AC819" s="406">
        <v>5.8041024621257806E-4</v>
      </c>
      <c r="AD819" s="407">
        <f t="shared" si="33"/>
        <v>0.67134083816895429</v>
      </c>
    </row>
    <row r="820" spans="20:30" x14ac:dyDescent="0.2">
      <c r="T820" s="400" t="s">
        <v>73</v>
      </c>
      <c r="U820" s="413">
        <v>43920</v>
      </c>
      <c r="V820" s="406">
        <v>5.6777890696695034E-4</v>
      </c>
      <c r="W820" s="406">
        <v>5.5833173564291076E-4</v>
      </c>
      <c r="X820" s="407">
        <f t="shared" si="32"/>
        <v>9.4471713240395827E-2</v>
      </c>
      <c r="Z820" s="400" t="s">
        <v>73</v>
      </c>
      <c r="AA820" s="413">
        <v>43917</v>
      </c>
      <c r="AB820" s="406">
        <v>6.5324840395285569E-4</v>
      </c>
      <c r="AC820" s="406">
        <v>5.8590933760059691E-4</v>
      </c>
      <c r="AD820" s="407">
        <f t="shared" si="33"/>
        <v>0.67339066352258781</v>
      </c>
    </row>
    <row r="821" spans="20:30" x14ac:dyDescent="0.2">
      <c r="T821" s="400" t="s">
        <v>73</v>
      </c>
      <c r="U821" s="413">
        <v>43921</v>
      </c>
      <c r="V821" s="406">
        <v>5.79079200614235E-4</v>
      </c>
      <c r="W821" s="406">
        <v>5.6996519691346966E-4</v>
      </c>
      <c r="X821" s="407">
        <f t="shared" si="32"/>
        <v>9.1140037007653427E-2</v>
      </c>
      <c r="Z821" s="400" t="s">
        <v>73</v>
      </c>
      <c r="AA821" s="413">
        <v>43920</v>
      </c>
      <c r="AB821" s="406">
        <v>6.6467063355439961E-4</v>
      </c>
      <c r="AC821" s="406">
        <v>5.9692386529392892E-4</v>
      </c>
      <c r="AD821" s="407">
        <f t="shared" si="33"/>
        <v>0.67746768260470691</v>
      </c>
    </row>
    <row r="822" spans="20:30" x14ac:dyDescent="0.2">
      <c r="T822" s="400" t="s">
        <v>73</v>
      </c>
      <c r="U822" s="413">
        <v>43922</v>
      </c>
      <c r="V822" s="406">
        <v>5.9039424686500961E-4</v>
      </c>
      <c r="W822" s="406">
        <v>5.8161154781556353E-4</v>
      </c>
      <c r="X822" s="407">
        <f t="shared" si="32"/>
        <v>8.7826990494460799E-2</v>
      </c>
      <c r="Z822" s="400" t="s">
        <v>73</v>
      </c>
      <c r="AA822" s="413">
        <v>43921</v>
      </c>
      <c r="AB822" s="406">
        <v>6.7610696739186724E-4</v>
      </c>
      <c r="AC822" s="406">
        <v>6.0795477652957194E-4</v>
      </c>
      <c r="AD822" s="407">
        <f t="shared" si="33"/>
        <v>0.68152190862295292</v>
      </c>
    </row>
    <row r="823" spans="20:30" x14ac:dyDescent="0.2">
      <c r="T823" s="400" t="s">
        <v>73</v>
      </c>
      <c r="U823" s="413">
        <v>43923</v>
      </c>
      <c r="V823" s="406">
        <v>5.9605915780542749E-4</v>
      </c>
      <c r="W823" s="406">
        <v>5.8744117075019628E-4</v>
      </c>
      <c r="X823" s="407">
        <f t="shared" si="32"/>
        <v>8.6179870552312132E-2</v>
      </c>
      <c r="Z823" s="400" t="s">
        <v>73</v>
      </c>
      <c r="AA823" s="413">
        <v>43922</v>
      </c>
      <c r="AB823" s="406">
        <v>6.8183219749511136E-4</v>
      </c>
      <c r="AC823" s="406">
        <v>6.1347844284161221E-4</v>
      </c>
      <c r="AD823" s="407">
        <f t="shared" si="33"/>
        <v>0.68353754653499144</v>
      </c>
    </row>
    <row r="824" spans="20:30" x14ac:dyDescent="0.2">
      <c r="T824" s="400" t="s">
        <v>73</v>
      </c>
      <c r="U824" s="413">
        <v>43924</v>
      </c>
      <c r="V824" s="406">
        <v>6.0172850825821389E-4</v>
      </c>
      <c r="W824" s="406">
        <v>5.9327466366462583E-4</v>
      </c>
      <c r="X824" s="407">
        <f t="shared" si="32"/>
        <v>8.4538445935880557E-2</v>
      </c>
      <c r="Z824" s="400" t="s">
        <v>73</v>
      </c>
      <c r="AA824" s="413">
        <v>43923</v>
      </c>
      <c r="AB824" s="406">
        <v>6.8756167222672724E-4</v>
      </c>
      <c r="AC824" s="406">
        <v>6.1900704692538955E-4</v>
      </c>
      <c r="AD824" s="407">
        <f t="shared" si="33"/>
        <v>0.68554625301337691</v>
      </c>
    </row>
    <row r="825" spans="20:30" x14ac:dyDescent="0.2">
      <c r="T825" s="400" t="s">
        <v>73</v>
      </c>
      <c r="U825" s="413">
        <v>43927</v>
      </c>
      <c r="V825" s="406">
        <v>6.0740230277415638E-4</v>
      </c>
      <c r="W825" s="406">
        <v>5.9911202769639764E-4</v>
      </c>
      <c r="X825" s="407">
        <f t="shared" si="32"/>
        <v>8.2902750777587381E-2</v>
      </c>
      <c r="Z825" s="400" t="s">
        <v>73</v>
      </c>
      <c r="AA825" s="413">
        <v>43924</v>
      </c>
      <c r="AB825" s="406">
        <v>6.9329539597496898E-4</v>
      </c>
      <c r="AC825" s="406">
        <v>6.2454059666366892E-4</v>
      </c>
      <c r="AD825" s="407">
        <f t="shared" si="33"/>
        <v>0.68754799311300063</v>
      </c>
    </row>
    <row r="826" spans="20:30" x14ac:dyDescent="0.2">
      <c r="T826" s="400" t="s">
        <v>73</v>
      </c>
      <c r="U826" s="413">
        <v>43928</v>
      </c>
      <c r="V826" s="406">
        <v>6.1876472812473515E-4</v>
      </c>
      <c r="W826" s="406">
        <v>6.1079966470121234E-4</v>
      </c>
      <c r="X826" s="407">
        <f t="shared" si="32"/>
        <v>7.9650634235228043E-2</v>
      </c>
      <c r="Z826" s="400" t="s">
        <v>73</v>
      </c>
      <c r="AA826" s="413">
        <v>43927</v>
      </c>
      <c r="AB826" s="406">
        <v>7.0477702901186753E-4</v>
      </c>
      <c r="AC826" s="406">
        <v>6.3562421881221628E-4</v>
      </c>
      <c r="AD826" s="407">
        <f t="shared" si="33"/>
        <v>0.69152810199651238</v>
      </c>
    </row>
    <row r="827" spans="20:30" x14ac:dyDescent="0.2">
      <c r="T827" s="400" t="s">
        <v>73</v>
      </c>
      <c r="U827" s="413">
        <v>43929</v>
      </c>
      <c r="V827" s="406">
        <v>6.3014201264860134E-4</v>
      </c>
      <c r="W827" s="406">
        <v>6.2250021579819648E-4</v>
      </c>
      <c r="X827" s="407">
        <f t="shared" si="32"/>
        <v>7.6417968504048514E-2</v>
      </c>
      <c r="Z827" s="400" t="s">
        <v>73</v>
      </c>
      <c r="AA827" s="413">
        <v>43928</v>
      </c>
      <c r="AB827" s="406">
        <v>7.1627287003796453E-4</v>
      </c>
      <c r="AC827" s="406">
        <v>6.4672440209746806E-4</v>
      </c>
      <c r="AD827" s="407">
        <f t="shared" si="33"/>
        <v>0.69548467940496472</v>
      </c>
    </row>
    <row r="828" spans="20:30" x14ac:dyDescent="0.2">
      <c r="T828" s="400" t="s">
        <v>73</v>
      </c>
      <c r="U828" s="413">
        <v>43930</v>
      </c>
      <c r="V828" s="406">
        <v>6.3583809598644731E-4</v>
      </c>
      <c r="W828" s="406">
        <v>6.2835695118007204E-4</v>
      </c>
      <c r="X828" s="407">
        <f t="shared" si="32"/>
        <v>7.48114480637527E-2</v>
      </c>
      <c r="Z828" s="400" t="s">
        <v>73</v>
      </c>
      <c r="AA828" s="413">
        <v>43929</v>
      </c>
      <c r="AB828" s="406">
        <v>7.2202790550639922E-4</v>
      </c>
      <c r="AC828" s="406">
        <v>6.5228279323034622E-4</v>
      </c>
      <c r="AD828" s="407">
        <f t="shared" si="33"/>
        <v>0.69745112276053001</v>
      </c>
    </row>
    <row r="829" spans="20:30" x14ac:dyDescent="0.2">
      <c r="T829" s="400" t="s">
        <v>73</v>
      </c>
      <c r="U829" s="413">
        <v>43935</v>
      </c>
      <c r="V829" s="406">
        <v>6.4153865061107075E-4</v>
      </c>
      <c r="W829" s="406">
        <v>6.3421756377331434E-4</v>
      </c>
      <c r="X829" s="407">
        <f t="shared" si="32"/>
        <v>7.3210868377564076E-2</v>
      </c>
      <c r="Z829" s="400" t="s">
        <v>73</v>
      </c>
      <c r="AA829" s="413">
        <v>43930</v>
      </c>
      <c r="AB829" s="406">
        <v>7.2778721664624308E-4</v>
      </c>
      <c r="AC829" s="406">
        <v>6.5784617552657994E-4</v>
      </c>
      <c r="AD829" s="407">
        <f t="shared" si="33"/>
        <v>0.69941041119663139</v>
      </c>
    </row>
    <row r="830" spans="20:30" x14ac:dyDescent="0.2">
      <c r="T830" s="400" t="s">
        <v>73</v>
      </c>
      <c r="U830" s="413">
        <v>43936</v>
      </c>
      <c r="V830" s="406">
        <v>6.5867167866943694E-4</v>
      </c>
      <c r="W830" s="406">
        <v>6.5182655843625458E-4</v>
      </c>
      <c r="X830" s="407">
        <f t="shared" si="32"/>
        <v>6.8451202331823571E-2</v>
      </c>
      <c r="Z830" s="400" t="s">
        <v>73</v>
      </c>
      <c r="AA830" s="413">
        <v>43935</v>
      </c>
      <c r="AB830" s="406">
        <v>7.4509514227139766E-4</v>
      </c>
      <c r="AC830" s="406">
        <v>6.7457136698546557E-4</v>
      </c>
      <c r="AD830" s="407">
        <f t="shared" si="33"/>
        <v>0.705237752859321</v>
      </c>
    </row>
    <row r="831" spans="20:30" x14ac:dyDescent="0.2">
      <c r="T831" s="400" t="s">
        <v>73</v>
      </c>
      <c r="U831" s="413">
        <v>43937</v>
      </c>
      <c r="V831" s="406">
        <v>6.7583613445238485E-4</v>
      </c>
      <c r="W831" s="406">
        <v>6.6946272431275811E-4</v>
      </c>
      <c r="X831" s="407">
        <f t="shared" si="32"/>
        <v>6.3734101396267437E-2</v>
      </c>
      <c r="Z831" s="400" t="s">
        <v>73</v>
      </c>
      <c r="AA831" s="413">
        <v>43936</v>
      </c>
      <c r="AB831" s="406">
        <v>7.6243312206683859E-4</v>
      </c>
      <c r="AC831" s="406">
        <v>6.913317095669228E-4</v>
      </c>
      <c r="AD831" s="407">
        <f t="shared" si="33"/>
        <v>0.71101412499915795</v>
      </c>
    </row>
    <row r="832" spans="20:30" x14ac:dyDescent="0.2">
      <c r="T832" s="400" t="s">
        <v>73</v>
      </c>
      <c r="U832" s="413">
        <v>43938</v>
      </c>
      <c r="V832" s="406">
        <v>6.8156811696991196E-4</v>
      </c>
      <c r="W832" s="406">
        <v>6.753505082622511E-4</v>
      </c>
      <c r="X832" s="407">
        <f t="shared" si="32"/>
        <v>6.2176087076608669E-2</v>
      </c>
      <c r="Z832" s="400" t="s">
        <v>73</v>
      </c>
      <c r="AA832" s="413">
        <v>43937</v>
      </c>
      <c r="AB832" s="406">
        <v>7.6822248748496379E-4</v>
      </c>
      <c r="AC832" s="406">
        <v>6.9693024300412963E-4</v>
      </c>
      <c r="AD832" s="407">
        <f t="shared" si="33"/>
        <v>0.71292244480834155</v>
      </c>
    </row>
    <row r="833" spans="20:30" x14ac:dyDescent="0.2">
      <c r="T833" s="400" t="s">
        <v>73</v>
      </c>
      <c r="U833" s="413">
        <v>43941</v>
      </c>
      <c r="V833" s="406">
        <v>6.8730460734321448E-4</v>
      </c>
      <c r="W833" s="406">
        <v>6.8124217803604281E-4</v>
      </c>
      <c r="X833" s="407">
        <f t="shared" si="32"/>
        <v>6.0624293071716642E-2</v>
      </c>
      <c r="Z833" s="400" t="s">
        <v>73</v>
      </c>
      <c r="AA833" s="413">
        <v>43938</v>
      </c>
      <c r="AB833" s="406">
        <v>7.7401616400579027E-4</v>
      </c>
      <c r="AC833" s="406">
        <v>7.0253382847271792E-4</v>
      </c>
      <c r="AD833" s="407">
        <f t="shared" si="33"/>
        <v>0.7148233553307235</v>
      </c>
    </row>
    <row r="834" spans="20:30" x14ac:dyDescent="0.2">
      <c r="T834" s="400" t="s">
        <v>73</v>
      </c>
      <c r="U834" s="413">
        <v>43942</v>
      </c>
      <c r="V834" s="406">
        <v>6.9879263748851396E-4</v>
      </c>
      <c r="W834" s="406">
        <v>6.9303847555230271E-4</v>
      </c>
      <c r="X834" s="407">
        <f t="shared" si="32"/>
        <v>5.7541619362112523E-2</v>
      </c>
      <c r="Z834" s="400" t="s">
        <v>73</v>
      </c>
      <c r="AA834" s="413">
        <v>43941</v>
      </c>
      <c r="AB834" s="406">
        <v>7.856179103776582E-4</v>
      </c>
      <c r="AC834" s="406">
        <v>7.1375787770345026E-4</v>
      </c>
      <c r="AD834" s="407">
        <f t="shared" si="33"/>
        <v>0.71860032674207941</v>
      </c>
    </row>
    <row r="835" spans="20:30" x14ac:dyDescent="0.2">
      <c r="T835" s="400" t="s">
        <v>73</v>
      </c>
      <c r="U835" s="413">
        <v>43943</v>
      </c>
      <c r="V835" s="406">
        <v>7.1029573954803707E-4</v>
      </c>
      <c r="W835" s="406">
        <v>7.048477363376292E-4</v>
      </c>
      <c r="X835" s="407">
        <f t="shared" si="32"/>
        <v>5.4480032104078709E-2</v>
      </c>
      <c r="Z835" s="400" t="s">
        <v>73</v>
      </c>
      <c r="AA835" s="413">
        <v>43942</v>
      </c>
      <c r="AB835" s="406">
        <v>7.9723407180726398E-4</v>
      </c>
      <c r="AC835" s="406">
        <v>7.249988431153162E-4</v>
      </c>
      <c r="AD835" s="407">
        <f t="shared" si="33"/>
        <v>0.72235228691947784</v>
      </c>
    </row>
    <row r="836" spans="20:30" x14ac:dyDescent="0.2">
      <c r="T836" s="400" t="s">
        <v>73</v>
      </c>
      <c r="U836" s="413">
        <v>43944</v>
      </c>
      <c r="V836" s="406">
        <v>7.160548381124367E-4</v>
      </c>
      <c r="W836" s="406">
        <v>7.1075885091485293E-4</v>
      </c>
      <c r="X836" s="407">
        <f t="shared" si="32"/>
        <v>5.2959871975837666E-2</v>
      </c>
      <c r="Z836" s="400" t="s">
        <v>73</v>
      </c>
      <c r="AA836" s="413">
        <v>43943</v>
      </c>
      <c r="AB836" s="406">
        <v>8.0304937120981453E-4</v>
      </c>
      <c r="AC836" s="406">
        <v>7.3062780300036127E-4</v>
      </c>
      <c r="AD836" s="407">
        <f t="shared" si="33"/>
        <v>0.72421568209453258</v>
      </c>
    </row>
    <row r="837" spans="20:30" x14ac:dyDescent="0.2">
      <c r="T837" s="400" t="s">
        <v>73</v>
      </c>
      <c r="U837" s="413">
        <v>43945</v>
      </c>
      <c r="V837" s="406">
        <v>7.2181847183743853E-4</v>
      </c>
      <c r="W837" s="406">
        <v>7.1667385765416408E-4</v>
      </c>
      <c r="X837" s="407">
        <f t="shared" si="32"/>
        <v>5.1446141832744464E-2</v>
      </c>
      <c r="Z837" s="400" t="s">
        <v>73</v>
      </c>
      <c r="AA837" s="413">
        <v>43944</v>
      </c>
      <c r="AB837" s="406">
        <v>8.0886900861358981E-4</v>
      </c>
      <c r="AC837" s="406">
        <v>7.3626186058809557E-4</v>
      </c>
      <c r="AD837" s="407">
        <f t="shared" si="33"/>
        <v>0.72607148025494239</v>
      </c>
    </row>
    <row r="838" spans="20:30" x14ac:dyDescent="0.2">
      <c r="T838" s="400" t="s">
        <v>73</v>
      </c>
      <c r="U838" s="413">
        <v>43948</v>
      </c>
      <c r="V838" s="406">
        <v>7.2758664551765008E-4</v>
      </c>
      <c r="W838" s="406">
        <v>7.2259275753059195E-4</v>
      </c>
      <c r="X838" s="407">
        <f t="shared" si="32"/>
        <v>4.9938879870581362E-2</v>
      </c>
      <c r="Z838" s="400" t="s">
        <v>73</v>
      </c>
      <c r="AA838" s="413">
        <v>43945</v>
      </c>
      <c r="AB838" s="406">
        <v>8.1469298824432632E-4</v>
      </c>
      <c r="AC838" s="406">
        <v>7.419010234362229E-4</v>
      </c>
      <c r="AD838" s="407">
        <f t="shared" si="33"/>
        <v>0.72791964808103415</v>
      </c>
    </row>
    <row r="839" spans="20:30" x14ac:dyDescent="0.2">
      <c r="T839" s="400" t="s">
        <v>73</v>
      </c>
      <c r="U839" s="413">
        <v>43949</v>
      </c>
      <c r="V839" s="406">
        <v>7.3913814850805858E-4</v>
      </c>
      <c r="W839" s="406">
        <v>7.3444353994404638E-4</v>
      </c>
      <c r="X839" s="407">
        <f t="shared" si="32"/>
        <v>4.6946085640121912E-2</v>
      </c>
      <c r="Z839" s="400" t="s">
        <v>73</v>
      </c>
      <c r="AA839" s="413">
        <v>43948</v>
      </c>
      <c r="AB839" s="406">
        <v>8.2635544422400456E-4</v>
      </c>
      <c r="AC839" s="406">
        <v>7.5319640517529634E-4</v>
      </c>
      <c r="AD839" s="407">
        <f t="shared" si="33"/>
        <v>0.73159039048708219</v>
      </c>
    </row>
    <row r="840" spans="20:30" x14ac:dyDescent="0.2">
      <c r="T840" s="400" t="s">
        <v>73</v>
      </c>
      <c r="U840" s="413">
        <v>43950</v>
      </c>
      <c r="V840" s="406">
        <v>7.5070483007522214E-4</v>
      </c>
      <c r="W840" s="406">
        <v>7.4630731002102045E-4</v>
      </c>
      <c r="X840" s="407">
        <f t="shared" ref="X840:X903" si="34">(V840-W840)*10000</f>
        <v>4.3975200542016937E-2</v>
      </c>
      <c r="Z840" s="400" t="s">
        <v>73</v>
      </c>
      <c r="AA840" s="413">
        <v>43949</v>
      </c>
      <c r="AB840" s="406">
        <v>8.3803241907783423E-4</v>
      </c>
      <c r="AC840" s="406">
        <v>7.6450888069967975E-4</v>
      </c>
      <c r="AD840" s="407">
        <f t="shared" ref="AD840:AD903" si="35">(AB840-AC840)*10000</f>
        <v>0.73523538378154485</v>
      </c>
    </row>
    <row r="841" spans="20:30" x14ac:dyDescent="0.2">
      <c r="T841" s="400" t="s">
        <v>73</v>
      </c>
      <c r="U841" s="413">
        <v>43951</v>
      </c>
      <c r="V841" s="406">
        <v>7.5649577130591631E-4</v>
      </c>
      <c r="W841" s="406">
        <v>7.5224569167130597E-4</v>
      </c>
      <c r="X841" s="407">
        <f t="shared" si="34"/>
        <v>4.2500796346103431E-2</v>
      </c>
      <c r="Z841" s="400" t="s">
        <v>73</v>
      </c>
      <c r="AA841" s="413">
        <v>43950</v>
      </c>
      <c r="AB841" s="406">
        <v>8.4387817704903001E-4</v>
      </c>
      <c r="AC841" s="406">
        <v>7.7017368451560682E-4</v>
      </c>
      <c r="AD841" s="407">
        <f t="shared" si="35"/>
        <v>0.73704492533423183</v>
      </c>
    </row>
    <row r="842" spans="20:30" x14ac:dyDescent="0.2">
      <c r="T842" s="400" t="s">
        <v>73</v>
      </c>
      <c r="U842" s="413">
        <v>43955</v>
      </c>
      <c r="V842" s="406">
        <v>7.622912800404173E-4</v>
      </c>
      <c r="W842" s="406">
        <v>7.5818797263393727E-4</v>
      </c>
      <c r="X842" s="407">
        <f t="shared" si="34"/>
        <v>4.10330740648003E-2</v>
      </c>
      <c r="Z842" s="400" t="s">
        <v>73</v>
      </c>
      <c r="AA842" s="413">
        <v>43951</v>
      </c>
      <c r="AB842" s="406">
        <v>8.497283039831388E-4</v>
      </c>
      <c r="AC842" s="406">
        <v>7.7584363926319047E-4</v>
      </c>
      <c r="AD842" s="407">
        <f t="shared" si="35"/>
        <v>0.73884664719948323</v>
      </c>
    </row>
    <row r="843" spans="20:30" x14ac:dyDescent="0.2">
      <c r="T843" s="400" t="s">
        <v>73</v>
      </c>
      <c r="U843" s="413">
        <v>43956</v>
      </c>
      <c r="V843" s="406">
        <v>7.7680292763034184E-4</v>
      </c>
      <c r="W843" s="406">
        <v>7.730631818471356E-4</v>
      </c>
      <c r="X843" s="407">
        <f t="shared" si="34"/>
        <v>3.73974578320624E-2</v>
      </c>
      <c r="Z843" s="400" t="s">
        <v>73</v>
      </c>
      <c r="AA843" s="413">
        <v>43955</v>
      </c>
      <c r="AB843" s="406">
        <v>8.6437550528702329E-4</v>
      </c>
      <c r="AC843" s="406">
        <v>7.9004434778805243E-4</v>
      </c>
      <c r="AD843" s="407">
        <f t="shared" si="35"/>
        <v>0.74331157498970857</v>
      </c>
    </row>
    <row r="844" spans="20:30" x14ac:dyDescent="0.2">
      <c r="T844" s="400" t="s">
        <v>73</v>
      </c>
      <c r="U844" s="413">
        <v>43957</v>
      </c>
      <c r="V844" s="406">
        <v>7.9133749124101393E-4</v>
      </c>
      <c r="W844" s="406">
        <v>7.8795790686598079E-4</v>
      </c>
      <c r="X844" s="407">
        <f t="shared" si="34"/>
        <v>3.3795843750331414E-2</v>
      </c>
      <c r="Z844" s="400" t="s">
        <v>73</v>
      </c>
      <c r="AA844" s="413">
        <v>43956</v>
      </c>
      <c r="AB844" s="406">
        <v>8.7904462928764028E-4</v>
      </c>
      <c r="AC844" s="406">
        <v>8.0427094458381551E-4</v>
      </c>
      <c r="AD844" s="407">
        <f t="shared" si="35"/>
        <v>0.74773684703824761</v>
      </c>
    </row>
    <row r="845" spans="20:30" x14ac:dyDescent="0.2">
      <c r="T845" s="400" t="s">
        <v>73</v>
      </c>
      <c r="U845" s="413">
        <v>43958</v>
      </c>
      <c r="V845" s="406">
        <v>7.9716049910239796E-4</v>
      </c>
      <c r="W845" s="406">
        <v>7.9392360694147471E-4</v>
      </c>
      <c r="X845" s="407">
        <f t="shared" si="34"/>
        <v>3.2368921609232576E-2</v>
      </c>
      <c r="Z845" s="400" t="s">
        <v>73</v>
      </c>
      <c r="AA845" s="413">
        <v>43957</v>
      </c>
      <c r="AB845" s="406">
        <v>8.8492106345326965E-4</v>
      </c>
      <c r="AC845" s="406">
        <v>8.0997196517717716E-4</v>
      </c>
      <c r="AD845" s="407">
        <f t="shared" si="35"/>
        <v>0.74949098276092496</v>
      </c>
    </row>
    <row r="846" spans="20:30" x14ac:dyDescent="0.2">
      <c r="T846" s="400" t="s">
        <v>73</v>
      </c>
      <c r="U846" s="413">
        <v>43959</v>
      </c>
      <c r="V846" s="406">
        <v>8.0298810599811982E-4</v>
      </c>
      <c r="W846" s="406">
        <v>7.9989321380466612E-4</v>
      </c>
      <c r="X846" s="407">
        <f t="shared" si="34"/>
        <v>3.0948921934537001E-2</v>
      </c>
      <c r="Z846" s="400" t="s">
        <v>73</v>
      </c>
      <c r="AA846" s="413">
        <v>43958</v>
      </c>
      <c r="AB846" s="406">
        <v>8.9080189786858524E-4</v>
      </c>
      <c r="AC846" s="406">
        <v>8.1567819017496488E-4</v>
      </c>
      <c r="AD846" s="407">
        <f t="shared" si="35"/>
        <v>0.75123707693620356</v>
      </c>
    </row>
    <row r="847" spans="20:30" x14ac:dyDescent="0.2">
      <c r="T847" s="400" t="s">
        <v>73</v>
      </c>
      <c r="U847" s="413">
        <v>43962</v>
      </c>
      <c r="V847" s="406">
        <v>8.0882031664151208E-4</v>
      </c>
      <c r="W847" s="406">
        <v>8.0586672851184994E-4</v>
      </c>
      <c r="X847" s="407">
        <f t="shared" si="34"/>
        <v>2.9535881296621422E-2</v>
      </c>
      <c r="Z847" s="400" t="s">
        <v>73</v>
      </c>
      <c r="AA847" s="413">
        <v>43959</v>
      </c>
      <c r="AB847" s="406">
        <v>8.9668713667804937E-4</v>
      </c>
      <c r="AC847" s="406">
        <v>8.213896269723362E-4</v>
      </c>
      <c r="AD847" s="407">
        <f t="shared" si="35"/>
        <v>0.75297509705713173</v>
      </c>
    </row>
    <row r="848" spans="20:30" x14ac:dyDescent="0.2">
      <c r="T848" s="400" t="s">
        <v>73</v>
      </c>
      <c r="U848" s="413">
        <v>43963</v>
      </c>
      <c r="V848" s="406">
        <v>8.2050010661482357E-4</v>
      </c>
      <c r="W848" s="406">
        <v>8.1782678959135846E-4</v>
      </c>
      <c r="X848" s="407">
        <f t="shared" si="34"/>
        <v>2.6733170234651167E-2</v>
      </c>
      <c r="Z848" s="400" t="s">
        <v>73</v>
      </c>
      <c r="AA848" s="413">
        <v>43962</v>
      </c>
      <c r="AB848" s="406">
        <v>9.0847231841739533E-4</v>
      </c>
      <c r="AC848" s="406">
        <v>8.3282991172078382E-4</v>
      </c>
      <c r="AD848" s="407">
        <f t="shared" si="35"/>
        <v>0.75642406696611508</v>
      </c>
    </row>
    <row r="849" spans="20:30" x14ac:dyDescent="0.2">
      <c r="T849" s="400" t="s">
        <v>73</v>
      </c>
      <c r="U849" s="413">
        <v>43964</v>
      </c>
      <c r="V849" s="406">
        <v>8.3219528795146929E-4</v>
      </c>
      <c r="W849" s="406">
        <v>8.2979988755650842E-4</v>
      </c>
      <c r="X849" s="407">
        <f t="shared" si="34"/>
        <v>2.3954003949608726E-2</v>
      </c>
      <c r="Z849" s="400" t="s">
        <v>73</v>
      </c>
      <c r="AA849" s="413">
        <v>43963</v>
      </c>
      <c r="AB849" s="406">
        <v>9.202722263857903E-4</v>
      </c>
      <c r="AC849" s="406">
        <v>8.4428764566825203E-4</v>
      </c>
      <c r="AD849" s="407">
        <f t="shared" si="35"/>
        <v>0.75984580717538264</v>
      </c>
    </row>
    <row r="850" spans="20:30" x14ac:dyDescent="0.2">
      <c r="T850" s="400" t="s">
        <v>73</v>
      </c>
      <c r="U850" s="413">
        <v>43965</v>
      </c>
      <c r="V850" s="406">
        <v>8.3805058559514455E-4</v>
      </c>
      <c r="W850" s="406">
        <v>8.357929574906044E-4</v>
      </c>
      <c r="X850" s="407">
        <f t="shared" si="34"/>
        <v>2.2576281045401422E-2</v>
      </c>
      <c r="Z850" s="400" t="s">
        <v>73</v>
      </c>
      <c r="AA850" s="413">
        <v>43964</v>
      </c>
      <c r="AB850" s="406">
        <v>9.2617955453407714E-4</v>
      </c>
      <c r="AC850" s="406">
        <v>8.5002525621048308E-4</v>
      </c>
      <c r="AD850" s="407">
        <f t="shared" si="35"/>
        <v>0.76154298323594061</v>
      </c>
    </row>
    <row r="851" spans="20:30" x14ac:dyDescent="0.2">
      <c r="T851" s="400" t="s">
        <v>73</v>
      </c>
      <c r="U851" s="413">
        <v>43966</v>
      </c>
      <c r="V851" s="406">
        <v>8.4391051453506366E-4</v>
      </c>
      <c r="W851" s="406">
        <v>8.4178994168772532E-4</v>
      </c>
      <c r="X851" s="407">
        <f t="shared" si="34"/>
        <v>2.1205728473383447E-2</v>
      </c>
      <c r="Z851" s="400" t="s">
        <v>73</v>
      </c>
      <c r="AA851" s="413">
        <v>43965</v>
      </c>
      <c r="AB851" s="406">
        <v>9.3209131405624836E-4</v>
      </c>
      <c r="AC851" s="406">
        <v>8.5576812430478686E-4</v>
      </c>
      <c r="AD851" s="407">
        <f t="shared" si="35"/>
        <v>0.76323189751461495</v>
      </c>
    </row>
    <row r="852" spans="20:30" x14ac:dyDescent="0.2">
      <c r="T852" s="400" t="s">
        <v>73</v>
      </c>
      <c r="U852" s="413">
        <v>43969</v>
      </c>
      <c r="V852" s="406">
        <v>8.4977507891567932E-4</v>
      </c>
      <c r="W852" s="406">
        <v>8.4779084112289623E-4</v>
      </c>
      <c r="X852" s="407">
        <f t="shared" si="34"/>
        <v>1.9842377927830907E-2</v>
      </c>
      <c r="Z852" s="400" t="s">
        <v>73</v>
      </c>
      <c r="AA852" s="413">
        <v>43966</v>
      </c>
      <c r="AB852" s="406">
        <v>9.3800750909676369E-4</v>
      </c>
      <c r="AC852" s="406">
        <v>8.615162576713891E-4</v>
      </c>
      <c r="AD852" s="407">
        <f t="shared" si="35"/>
        <v>0.76491251425374585</v>
      </c>
    </row>
    <row r="853" spans="20:30" x14ac:dyDescent="0.2">
      <c r="T853" s="400" t="s">
        <v>73</v>
      </c>
      <c r="U853" s="413">
        <v>43970</v>
      </c>
      <c r="V853" s="406">
        <v>8.615196829569547E-4</v>
      </c>
      <c r="W853" s="406">
        <v>8.5980569613992852E-4</v>
      </c>
      <c r="X853" s="407">
        <f t="shared" si="34"/>
        <v>1.7139868170261807E-2</v>
      </c>
      <c r="Z853" s="400" t="s">
        <v>73</v>
      </c>
      <c r="AA853" s="413">
        <v>43969</v>
      </c>
      <c r="AB853" s="406">
        <v>9.4985470681902386E-4</v>
      </c>
      <c r="AC853" s="406">
        <v>8.73030112972203E-4</v>
      </c>
      <c r="AD853" s="407">
        <f t="shared" si="35"/>
        <v>0.76824593846820866</v>
      </c>
    </row>
    <row r="854" spans="20:30" x14ac:dyDescent="0.2">
      <c r="T854" s="400" t="s">
        <v>73</v>
      </c>
      <c r="U854" s="413">
        <v>43971</v>
      </c>
      <c r="V854" s="406">
        <v>8.7327978470535682E-4</v>
      </c>
      <c r="W854" s="406">
        <v>8.7183361253249578E-4</v>
      </c>
      <c r="X854" s="407">
        <f t="shared" si="34"/>
        <v>1.446172172861037E-2</v>
      </c>
      <c r="Z854" s="400" t="s">
        <v>73</v>
      </c>
      <c r="AA854" s="413">
        <v>43970</v>
      </c>
      <c r="AB854" s="406">
        <v>9.6171673456431361E-4</v>
      </c>
      <c r="AC854" s="406">
        <v>8.8456159501455148E-4</v>
      </c>
      <c r="AD854" s="407">
        <f t="shared" si="35"/>
        <v>0.77155139549762131</v>
      </c>
    </row>
    <row r="855" spans="20:30" x14ac:dyDescent="0.2">
      <c r="T855" s="400" t="s">
        <v>73</v>
      </c>
      <c r="U855" s="413">
        <v>43972</v>
      </c>
      <c r="V855" s="406">
        <v>8.7916759593289486E-4</v>
      </c>
      <c r="W855" s="406">
        <v>8.7785410392104296E-4</v>
      </c>
      <c r="X855" s="407">
        <f t="shared" si="34"/>
        <v>1.3134920118519069E-2</v>
      </c>
      <c r="Z855" s="400" t="s">
        <v>73</v>
      </c>
      <c r="AA855" s="413">
        <v>43971</v>
      </c>
      <c r="AB855" s="406">
        <v>9.6765517440204423E-4</v>
      </c>
      <c r="AC855" s="406">
        <v>8.9033616859556311E-4</v>
      </c>
      <c r="AD855" s="407">
        <f t="shared" si="35"/>
        <v>0.77319005806481123</v>
      </c>
    </row>
    <row r="856" spans="20:30" x14ac:dyDescent="0.2">
      <c r="T856" s="400" t="s">
        <v>73</v>
      </c>
      <c r="U856" s="413">
        <v>43973</v>
      </c>
      <c r="V856" s="406">
        <v>8.8506007014968338E-4</v>
      </c>
      <c r="W856" s="406">
        <v>8.8387851704793284E-4</v>
      </c>
      <c r="X856" s="407">
        <f t="shared" si="34"/>
        <v>1.1815531017505447E-2</v>
      </c>
      <c r="Z856" s="400" t="s">
        <v>73</v>
      </c>
      <c r="AA856" s="413">
        <v>43972</v>
      </c>
      <c r="AB856" s="406">
        <v>9.735980765752997E-4</v>
      </c>
      <c r="AC856" s="406">
        <v>8.9611605287626009E-4</v>
      </c>
      <c r="AD856" s="407">
        <f t="shared" si="35"/>
        <v>0.77482023699039615</v>
      </c>
    </row>
    <row r="857" spans="20:30" x14ac:dyDescent="0.2">
      <c r="T857" s="400" t="s">
        <v>73</v>
      </c>
      <c r="U857" s="413">
        <v>43976</v>
      </c>
      <c r="V857" s="406">
        <v>8.9095721190651214E-4</v>
      </c>
      <c r="W857" s="406">
        <v>8.8990685272565266E-4</v>
      </c>
      <c r="X857" s="407">
        <f t="shared" si="34"/>
        <v>1.0503591808594783E-2</v>
      </c>
      <c r="Z857" s="400" t="s">
        <v>73</v>
      </c>
      <c r="AA857" s="413">
        <v>43973</v>
      </c>
      <c r="AB857" s="406">
        <v>9.7954544547234007E-4</v>
      </c>
      <c r="AC857" s="406">
        <v>9.0190125573939893E-4</v>
      </c>
      <c r="AD857" s="407">
        <f t="shared" si="35"/>
        <v>0.77644189732941138</v>
      </c>
    </row>
    <row r="858" spans="20:30" x14ac:dyDescent="0.2">
      <c r="T858" s="400" t="s">
        <v>73</v>
      </c>
      <c r="U858" s="413">
        <v>43977</v>
      </c>
      <c r="V858" s="406">
        <v>9.027670769712413E-4</v>
      </c>
      <c r="W858" s="406">
        <v>9.0197660461686609E-4</v>
      </c>
      <c r="X858" s="407">
        <f t="shared" si="34"/>
        <v>7.9047235437520232E-3</v>
      </c>
      <c r="Z858" s="400" t="s">
        <v>73</v>
      </c>
      <c r="AA858" s="413">
        <v>43976</v>
      </c>
      <c r="AB858" s="406">
        <v>9.9145509477931463E-4</v>
      </c>
      <c r="AC858" s="406">
        <v>9.1348942758969019E-4</v>
      </c>
      <c r="AD858" s="407">
        <f t="shared" si="35"/>
        <v>0.77965667189624444</v>
      </c>
    </row>
    <row r="859" spans="20:30" x14ac:dyDescent="0.2">
      <c r="T859" s="400" t="s">
        <v>73</v>
      </c>
      <c r="U859" s="413">
        <v>43978</v>
      </c>
      <c r="V859" s="406">
        <v>9.1459254624396075E-4</v>
      </c>
      <c r="W859" s="406">
        <v>9.1405944247700789E-4</v>
      </c>
      <c r="X859" s="407">
        <f t="shared" si="34"/>
        <v>5.3310376695286498E-3</v>
      </c>
      <c r="Z859" s="400" t="s">
        <v>73</v>
      </c>
      <c r="AA859" s="413">
        <v>43977</v>
      </c>
      <c r="AB859" s="406">
        <v>1.0033796776076408E-3</v>
      </c>
      <c r="AC859" s="406">
        <v>9.2509540400749208E-4</v>
      </c>
      <c r="AD859" s="407">
        <f t="shared" si="35"/>
        <v>0.78284273600148691</v>
      </c>
    </row>
    <row r="860" spans="20:30" x14ac:dyDescent="0.2">
      <c r="T860" s="400" t="s">
        <v>73</v>
      </c>
      <c r="U860" s="413">
        <v>43979</v>
      </c>
      <c r="V860" s="406">
        <v>9.2051309445043172E-4</v>
      </c>
      <c r="W860" s="406">
        <v>9.2010740699705626E-4</v>
      </c>
      <c r="X860" s="407">
        <f t="shared" si="34"/>
        <v>4.056874533754553E-3</v>
      </c>
      <c r="Z860" s="400" t="s">
        <v>73</v>
      </c>
      <c r="AA860" s="413">
        <v>43978</v>
      </c>
      <c r="AB860" s="406">
        <v>1.0093494469227153E-3</v>
      </c>
      <c r="AC860" s="406">
        <v>9.3090731331061196E-4</v>
      </c>
      <c r="AD860" s="407">
        <f t="shared" si="35"/>
        <v>0.78442133612103337</v>
      </c>
    </row>
    <row r="861" spans="20:30" x14ac:dyDescent="0.2">
      <c r="T861" s="400" t="s">
        <v>73</v>
      </c>
      <c r="U861" s="413">
        <v>43980</v>
      </c>
      <c r="V861" s="406">
        <v>9.2643833758294068E-4</v>
      </c>
      <c r="W861" s="406">
        <v>9.2615930040568261E-4</v>
      </c>
      <c r="X861" s="407">
        <f t="shared" si="34"/>
        <v>2.7903717725807301E-3</v>
      </c>
      <c r="Z861" s="400" t="s">
        <v>73</v>
      </c>
      <c r="AA861" s="413">
        <v>43979</v>
      </c>
      <c r="AB861" s="406">
        <v>1.0153237096162007E-3</v>
      </c>
      <c r="AC861" s="406">
        <v>9.3672458694860333E-4</v>
      </c>
      <c r="AD861" s="407">
        <f t="shared" si="35"/>
        <v>0.78599122667597376</v>
      </c>
    </row>
    <row r="862" spans="20:30" x14ac:dyDescent="0.2">
      <c r="T862" s="400" t="s">
        <v>73</v>
      </c>
      <c r="U862" s="413">
        <v>43983</v>
      </c>
      <c r="V862" s="406">
        <v>9.3236828011100616E-4</v>
      </c>
      <c r="W862" s="406">
        <v>9.3221512375917784E-4</v>
      </c>
      <c r="X862" s="407">
        <f t="shared" si="34"/>
        <v>1.5315635182831799E-3</v>
      </c>
      <c r="Z862" s="400" t="s">
        <v>73</v>
      </c>
      <c r="AA862" s="413">
        <v>43980</v>
      </c>
      <c r="AB862" s="406">
        <v>1.0213024701576222E-3</v>
      </c>
      <c r="AC862" s="406">
        <v>9.4254723215407283E-4</v>
      </c>
      <c r="AD862" s="407">
        <f t="shared" si="35"/>
        <v>0.78755238003549388</v>
      </c>
    </row>
    <row r="863" spans="20:30" x14ac:dyDescent="0.2">
      <c r="T863" s="400" t="s">
        <v>73</v>
      </c>
      <c r="U863" s="413">
        <v>43984</v>
      </c>
      <c r="V863" s="406">
        <v>9.4424385331736446E-4</v>
      </c>
      <c r="W863" s="406">
        <v>9.4433987570580712E-4</v>
      </c>
      <c r="X863" s="407">
        <f t="shared" si="34"/>
        <v>-9.602238844265594E-4</v>
      </c>
      <c r="Z863" s="400" t="s">
        <v>73</v>
      </c>
      <c r="AA863" s="413">
        <v>43983</v>
      </c>
      <c r="AB863" s="406">
        <v>1.0332750062768748E-3</v>
      </c>
      <c r="AC863" s="406">
        <v>9.5421046677138645E-4</v>
      </c>
      <c r="AD863" s="407">
        <f t="shared" si="35"/>
        <v>0.79064539505488352</v>
      </c>
    </row>
    <row r="864" spans="20:30" x14ac:dyDescent="0.2">
      <c r="T864" s="400" t="s">
        <v>73</v>
      </c>
      <c r="U864" s="413">
        <v>43985</v>
      </c>
      <c r="V864" s="406">
        <v>9.5613513714498243E-4</v>
      </c>
      <c r="W864" s="406">
        <v>9.5647773807272464E-4</v>
      </c>
      <c r="X864" s="407">
        <f t="shared" si="34"/>
        <v>-3.4260092774220964E-3</v>
      </c>
      <c r="Z864" s="400" t="s">
        <v>73</v>
      </c>
      <c r="AA864" s="413">
        <v>43984</v>
      </c>
      <c r="AB864" s="406">
        <v>1.0452625796242851E-3</v>
      </c>
      <c r="AC864" s="406">
        <v>9.6589168338008535E-4</v>
      </c>
      <c r="AD864" s="407">
        <f t="shared" si="35"/>
        <v>0.79370896244199785</v>
      </c>
    </row>
    <row r="865" spans="20:30" x14ac:dyDescent="0.2">
      <c r="T865" s="400" t="s">
        <v>73</v>
      </c>
      <c r="U865" s="413">
        <v>43986</v>
      </c>
      <c r="V865" s="406">
        <v>9.6208864572529349E-4</v>
      </c>
      <c r="W865" s="406">
        <v>9.6255322715745257E-4</v>
      </c>
      <c r="X865" s="407">
        <f t="shared" si="34"/>
        <v>-4.6458143215907972E-3</v>
      </c>
      <c r="Z865" s="400" t="s">
        <v>73</v>
      </c>
      <c r="AA865" s="413">
        <v>43985</v>
      </c>
      <c r="AB865" s="406">
        <v>1.0512638961231798E-3</v>
      </c>
      <c r="AC865" s="406">
        <v>9.7174130165727265E-4</v>
      </c>
      <c r="AD865" s="407">
        <f t="shared" si="35"/>
        <v>0.79522594465907115</v>
      </c>
    </row>
    <row r="866" spans="20:30" x14ac:dyDescent="0.2">
      <c r="T866" s="400" t="s">
        <v>73</v>
      </c>
      <c r="U866" s="413">
        <v>43987</v>
      </c>
      <c r="V866" s="406">
        <v>9.680468813309432E-4</v>
      </c>
      <c r="W866" s="406">
        <v>9.6863265236225274E-4</v>
      </c>
      <c r="X866" s="407">
        <f t="shared" si="34"/>
        <v>-5.8577103130954059E-3</v>
      </c>
      <c r="Z866" s="400" t="s">
        <v>73</v>
      </c>
      <c r="AA866" s="413">
        <v>43986</v>
      </c>
      <c r="AB866" s="406">
        <v>1.0572697369620812E-3</v>
      </c>
      <c r="AC866" s="406">
        <v>9.7759633749814191E-4</v>
      </c>
      <c r="AD866" s="407">
        <f t="shared" si="35"/>
        <v>0.79673399463939298</v>
      </c>
    </row>
    <row r="867" spans="20:30" x14ac:dyDescent="0.2">
      <c r="T867" s="400" t="s">
        <v>73</v>
      </c>
      <c r="U867" s="413">
        <v>43990</v>
      </c>
      <c r="V867" s="406">
        <v>9.7400984835019832E-4</v>
      </c>
      <c r="W867" s="406">
        <v>9.747160150685067E-4</v>
      </c>
      <c r="X867" s="407">
        <f t="shared" si="34"/>
        <v>-7.0616671830837831E-3</v>
      </c>
      <c r="Z867" s="400" t="s">
        <v>73</v>
      </c>
      <c r="AA867" s="413">
        <v>43987</v>
      </c>
      <c r="AB867" s="406">
        <v>1.0632801069356051E-3</v>
      </c>
      <c r="AC867" s="406">
        <v>9.8345679821658285E-4</v>
      </c>
      <c r="AD867" s="407">
        <f t="shared" si="35"/>
        <v>0.79823308719022268</v>
      </c>
    </row>
    <row r="868" spans="20:30" x14ac:dyDescent="0.2">
      <c r="T868" s="400" t="s">
        <v>73</v>
      </c>
      <c r="U868" s="413">
        <v>43991</v>
      </c>
      <c r="V868" s="406">
        <v>9.8595157662451213E-4</v>
      </c>
      <c r="W868" s="406">
        <v>9.8689586998063289E-4</v>
      </c>
      <c r="X868" s="407">
        <f t="shared" si="34"/>
        <v>-9.4429335612076365E-3</v>
      </c>
      <c r="Z868" s="400" t="s">
        <v>73</v>
      </c>
      <c r="AA868" s="413">
        <v>43990</v>
      </c>
      <c r="AB868" s="406">
        <v>1.0753159653683233E-3</v>
      </c>
      <c r="AC868" s="406">
        <v>9.9519584149357159E-4</v>
      </c>
      <c r="AD868" s="407">
        <f t="shared" si="35"/>
        <v>0.80120123874751747</v>
      </c>
    </row>
    <row r="869" spans="20:30" x14ac:dyDescent="0.2">
      <c r="T869" s="400" t="s">
        <v>73</v>
      </c>
      <c r="U869" s="413">
        <v>43992</v>
      </c>
      <c r="V869" s="406">
        <v>9.9790912206625245E-4</v>
      </c>
      <c r="W869" s="406">
        <v>9.9908885992059087E-4</v>
      </c>
      <c r="X869" s="407">
        <f t="shared" si="34"/>
        <v>-1.1797378543384161E-2</v>
      </c>
      <c r="Z869" s="400" t="s">
        <v>73</v>
      </c>
      <c r="AA869" s="413">
        <v>43991</v>
      </c>
      <c r="AB869" s="406">
        <v>1.0873669646404016E-3</v>
      </c>
      <c r="AC869" s="406">
        <v>1.0069530443512298E-3</v>
      </c>
      <c r="AD869" s="407">
        <f t="shared" si="35"/>
        <v>0.80413920289171792</v>
      </c>
    </row>
    <row r="870" spans="20:30" x14ac:dyDescent="0.2">
      <c r="T870" s="400" t="s">
        <v>73</v>
      </c>
      <c r="U870" s="413">
        <v>43993</v>
      </c>
      <c r="V870" s="406">
        <v>1.0038958147402198E-3</v>
      </c>
      <c r="W870" s="406">
        <v>1.0051919250031096E-3</v>
      </c>
      <c r="X870" s="407">
        <f t="shared" si="34"/>
        <v>-1.2961102628897703E-2</v>
      </c>
      <c r="Z870" s="400" t="s">
        <v>73</v>
      </c>
      <c r="AA870" s="413">
        <v>43992</v>
      </c>
      <c r="AB870" s="406">
        <v>1.0934000460294366E-3</v>
      </c>
      <c r="AC870" s="406">
        <v>1.0128407446103915E-3</v>
      </c>
      <c r="AD870" s="407">
        <f t="shared" si="35"/>
        <v>0.80559301419045115</v>
      </c>
    </row>
    <row r="871" spans="20:30" x14ac:dyDescent="0.2">
      <c r="T871" s="400" t="s">
        <v>73</v>
      </c>
      <c r="U871" s="413">
        <v>43994</v>
      </c>
      <c r="V871" s="406">
        <v>1.0098872662137306E-3</v>
      </c>
      <c r="W871" s="406">
        <v>1.0112989335997215E-3</v>
      </c>
      <c r="X871" s="407">
        <f t="shared" si="34"/>
        <v>-1.4116673859908627E-2</v>
      </c>
      <c r="Z871" s="400" t="s">
        <v>73</v>
      </c>
      <c r="AA871" s="413">
        <v>43993</v>
      </c>
      <c r="AB871" s="406">
        <v>1.0994376829638554E-3</v>
      </c>
      <c r="AC871" s="406">
        <v>1.0187339156620102E-3</v>
      </c>
      <c r="AD871" s="407">
        <f t="shared" si="35"/>
        <v>0.8070376730184522</v>
      </c>
    </row>
    <row r="872" spans="20:30" x14ac:dyDescent="0.2">
      <c r="T872" s="400" t="s">
        <v>73</v>
      </c>
      <c r="U872" s="413">
        <v>43997</v>
      </c>
      <c r="V872" s="406">
        <v>1.0158834810375644E-3</v>
      </c>
      <c r="W872" s="406">
        <v>1.0174098870917865E-3</v>
      </c>
      <c r="X872" s="407">
        <f t="shared" si="34"/>
        <v>-1.5264060542221052E-2</v>
      </c>
      <c r="Z872" s="400" t="s">
        <v>73</v>
      </c>
      <c r="AA872" s="413">
        <v>43994</v>
      </c>
      <c r="AB872" s="406">
        <v>1.1054798797506407E-3</v>
      </c>
      <c r="AC872" s="406">
        <v>1.0246325649824861E-3</v>
      </c>
      <c r="AD872" s="407">
        <f t="shared" si="35"/>
        <v>0.80847314768154677</v>
      </c>
    </row>
    <row r="873" spans="20:30" x14ac:dyDescent="0.2">
      <c r="T873" s="400" t="s">
        <v>73</v>
      </c>
      <c r="U873" s="413">
        <v>43998</v>
      </c>
      <c r="V873" s="406">
        <v>1.0278918115725858E-3</v>
      </c>
      <c r="W873" s="406">
        <v>1.0296449480679674E-3</v>
      </c>
      <c r="X873" s="407">
        <f t="shared" si="34"/>
        <v>-1.7531364953815749E-2</v>
      </c>
      <c r="Z873" s="400" t="s">
        <v>73</v>
      </c>
      <c r="AA873" s="413">
        <v>43997</v>
      </c>
      <c r="AB873" s="406">
        <v>1.1175794960527827E-3</v>
      </c>
      <c r="AC873" s="406">
        <v>1.0364481628898257E-3</v>
      </c>
      <c r="AD873" s="407">
        <f t="shared" si="35"/>
        <v>0.81131333162956987</v>
      </c>
    </row>
    <row r="874" spans="20:30" x14ac:dyDescent="0.2">
      <c r="T874" s="400" t="s">
        <v>73</v>
      </c>
      <c r="U874" s="413">
        <v>43999</v>
      </c>
      <c r="V874" s="406">
        <v>1.0399160655830801E-3</v>
      </c>
      <c r="W874" s="406">
        <v>1.0418931686209765E-3</v>
      </c>
      <c r="X874" s="407">
        <f t="shared" si="34"/>
        <v>-1.9771030378963692E-2</v>
      </c>
      <c r="Z874" s="400" t="s">
        <v>73</v>
      </c>
      <c r="AA874" s="413">
        <v>43998</v>
      </c>
      <c r="AB874" s="406">
        <v>1.1296943568434696E-3</v>
      </c>
      <c r="AC874" s="406">
        <v>1.0482820980567088E-3</v>
      </c>
      <c r="AD874" s="407">
        <f t="shared" si="35"/>
        <v>0.81412258786760794</v>
      </c>
    </row>
    <row r="875" spans="20:30" x14ac:dyDescent="0.2">
      <c r="T875" s="400" t="s">
        <v>73</v>
      </c>
      <c r="U875" s="413">
        <v>44000</v>
      </c>
      <c r="V875" s="406">
        <v>1.0459361658265501E-3</v>
      </c>
      <c r="W875" s="406">
        <v>1.0480238611343293E-3</v>
      </c>
      <c r="X875" s="407">
        <f t="shared" si="34"/>
        <v>-2.0876953077792436E-2</v>
      </c>
      <c r="Z875" s="400" t="s">
        <v>73</v>
      </c>
      <c r="AA875" s="413">
        <v>43999</v>
      </c>
      <c r="AB875" s="406">
        <v>1.1357594206662695E-3</v>
      </c>
      <c r="AC875" s="406">
        <v>1.0542082533055008E-3</v>
      </c>
      <c r="AD875" s="407">
        <f t="shared" si="35"/>
        <v>0.81551167360768706</v>
      </c>
    </row>
    <row r="876" spans="20:30" x14ac:dyDescent="0.2">
      <c r="T876" s="400" t="s">
        <v>73</v>
      </c>
      <c r="U876" s="413">
        <v>44001</v>
      </c>
      <c r="V876" s="406">
        <v>1.0519610568062803E-3</v>
      </c>
      <c r="W876" s="406">
        <v>1.0541585048808586E-3</v>
      </c>
      <c r="X876" s="407">
        <f t="shared" si="34"/>
        <v>-2.1974480745783152E-2</v>
      </c>
      <c r="Z876" s="400" t="s">
        <v>73</v>
      </c>
      <c r="AA876" s="413">
        <v>44000</v>
      </c>
      <c r="AB876" s="406">
        <v>1.1418290712398081E-3</v>
      </c>
      <c r="AC876" s="406">
        <v>1.0601399324942202E-3</v>
      </c>
      <c r="AD876" s="407">
        <f t="shared" si="35"/>
        <v>0.81689138745587964</v>
      </c>
    </row>
    <row r="877" spans="20:30" x14ac:dyDescent="0.2">
      <c r="T877" s="400" t="s">
        <v>73</v>
      </c>
      <c r="U877" s="413">
        <v>44004</v>
      </c>
      <c r="V877" s="406">
        <v>1.057990742991779E-3</v>
      </c>
      <c r="W877" s="406">
        <v>1.0602971005105103E-3</v>
      </c>
      <c r="X877" s="407">
        <f t="shared" si="34"/>
        <v>-2.306357518731296E-2</v>
      </c>
      <c r="Z877" s="400" t="s">
        <v>73</v>
      </c>
      <c r="AA877" s="413">
        <v>44001</v>
      </c>
      <c r="AB877" s="406">
        <v>1.147903312871065E-3</v>
      </c>
      <c r="AC877" s="406">
        <v>1.0660771435056031E-3</v>
      </c>
      <c r="AD877" s="407">
        <f t="shared" si="35"/>
        <v>0.81826169365461876</v>
      </c>
    </row>
    <row r="878" spans="20:30" x14ac:dyDescent="0.2">
      <c r="T878" s="400" t="s">
        <v>73</v>
      </c>
      <c r="U878" s="413">
        <v>44005</v>
      </c>
      <c r="V878" s="406">
        <v>1.0700661227567494E-3</v>
      </c>
      <c r="W878" s="406">
        <v>1.0725874705930195E-3</v>
      </c>
      <c r="X878" s="407">
        <f t="shared" si="34"/>
        <v>-2.5213478362701072E-2</v>
      </c>
      <c r="Z878" s="400" t="s">
        <v>73</v>
      </c>
      <c r="AA878" s="413">
        <v>44004</v>
      </c>
      <c r="AB878" s="406">
        <v>1.1600671223531455E-3</v>
      </c>
      <c r="AC878" s="406">
        <v>1.0779700420342818E-3</v>
      </c>
      <c r="AD878" s="407">
        <f t="shared" si="35"/>
        <v>0.82097080318863702</v>
      </c>
    </row>
    <row r="879" spans="20:30" x14ac:dyDescent="0.2">
      <c r="T879" s="400" t="s">
        <v>73</v>
      </c>
      <c r="U879" s="413">
        <v>44006</v>
      </c>
      <c r="V879" s="406">
        <v>1.0821575324323558E-3</v>
      </c>
      <c r="W879" s="406">
        <v>1.084891024773984E-3</v>
      </c>
      <c r="X879" s="407">
        <f t="shared" si="34"/>
        <v>-2.733492341628176E-2</v>
      </c>
      <c r="Z879" s="400" t="s">
        <v>73</v>
      </c>
      <c r="AA879" s="413">
        <v>44005</v>
      </c>
      <c r="AB879" s="406">
        <v>1.1722462800137412E-3</v>
      </c>
      <c r="AC879" s="406">
        <v>1.0898814554682142E-3</v>
      </c>
      <c r="AD879" s="407">
        <f t="shared" si="35"/>
        <v>0.82364824545527049</v>
      </c>
    </row>
    <row r="880" spans="20:30" x14ac:dyDescent="0.2">
      <c r="T880" s="400" t="s">
        <v>73</v>
      </c>
      <c r="U880" s="413">
        <v>44007</v>
      </c>
      <c r="V880" s="406">
        <v>1.0882112637210083E-3</v>
      </c>
      <c r="W880" s="406">
        <v>1.0910493963949513E-3</v>
      </c>
      <c r="X880" s="407">
        <f t="shared" si="34"/>
        <v>-2.8381326739430283E-2</v>
      </c>
      <c r="Z880" s="400" t="s">
        <v>73</v>
      </c>
      <c r="AA880" s="413">
        <v>44006</v>
      </c>
      <c r="AB880" s="406">
        <v>1.1783435441388448E-3</v>
      </c>
      <c r="AC880" s="406">
        <v>1.0958464387140396E-3</v>
      </c>
      <c r="AD880" s="407">
        <f t="shared" si="35"/>
        <v>0.82497105424805128</v>
      </c>
    </row>
    <row r="881" spans="20:30" x14ac:dyDescent="0.2">
      <c r="T881" s="400" t="s">
        <v>73</v>
      </c>
      <c r="U881" s="413">
        <v>44008</v>
      </c>
      <c r="V881" s="406">
        <v>1.0942698176013464E-3</v>
      </c>
      <c r="W881" s="406">
        <v>1.09721172648056E-3</v>
      </c>
      <c r="X881" s="407">
        <f t="shared" si="34"/>
        <v>-2.941908879213655E-2</v>
      </c>
      <c r="Z881" s="400" t="s">
        <v>73</v>
      </c>
      <c r="AA881" s="413">
        <v>44007</v>
      </c>
      <c r="AB881" s="406">
        <v>1.1844454260574826E-3</v>
      </c>
      <c r="AC881" s="406">
        <v>1.1018169992097629E-3</v>
      </c>
      <c r="AD881" s="407">
        <f t="shared" si="35"/>
        <v>0.82628426847719671</v>
      </c>
    </row>
    <row r="882" spans="20:30" x14ac:dyDescent="0.2">
      <c r="T882" s="400" t="s">
        <v>73</v>
      </c>
      <c r="U882" s="413">
        <v>44011</v>
      </c>
      <c r="V882" s="406">
        <v>1.1003331987866785E-3</v>
      </c>
      <c r="W882" s="406">
        <v>1.1033780160058272E-3</v>
      </c>
      <c r="X882" s="407">
        <f t="shared" si="34"/>
        <v>-3.0448172191486957E-2</v>
      </c>
      <c r="Z882" s="400" t="s">
        <v>73</v>
      </c>
      <c r="AA882" s="413">
        <v>44008</v>
      </c>
      <c r="AB882" s="406">
        <v>1.1905519301578995E-3</v>
      </c>
      <c r="AC882" s="406">
        <v>1.1077931446755787E-3</v>
      </c>
      <c r="AD882" s="407">
        <f t="shared" si="35"/>
        <v>0.82758785482320729</v>
      </c>
    </row>
    <row r="883" spans="20:30" x14ac:dyDescent="0.2">
      <c r="T883" s="400" t="s">
        <v>73</v>
      </c>
      <c r="U883" s="413">
        <v>44012</v>
      </c>
      <c r="V883" s="406">
        <v>1.1124760747957942E-3</v>
      </c>
      <c r="W883" s="406">
        <v>1.1157237981525249E-3</v>
      </c>
      <c r="X883" s="407">
        <f t="shared" si="34"/>
        <v>-3.2477233567306932E-2</v>
      </c>
      <c r="Z883" s="400" t="s">
        <v>73</v>
      </c>
      <c r="AA883" s="413">
        <v>44011</v>
      </c>
      <c r="AB883" s="406">
        <v>1.20278036826191E-3</v>
      </c>
      <c r="AC883" s="406">
        <v>1.1197640899957878E-3</v>
      </c>
      <c r="AD883" s="407">
        <f t="shared" si="35"/>
        <v>0.83016278266122157</v>
      </c>
    </row>
    <row r="884" spans="20:30" x14ac:dyDescent="0.2">
      <c r="T884" s="400" t="s">
        <v>73</v>
      </c>
      <c r="U884" s="413">
        <v>44013</v>
      </c>
      <c r="V884" s="406">
        <v>1.124635087187055E-3</v>
      </c>
      <c r="W884" s="406">
        <v>1.1280827889790315E-3</v>
      </c>
      <c r="X884" s="407">
        <f t="shared" si="34"/>
        <v>-3.4477017919764832E-2</v>
      </c>
      <c r="Z884" s="400" t="s">
        <v>73</v>
      </c>
      <c r="AA884" s="413">
        <v>44012</v>
      </c>
      <c r="AB884" s="406">
        <v>1.2150242582551945E-3</v>
      </c>
      <c r="AC884" s="406">
        <v>1.1317537278805185E-3</v>
      </c>
      <c r="AD884" s="407">
        <f t="shared" si="35"/>
        <v>0.83270530374675911</v>
      </c>
    </row>
    <row r="885" spans="20:30" x14ac:dyDescent="0.2">
      <c r="T885" s="400" t="s">
        <v>73</v>
      </c>
      <c r="U885" s="413">
        <v>44014</v>
      </c>
      <c r="V885" s="406">
        <v>1.1307226730776696E-3</v>
      </c>
      <c r="W885" s="406">
        <v>1.1342688913030567E-3</v>
      </c>
      <c r="X885" s="407">
        <f t="shared" si="34"/>
        <v>-3.5462182253870843E-2</v>
      </c>
      <c r="Z885" s="400" t="s">
        <v>73</v>
      </c>
      <c r="AA885" s="413">
        <v>44013</v>
      </c>
      <c r="AB885" s="406">
        <v>1.2211539403071748E-3</v>
      </c>
      <c r="AC885" s="406">
        <v>1.1377579120492559E-3</v>
      </c>
      <c r="AD885" s="407">
        <f t="shared" si="35"/>
        <v>0.83396028257918908</v>
      </c>
    </row>
    <row r="886" spans="20:30" x14ac:dyDescent="0.2">
      <c r="T886" s="400" t="s">
        <v>73</v>
      </c>
      <c r="U886" s="413">
        <v>44015</v>
      </c>
      <c r="V886" s="406">
        <v>1.1368151134153706E-3</v>
      </c>
      <c r="W886" s="406">
        <v>1.1404589592419105E-3</v>
      </c>
      <c r="X886" s="407">
        <f t="shared" si="34"/>
        <v>-3.6438458265398904E-2</v>
      </c>
      <c r="Z886" s="400" t="s">
        <v>73</v>
      </c>
      <c r="AA886" s="413">
        <v>44014</v>
      </c>
      <c r="AB886" s="406">
        <v>1.2272882713579981E-3</v>
      </c>
      <c r="AC886" s="406">
        <v>1.1437677268590928E-3</v>
      </c>
      <c r="AD886" s="407">
        <f t="shared" si="35"/>
        <v>0.83520544498905291</v>
      </c>
    </row>
    <row r="887" spans="20:30" x14ac:dyDescent="0.2">
      <c r="T887" s="400" t="s">
        <v>73</v>
      </c>
      <c r="U887" s="413">
        <v>44018</v>
      </c>
      <c r="V887" s="406">
        <v>1.1429124131572673E-3</v>
      </c>
      <c r="W887" s="406">
        <v>1.1466529940144128E-3</v>
      </c>
      <c r="X887" s="407">
        <f t="shared" si="34"/>
        <v>-3.7405808571454924E-2</v>
      </c>
      <c r="Z887" s="400" t="s">
        <v>73</v>
      </c>
      <c r="AA887" s="413">
        <v>44015</v>
      </c>
      <c r="AB887" s="406">
        <v>1.2334272556333698E-3</v>
      </c>
      <c r="AC887" s="406">
        <v>1.1497831798676825E-3</v>
      </c>
      <c r="AD887" s="407">
        <f t="shared" si="35"/>
        <v>0.83644075765687254</v>
      </c>
    </row>
    <row r="888" spans="20:30" x14ac:dyDescent="0.2">
      <c r="T888" s="400" t="s">
        <v>73</v>
      </c>
      <c r="U888" s="413">
        <v>44019</v>
      </c>
      <c r="V888" s="406">
        <v>1.155123232359091E-3</v>
      </c>
      <c r="W888" s="406">
        <v>1.15905429142299E-3</v>
      </c>
      <c r="X888" s="407">
        <f t="shared" si="34"/>
        <v>-3.9310590638989409E-2</v>
      </c>
      <c r="Z888" s="400" t="s">
        <v>73</v>
      </c>
      <c r="AA888" s="413">
        <v>44018</v>
      </c>
      <c r="AB888" s="406">
        <v>1.2457207577952132E-3</v>
      </c>
      <c r="AC888" s="406">
        <v>1.1618329178648273E-3</v>
      </c>
      <c r="AD888" s="407">
        <f t="shared" si="35"/>
        <v>0.8388783993038581</v>
      </c>
    </row>
    <row r="889" spans="20:30" x14ac:dyDescent="0.2">
      <c r="T889" s="400" t="s">
        <v>73</v>
      </c>
      <c r="U889" s="413">
        <v>44020</v>
      </c>
      <c r="V889" s="406">
        <v>1.1673502945816123E-3</v>
      </c>
      <c r="W889" s="406">
        <v>1.1714688219164318E-3</v>
      </c>
      <c r="X889" s="407">
        <f t="shared" si="34"/>
        <v>-4.118527334819478E-2</v>
      </c>
      <c r="Z889" s="400" t="s">
        <v>73</v>
      </c>
      <c r="AA889" s="413">
        <v>44019</v>
      </c>
      <c r="AB889" s="406">
        <v>1.258029815589524E-3</v>
      </c>
      <c r="AC889" s="406">
        <v>1.1739015260990903E-3</v>
      </c>
      <c r="AD889" s="407">
        <f t="shared" si="35"/>
        <v>0.84128289490433728</v>
      </c>
    </row>
    <row r="890" spans="20:30" x14ac:dyDescent="0.2">
      <c r="T890" s="400" t="s">
        <v>73</v>
      </c>
      <c r="U890" s="413">
        <v>44021</v>
      </c>
      <c r="V890" s="406">
        <v>1.173471958468263E-3</v>
      </c>
      <c r="W890" s="406">
        <v>1.1776827062950856E-3</v>
      </c>
      <c r="X890" s="407">
        <f t="shared" si="34"/>
        <v>-4.2107478268225362E-2</v>
      </c>
      <c r="Z890" s="400" t="s">
        <v>73</v>
      </c>
      <c r="AA890" s="413">
        <v>44020</v>
      </c>
      <c r="AB890" s="406">
        <v>1.264192133355328E-3</v>
      </c>
      <c r="AC890" s="406">
        <v>1.1799452842788951E-3</v>
      </c>
      <c r="AD890" s="407">
        <f t="shared" si="35"/>
        <v>0.84246849076432917</v>
      </c>
    </row>
    <row r="891" spans="20:30" x14ac:dyDescent="0.2">
      <c r="T891" s="400" t="s">
        <v>73</v>
      </c>
      <c r="U891" s="413">
        <v>44022</v>
      </c>
      <c r="V891" s="406">
        <v>1.1795985088199129E-3</v>
      </c>
      <c r="W891" s="406">
        <v>1.1839005637638181E-3</v>
      </c>
      <c r="X891" s="407">
        <f t="shared" si="34"/>
        <v>-4.3020549439051932E-2</v>
      </c>
      <c r="Z891" s="400" t="s">
        <v>73</v>
      </c>
      <c r="AA891" s="413">
        <v>44021</v>
      </c>
      <c r="AB891" s="406">
        <v>1.270359131162725E-3</v>
      </c>
      <c r="AC891" s="406">
        <v>1.1859947263284281E-3</v>
      </c>
      <c r="AD891" s="407">
        <f t="shared" si="35"/>
        <v>0.84364404834296913</v>
      </c>
    </row>
    <row r="892" spans="20:30" x14ac:dyDescent="0.2">
      <c r="T892" s="400" t="s">
        <v>73</v>
      </c>
      <c r="U892" s="413">
        <v>44025</v>
      </c>
      <c r="V892" s="406">
        <v>1.1857299504311317E-3</v>
      </c>
      <c r="W892" s="406">
        <v>1.1901223954601792E-3</v>
      </c>
      <c r="X892" s="407">
        <f t="shared" si="34"/>
        <v>-4.3924450290474482E-2</v>
      </c>
      <c r="Z892" s="400" t="s">
        <v>73</v>
      </c>
      <c r="AA892" s="413">
        <v>44022</v>
      </c>
      <c r="AB892" s="406">
        <v>1.2765308133999523E-3</v>
      </c>
      <c r="AC892" s="406">
        <v>1.1920498598866046E-3</v>
      </c>
      <c r="AD892" s="407">
        <f t="shared" si="35"/>
        <v>0.84480953513347767</v>
      </c>
    </row>
    <row r="893" spans="20:30" x14ac:dyDescent="0.2">
      <c r="T893" s="400" t="s">
        <v>73</v>
      </c>
      <c r="U893" s="413">
        <v>44026</v>
      </c>
      <c r="V893" s="406">
        <v>1.1980091601395697E-3</v>
      </c>
      <c r="W893" s="406">
        <v>1.2025793109711623E-3</v>
      </c>
      <c r="X893" s="407">
        <f t="shared" si="34"/>
        <v>-4.5701508315926231E-2</v>
      </c>
      <c r="Z893" s="400" t="s">
        <v>73</v>
      </c>
      <c r="AA893" s="413">
        <v>44025</v>
      </c>
      <c r="AB893" s="406">
        <v>1.2888898150470894E-3</v>
      </c>
      <c r="AC893" s="406">
        <v>1.2041791367806524E-3</v>
      </c>
      <c r="AD893" s="407">
        <f t="shared" si="35"/>
        <v>0.84710678266436934</v>
      </c>
    </row>
    <row r="894" spans="20:30" x14ac:dyDescent="0.2">
      <c r="T894" s="400" t="s">
        <v>73</v>
      </c>
      <c r="U894" s="413">
        <v>44027</v>
      </c>
      <c r="V894" s="406">
        <v>1.210304719024129E-3</v>
      </c>
      <c r="W894" s="406">
        <v>1.2150494841034107E-3</v>
      </c>
      <c r="X894" s="407">
        <f t="shared" si="34"/>
        <v>-4.7447650792817146E-2</v>
      </c>
      <c r="Z894" s="400" t="s">
        <v>73</v>
      </c>
      <c r="AA894" s="413">
        <v>44026</v>
      </c>
      <c r="AB894" s="406">
        <v>1.3012644759559414E-3</v>
      </c>
      <c r="AC894" s="406">
        <v>1.2163274613338458E-3</v>
      </c>
      <c r="AD894" s="407">
        <f t="shared" si="35"/>
        <v>0.8493701462209563</v>
      </c>
    </row>
    <row r="895" spans="20:30" x14ac:dyDescent="0.2">
      <c r="T895" s="400" t="s">
        <v>73</v>
      </c>
      <c r="U895" s="413">
        <v>44028</v>
      </c>
      <c r="V895" s="406">
        <v>1.2164606845445722E-3</v>
      </c>
      <c r="W895" s="406">
        <v>1.2212912022133173E-3</v>
      </c>
      <c r="X895" s="407">
        <f t="shared" si="34"/>
        <v>-4.8305176687450484E-2</v>
      </c>
      <c r="Z895" s="400" t="s">
        <v>73</v>
      </c>
      <c r="AA895" s="413">
        <v>44027</v>
      </c>
      <c r="AB895" s="406">
        <v>1.3074596472224061E-3</v>
      </c>
      <c r="AC895" s="406">
        <v>1.2224111666126619E-3</v>
      </c>
      <c r="AD895" s="407">
        <f t="shared" si="35"/>
        <v>0.8504848060974417</v>
      </c>
    </row>
    <row r="896" spans="20:30" x14ac:dyDescent="0.2">
      <c r="T896" s="400" t="s">
        <v>73</v>
      </c>
      <c r="U896" s="413">
        <v>44029</v>
      </c>
      <c r="V896" s="406">
        <v>1.2226215685478036E-3</v>
      </c>
      <c r="W896" s="406">
        <v>1.2275369006446389E-3</v>
      </c>
      <c r="X896" s="407">
        <f t="shared" si="34"/>
        <v>-4.9153320968353592E-2</v>
      </c>
      <c r="Z896" s="400" t="s">
        <v>73</v>
      </c>
      <c r="AA896" s="413">
        <v>44028</v>
      </c>
      <c r="AB896" s="406">
        <v>1.3136595294918154E-3</v>
      </c>
      <c r="AC896" s="406">
        <v>1.2285006089084291E-3</v>
      </c>
      <c r="AD896" s="407">
        <f t="shared" si="35"/>
        <v>0.85158920583386322</v>
      </c>
    </row>
    <row r="897" spans="20:30" x14ac:dyDescent="0.2">
      <c r="T897" s="400" t="s">
        <v>73</v>
      </c>
      <c r="U897" s="413">
        <v>44032</v>
      </c>
      <c r="V897" s="406">
        <v>1.2287873756660522E-3</v>
      </c>
      <c r="W897" s="406">
        <v>1.2337865806163917E-3</v>
      </c>
      <c r="X897" s="407">
        <f t="shared" si="34"/>
        <v>-4.9992049503395745E-2</v>
      </c>
      <c r="Z897" s="400" t="s">
        <v>73</v>
      </c>
      <c r="AA897" s="413">
        <v>44029</v>
      </c>
      <c r="AB897" s="406">
        <v>1.3198641273964203E-3</v>
      </c>
      <c r="AC897" s="406">
        <v>1.2345957961040614E-3</v>
      </c>
      <c r="AD897" s="407">
        <f t="shared" si="35"/>
        <v>0.8526833129235889</v>
      </c>
    </row>
    <row r="898" spans="20:30" x14ac:dyDescent="0.2">
      <c r="T898" s="400" t="s">
        <v>73</v>
      </c>
      <c r="U898" s="413">
        <v>44033</v>
      </c>
      <c r="V898" s="406">
        <v>1.2411354226640053E-3</v>
      </c>
      <c r="W898" s="406">
        <v>1.2462992174164993E-3</v>
      </c>
      <c r="X898" s="407">
        <f t="shared" si="34"/>
        <v>-5.1637947524939359E-2</v>
      </c>
      <c r="Z898" s="400" t="s">
        <v>73</v>
      </c>
      <c r="AA898" s="413">
        <v>44032</v>
      </c>
      <c r="AB898" s="406">
        <v>1.3322890639455756E-3</v>
      </c>
      <c r="AC898" s="406">
        <v>1.2468053577415381E-3</v>
      </c>
      <c r="AD898" s="407">
        <f t="shared" si="35"/>
        <v>0.85483706204037435</v>
      </c>
    </row>
    <row r="899" spans="20:30" x14ac:dyDescent="0.2">
      <c r="T899" s="400" t="s">
        <v>73</v>
      </c>
      <c r="U899" s="413">
        <v>44034</v>
      </c>
      <c r="V899" s="406">
        <v>1.2534999253280925E-3</v>
      </c>
      <c r="W899" s="406">
        <v>1.2588251363007661E-3</v>
      </c>
      <c r="X899" s="407">
        <f t="shared" si="34"/>
        <v>-5.3252109726736108E-2</v>
      </c>
      <c r="Z899" s="400" t="s">
        <v>73</v>
      </c>
      <c r="AA899" s="413">
        <v>44033</v>
      </c>
      <c r="AB899" s="406">
        <v>1.3447297635365801E-3</v>
      </c>
      <c r="AC899" s="406">
        <v>1.2590341447931105E-3</v>
      </c>
      <c r="AD899" s="407">
        <f t="shared" si="35"/>
        <v>0.85695618743469648</v>
      </c>
    </row>
    <row r="900" spans="20:30" x14ac:dyDescent="0.2">
      <c r="T900" s="400" t="s">
        <v>73</v>
      </c>
      <c r="U900" s="413">
        <v>44035</v>
      </c>
      <c r="V900" s="406">
        <v>1.2596904160384454E-3</v>
      </c>
      <c r="W900" s="406">
        <v>1.265094739574477E-3</v>
      </c>
      <c r="X900" s="407">
        <f t="shared" si="34"/>
        <v>-5.4043235360316022E-2</v>
      </c>
      <c r="Z900" s="400" t="s">
        <v>73</v>
      </c>
      <c r="AA900" s="413">
        <v>44034</v>
      </c>
      <c r="AB900" s="406">
        <v>1.35095800584636E-3</v>
      </c>
      <c r="AC900" s="406">
        <v>1.2651581700146126E-3</v>
      </c>
      <c r="AD900" s="407">
        <f t="shared" si="35"/>
        <v>0.85799835831747462</v>
      </c>
    </row>
    <row r="901" spans="20:30" x14ac:dyDescent="0.2">
      <c r="T901" s="400" t="s">
        <v>73</v>
      </c>
      <c r="U901" s="413">
        <v>44036</v>
      </c>
      <c r="V901" s="406">
        <v>1.2658858571683832E-3</v>
      </c>
      <c r="W901" s="406">
        <v>1.2713683304824987E-3</v>
      </c>
      <c r="X901" s="407">
        <f t="shared" si="34"/>
        <v>-5.4824733141155615E-2</v>
      </c>
      <c r="Z901" s="400" t="s">
        <v>73</v>
      </c>
      <c r="AA901" s="413">
        <v>44035</v>
      </c>
      <c r="AB901" s="406">
        <v>1.3571909904458064E-3</v>
      </c>
      <c r="AC901" s="406">
        <v>1.2712879856443568E-3</v>
      </c>
      <c r="AD901" s="407">
        <f t="shared" si="35"/>
        <v>0.85903004801449623</v>
      </c>
    </row>
    <row r="902" spans="20:30" x14ac:dyDescent="0.2">
      <c r="T902" s="400" t="s">
        <v>73</v>
      </c>
      <c r="U902" s="413">
        <v>44039</v>
      </c>
      <c r="V902" s="406">
        <v>1.2720862531871912E-3</v>
      </c>
      <c r="W902" s="406">
        <v>1.2776459103247088E-3</v>
      </c>
      <c r="X902" s="407">
        <f t="shared" si="34"/>
        <v>-5.559657137517611E-2</v>
      </c>
      <c r="Z902" s="400" t="s">
        <v>73</v>
      </c>
      <c r="AA902" s="413">
        <v>44036</v>
      </c>
      <c r="AB902" s="406">
        <v>1.3634287216416625E-3</v>
      </c>
      <c r="AC902" s="406">
        <v>1.2774235994835784E-3</v>
      </c>
      <c r="AD902" s="407">
        <f t="shared" si="35"/>
        <v>0.86005122158084102</v>
      </c>
    </row>
    <row r="903" spans="20:30" x14ac:dyDescent="0.2">
      <c r="T903" s="400" t="s">
        <v>73</v>
      </c>
      <c r="U903" s="413">
        <v>44040</v>
      </c>
      <c r="V903" s="406">
        <v>1.2845035845910765E-3</v>
      </c>
      <c r="W903" s="406">
        <v>1.2902143714041822E-3</v>
      </c>
      <c r="X903" s="407">
        <f t="shared" si="34"/>
        <v>-5.710786813105688E-2</v>
      </c>
      <c r="Z903" s="400" t="s">
        <v>73</v>
      </c>
      <c r="AA903" s="413">
        <v>44039</v>
      </c>
      <c r="AB903" s="406">
        <v>1.3759200285778672E-3</v>
      </c>
      <c r="AC903" s="406">
        <v>1.2897141918757269E-3</v>
      </c>
      <c r="AD903" s="407">
        <f t="shared" si="35"/>
        <v>0.86205836702140304</v>
      </c>
    </row>
    <row r="904" spans="20:30" x14ac:dyDescent="0.2">
      <c r="T904" s="400" t="s">
        <v>73</v>
      </c>
      <c r="U904" s="413">
        <v>44041</v>
      </c>
      <c r="V904" s="406">
        <v>1.2969374782240111E-3</v>
      </c>
      <c r="W904" s="406">
        <v>1.3027961391870425E-3</v>
      </c>
      <c r="X904" s="407">
        <f t="shared" ref="X904:X967" si="36">(V904-W904)*10000</f>
        <v>-5.8586609630313473E-2</v>
      </c>
      <c r="Z904" s="400" t="s">
        <v>73</v>
      </c>
      <c r="AA904" s="413">
        <v>44040</v>
      </c>
      <c r="AB904" s="406">
        <v>1.3884272021868077E-3</v>
      </c>
      <c r="AC904" s="406">
        <v>1.3020241874390421E-3</v>
      </c>
      <c r="AD904" s="407">
        <f t="shared" ref="AD904:AD967" si="37">(AB904-AC904)*10000</f>
        <v>0.86403014747765594</v>
      </c>
    </row>
    <row r="905" spans="20:30" x14ac:dyDescent="0.2">
      <c r="T905" s="400" t="s">
        <v>73</v>
      </c>
      <c r="U905" s="413">
        <v>44042</v>
      </c>
      <c r="V905" s="406">
        <v>1.3031627175993025E-3</v>
      </c>
      <c r="W905" s="406">
        <v>1.3090936789761261E-3</v>
      </c>
      <c r="X905" s="407">
        <f t="shared" si="36"/>
        <v>-5.9309613768235465E-2</v>
      </c>
      <c r="Z905" s="400" t="s">
        <v>73</v>
      </c>
      <c r="AA905" s="413">
        <v>44041</v>
      </c>
      <c r="AB905" s="406">
        <v>1.3946887333265742E-3</v>
      </c>
      <c r="AC905" s="406">
        <v>1.3081889056095293E-3</v>
      </c>
      <c r="AD905" s="407">
        <f t="shared" si="37"/>
        <v>0.86499827717044941</v>
      </c>
    </row>
    <row r="906" spans="20:30" x14ac:dyDescent="0.2">
      <c r="T906" s="400" t="s">
        <v>73</v>
      </c>
      <c r="U906" s="413">
        <v>44043</v>
      </c>
      <c r="V906" s="406">
        <v>1.3093929391680046E-3</v>
      </c>
      <c r="W906" s="406">
        <v>1.3153952139557997E-3</v>
      </c>
      <c r="X906" s="407">
        <f t="shared" si="36"/>
        <v>-6.0022747877951262E-2</v>
      </c>
      <c r="Z906" s="400" t="s">
        <v>73</v>
      </c>
      <c r="AA906" s="413">
        <v>44042</v>
      </c>
      <c r="AB906" s="406">
        <v>1.4009550378797306E-3</v>
      </c>
      <c r="AC906" s="406">
        <v>1.3143594676603676E-3</v>
      </c>
      <c r="AD906" s="407">
        <f t="shared" si="37"/>
        <v>0.86595570219362905</v>
      </c>
    </row>
    <row r="907" spans="20:30" x14ac:dyDescent="0.2">
      <c r="T907" s="400" t="s">
        <v>73</v>
      </c>
      <c r="U907" s="413">
        <v>44046</v>
      </c>
      <c r="V907" s="406">
        <v>1.3156281477248359E-3</v>
      </c>
      <c r="W907" s="406">
        <v>1.3217007451012332E-3</v>
      </c>
      <c r="X907" s="407">
        <f t="shared" si="36"/>
        <v>-6.0725973763972423E-2</v>
      </c>
      <c r="Z907" s="400" t="s">
        <v>73</v>
      </c>
      <c r="AA907" s="413">
        <v>44043</v>
      </c>
      <c r="AB907" s="406">
        <v>1.4072261202346743E-3</v>
      </c>
      <c r="AC907" s="406">
        <v>1.3205358809055443E-3</v>
      </c>
      <c r="AD907" s="407">
        <f t="shared" si="37"/>
        <v>0.86690239329130026</v>
      </c>
    </row>
    <row r="908" spans="20:30" x14ac:dyDescent="0.2">
      <c r="T908" s="400" t="s">
        <v>73</v>
      </c>
      <c r="U908" s="413">
        <v>44047</v>
      </c>
      <c r="V908" s="406">
        <v>1.3281152106839904E-3</v>
      </c>
      <c r="W908" s="406">
        <v>1.3343251335506769E-3</v>
      </c>
      <c r="X908" s="407">
        <f t="shared" si="36"/>
        <v>-6.2099228666865749E-2</v>
      </c>
      <c r="Z908" s="400" t="s">
        <v>73</v>
      </c>
      <c r="AA908" s="413">
        <v>44046</v>
      </c>
      <c r="AB908" s="406">
        <v>1.4197842328920374E-3</v>
      </c>
      <c r="AC908" s="406">
        <v>1.3329082502785731E-3</v>
      </c>
      <c r="AD908" s="407">
        <f t="shared" si="37"/>
        <v>0.86875982613464264</v>
      </c>
    </row>
    <row r="909" spans="20:30" x14ac:dyDescent="0.2">
      <c r="T909" s="400" t="s">
        <v>73</v>
      </c>
      <c r="U909" s="413">
        <v>44048</v>
      </c>
      <c r="V909" s="406">
        <v>1.340618942116602E-3</v>
      </c>
      <c r="W909" s="406">
        <v>1.3469628530344622E-3</v>
      </c>
      <c r="X909" s="407">
        <f t="shared" si="36"/>
        <v>-6.3439109178602557E-2</v>
      </c>
      <c r="Z909" s="400" t="s">
        <v>73</v>
      </c>
      <c r="AA909" s="413">
        <v>44047</v>
      </c>
      <c r="AB909" s="406">
        <v>1.4323583158426317E-3</v>
      </c>
      <c r="AC909" s="406">
        <v>1.3453002002324238E-3</v>
      </c>
      <c r="AD909" s="407">
        <f t="shared" si="37"/>
        <v>0.8705811561020792</v>
      </c>
    </row>
    <row r="910" spans="20:30" x14ac:dyDescent="0.2">
      <c r="T910" s="400" t="s">
        <v>73</v>
      </c>
      <c r="U910" s="413">
        <v>44049</v>
      </c>
      <c r="V910" s="406">
        <v>1.346879153712592E-3</v>
      </c>
      <c r="W910" s="406">
        <v>1.3532883811776639E-3</v>
      </c>
      <c r="X910" s="407">
        <f t="shared" si="36"/>
        <v>-6.4092274650719233E-2</v>
      </c>
      <c r="Z910" s="400" t="s">
        <v>73</v>
      </c>
      <c r="AA910" s="413">
        <v>44048</v>
      </c>
      <c r="AB910" s="406">
        <v>1.4386533537610376E-3</v>
      </c>
      <c r="AC910" s="406">
        <v>1.3515059845200978E-3</v>
      </c>
      <c r="AD910" s="407">
        <f t="shared" si="37"/>
        <v>0.87147369240939787</v>
      </c>
    </row>
    <row r="911" spans="20:30" x14ac:dyDescent="0.2">
      <c r="T911" s="400" t="s">
        <v>73</v>
      </c>
      <c r="U911" s="413">
        <v>44050</v>
      </c>
      <c r="V911" s="406">
        <v>1.3531443794386438E-3</v>
      </c>
      <c r="W911" s="406">
        <v>1.3596179115804323E-3</v>
      </c>
      <c r="X911" s="407">
        <f t="shared" si="36"/>
        <v>-6.4735321417884295E-2</v>
      </c>
      <c r="Z911" s="400" t="s">
        <v>73</v>
      </c>
      <c r="AA911" s="413">
        <v>44049</v>
      </c>
      <c r="AB911" s="406">
        <v>1.4449531958917973E-3</v>
      </c>
      <c r="AC911" s="406">
        <v>1.357717665835437E-3</v>
      </c>
      <c r="AD911" s="407">
        <f t="shared" si="37"/>
        <v>0.87235530056360311</v>
      </c>
    </row>
    <row r="912" spans="20:30" x14ac:dyDescent="0.2">
      <c r="T912" s="400" t="s">
        <v>73</v>
      </c>
      <c r="U912" s="413">
        <v>44053</v>
      </c>
      <c r="V912" s="406">
        <v>1.3594146240080457E-3</v>
      </c>
      <c r="W912" s="406">
        <v>1.3659514457053839E-3</v>
      </c>
      <c r="X912" s="407">
        <f t="shared" si="36"/>
        <v>-6.5368216973381216E-2</v>
      </c>
      <c r="Z912" s="400" t="s">
        <v>73</v>
      </c>
      <c r="AA912" s="413">
        <v>44050</v>
      </c>
      <c r="AB912" s="406">
        <v>1.4512578470294744E-3</v>
      </c>
      <c r="AC912" s="406">
        <v>1.3639352518173351E-3</v>
      </c>
      <c r="AD912" s="407">
        <f t="shared" si="37"/>
        <v>0.87322595212139265</v>
      </c>
    </row>
    <row r="913" spans="20:30" x14ac:dyDescent="0.2">
      <c r="T913" s="400" t="s">
        <v>73</v>
      </c>
      <c r="U913" s="413">
        <v>44054</v>
      </c>
      <c r="V913" s="406">
        <v>1.3719718654315455E-3</v>
      </c>
      <c r="W913" s="406">
        <v>1.3786318644169817E-3</v>
      </c>
      <c r="X913" s="407">
        <f t="shared" si="36"/>
        <v>-6.6599989854362621E-2</v>
      </c>
      <c r="Z913" s="400" t="s">
        <v>73</v>
      </c>
      <c r="AA913" s="413">
        <v>44053</v>
      </c>
      <c r="AB913" s="406">
        <v>1.4638832009411756E-3</v>
      </c>
      <c r="AC913" s="406">
        <v>1.3763901439857408E-3</v>
      </c>
      <c r="AD913" s="407">
        <f t="shared" si="37"/>
        <v>0.87493056955434845</v>
      </c>
    </row>
    <row r="914" spans="20:30" x14ac:dyDescent="0.2">
      <c r="T914" s="400" t="s">
        <v>73</v>
      </c>
      <c r="U914" s="413">
        <v>44055</v>
      </c>
      <c r="V914" s="406">
        <v>1.3845458818967046E-3</v>
      </c>
      <c r="W914" s="406">
        <v>1.3913256388459194E-3</v>
      </c>
      <c r="X914" s="407">
        <f t="shared" si="36"/>
        <v>-6.7797569492148407E-2</v>
      </c>
      <c r="Z914" s="400" t="s">
        <v>73</v>
      </c>
      <c r="AA914" s="413">
        <v>44054</v>
      </c>
      <c r="AB914" s="406">
        <v>1.4765246289262181E-3</v>
      </c>
      <c r="AC914" s="406">
        <v>1.3888647944569541E-3</v>
      </c>
      <c r="AD914" s="407">
        <f t="shared" si="37"/>
        <v>0.87659834469263997</v>
      </c>
    </row>
    <row r="915" spans="20:30" x14ac:dyDescent="0.2">
      <c r="T915" s="400" t="s">
        <v>73</v>
      </c>
      <c r="U915" s="413">
        <v>44056</v>
      </c>
      <c r="V915" s="406">
        <v>1.3908412890253825E-3</v>
      </c>
      <c r="W915" s="406">
        <v>1.3976792065319814E-3</v>
      </c>
      <c r="X915" s="407">
        <f t="shared" si="36"/>
        <v>-6.8379175065988979E-2</v>
      </c>
      <c r="Z915" s="400" t="s">
        <v>73</v>
      </c>
      <c r="AA915" s="413">
        <v>44055</v>
      </c>
      <c r="AB915" s="406">
        <v>1.4828533909218285E-3</v>
      </c>
      <c r="AC915" s="406">
        <v>1.3951120177861506E-3</v>
      </c>
      <c r="AD915" s="407">
        <f t="shared" si="37"/>
        <v>0.87741373135677858</v>
      </c>
    </row>
    <row r="916" spans="20:30" x14ac:dyDescent="0.2">
      <c r="T916" s="400" t="s">
        <v>73</v>
      </c>
      <c r="U916" s="413">
        <v>44057</v>
      </c>
      <c r="V916" s="406">
        <v>1.3971417424644458E-3</v>
      </c>
      <c r="W916" s="406">
        <v>1.4040367841966139E-3</v>
      </c>
      <c r="X916" s="407">
        <f t="shared" si="36"/>
        <v>-6.8950417321681029E-2</v>
      </c>
      <c r="Z916" s="400" t="s">
        <v>73</v>
      </c>
      <c r="AA916" s="413">
        <v>44056</v>
      </c>
      <c r="AB916" s="406">
        <v>1.4891869885787625E-3</v>
      </c>
      <c r="AC916" s="406">
        <v>1.4013651915339843E-3</v>
      </c>
      <c r="AD916" s="407">
        <f t="shared" si="37"/>
        <v>0.87821797044778127</v>
      </c>
    </row>
    <row r="917" spans="20:30" x14ac:dyDescent="0.2">
      <c r="T917" s="400" t="s">
        <v>73</v>
      </c>
      <c r="U917" s="413">
        <v>44060</v>
      </c>
      <c r="V917" s="406">
        <v>1.4034472466021074E-3</v>
      </c>
      <c r="W917" s="406">
        <v>1.41039837257102E-3</v>
      </c>
      <c r="X917" s="407">
        <f t="shared" si="36"/>
        <v>-6.9511259689126498E-2</v>
      </c>
      <c r="Z917" s="400" t="s">
        <v>73</v>
      </c>
      <c r="AA917" s="413">
        <v>44057</v>
      </c>
      <c r="AB917" s="406">
        <v>1.4955254261227048E-3</v>
      </c>
      <c r="AC917" s="406">
        <v>1.4076243230142713E-3</v>
      </c>
      <c r="AD917" s="407">
        <f t="shared" si="37"/>
        <v>0.87901103108433509</v>
      </c>
    </row>
    <row r="918" spans="20:30" x14ac:dyDescent="0.2">
      <c r="T918" s="400" t="s">
        <v>73</v>
      </c>
      <c r="U918" s="413">
        <v>44061</v>
      </c>
      <c r="V918" s="406">
        <v>1.4160751135083576E-3</v>
      </c>
      <c r="W918" s="406">
        <v>1.4231349246979867E-3</v>
      </c>
      <c r="X918" s="407">
        <f t="shared" si="36"/>
        <v>-7.059811189629156E-2</v>
      </c>
      <c r="Z918" s="400" t="s">
        <v>73</v>
      </c>
      <c r="AA918" s="413">
        <v>44060</v>
      </c>
      <c r="AB918" s="406">
        <v>1.5082184567747252E-3</v>
      </c>
      <c r="AC918" s="406">
        <v>1.4201624841625037E-3</v>
      </c>
      <c r="AD918" s="407">
        <f t="shared" si="37"/>
        <v>0.88055972612221522</v>
      </c>
    </row>
    <row r="919" spans="20:30" x14ac:dyDescent="0.2">
      <c r="T919" s="400" t="s">
        <v>73</v>
      </c>
      <c r="U919" s="413">
        <v>44062</v>
      </c>
      <c r="V919" s="406">
        <v>1.4287198619663002E-3</v>
      </c>
      <c r="W919" s="406">
        <v>1.4358848568923987E-3</v>
      </c>
      <c r="X919" s="407">
        <f t="shared" si="36"/>
        <v>-7.1649949260985807E-2</v>
      </c>
      <c r="Z919" s="400" t="s">
        <v>73</v>
      </c>
      <c r="AA919" s="413">
        <v>44061</v>
      </c>
      <c r="AB919" s="406">
        <v>1.5209276650458594E-3</v>
      </c>
      <c r="AC919" s="406">
        <v>1.4327205810693317E-3</v>
      </c>
      <c r="AD919" s="407">
        <f t="shared" si="37"/>
        <v>0.88207083976527645</v>
      </c>
    </row>
    <row r="920" spans="20:30" x14ac:dyDescent="0.2">
      <c r="T920" s="400" t="s">
        <v>73</v>
      </c>
      <c r="U920" s="413">
        <v>44063</v>
      </c>
      <c r="V920" s="406">
        <v>1.4350506883458213E-3</v>
      </c>
      <c r="W920" s="406">
        <v>1.4422665158788737E-3</v>
      </c>
      <c r="X920" s="407">
        <f t="shared" si="36"/>
        <v>-7.2158275330523686E-2</v>
      </c>
      <c r="Z920" s="400" t="s">
        <v>73</v>
      </c>
      <c r="AA920" s="413">
        <v>44062</v>
      </c>
      <c r="AB920" s="406">
        <v>1.5272903691484852E-3</v>
      </c>
      <c r="AC920" s="406">
        <v>1.4390096165266509E-3</v>
      </c>
      <c r="AD920" s="407">
        <f t="shared" si="37"/>
        <v>0.88280752621834258</v>
      </c>
    </row>
    <row r="921" spans="20:30" x14ac:dyDescent="0.2">
      <c r="T921" s="400" t="s">
        <v>73</v>
      </c>
      <c r="U921" s="413">
        <v>44064</v>
      </c>
      <c r="V921" s="406">
        <v>1.4413865928908384E-3</v>
      </c>
      <c r="W921" s="406">
        <v>1.448652192156456E-3</v>
      </c>
      <c r="X921" s="407">
        <f t="shared" si="36"/>
        <v>-7.2655992656176033E-2</v>
      </c>
      <c r="Z921" s="400" t="s">
        <v>73</v>
      </c>
      <c r="AA921" s="413">
        <v>44063</v>
      </c>
      <c r="AB921" s="406">
        <v>1.5336579397923808E-3</v>
      </c>
      <c r="AC921" s="406">
        <v>1.4453046555496184E-3</v>
      </c>
      <c r="AD921" s="407">
        <f t="shared" si="37"/>
        <v>0.88353284242762353</v>
      </c>
    </row>
    <row r="922" spans="20:30" x14ac:dyDescent="0.2">
      <c r="T922" s="400" t="s">
        <v>73</v>
      </c>
      <c r="U922" s="413">
        <v>44067</v>
      </c>
      <c r="V922" s="406">
        <v>1.4477275801523287E-3</v>
      </c>
      <c r="W922" s="406">
        <v>1.4550418864565824E-3</v>
      </c>
      <c r="X922" s="407">
        <f t="shared" si="36"/>
        <v>-7.3143063042536816E-2</v>
      </c>
      <c r="Z922" s="400" t="s">
        <v>73</v>
      </c>
      <c r="AA922" s="413">
        <v>44064</v>
      </c>
      <c r="AB922" s="406">
        <v>1.540030381691083E-3</v>
      </c>
      <c r="AC922" s="406">
        <v>1.4516057058586202E-3</v>
      </c>
      <c r="AD922" s="407">
        <f t="shared" si="37"/>
        <v>0.88424675832462829</v>
      </c>
    </row>
    <row r="923" spans="20:30" x14ac:dyDescent="0.2">
      <c r="T923" s="400" t="s">
        <v>73</v>
      </c>
      <c r="U923" s="413">
        <v>44068</v>
      </c>
      <c r="V923" s="406">
        <v>1.4604265196123782E-3</v>
      </c>
      <c r="W923" s="406">
        <v>1.4678346749245714E-3</v>
      </c>
      <c r="X923" s="407">
        <f t="shared" si="36"/>
        <v>-7.4081553121932084E-2</v>
      </c>
      <c r="Z923" s="400" t="s">
        <v>73</v>
      </c>
      <c r="AA923" s="413">
        <v>44067</v>
      </c>
      <c r="AB923" s="406">
        <v>1.5527915243572781E-3</v>
      </c>
      <c r="AC923" s="406">
        <v>1.4642278817787004E-3</v>
      </c>
      <c r="AD923" s="407">
        <f t="shared" si="37"/>
        <v>0.88563642578577639</v>
      </c>
    </row>
    <row r="924" spans="20:30" x14ac:dyDescent="0.2">
      <c r="T924" s="400" t="s">
        <v>73</v>
      </c>
      <c r="U924" s="413">
        <v>44069</v>
      </c>
      <c r="V924" s="406">
        <v>1.4731424471326883E-3</v>
      </c>
      <c r="W924" s="406">
        <v>1.4806408681760387E-3</v>
      </c>
      <c r="X924" s="407">
        <f t="shared" si="36"/>
        <v>-7.4984210433504547E-2</v>
      </c>
      <c r="Z924" s="400" t="s">
        <v>73</v>
      </c>
      <c r="AA924" s="413">
        <v>44068</v>
      </c>
      <c r="AB924" s="406">
        <v>1.5655689483777739E-3</v>
      </c>
      <c r="AC924" s="406">
        <v>1.4768701712683495E-3</v>
      </c>
      <c r="AD924" s="407">
        <f t="shared" si="37"/>
        <v>0.88698777109424454</v>
      </c>
    </row>
    <row r="925" spans="20:30" x14ac:dyDescent="0.2">
      <c r="T925" s="400" t="s">
        <v>73</v>
      </c>
      <c r="U925" s="413">
        <v>44070</v>
      </c>
      <c r="V925" s="406">
        <v>1.4795089161557832E-3</v>
      </c>
      <c r="W925" s="406">
        <v>1.487050669813894E-3</v>
      </c>
      <c r="X925" s="407">
        <f t="shared" si="36"/>
        <v>-7.54175365811076E-2</v>
      </c>
      <c r="Z925" s="400" t="s">
        <v>73</v>
      </c>
      <c r="AA925" s="413">
        <v>44069</v>
      </c>
      <c r="AB925" s="406">
        <v>1.5719658122105298E-3</v>
      </c>
      <c r="AC925" s="406">
        <v>1.4832013917774015E-3</v>
      </c>
      <c r="AD925" s="407">
        <f t="shared" si="37"/>
        <v>0.88764420433128277</v>
      </c>
    </row>
    <row r="926" spans="20:30" x14ac:dyDescent="0.2">
      <c r="T926" s="400" t="s">
        <v>73</v>
      </c>
      <c r="U926" s="413">
        <v>44071</v>
      </c>
      <c r="V926" s="406">
        <v>1.4858804954435549E-3</v>
      </c>
      <c r="W926" s="406">
        <v>1.4934644960556789E-3</v>
      </c>
      <c r="X926" s="407">
        <f t="shared" si="36"/>
        <v>-7.5840006121239992E-2</v>
      </c>
      <c r="Z926" s="400" t="s">
        <v>73</v>
      </c>
      <c r="AA926" s="413">
        <v>44070</v>
      </c>
      <c r="AB926" s="406">
        <v>1.5783675737898603E-3</v>
      </c>
      <c r="AC926" s="406">
        <v>1.4895386692431721E-3</v>
      </c>
      <c r="AD926" s="407">
        <f t="shared" si="37"/>
        <v>0.88828904546688203</v>
      </c>
    </row>
    <row r="927" spans="20:30" x14ac:dyDescent="0.2">
      <c r="T927" s="400" t="s">
        <v>73</v>
      </c>
      <c r="U927" s="413">
        <v>44074</v>
      </c>
      <c r="V927" s="406">
        <v>1.4922571891402229E-3</v>
      </c>
      <c r="W927" s="406">
        <v>1.4998823479574835E-3</v>
      </c>
      <c r="X927" s="407">
        <f t="shared" si="36"/>
        <v>-7.6251588172605939E-2</v>
      </c>
      <c r="Z927" s="400" t="s">
        <v>73</v>
      </c>
      <c r="AA927" s="413">
        <v>44071</v>
      </c>
      <c r="AB927" s="406">
        <v>1.5847742374225187E-3</v>
      </c>
      <c r="AC927" s="406">
        <v>1.4958820110605522E-3</v>
      </c>
      <c r="AD927" s="407">
        <f t="shared" si="37"/>
        <v>0.8889222636196642</v>
      </c>
    </row>
    <row r="928" spans="20:30" x14ac:dyDescent="0.2">
      <c r="T928" s="400" t="s">
        <v>73</v>
      </c>
      <c r="U928" s="413">
        <v>44075</v>
      </c>
      <c r="V928" s="406">
        <v>1.5050276483295176E-3</v>
      </c>
      <c r="W928" s="406">
        <v>1.5127314758158611E-3</v>
      </c>
      <c r="X928" s="407">
        <f t="shared" si="36"/>
        <v>-7.7038274863435161E-2</v>
      </c>
      <c r="Z928" s="400" t="s">
        <v>73</v>
      </c>
      <c r="AA928" s="413">
        <v>44074</v>
      </c>
      <c r="AB928" s="406">
        <v>1.5976039277040967E-3</v>
      </c>
      <c r="AC928" s="406">
        <v>1.5085889480421996E-3</v>
      </c>
      <c r="AD928" s="407">
        <f t="shared" si="37"/>
        <v>0.89014979661897065</v>
      </c>
    </row>
    <row r="929" spans="20:30" x14ac:dyDescent="0.2">
      <c r="T929" s="400" t="s">
        <v>73</v>
      </c>
      <c r="U929" s="413">
        <v>44076</v>
      </c>
      <c r="V929" s="406">
        <v>1.5178152018764848E-3</v>
      </c>
      <c r="W929" s="406">
        <v>1.5255940330479903E-3</v>
      </c>
      <c r="X929" s="407">
        <f t="shared" si="36"/>
        <v>-7.7788311715054889E-2</v>
      </c>
      <c r="Z929" s="400" t="s">
        <v>73</v>
      </c>
      <c r="AA929" s="413">
        <v>44075</v>
      </c>
      <c r="AB929" s="406">
        <v>1.6104500029340662E-3</v>
      </c>
      <c r="AC929" s="406">
        <v>1.5213161760066834E-3</v>
      </c>
      <c r="AD929" s="407">
        <f t="shared" si="37"/>
        <v>0.89133826927382831</v>
      </c>
    </row>
    <row r="930" spans="20:30" x14ac:dyDescent="0.2">
      <c r="T930" s="400" t="s">
        <v>73</v>
      </c>
      <c r="U930" s="413">
        <v>44077</v>
      </c>
      <c r="V930" s="406">
        <v>1.5242175372610098E-3</v>
      </c>
      <c r="W930" s="406">
        <v>1.5320320289321644E-3</v>
      </c>
      <c r="X930" s="407">
        <f t="shared" si="36"/>
        <v>-7.8144916711546122E-2</v>
      </c>
      <c r="Z930" s="400" t="s">
        <v>73</v>
      </c>
      <c r="AA930" s="413">
        <v>44076</v>
      </c>
      <c r="AB930" s="406">
        <v>1.6168812442826802E-3</v>
      </c>
      <c r="AC930" s="406">
        <v>1.5276899547348372E-3</v>
      </c>
      <c r="AD930" s="407">
        <f t="shared" si="37"/>
        <v>0.89191289547842922</v>
      </c>
    </row>
    <row r="931" spans="20:30" x14ac:dyDescent="0.2">
      <c r="T931" s="400" t="s">
        <v>73</v>
      </c>
      <c r="U931" s="413">
        <v>44078</v>
      </c>
      <c r="V931" s="406">
        <v>1.5306250146026653E-3</v>
      </c>
      <c r="W931" s="406">
        <v>1.5384740567327168E-3</v>
      </c>
      <c r="X931" s="407">
        <f t="shared" si="36"/>
        <v>-7.8490421300514951E-2</v>
      </c>
      <c r="Z931" s="400" t="s">
        <v>73</v>
      </c>
      <c r="AA931" s="413">
        <v>44077</v>
      </c>
      <c r="AB931" s="406">
        <v>1.6233174143389611E-3</v>
      </c>
      <c r="AC931" s="406">
        <v>1.534069843404037E-3</v>
      </c>
      <c r="AD931" s="407">
        <f t="shared" si="37"/>
        <v>0.89247570934924103</v>
      </c>
    </row>
    <row r="932" spans="20:30" x14ac:dyDescent="0.2">
      <c r="T932" s="400" t="s">
        <v>73</v>
      </c>
      <c r="U932" s="413">
        <v>44081</v>
      </c>
      <c r="V932" s="406">
        <v>1.5370376384524372E-3</v>
      </c>
      <c r="W932" s="406">
        <v>1.5449201176687037E-3</v>
      </c>
      <c r="X932" s="407">
        <f t="shared" si="36"/>
        <v>-7.8824792162665663E-2</v>
      </c>
      <c r="Z932" s="400" t="s">
        <v>73</v>
      </c>
      <c r="AA932" s="413">
        <v>44078</v>
      </c>
      <c r="AB932" s="406">
        <v>1.6297585176539193E-3</v>
      </c>
      <c r="AC932" s="406">
        <v>1.5404558500597416E-3</v>
      </c>
      <c r="AD932" s="407">
        <f t="shared" si="37"/>
        <v>0.89302667594177731</v>
      </c>
    </row>
    <row r="933" spans="20:30" x14ac:dyDescent="0.2">
      <c r="T933" s="400" t="s">
        <v>73</v>
      </c>
      <c r="U933" s="413">
        <v>44082</v>
      </c>
      <c r="V933" s="406">
        <v>1.5498800642958495E-3</v>
      </c>
      <c r="W933" s="406">
        <v>1.5578256879538491E-3</v>
      </c>
      <c r="X933" s="407">
        <f t="shared" si="36"/>
        <v>-7.94562365799968E-2</v>
      </c>
      <c r="Z933" s="400" t="s">
        <v>73</v>
      </c>
      <c r="AA933" s="413">
        <v>44081</v>
      </c>
      <c r="AB933" s="406">
        <v>1.6426571908807683E-3</v>
      </c>
      <c r="AC933" s="406">
        <v>1.5532482939380208E-3</v>
      </c>
      <c r="AD933" s="407">
        <f t="shared" si="37"/>
        <v>0.89408896942747529</v>
      </c>
    </row>
    <row r="934" spans="20:30" x14ac:dyDescent="0.2">
      <c r="T934" s="400" t="s">
        <v>73</v>
      </c>
      <c r="U934" s="413">
        <v>44083</v>
      </c>
      <c r="V934" s="406">
        <v>1.5627396909210667E-3</v>
      </c>
      <c r="W934" s="406">
        <v>1.5707447121842142E-3</v>
      </c>
      <c r="X934" s="407">
        <f t="shared" si="36"/>
        <v>-8.005021263147441E-2</v>
      </c>
      <c r="Z934" s="400" t="s">
        <v>73</v>
      </c>
      <c r="AA934" s="413">
        <v>44082</v>
      </c>
      <c r="AB934" s="406">
        <v>1.6555723528071395E-3</v>
      </c>
      <c r="AC934" s="406">
        <v>1.5660612065603301E-3</v>
      </c>
      <c r="AD934" s="407">
        <f t="shared" si="37"/>
        <v>0.89511146246809381</v>
      </c>
    </row>
    <row r="935" spans="20:30" x14ac:dyDescent="0.2">
      <c r="T935" s="400" t="s">
        <v>73</v>
      </c>
      <c r="U935" s="413">
        <v>44084</v>
      </c>
      <c r="V935" s="406">
        <v>1.5691781160593792E-3</v>
      </c>
      <c r="W935" s="406">
        <v>1.5772109537467935E-3</v>
      </c>
      <c r="X935" s="407">
        <f t="shared" si="36"/>
        <v>-8.0328376874142737E-2</v>
      </c>
      <c r="Z935" s="400" t="s">
        <v>73</v>
      </c>
      <c r="AA935" s="413">
        <v>44083</v>
      </c>
      <c r="AB935" s="406">
        <v>1.6620381891318341E-3</v>
      </c>
      <c r="AC935" s="406">
        <v>1.5724779162680854E-3</v>
      </c>
      <c r="AD935" s="407">
        <f t="shared" si="37"/>
        <v>0.89560272863748769</v>
      </c>
    </row>
    <row r="936" spans="20:30" x14ac:dyDescent="0.2">
      <c r="T936" s="400" t="s">
        <v>73</v>
      </c>
      <c r="U936" s="413">
        <v>44085</v>
      </c>
      <c r="V936" s="406">
        <v>1.5756217150913621E-3</v>
      </c>
      <c r="W936" s="406">
        <v>1.5836812348635711E-3</v>
      </c>
      <c r="X936" s="407">
        <f t="shared" si="36"/>
        <v>-8.0595197722089285E-2</v>
      </c>
      <c r="Z936" s="400" t="s">
        <v>73</v>
      </c>
      <c r="AA936" s="413">
        <v>44084</v>
      </c>
      <c r="AB936" s="406">
        <v>1.6685089855319306E-3</v>
      </c>
      <c r="AC936" s="406">
        <v>1.5789007894703572E-3</v>
      </c>
      <c r="AD936" s="407">
        <f t="shared" si="37"/>
        <v>0.89608196061573364</v>
      </c>
    </row>
    <row r="937" spans="20:30" x14ac:dyDescent="0.2">
      <c r="T937" s="400" t="s">
        <v>73</v>
      </c>
      <c r="U937" s="413">
        <v>44088</v>
      </c>
      <c r="V937" s="406">
        <v>1.5820704926490172E-3</v>
      </c>
      <c r="W937" s="406">
        <v>1.5901555561032086E-3</v>
      </c>
      <c r="X937" s="407">
        <f t="shared" si="36"/>
        <v>-8.0850634541914601E-2</v>
      </c>
      <c r="Z937" s="400" t="s">
        <v>73</v>
      </c>
      <c r="AA937" s="413">
        <v>44085</v>
      </c>
      <c r="AB937" s="406">
        <v>1.6749847462330992E-3</v>
      </c>
      <c r="AC937" s="406">
        <v>1.5853298337247421E-3</v>
      </c>
      <c r="AD937" s="407">
        <f t="shared" si="37"/>
        <v>0.89654912508357065</v>
      </c>
    </row>
    <row r="938" spans="20:30" x14ac:dyDescent="0.2">
      <c r="T938" s="400" t="s">
        <v>73</v>
      </c>
      <c r="U938" s="413">
        <v>44089</v>
      </c>
      <c r="V938" s="406">
        <v>1.5949853321979791E-3</v>
      </c>
      <c r="W938" s="406">
        <v>1.6031176719463296E-3</v>
      </c>
      <c r="X938" s="407">
        <f t="shared" si="36"/>
        <v>-8.1323397483504339E-2</v>
      </c>
      <c r="Z938" s="400" t="s">
        <v>73</v>
      </c>
      <c r="AA938" s="413">
        <v>44088</v>
      </c>
      <c r="AB938" s="406">
        <v>1.6879528378410649E-3</v>
      </c>
      <c r="AC938" s="406">
        <v>1.5982085305537438E-3</v>
      </c>
      <c r="AD938" s="407">
        <f t="shared" si="37"/>
        <v>0.89744307287321134</v>
      </c>
    </row>
    <row r="939" spans="20:30" x14ac:dyDescent="0.2">
      <c r="T939" s="400" t="s">
        <v>73</v>
      </c>
      <c r="U939" s="413">
        <v>44090</v>
      </c>
      <c r="V939" s="406">
        <v>1.6079174789071992E-3</v>
      </c>
      <c r="W939" s="406">
        <v>1.6160932660975805E-3</v>
      </c>
      <c r="X939" s="407">
        <f t="shared" si="36"/>
        <v>-8.1757871903812618E-2</v>
      </c>
      <c r="Z939" s="400" t="s">
        <v>73</v>
      </c>
      <c r="AA939" s="413">
        <v>44089</v>
      </c>
      <c r="AB939" s="406">
        <v>1.7009375218443046E-3</v>
      </c>
      <c r="AC939" s="406">
        <v>1.6111078737968835E-3</v>
      </c>
      <c r="AD939" s="407">
        <f t="shared" si="37"/>
        <v>0.89829648047421107</v>
      </c>
    </row>
    <row r="940" spans="20:30" x14ac:dyDescent="0.2">
      <c r="T940" s="400" t="s">
        <v>73</v>
      </c>
      <c r="U940" s="413">
        <v>44091</v>
      </c>
      <c r="V940" s="406">
        <v>1.6143922172729263E-3</v>
      </c>
      <c r="W940" s="406">
        <v>1.6225878050958383E-3</v>
      </c>
      <c r="X940" s="407">
        <f t="shared" si="36"/>
        <v>-8.1955878229119941E-2</v>
      </c>
      <c r="Z940" s="400" t="s">
        <v>73</v>
      </c>
      <c r="AA940" s="413">
        <v>44090</v>
      </c>
      <c r="AB940" s="406">
        <v>1.7074381710929314E-3</v>
      </c>
      <c r="AC940" s="406">
        <v>1.6175678877322452E-3</v>
      </c>
      <c r="AD940" s="407">
        <f t="shared" si="37"/>
        <v>0.89870283360686187</v>
      </c>
    </row>
    <row r="941" spans="20:30" x14ac:dyDescent="0.2">
      <c r="T941" s="400" t="s">
        <v>73</v>
      </c>
      <c r="U941" s="413">
        <v>44092</v>
      </c>
      <c r="V941" s="406">
        <v>1.6208721617125171E-3</v>
      </c>
      <c r="W941" s="406">
        <v>1.6290863907171044E-3</v>
      </c>
      <c r="X941" s="407">
        <f t="shared" si="36"/>
        <v>-8.2142290045873062E-2</v>
      </c>
      <c r="Z941" s="400" t="s">
        <v>73</v>
      </c>
      <c r="AA941" s="413">
        <v>44091</v>
      </c>
      <c r="AB941" s="406">
        <v>1.713943811378198E-3</v>
      </c>
      <c r="AC941" s="406">
        <v>1.6240341182278204E-3</v>
      </c>
      <c r="AD941" s="407">
        <f t="shared" si="37"/>
        <v>0.8990969315037759</v>
      </c>
    </row>
    <row r="942" spans="20:30" x14ac:dyDescent="0.2">
      <c r="T942" s="400" t="s">
        <v>73</v>
      </c>
      <c r="U942" s="413">
        <v>44095</v>
      </c>
      <c r="V942" s="406">
        <v>1.6273573162890939E-3</v>
      </c>
      <c r="W942" s="406">
        <v>1.635589024017646E-3</v>
      </c>
      <c r="X942" s="407">
        <f t="shared" si="36"/>
        <v>-8.2317077285520152E-2</v>
      </c>
      <c r="Z942" s="400" t="s">
        <v>73</v>
      </c>
      <c r="AA942" s="413">
        <v>44092</v>
      </c>
      <c r="AB942" s="406">
        <v>1.7204544472508426E-3</v>
      </c>
      <c r="AC942" s="406">
        <v>1.6305065731662728E-3</v>
      </c>
      <c r="AD942" s="407">
        <f t="shared" si="37"/>
        <v>0.89947874084569857</v>
      </c>
    </row>
    <row r="943" spans="20:30" x14ac:dyDescent="0.2">
      <c r="T943" s="400" t="s">
        <v>73</v>
      </c>
      <c r="U943" s="413">
        <v>44096</v>
      </c>
      <c r="V943" s="406">
        <v>1.6403450165830859E-3</v>
      </c>
      <c r="W943" s="406">
        <v>1.648607788399499E-3</v>
      </c>
      <c r="X943" s="407">
        <f t="shared" si="36"/>
        <v>-8.2627718164130642E-2</v>
      </c>
      <c r="Z943" s="400" t="s">
        <v>73</v>
      </c>
      <c r="AA943" s="413">
        <v>44095</v>
      </c>
      <c r="AB943" s="406">
        <v>1.7334923926703946E-3</v>
      </c>
      <c r="AC943" s="406">
        <v>1.6434722690791398E-3</v>
      </c>
      <c r="AD943" s="407">
        <f t="shared" si="37"/>
        <v>0.90020123591254753</v>
      </c>
    </row>
    <row r="944" spans="20:30" x14ac:dyDescent="0.2">
      <c r="T944" s="400" t="s">
        <v>73</v>
      </c>
      <c r="U944" s="413">
        <v>44097</v>
      </c>
      <c r="V944" s="406">
        <v>1.6533501304743519E-3</v>
      </c>
      <c r="W944" s="406">
        <v>1.6616400556255307E-3</v>
      </c>
      <c r="X944" s="407">
        <f t="shared" si="36"/>
        <v>-8.2899251511788383E-2</v>
      </c>
      <c r="Z944" s="400" t="s">
        <v>73</v>
      </c>
      <c r="AA944" s="413">
        <v>44096</v>
      </c>
      <c r="AB944" s="406">
        <v>1.7465470340541705E-3</v>
      </c>
      <c r="AC944" s="406">
        <v>1.6564587889069805E-3</v>
      </c>
      <c r="AD944" s="407">
        <f t="shared" si="37"/>
        <v>0.90088245147189983</v>
      </c>
    </row>
    <row r="945" spans="20:30" x14ac:dyDescent="0.2">
      <c r="T945" s="400" t="s">
        <v>73</v>
      </c>
      <c r="U945" s="413">
        <v>44098</v>
      </c>
      <c r="V945" s="406">
        <v>1.659861405703408E-3</v>
      </c>
      <c r="W945" s="406">
        <v>1.6681629433289995E-3</v>
      </c>
      <c r="X945" s="407">
        <f t="shared" si="36"/>
        <v>-8.3015376255914528E-2</v>
      </c>
      <c r="Z945" s="400" t="s">
        <v>73</v>
      </c>
      <c r="AA945" s="413">
        <v>44097</v>
      </c>
      <c r="AB945" s="406">
        <v>1.7530827140118021E-3</v>
      </c>
      <c r="AC945" s="406">
        <v>1.6629624799112605E-3</v>
      </c>
      <c r="AD945" s="407">
        <f t="shared" si="37"/>
        <v>0.90120234100541641</v>
      </c>
    </row>
    <row r="946" spans="20:30" x14ac:dyDescent="0.2">
      <c r="T946" s="400" t="s">
        <v>73</v>
      </c>
      <c r="U946" s="413">
        <v>44099</v>
      </c>
      <c r="V946" s="406">
        <v>1.6663779187800873E-3</v>
      </c>
      <c r="W946" s="406">
        <v>1.6746898852118153E-3</v>
      </c>
      <c r="X946" s="407">
        <f t="shared" si="36"/>
        <v>-8.3119664317280434E-2</v>
      </c>
      <c r="Z946" s="400" t="s">
        <v>73</v>
      </c>
      <c r="AA946" s="413">
        <v>44098</v>
      </c>
      <c r="AB946" s="406">
        <v>1.7596234160484822E-3</v>
      </c>
      <c r="AC946" s="406">
        <v>1.6694724409476818E-3</v>
      </c>
      <c r="AD946" s="407">
        <f t="shared" si="37"/>
        <v>0.90150975100800446</v>
      </c>
    </row>
    <row r="947" spans="20:30" x14ac:dyDescent="0.2">
      <c r="T947" s="400" t="s">
        <v>73</v>
      </c>
      <c r="U947" s="413">
        <v>44102</v>
      </c>
      <c r="V947" s="406">
        <v>1.6728996741740506E-3</v>
      </c>
      <c r="W947" s="406">
        <v>1.6812208820866448E-3</v>
      </c>
      <c r="X947" s="407">
        <f t="shared" si="36"/>
        <v>-8.3212079125941946E-2</v>
      </c>
      <c r="Z947" s="400" t="s">
        <v>73</v>
      </c>
      <c r="AA947" s="413">
        <v>44099</v>
      </c>
      <c r="AB947" s="406">
        <v>1.7661691446338923E-3</v>
      </c>
      <c r="AC947" s="406">
        <v>1.6759886795740331E-3</v>
      </c>
      <c r="AD947" s="407">
        <f t="shared" si="37"/>
        <v>0.9018046505985915</v>
      </c>
    </row>
    <row r="948" spans="20:30" x14ac:dyDescent="0.2">
      <c r="T948" s="400" t="s">
        <v>73</v>
      </c>
      <c r="U948" s="413">
        <v>44103</v>
      </c>
      <c r="V948" s="406">
        <v>1.6859606821840573E-3</v>
      </c>
      <c r="W948" s="406">
        <v>1.6942963979451381E-3</v>
      </c>
      <c r="X948" s="407">
        <f t="shared" si="36"/>
        <v>-8.3357157610807697E-2</v>
      </c>
      <c r="Z948" s="400" t="s">
        <v>73</v>
      </c>
      <c r="AA948" s="413">
        <v>44102</v>
      </c>
      <c r="AB948" s="406">
        <v>1.7792773793420739E-3</v>
      </c>
      <c r="AC948" s="406">
        <v>1.6890421204811381E-3</v>
      </c>
      <c r="AD948" s="407">
        <f t="shared" si="37"/>
        <v>0.90235258860935863</v>
      </c>
    </row>
    <row r="949" spans="20:30" x14ac:dyDescent="0.2">
      <c r="T949" s="400" t="s">
        <v>73</v>
      </c>
      <c r="U949" s="413">
        <v>44104</v>
      </c>
      <c r="V949" s="406">
        <v>1.6990392103419542E-3</v>
      </c>
      <c r="W949" s="406">
        <v>1.7073854413612018E-3</v>
      </c>
      <c r="X949" s="407">
        <f t="shared" si="36"/>
        <v>-8.3462310192475728E-2</v>
      </c>
      <c r="Z949" s="400" t="s">
        <v>73</v>
      </c>
      <c r="AA949" s="413">
        <v>44103</v>
      </c>
      <c r="AB949" s="406">
        <v>1.7924024136879047E-3</v>
      </c>
      <c r="AC949" s="406">
        <v>1.7021165629979432E-3</v>
      </c>
      <c r="AD949" s="407">
        <f t="shared" si="37"/>
        <v>0.90285850689961455</v>
      </c>
    </row>
    <row r="950" spans="20:30" x14ac:dyDescent="0.2">
      <c r="T950" s="400" t="s">
        <v>73</v>
      </c>
      <c r="U950" s="413">
        <v>44105</v>
      </c>
      <c r="V950" s="406">
        <v>1.7055872459074612E-3</v>
      </c>
      <c r="W950" s="406">
        <v>1.7139367292830759E-3</v>
      </c>
      <c r="X950" s="407">
        <f t="shared" si="36"/>
        <v>-8.3494833756146525E-2</v>
      </c>
      <c r="Z950" s="400" t="s">
        <v>73</v>
      </c>
      <c r="AA950" s="413">
        <v>44104</v>
      </c>
      <c r="AB950" s="406">
        <v>1.7989733418955572E-3</v>
      </c>
      <c r="AC950" s="406">
        <v>1.7086643040746257E-3</v>
      </c>
      <c r="AD950" s="407">
        <f t="shared" si="37"/>
        <v>0.90309037820931504</v>
      </c>
    </row>
    <row r="951" spans="20:30" x14ac:dyDescent="0.2">
      <c r="T951" s="400" t="s">
        <v>73</v>
      </c>
      <c r="U951" s="413">
        <v>44106</v>
      </c>
      <c r="V951" s="406">
        <v>1.7121405511758658E-3</v>
      </c>
      <c r="W951" s="406">
        <v>1.7204920787783655E-3</v>
      </c>
      <c r="X951" s="407">
        <f t="shared" si="36"/>
        <v>-8.3515276024996421E-2</v>
      </c>
      <c r="Z951" s="400" t="s">
        <v>73</v>
      </c>
      <c r="AA951" s="413">
        <v>44105</v>
      </c>
      <c r="AB951" s="406">
        <v>1.8055493233874666E-3</v>
      </c>
      <c r="AC951" s="406">
        <v>1.7152183685743411E-3</v>
      </c>
      <c r="AD951" s="407">
        <f t="shared" si="37"/>
        <v>0.90330954813125497</v>
      </c>
    </row>
    <row r="952" spans="20:30" x14ac:dyDescent="0.2">
      <c r="T952" s="400" t="s">
        <v>73</v>
      </c>
      <c r="U952" s="413">
        <v>44109</v>
      </c>
      <c r="V952" s="406">
        <v>1.7186991306976822E-3</v>
      </c>
      <c r="W952" s="406">
        <v>1.7270514906593223E-3</v>
      </c>
      <c r="X952" s="407">
        <f t="shared" si="36"/>
        <v>-8.3523599616400213E-2</v>
      </c>
      <c r="Z952" s="400" t="s">
        <v>73</v>
      </c>
      <c r="AA952" s="413">
        <v>44106</v>
      </c>
      <c r="AB952" s="406">
        <v>1.812130362470341E-3</v>
      </c>
      <c r="AC952" s="406">
        <v>1.7217787638919243E-3</v>
      </c>
      <c r="AD952" s="407">
        <f t="shared" si="37"/>
        <v>0.9035159857841667</v>
      </c>
    </row>
    <row r="953" spans="20:30" x14ac:dyDescent="0.2">
      <c r="T953" s="400" t="s">
        <v>73</v>
      </c>
      <c r="U953" s="413">
        <v>44110</v>
      </c>
      <c r="V953" s="406">
        <v>1.731833893594506E-3</v>
      </c>
      <c r="W953" s="406">
        <v>1.7401838612136355E-3</v>
      </c>
      <c r="X953" s="407">
        <f t="shared" si="36"/>
        <v>-8.3499676191295127E-2</v>
      </c>
      <c r="Z953" s="400" t="s">
        <v>73</v>
      </c>
      <c r="AA953" s="413">
        <v>44109</v>
      </c>
      <c r="AB953" s="406">
        <v>1.8253093218528668E-3</v>
      </c>
      <c r="AC953" s="406">
        <v>1.7349206959102136E-3</v>
      </c>
      <c r="AD953" s="407">
        <f t="shared" si="37"/>
        <v>0.90388625942653233</v>
      </c>
    </row>
    <row r="954" spans="20:30" x14ac:dyDescent="0.2">
      <c r="T954" s="400" t="s">
        <v>73</v>
      </c>
      <c r="U954" s="413">
        <v>44111</v>
      </c>
      <c r="V954" s="406">
        <v>1.7449862829843142E-3</v>
      </c>
      <c r="W954" s="406">
        <v>1.7533297837346914E-3</v>
      </c>
      <c r="X954" s="407">
        <f t="shared" si="36"/>
        <v>-8.3435007503772099E-2</v>
      </c>
      <c r="Z954" s="400" t="s">
        <v>73</v>
      </c>
      <c r="AA954" s="413">
        <v>44110</v>
      </c>
      <c r="AB954" s="406">
        <v>1.8385051846703437E-3</v>
      </c>
      <c r="AC954" s="406">
        <v>1.7480838071750222E-3</v>
      </c>
      <c r="AD954" s="407">
        <f t="shared" si="37"/>
        <v>0.90421377495321498</v>
      </c>
    </row>
    <row r="955" spans="20:30" x14ac:dyDescent="0.2">
      <c r="T955" s="400" t="s">
        <v>73</v>
      </c>
      <c r="U955" s="413">
        <v>44112</v>
      </c>
      <c r="V955" s="406">
        <v>1.7515713024407521E-3</v>
      </c>
      <c r="W955" s="406">
        <v>1.7599095235509097E-3</v>
      </c>
      <c r="X955" s="407">
        <f t="shared" si="36"/>
        <v>-8.3382211101576231E-2</v>
      </c>
      <c r="Z955" s="400" t="s">
        <v>73</v>
      </c>
      <c r="AA955" s="413">
        <v>44111</v>
      </c>
      <c r="AB955" s="406">
        <v>1.8451115788316835E-3</v>
      </c>
      <c r="AC955" s="406">
        <v>1.7546759713275731E-3</v>
      </c>
      <c r="AD955" s="407">
        <f t="shared" si="37"/>
        <v>0.90435607504110427</v>
      </c>
    </row>
    <row r="956" spans="20:30" x14ac:dyDescent="0.2">
      <c r="T956" s="400" t="s">
        <v>73</v>
      </c>
      <c r="U956" s="413">
        <v>44113</v>
      </c>
      <c r="V956" s="406">
        <v>1.7581616234548475E-3</v>
      </c>
      <c r="W956" s="406">
        <v>1.7664933322528438E-3</v>
      </c>
      <c r="X956" s="407">
        <f t="shared" si="36"/>
        <v>-8.3317087979963012E-2</v>
      </c>
      <c r="Z956" s="400" t="s">
        <v>73</v>
      </c>
      <c r="AA956" s="413">
        <v>44112</v>
      </c>
      <c r="AB956" s="406">
        <v>1.8517230574006808E-3</v>
      </c>
      <c r="AC956" s="406">
        <v>1.7612745122935177E-3</v>
      </c>
      <c r="AD956" s="407">
        <f t="shared" si="37"/>
        <v>0.90448545107163103</v>
      </c>
    </row>
    <row r="957" spans="20:30" x14ac:dyDescent="0.2">
      <c r="T957" s="400" t="s">
        <v>73</v>
      </c>
      <c r="U957" s="413">
        <v>44116</v>
      </c>
      <c r="V957" s="406">
        <v>1.7647572507400676E-3</v>
      </c>
      <c r="W957" s="406">
        <v>1.7730812105719001E-3</v>
      </c>
      <c r="X957" s="407">
        <f t="shared" si="36"/>
        <v>-8.3239598318324712E-2</v>
      </c>
      <c r="Z957" s="400" t="s">
        <v>73</v>
      </c>
      <c r="AA957" s="413">
        <v>44113</v>
      </c>
      <c r="AB957" s="406">
        <v>1.8583396246844839E-3</v>
      </c>
      <c r="AC957" s="406">
        <v>1.7678794373055713E-3</v>
      </c>
      <c r="AD957" s="407">
        <f t="shared" si="37"/>
        <v>0.90460187378912627</v>
      </c>
    </row>
    <row r="958" spans="20:30" x14ac:dyDescent="0.2">
      <c r="T958" s="400" t="s">
        <v>73</v>
      </c>
      <c r="U958" s="413">
        <v>44117</v>
      </c>
      <c r="V958" s="406">
        <v>1.7779662154580134E-3</v>
      </c>
      <c r="W958" s="406">
        <v>1.7862705388065436E-3</v>
      </c>
      <c r="X958" s="407">
        <f t="shared" si="36"/>
        <v>-8.3043233485302362E-2</v>
      </c>
      <c r="Z958" s="400" t="s">
        <v>73</v>
      </c>
      <c r="AA958" s="413">
        <v>44116</v>
      </c>
      <c r="AB958" s="406">
        <v>1.8715897443038561E-3</v>
      </c>
      <c r="AC958" s="406">
        <v>1.7811106064290843E-3</v>
      </c>
      <c r="AD958" s="407">
        <f t="shared" si="37"/>
        <v>0.90479137874771798</v>
      </c>
    </row>
    <row r="959" spans="20:30" x14ac:dyDescent="0.2">
      <c r="T959" s="400" t="s">
        <v>73</v>
      </c>
      <c r="U959" s="413">
        <v>44118</v>
      </c>
      <c r="V959" s="406">
        <v>1.7911929131182145E-3</v>
      </c>
      <c r="W959" s="406">
        <v>1.7994734435006637E-3</v>
      </c>
      <c r="X959" s="407">
        <f t="shared" si="36"/>
        <v>-8.2805303824491638E-2</v>
      </c>
      <c r="Z959" s="400" t="s">
        <v>73</v>
      </c>
      <c r="AA959" s="413">
        <v>44117</v>
      </c>
      <c r="AB959" s="406">
        <v>1.8848568709250578E-3</v>
      </c>
      <c r="AC959" s="406">
        <v>1.7943631322975728E-3</v>
      </c>
      <c r="AD959" s="407">
        <f t="shared" si="37"/>
        <v>0.90493738627484999</v>
      </c>
    </row>
    <row r="960" spans="20:30" x14ac:dyDescent="0.2">
      <c r="T960" s="400" t="s">
        <v>73</v>
      </c>
      <c r="U960" s="413">
        <v>44119</v>
      </c>
      <c r="V960" s="406">
        <v>1.797815139856915E-3</v>
      </c>
      <c r="W960" s="406">
        <v>1.8060816867241337E-3</v>
      </c>
      <c r="X960" s="407">
        <f t="shared" si="36"/>
        <v>-8.2665468672186562E-2</v>
      </c>
      <c r="Z960" s="400" t="s">
        <v>73</v>
      </c>
      <c r="AA960" s="413">
        <v>44118</v>
      </c>
      <c r="AB960" s="406">
        <v>1.891498948743125E-3</v>
      </c>
      <c r="AC960" s="406">
        <v>1.8010000927725389E-3</v>
      </c>
      <c r="AD960" s="407">
        <f t="shared" si="37"/>
        <v>0.90498855970586134</v>
      </c>
    </row>
    <row r="961" spans="20:30" x14ac:dyDescent="0.2">
      <c r="T961" s="400" t="s">
        <v>73</v>
      </c>
      <c r="U961" s="413">
        <v>44120</v>
      </c>
      <c r="V961" s="406">
        <v>1.8044427002522328E-3</v>
      </c>
      <c r="W961" s="406">
        <v>1.8126940059834987E-3</v>
      </c>
      <c r="X961" s="407">
        <f t="shared" si="36"/>
        <v>-8.2513057312659593E-2</v>
      </c>
      <c r="Z961" s="400" t="s">
        <v>73</v>
      </c>
      <c r="AA961" s="413">
        <v>44119</v>
      </c>
      <c r="AB961" s="406">
        <v>1.8981461422552055E-3</v>
      </c>
      <c r="AC961" s="406">
        <v>1.8076434830453006E-3</v>
      </c>
      <c r="AD961" s="407">
        <f t="shared" si="37"/>
        <v>0.90502659209904879</v>
      </c>
    </row>
    <row r="962" spans="20:30" x14ac:dyDescent="0.2">
      <c r="T962" s="400" t="s">
        <v>73</v>
      </c>
      <c r="U962" s="413">
        <v>44123</v>
      </c>
      <c r="V962" s="406">
        <v>1.8110755986923456E-3</v>
      </c>
      <c r="W962" s="406">
        <v>1.8193104024975567E-3</v>
      </c>
      <c r="X962" s="407">
        <f t="shared" si="36"/>
        <v>-8.2348038052111688E-2</v>
      </c>
      <c r="Z962" s="400" t="s">
        <v>73</v>
      </c>
      <c r="AA962" s="413">
        <v>44120</v>
      </c>
      <c r="AB962" s="406">
        <v>1.9047984554431486E-3</v>
      </c>
      <c r="AC962" s="406">
        <v>1.8142933109172288E-3</v>
      </c>
      <c r="AD962" s="407">
        <f t="shared" si="37"/>
        <v>0.90505144525919712</v>
      </c>
    </row>
    <row r="963" spans="20:30" x14ac:dyDescent="0.2">
      <c r="T963" s="400" t="s">
        <v>73</v>
      </c>
      <c r="U963" s="413">
        <v>44124</v>
      </c>
      <c r="V963" s="406">
        <v>1.8243592123602036E-3</v>
      </c>
      <c r="W963" s="406">
        <v>1.8325567913512184E-3</v>
      </c>
      <c r="X963" s="407">
        <f t="shared" si="36"/>
        <v>-8.1975789910147895E-2</v>
      </c>
      <c r="Z963" s="400" t="s">
        <v>73</v>
      </c>
      <c r="AA963" s="413">
        <v>44123</v>
      </c>
      <c r="AB963" s="406">
        <v>1.9181201705758314E-3</v>
      </c>
      <c r="AC963" s="406">
        <v>1.8276144630943762E-3</v>
      </c>
      <c r="AD963" s="407">
        <f t="shared" si="37"/>
        <v>0.905057074814552</v>
      </c>
    </row>
    <row r="964" spans="20:30" x14ac:dyDescent="0.2">
      <c r="T964" s="400" t="s">
        <v>73</v>
      </c>
      <c r="U964" s="413">
        <v>44125</v>
      </c>
      <c r="V964" s="406">
        <v>1.8376606653778297E-3</v>
      </c>
      <c r="W964" s="406">
        <v>1.8458167811694725E-3</v>
      </c>
      <c r="X964" s="407">
        <f t="shared" si="36"/>
        <v>-8.1561157916428151E-2</v>
      </c>
      <c r="Z964" s="400" t="s">
        <v>73</v>
      </c>
      <c r="AA964" s="413">
        <v>44124</v>
      </c>
      <c r="AB964" s="406">
        <v>1.9314589964556067E-3</v>
      </c>
      <c r="AC964" s="406">
        <v>1.8409571497917103E-3</v>
      </c>
      <c r="AD964" s="407">
        <f t="shared" si="37"/>
        <v>0.90501846663896324</v>
      </c>
    </row>
    <row r="965" spans="20:30" x14ac:dyDescent="0.2">
      <c r="T965" s="400" t="s">
        <v>73</v>
      </c>
      <c r="U965" s="413">
        <v>44126</v>
      </c>
      <c r="V965" s="406">
        <v>1.8443203231152869E-3</v>
      </c>
      <c r="W965" s="406">
        <v>1.8524535793133124E-3</v>
      </c>
      <c r="X965" s="407">
        <f t="shared" si="36"/>
        <v>-8.1332561980254792E-2</v>
      </c>
      <c r="Z965" s="400" t="s">
        <v>73</v>
      </c>
      <c r="AA965" s="413">
        <v>44125</v>
      </c>
      <c r="AB965" s="406">
        <v>1.9381369757960915E-3</v>
      </c>
      <c r="AC965" s="406">
        <v>1.8476392793480103E-3</v>
      </c>
      <c r="AD965" s="407">
        <f t="shared" si="37"/>
        <v>0.90497696448081211</v>
      </c>
    </row>
    <row r="966" spans="20:30" x14ac:dyDescent="0.2">
      <c r="T966" s="400" t="s">
        <v>73</v>
      </c>
      <c r="U966" s="413">
        <v>44127</v>
      </c>
      <c r="V966" s="406">
        <v>1.850985346201811E-3</v>
      </c>
      <c r="W966" s="406">
        <v>1.8590944608056098E-3</v>
      </c>
      <c r="X966" s="407">
        <f t="shared" si="36"/>
        <v>-8.1091146037987408E-2</v>
      </c>
      <c r="Z966" s="400" t="s">
        <v>73</v>
      </c>
      <c r="AA966" s="413">
        <v>44126</v>
      </c>
      <c r="AB966" s="406">
        <v>1.9448201017916987E-3</v>
      </c>
      <c r="AC966" s="406">
        <v>1.8543278921739296E-3</v>
      </c>
      <c r="AD966" s="407">
        <f t="shared" si="37"/>
        <v>0.9049220961776907</v>
      </c>
    </row>
    <row r="967" spans="20:30" x14ac:dyDescent="0.2">
      <c r="T967" s="400" t="s">
        <v>73</v>
      </c>
      <c r="U967" s="413">
        <v>44130</v>
      </c>
      <c r="V967" s="406">
        <v>1.857655739431916E-3</v>
      </c>
      <c r="W967" s="406">
        <v>1.8657394269464287E-3</v>
      </c>
      <c r="X967" s="407">
        <f t="shared" si="36"/>
        <v>-8.0836875145126441E-2</v>
      </c>
      <c r="Z967" s="400" t="s">
        <v>73</v>
      </c>
      <c r="AA967" s="413">
        <v>44127</v>
      </c>
      <c r="AB967" s="406">
        <v>1.951508378749344E-3</v>
      </c>
      <c r="AC967" s="406">
        <v>1.8610229957457603E-3</v>
      </c>
      <c r="AD967" s="407">
        <f t="shared" si="37"/>
        <v>0.90485383003583664</v>
      </c>
    </row>
    <row r="968" spans="20:30" x14ac:dyDescent="0.2">
      <c r="T968" s="400" t="s">
        <v>73</v>
      </c>
      <c r="U968" s="413">
        <v>44131</v>
      </c>
      <c r="V968" s="406">
        <v>1.8710144490450748E-3</v>
      </c>
      <c r="W968" s="406">
        <v>1.8790429794462837E-3</v>
      </c>
      <c r="X968" s="407">
        <f t="shared" ref="X968:X1031" si="38">(V968-W968)*10000</f>
        <v>-8.0285304012088332E-2</v>
      </c>
      <c r="Z968" s="400" t="s">
        <v>73</v>
      </c>
      <c r="AA968" s="413">
        <v>44130</v>
      </c>
      <c r="AB968" s="406">
        <v>1.9649021248435835E-3</v>
      </c>
      <c r="AC968" s="406">
        <v>1.8744348770103844E-3</v>
      </c>
      <c r="AD968" s="407">
        <f t="shared" ref="AD968:AD1031" si="39">(AB968-AC968)*10000</f>
        <v>0.90467247833199171</v>
      </c>
    </row>
    <row r="969" spans="20:30" x14ac:dyDescent="0.2">
      <c r="T969" s="400" t="s">
        <v>73</v>
      </c>
      <c r="U969" s="413">
        <v>44132</v>
      </c>
      <c r="V969" s="406">
        <v>1.8843911044772515E-3</v>
      </c>
      <c r="W969" s="406">
        <v>1.8923601574947655E-3</v>
      </c>
      <c r="X969" s="407">
        <f t="shared" si="38"/>
        <v>-7.9690530175140217E-2</v>
      </c>
      <c r="Z969" s="400" t="s">
        <v>73</v>
      </c>
      <c r="AA969" s="413">
        <v>44131</v>
      </c>
      <c r="AB969" s="406">
        <v>1.9783130853455308E-3</v>
      </c>
      <c r="AC969" s="406">
        <v>1.8878684704312706E-3</v>
      </c>
      <c r="AD969" s="407">
        <f t="shared" si="39"/>
        <v>0.90444614914260202</v>
      </c>
    </row>
    <row r="970" spans="20:30" x14ac:dyDescent="0.2">
      <c r="T970" s="400" t="s">
        <v>73</v>
      </c>
      <c r="U970" s="413">
        <v>44133</v>
      </c>
      <c r="V970" s="406">
        <v>1.8910884165233542E-3</v>
      </c>
      <c r="W970" s="406">
        <v>1.8990255619906822E-3</v>
      </c>
      <c r="X970" s="407">
        <f t="shared" si="38"/>
        <v>-7.9371454673280314E-2</v>
      </c>
      <c r="Z970" s="400" t="s">
        <v>73</v>
      </c>
      <c r="AA970" s="413">
        <v>44132</v>
      </c>
      <c r="AB970" s="406">
        <v>1.9850271839113279E-3</v>
      </c>
      <c r="AC970" s="406">
        <v>1.8945961422337846E-3</v>
      </c>
      <c r="AD970" s="407">
        <f t="shared" si="39"/>
        <v>0.90431041677543333</v>
      </c>
    </row>
    <row r="971" spans="20:30" x14ac:dyDescent="0.2">
      <c r="T971" s="400" t="s">
        <v>73</v>
      </c>
      <c r="U971" s="413">
        <v>44134</v>
      </c>
      <c r="V971" s="406">
        <v>1.8977911260172858E-3</v>
      </c>
      <c r="W971" s="406">
        <v>1.9056950573101434E-3</v>
      </c>
      <c r="X971" s="407">
        <f t="shared" si="38"/>
        <v>-7.9039312928575772E-2</v>
      </c>
      <c r="Z971" s="400" t="s">
        <v>73</v>
      </c>
      <c r="AA971" s="413">
        <v>44133</v>
      </c>
      <c r="AB971" s="406">
        <v>1.9917464601745972E-3</v>
      </c>
      <c r="AC971" s="406">
        <v>1.9013303504526252E-3</v>
      </c>
      <c r="AD971" s="407">
        <f t="shared" si="39"/>
        <v>0.90416109721972027</v>
      </c>
    </row>
    <row r="972" spans="20:30" x14ac:dyDescent="0.2">
      <c r="T972" s="400" t="s">
        <v>73</v>
      </c>
      <c r="U972" s="413">
        <v>44137</v>
      </c>
      <c r="V972" s="406">
        <v>1.9044992375097521E-3</v>
      </c>
      <c r="W972" s="406">
        <v>1.9123686445094083E-3</v>
      </c>
      <c r="X972" s="407">
        <f t="shared" si="38"/>
        <v>-7.8694069996561741E-2</v>
      </c>
      <c r="Z972" s="400" t="s">
        <v>73</v>
      </c>
      <c r="AA972" s="413">
        <v>44134</v>
      </c>
      <c r="AB972" s="406">
        <v>1.998470918523519E-3</v>
      </c>
      <c r="AC972" s="406">
        <v>1.9080711028891504E-3</v>
      </c>
      <c r="AD972" s="407">
        <f t="shared" si="39"/>
        <v>0.90399815634368541</v>
      </c>
    </row>
    <row r="973" spans="20:30" x14ac:dyDescent="0.2">
      <c r="T973" s="400" t="s">
        <v>73</v>
      </c>
      <c r="U973" s="413">
        <v>44138</v>
      </c>
      <c r="V973" s="406">
        <v>1.9179334900358575E-3</v>
      </c>
      <c r="W973" s="406">
        <v>1.9257294637159441E-3</v>
      </c>
      <c r="X973" s="407">
        <f t="shared" si="38"/>
        <v>-7.795973680086539E-2</v>
      </c>
      <c r="Z973" s="400" t="s">
        <v>73</v>
      </c>
      <c r="AA973" s="413">
        <v>44137</v>
      </c>
      <c r="AB973" s="406">
        <v>2.0119371310342395E-3</v>
      </c>
      <c r="AC973" s="406">
        <v>1.9215744593020577E-3</v>
      </c>
      <c r="AD973" s="407">
        <f t="shared" si="39"/>
        <v>0.90362671732181898</v>
      </c>
    </row>
    <row r="974" spans="20:30" x14ac:dyDescent="0.2">
      <c r="T974" s="400" t="s">
        <v>73</v>
      </c>
      <c r="U974" s="413">
        <v>44139</v>
      </c>
      <c r="V974" s="406">
        <v>1.9313857949666722E-3</v>
      </c>
      <c r="W974" s="406">
        <v>1.939103933148412E-3</v>
      </c>
      <c r="X974" s="407">
        <f t="shared" si="38"/>
        <v>-7.7181381817397962E-2</v>
      </c>
      <c r="Z974" s="400" t="s">
        <v>73</v>
      </c>
      <c r="AA974" s="413">
        <v>44138</v>
      </c>
      <c r="AB974" s="406">
        <v>2.0254206615958024E-3</v>
      </c>
      <c r="AC974" s="406">
        <v>1.9350997054755367E-3</v>
      </c>
      <c r="AD974" s="407">
        <f t="shared" si="39"/>
        <v>0.90320956120265716</v>
      </c>
    </row>
    <row r="975" spans="20:30" x14ac:dyDescent="0.2">
      <c r="T975" s="400" t="s">
        <v>73</v>
      </c>
      <c r="U975" s="413">
        <v>44140</v>
      </c>
      <c r="V975" s="406">
        <v>1.9381209848748392E-3</v>
      </c>
      <c r="W975" s="406">
        <v>1.9457979954279592E-3</v>
      </c>
      <c r="X975" s="407">
        <f t="shared" si="38"/>
        <v>-7.6770105531199978E-2</v>
      </c>
      <c r="Z975" s="400" t="s">
        <v>73</v>
      </c>
      <c r="AA975" s="413">
        <v>44139</v>
      </c>
      <c r="AB975" s="406">
        <v>2.0321710970895379E-3</v>
      </c>
      <c r="AC975" s="406">
        <v>1.9418732925262194E-3</v>
      </c>
      <c r="AD975" s="407">
        <f t="shared" si="39"/>
        <v>0.90297804563318562</v>
      </c>
    </row>
    <row r="976" spans="20:30" x14ac:dyDescent="0.2">
      <c r="T976" s="400" t="s">
        <v>73</v>
      </c>
      <c r="U976" s="413">
        <v>44141</v>
      </c>
      <c r="V976" s="406">
        <v>1.9448616042484581E-3</v>
      </c>
      <c r="W976" s="406">
        <v>1.9524961560062866E-3</v>
      </c>
      <c r="X976" s="407">
        <f t="shared" si="38"/>
        <v>-7.6345517578285144E-2</v>
      </c>
      <c r="Z976" s="400" t="s">
        <v>73</v>
      </c>
      <c r="AA976" s="413">
        <v>44140</v>
      </c>
      <c r="AB976" s="406">
        <v>2.0389267413232336E-3</v>
      </c>
      <c r="AC976" s="406">
        <v>1.9486534692213177E-3</v>
      </c>
      <c r="AD976" s="407">
        <f t="shared" si="39"/>
        <v>0.90273272101915958</v>
      </c>
    </row>
    <row r="977" spans="20:30" x14ac:dyDescent="0.2">
      <c r="T977" s="400" t="s">
        <v>73</v>
      </c>
      <c r="U977" s="413">
        <v>44144</v>
      </c>
      <c r="V977" s="406">
        <v>1.9516076575566478E-3</v>
      </c>
      <c r="W977" s="406">
        <v>1.9591984158580664E-3</v>
      </c>
      <c r="X977" s="407">
        <f t="shared" si="38"/>
        <v>-7.5907583014186458E-2</v>
      </c>
      <c r="Z977" s="400" t="s">
        <v>73</v>
      </c>
      <c r="AA977" s="413">
        <v>44141</v>
      </c>
      <c r="AB977" s="406">
        <v>2.0456875987660038E-3</v>
      </c>
      <c r="AC977" s="406">
        <v>1.9554402433618664E-3</v>
      </c>
      <c r="AD977" s="407">
        <f t="shared" si="39"/>
        <v>0.90247355404137442</v>
      </c>
    </row>
    <row r="978" spans="20:30" x14ac:dyDescent="0.2">
      <c r="T978" s="400" t="s">
        <v>73</v>
      </c>
      <c r="U978" s="413">
        <v>44145</v>
      </c>
      <c r="V978" s="406">
        <v>1.9651179000954987E-3</v>
      </c>
      <c r="W978" s="406">
        <v>1.9726166048370714E-3</v>
      </c>
      <c r="X978" s="407">
        <f t="shared" si="38"/>
        <v>-7.4987047415727037E-2</v>
      </c>
      <c r="Z978" s="400" t="s">
        <v>73</v>
      </c>
      <c r="AA978" s="413">
        <v>44144</v>
      </c>
      <c r="AB978" s="406">
        <v>2.0592267131523028E-3</v>
      </c>
      <c r="AC978" s="406">
        <v>1.969035821006577E-3</v>
      </c>
      <c r="AD978" s="407">
        <f t="shared" si="39"/>
        <v>0.90190892145725754</v>
      </c>
    </row>
    <row r="979" spans="20:30" x14ac:dyDescent="0.2">
      <c r="T979" s="400" t="s">
        <v>73</v>
      </c>
      <c r="U979" s="413">
        <v>44146</v>
      </c>
      <c r="V979" s="406">
        <v>1.9786463013949113E-3</v>
      </c>
      <c r="W979" s="406">
        <v>1.9860484684766965E-3</v>
      </c>
      <c r="X979" s="407">
        <f t="shared" si="38"/>
        <v>-7.4021670817851423E-2</v>
      </c>
      <c r="Z979" s="400" t="s">
        <v>73</v>
      </c>
      <c r="AA979" s="413">
        <v>44145</v>
      </c>
      <c r="AB979" s="406">
        <v>2.0727832493686216E-3</v>
      </c>
      <c r="AC979" s="406">
        <v>1.982653466019074E-3</v>
      </c>
      <c r="AD979" s="407">
        <f t="shared" si="39"/>
        <v>0.90129783349547543</v>
      </c>
    </row>
    <row r="980" spans="20:30" x14ac:dyDescent="0.2">
      <c r="T980" s="400" t="s">
        <v>73</v>
      </c>
      <c r="U980" s="413">
        <v>44147</v>
      </c>
      <c r="V980" s="406">
        <v>1.9854195927999489E-3</v>
      </c>
      <c r="W980" s="406">
        <v>1.9927712402967451E-3</v>
      </c>
      <c r="X980" s="407">
        <f t="shared" si="38"/>
        <v>-7.351647496796257E-2</v>
      </c>
      <c r="Z980" s="400" t="s">
        <v>73</v>
      </c>
      <c r="AA980" s="413">
        <v>44146</v>
      </c>
      <c r="AB980" s="406">
        <v>2.07957023933053E-3</v>
      </c>
      <c r="AC980" s="406">
        <v>1.9894733412386166E-3</v>
      </c>
      <c r="AD980" s="407">
        <f t="shared" si="39"/>
        <v>0.90096898091913347</v>
      </c>
    </row>
    <row r="981" spans="20:30" x14ac:dyDescent="0.2">
      <c r="T981" s="400" t="s">
        <v>73</v>
      </c>
      <c r="U981" s="413">
        <v>44148</v>
      </c>
      <c r="V981" s="406">
        <v>1.9921983455250211E-3</v>
      </c>
      <c r="W981" s="406">
        <v>1.9994981175652485E-3</v>
      </c>
      <c r="X981" s="407">
        <f t="shared" si="38"/>
        <v>-7.2997720402274285E-2</v>
      </c>
      <c r="Z981" s="400" t="s">
        <v>73</v>
      </c>
      <c r="AA981" s="413">
        <v>44147</v>
      </c>
      <c r="AB981" s="406">
        <v>2.0863624693994317E-3</v>
      </c>
      <c r="AC981" s="406">
        <v>1.9962998594926767E-3</v>
      </c>
      <c r="AD981" s="407">
        <f t="shared" si="39"/>
        <v>0.90062609906754998</v>
      </c>
    </row>
    <row r="982" spans="20:30" x14ac:dyDescent="0.2">
      <c r="T982" s="400" t="s">
        <v>73</v>
      </c>
      <c r="U982" s="413">
        <v>44151</v>
      </c>
      <c r="V982" s="406">
        <v>1.9989825641210683E-3</v>
      </c>
      <c r="W982" s="406">
        <v>2.006229101501241E-3</v>
      </c>
      <c r="X982" s="407">
        <f t="shared" si="38"/>
        <v>-7.2465373801727267E-2</v>
      </c>
      <c r="Z982" s="400" t="s">
        <v>73</v>
      </c>
      <c r="AA982" s="413">
        <v>44148</v>
      </c>
      <c r="AB982" s="406">
        <v>2.0931599435574143E-3</v>
      </c>
      <c r="AC982" s="406">
        <v>2.0031330284203059E-3</v>
      </c>
      <c r="AD982" s="407">
        <f t="shared" si="39"/>
        <v>0.90026915137108454</v>
      </c>
    </row>
    <row r="983" spans="20:30" x14ac:dyDescent="0.2">
      <c r="T983" s="400" t="s">
        <v>73</v>
      </c>
      <c r="U983" s="413">
        <v>44152</v>
      </c>
      <c r="V983" s="406">
        <v>2.0125692437388916E-3</v>
      </c>
      <c r="W983" s="406">
        <v>2.019704763349442E-3</v>
      </c>
      <c r="X983" s="407">
        <f t="shared" si="38"/>
        <v>-7.1355196105504615E-2</v>
      </c>
      <c r="Z983" s="400" t="s">
        <v>73</v>
      </c>
      <c r="AA983" s="413">
        <v>44151</v>
      </c>
      <c r="AB983" s="406">
        <v>2.1067723952523918E-3</v>
      </c>
      <c r="AC983" s="406">
        <v>2.0168215731815094E-3</v>
      </c>
      <c r="AD983" s="407">
        <f t="shared" si="39"/>
        <v>0.89950822070882386</v>
      </c>
    </row>
    <row r="984" spans="20:30" x14ac:dyDescent="0.2">
      <c r="T984" s="400" t="s">
        <v>73</v>
      </c>
      <c r="U984" s="413">
        <v>44153</v>
      </c>
      <c r="V984" s="406">
        <v>2.0261741886344747E-3</v>
      </c>
      <c r="W984" s="406">
        <v>2.0331941243942634E-3</v>
      </c>
      <c r="X984" s="407">
        <f t="shared" si="38"/>
        <v>-7.0199357597887022E-2</v>
      </c>
      <c r="Z984" s="400" t="s">
        <v>73</v>
      </c>
      <c r="AA984" s="413">
        <v>44152</v>
      </c>
      <c r="AB984" s="406">
        <v>2.1204023724185283E-3</v>
      </c>
      <c r="AC984" s="406">
        <v>2.0305323630729756E-3</v>
      </c>
      <c r="AD984" s="407">
        <f t="shared" si="39"/>
        <v>0.89870009345552682</v>
      </c>
    </row>
    <row r="985" spans="20:30" x14ac:dyDescent="0.2">
      <c r="T985" s="400" t="s">
        <v>73</v>
      </c>
      <c r="U985" s="413">
        <v>44154</v>
      </c>
      <c r="V985" s="406">
        <v>2.0329858049267079E-3</v>
      </c>
      <c r="W985" s="406">
        <v>2.0399456570235229E-3</v>
      </c>
      <c r="X985" s="407">
        <f t="shared" si="38"/>
        <v>-6.9598520968149405E-2</v>
      </c>
      <c r="Z985" s="400" t="s">
        <v>73</v>
      </c>
      <c r="AA985" s="413">
        <v>44153</v>
      </c>
      <c r="AB985" s="406">
        <v>2.1272261347944927E-3</v>
      </c>
      <c r="AC985" s="406">
        <v>2.0373988994625406E-3</v>
      </c>
      <c r="AD985" s="407">
        <f t="shared" si="39"/>
        <v>0.8982723533195206</v>
      </c>
    </row>
    <row r="986" spans="20:30" x14ac:dyDescent="0.2">
      <c r="T986" s="400" t="s">
        <v>73</v>
      </c>
      <c r="U986" s="413">
        <v>44155</v>
      </c>
      <c r="V986" s="406">
        <v>2.0398029145565467E-3</v>
      </c>
      <c r="W986" s="406">
        <v>2.0467013026577224E-3</v>
      </c>
      <c r="X986" s="407">
        <f t="shared" si="38"/>
        <v>-6.898388101175737E-2</v>
      </c>
      <c r="Z986" s="400" t="s">
        <v>73</v>
      </c>
      <c r="AA986" s="413">
        <v>44154</v>
      </c>
      <c r="AB986" s="406">
        <v>2.1340551681573523E-3</v>
      </c>
      <c r="AC986" s="406">
        <v>2.0442721322771608E-3</v>
      </c>
      <c r="AD986" s="407">
        <f t="shared" si="39"/>
        <v>0.89783035880191575</v>
      </c>
    </row>
    <row r="987" spans="20:30" x14ac:dyDescent="0.2">
      <c r="T987" s="400" t="s">
        <v>73</v>
      </c>
      <c r="U987" s="413">
        <v>44158</v>
      </c>
      <c r="V987" s="406">
        <v>2.0466255219121483E-3</v>
      </c>
      <c r="W987" s="406">
        <v>2.0534610622718491E-3</v>
      </c>
      <c r="X987" s="407">
        <f t="shared" si="38"/>
        <v>-6.8355403597007355E-2</v>
      </c>
      <c r="Z987" s="400" t="s">
        <v>73</v>
      </c>
      <c r="AA987" s="413">
        <v>44155</v>
      </c>
      <c r="AB987" s="406">
        <v>2.1408894768952776E-3</v>
      </c>
      <c r="AC987" s="406">
        <v>2.0511520689118351E-3</v>
      </c>
      <c r="AD987" s="407">
        <f t="shared" si="39"/>
        <v>0.89737407983442496</v>
      </c>
    </row>
    <row r="988" spans="20:30" x14ac:dyDescent="0.2">
      <c r="T988" s="400" t="s">
        <v>73</v>
      </c>
      <c r="U988" s="413">
        <v>44159</v>
      </c>
      <c r="V988" s="406">
        <v>2.0602890856936231E-3</v>
      </c>
      <c r="W988" s="406">
        <v>2.0669942998998003E-3</v>
      </c>
      <c r="X988" s="407">
        <f t="shared" si="38"/>
        <v>-6.7052142061771805E-2</v>
      </c>
      <c r="Z988" s="400" t="s">
        <v>73</v>
      </c>
      <c r="AA988" s="413">
        <v>44158</v>
      </c>
      <c r="AB988" s="406">
        <v>2.1545757013582212E-3</v>
      </c>
      <c r="AC988" s="406">
        <v>2.0649343270133639E-3</v>
      </c>
      <c r="AD988" s="407">
        <f t="shared" si="39"/>
        <v>0.89641374344857305</v>
      </c>
    </row>
    <row r="989" spans="20:30" x14ac:dyDescent="0.2">
      <c r="T989" s="400" t="s">
        <v>73</v>
      </c>
      <c r="U989" s="413">
        <v>44160</v>
      </c>
      <c r="V989" s="406">
        <v>2.0739710209875958E-3</v>
      </c>
      <c r="W989" s="406">
        <v>2.0805412612463657E-3</v>
      </c>
      <c r="X989" s="407">
        <f t="shared" si="38"/>
        <v>-6.5702402587699243E-2</v>
      </c>
      <c r="Z989" s="400" t="s">
        <v>73</v>
      </c>
      <c r="AA989" s="413">
        <v>44159</v>
      </c>
      <c r="AB989" s="406">
        <v>2.1682795549050728E-3</v>
      </c>
      <c r="AC989" s="406">
        <v>2.0787390076461051E-3</v>
      </c>
      <c r="AD989" s="407">
        <f t="shared" si="39"/>
        <v>0.89540547258967673</v>
      </c>
    </row>
    <row r="990" spans="20:30" x14ac:dyDescent="0.2">
      <c r="T990" s="400" t="s">
        <v>73</v>
      </c>
      <c r="U990" s="413">
        <v>44161</v>
      </c>
      <c r="V990" s="406">
        <v>2.0808211858825425E-3</v>
      </c>
      <c r="W990" s="406">
        <v>2.0873216063601327E-3</v>
      </c>
      <c r="X990" s="407">
        <f t="shared" si="38"/>
        <v>-6.5004204775902408E-2</v>
      </c>
      <c r="Z990" s="400" t="s">
        <v>73</v>
      </c>
      <c r="AA990" s="413">
        <v>44160</v>
      </c>
      <c r="AB990" s="406">
        <v>2.1751403073160492E-3</v>
      </c>
      <c r="AC990" s="406">
        <v>2.0856525783693922E-3</v>
      </c>
      <c r="AD990" s="407">
        <f t="shared" si="39"/>
        <v>0.89487728946657019</v>
      </c>
    </row>
    <row r="991" spans="20:30" x14ac:dyDescent="0.2">
      <c r="T991" s="400" t="s">
        <v>73</v>
      </c>
      <c r="U991" s="413">
        <v>44162</v>
      </c>
      <c r="V991" s="406">
        <v>2.0876768759699391E-3</v>
      </c>
      <c r="W991" s="406">
        <v>2.0941060718726169E-3</v>
      </c>
      <c r="X991" s="407">
        <f t="shared" si="38"/>
        <v>-6.4291959026778311E-2</v>
      </c>
      <c r="Z991" s="400" t="s">
        <v>73</v>
      </c>
      <c r="AA991" s="413">
        <v>44161</v>
      </c>
      <c r="AB991" s="406">
        <v>2.1820063618374313E-3</v>
      </c>
      <c r="AC991" s="406">
        <v>2.0925728986642611E-3</v>
      </c>
      <c r="AD991" s="407">
        <f t="shared" si="39"/>
        <v>0.89433463173170269</v>
      </c>
    </row>
    <row r="992" spans="20:30" x14ac:dyDescent="0.2">
      <c r="T992" s="400" t="s">
        <v>73</v>
      </c>
      <c r="U992" s="413">
        <v>44165</v>
      </c>
      <c r="V992" s="406">
        <v>2.0945380958004743E-3</v>
      </c>
      <c r="W992" s="406">
        <v>2.100894658677536E-3</v>
      </c>
      <c r="X992" s="407">
        <f t="shared" si="38"/>
        <v>-6.3565628770616972E-2</v>
      </c>
      <c r="Z992" s="400" t="s">
        <v>73</v>
      </c>
      <c r="AA992" s="413">
        <v>44162</v>
      </c>
      <c r="AB992" s="406">
        <v>2.1888777228573839E-3</v>
      </c>
      <c r="AC992" s="406">
        <v>2.099499976250775E-3</v>
      </c>
      <c r="AD992" s="407">
        <f t="shared" si="39"/>
        <v>0.89377746606608865</v>
      </c>
    </row>
    <row r="993" spans="20:30" x14ac:dyDescent="0.2">
      <c r="T993" s="400" t="s">
        <v>73</v>
      </c>
      <c r="U993" s="413">
        <v>44166</v>
      </c>
      <c r="V993" s="406">
        <v>2.108278990547512E-3</v>
      </c>
      <c r="W993" s="406">
        <v>2.1144855751061369E-3</v>
      </c>
      <c r="X993" s="407">
        <f t="shared" si="38"/>
        <v>-6.2065845586249495E-2</v>
      </c>
      <c r="Z993" s="400" t="s">
        <v>73</v>
      </c>
      <c r="AA993" s="413">
        <v>44165</v>
      </c>
      <c r="AB993" s="406">
        <v>2.2026381554622913E-3</v>
      </c>
      <c r="AC993" s="406">
        <v>2.1133766934921822E-3</v>
      </c>
      <c r="AD993" s="407">
        <f t="shared" si="39"/>
        <v>0.89261461970109068</v>
      </c>
    </row>
    <row r="994" spans="20:30" x14ac:dyDescent="0.2">
      <c r="T994" s="400" t="s">
        <v>73</v>
      </c>
      <c r="U994" s="413">
        <v>44167</v>
      </c>
      <c r="V994" s="406">
        <v>2.1220383634052444E-3</v>
      </c>
      <c r="W994" s="406">
        <v>2.1280902398653442E-3</v>
      </c>
      <c r="X994" s="407">
        <f t="shared" si="38"/>
        <v>-6.0518764600997824E-2</v>
      </c>
      <c r="Z994" s="400" t="s">
        <v>73</v>
      </c>
      <c r="AA994" s="413">
        <v>44166</v>
      </c>
      <c r="AB994" s="406">
        <v>2.2164163208239262E-3</v>
      </c>
      <c r="AC994" s="406">
        <v>2.1272760109888791E-3</v>
      </c>
      <c r="AD994" s="407">
        <f t="shared" si="39"/>
        <v>0.89140309835047082</v>
      </c>
    </row>
    <row r="995" spans="20:30" x14ac:dyDescent="0.2">
      <c r="T995" s="400" t="s">
        <v>73</v>
      </c>
      <c r="U995" s="413">
        <v>44168</v>
      </c>
      <c r="V995" s="406">
        <v>2.1289273002930678E-3</v>
      </c>
      <c r="W995" s="406">
        <v>2.1348994489762243E-3</v>
      </c>
      <c r="X995" s="407">
        <f t="shared" si="38"/>
        <v>-5.9721486831564204E-2</v>
      </c>
      <c r="Z995" s="400" t="s">
        <v>73</v>
      </c>
      <c r="AA995" s="413">
        <v>44167</v>
      </c>
      <c r="AB995" s="406">
        <v>2.223314281053131E-3</v>
      </c>
      <c r="AC995" s="406">
        <v>2.1342369889653804E-3</v>
      </c>
      <c r="AD995" s="407">
        <f t="shared" si="39"/>
        <v>0.89077292087750592</v>
      </c>
    </row>
    <row r="996" spans="20:30" x14ac:dyDescent="0.2">
      <c r="T996" s="400" t="s">
        <v>73</v>
      </c>
      <c r="U996" s="413">
        <v>44169</v>
      </c>
      <c r="V996" s="406">
        <v>2.1358217943906917E-3</v>
      </c>
      <c r="W996" s="406">
        <v>2.1417127857983206E-3</v>
      </c>
      <c r="X996" s="407">
        <f t="shared" si="38"/>
        <v>-5.8909914076288837E-2</v>
      </c>
      <c r="Z996" s="400" t="s">
        <v>73</v>
      </c>
      <c r="AA996" s="413">
        <v>44168</v>
      </c>
      <c r="AB996" s="406">
        <v>2.2302175743536871E-3</v>
      </c>
      <c r="AC996" s="406">
        <v>2.1412047698224786E-3</v>
      </c>
      <c r="AD996" s="407">
        <f t="shared" si="39"/>
        <v>0.89012804531208434</v>
      </c>
    </row>
    <row r="997" spans="20:30" x14ac:dyDescent="0.2">
      <c r="T997" s="400" t="s">
        <v>73</v>
      </c>
      <c r="U997" s="413">
        <v>44172</v>
      </c>
      <c r="V997" s="406">
        <v>2.1427218499237301E-3</v>
      </c>
      <c r="W997" s="406">
        <v>2.1485302511440808E-3</v>
      </c>
      <c r="X997" s="407">
        <f t="shared" si="38"/>
        <v>-5.8084012203507215E-2</v>
      </c>
      <c r="Z997" s="400" t="s">
        <v>73</v>
      </c>
      <c r="AA997" s="413">
        <v>44169</v>
      </c>
      <c r="AB997" s="406">
        <v>2.2371262053575598E-3</v>
      </c>
      <c r="AC997" s="406">
        <v>2.1481793611989627E-3</v>
      </c>
      <c r="AD997" s="407">
        <f t="shared" si="39"/>
        <v>0.88946844158597094</v>
      </c>
    </row>
    <row r="998" spans="20:30" x14ac:dyDescent="0.2">
      <c r="T998" s="400" t="s">
        <v>73</v>
      </c>
      <c r="U998" s="413">
        <v>44173</v>
      </c>
      <c r="V998" s="406">
        <v>2.1565405229654238E-3</v>
      </c>
      <c r="W998" s="406">
        <v>2.1621789496390894E-3</v>
      </c>
      <c r="X998" s="407">
        <f t="shared" si="38"/>
        <v>-5.6384266736656669E-2</v>
      </c>
      <c r="Z998" s="400" t="s">
        <v>73</v>
      </c>
      <c r="AA998" s="413">
        <v>44172</v>
      </c>
      <c r="AB998" s="406">
        <v>2.250961281553083E-3</v>
      </c>
      <c r="AC998" s="406">
        <v>2.1621512837095859E-3</v>
      </c>
      <c r="AD998" s="407">
        <f t="shared" si="39"/>
        <v>0.8880999784349709</v>
      </c>
    </row>
    <row r="999" spans="20:30" x14ac:dyDescent="0.2">
      <c r="T999" s="400" t="s">
        <v>73</v>
      </c>
      <c r="U999" s="413">
        <v>44174</v>
      </c>
      <c r="V999" s="406">
        <v>2.1703777804306305E-3</v>
      </c>
      <c r="W999" s="406">
        <v>2.1758414208392146E-3</v>
      </c>
      <c r="X999" s="407">
        <f t="shared" si="38"/>
        <v>-5.4636404085840577E-2</v>
      </c>
      <c r="Z999" s="400" t="s">
        <v>73</v>
      </c>
      <c r="AA999" s="413">
        <v>44173</v>
      </c>
      <c r="AB999" s="406">
        <v>2.2648141942506776E-3</v>
      </c>
      <c r="AC999" s="406">
        <v>2.1761459841869038E-3</v>
      </c>
      <c r="AD999" s="407">
        <f t="shared" si="39"/>
        <v>0.88668210063773745</v>
      </c>
    </row>
    <row r="1000" spans="20:30" x14ac:dyDescent="0.2">
      <c r="T1000" s="400" t="s">
        <v>73</v>
      </c>
      <c r="U1000" s="413">
        <v>44175</v>
      </c>
      <c r="V1000" s="406">
        <v>2.1773057128638253E-3</v>
      </c>
      <c r="W1000" s="406">
        <v>2.182679545378471E-3</v>
      </c>
      <c r="X1000" s="407">
        <f t="shared" si="38"/>
        <v>-5.3738325146456857E-2</v>
      </c>
      <c r="Z1000" s="400" t="s">
        <v>73</v>
      </c>
      <c r="AA1000" s="413">
        <v>44174</v>
      </c>
      <c r="AB1000" s="406">
        <v>2.2717495799185958E-3</v>
      </c>
      <c r="AC1000" s="406">
        <v>2.1831547423357836E-3</v>
      </c>
      <c r="AD1000" s="407">
        <f t="shared" si="39"/>
        <v>0.88594837582812136</v>
      </c>
    </row>
    <row r="1001" spans="20:30" x14ac:dyDescent="0.2">
      <c r="T1001" s="400" t="s">
        <v>73</v>
      </c>
      <c r="U1001" s="413">
        <v>44176</v>
      </c>
      <c r="V1001" s="406">
        <v>2.1842392342803392E-3</v>
      </c>
      <c r="W1001" s="406">
        <v>2.1895218051039677E-3</v>
      </c>
      <c r="X1001" s="407">
        <f t="shared" si="38"/>
        <v>-5.2825708236284991E-2</v>
      </c>
      <c r="Z1001" s="400" t="s">
        <v>73</v>
      </c>
      <c r="AA1001" s="413">
        <v>44175</v>
      </c>
      <c r="AB1001" s="406">
        <v>2.2786903298625881E-3</v>
      </c>
      <c r="AC1001" s="406">
        <v>2.1901703567554966E-3</v>
      </c>
      <c r="AD1001" s="407">
        <f t="shared" si="39"/>
        <v>0.88519973107091443</v>
      </c>
    </row>
    <row r="1002" spans="20:30" x14ac:dyDescent="0.2">
      <c r="T1002" s="400" t="s">
        <v>73</v>
      </c>
      <c r="U1002" s="413">
        <v>44179</v>
      </c>
      <c r="V1002" s="406">
        <v>2.1911783493121207E-3</v>
      </c>
      <c r="W1002" s="406">
        <v>2.1963682005843471E-3</v>
      </c>
      <c r="X1002" s="407">
        <f t="shared" si="38"/>
        <v>-5.1898512722263826E-2</v>
      </c>
      <c r="Z1002" s="400" t="s">
        <v>73</v>
      </c>
      <c r="AA1002" s="413">
        <v>44176</v>
      </c>
      <c r="AB1002" s="406">
        <v>2.2856364484708106E-3</v>
      </c>
      <c r="AC1002" s="406">
        <v>2.1971928349222899E-3</v>
      </c>
      <c r="AD1002" s="407">
        <f t="shared" si="39"/>
        <v>0.88443613548520694</v>
      </c>
    </row>
    <row r="1003" spans="20:30" x14ac:dyDescent="0.2">
      <c r="T1003" s="400" t="s">
        <v>73</v>
      </c>
      <c r="U1003" s="413">
        <v>44180</v>
      </c>
      <c r="V1003" s="406">
        <v>2.2050752475537925E-3</v>
      </c>
      <c r="W1003" s="406">
        <v>2.2100747840323102E-3</v>
      </c>
      <c r="X1003" s="407">
        <f t="shared" si="38"/>
        <v>-4.9995364785177486E-2</v>
      </c>
      <c r="Z1003" s="400" t="s">
        <v>73</v>
      </c>
      <c r="AA1003" s="413">
        <v>44179</v>
      </c>
      <c r="AB1003" s="406">
        <v>2.2995466036962956E-3</v>
      </c>
      <c r="AC1003" s="406">
        <v>2.2112607088045277E-3</v>
      </c>
      <c r="AD1003" s="407">
        <f t="shared" si="39"/>
        <v>0.88285894891767902</v>
      </c>
    </row>
    <row r="1004" spans="20:30" x14ac:dyDescent="0.2">
      <c r="T1004" s="400" t="s">
        <v>73</v>
      </c>
      <c r="U1004" s="413">
        <v>44181</v>
      </c>
      <c r="V1004" s="406">
        <v>2.2189908367680686E-3</v>
      </c>
      <c r="W1004" s="406">
        <v>2.2237951646742029E-3</v>
      </c>
      <c r="X1004" s="407">
        <f t="shared" si="38"/>
        <v>-4.8043279061342828E-2</v>
      </c>
      <c r="Z1004" s="400" t="s">
        <v>73</v>
      </c>
      <c r="AA1004" s="413">
        <v>44180</v>
      </c>
      <c r="AB1004" s="406">
        <v>2.3134746990970162E-3</v>
      </c>
      <c r="AC1004" s="406">
        <v>2.2253515381609498E-3</v>
      </c>
      <c r="AD1004" s="407">
        <f t="shared" si="39"/>
        <v>0.88123160936066403</v>
      </c>
    </row>
    <row r="1005" spans="20:30" x14ac:dyDescent="0.2">
      <c r="T1005" s="400" t="s">
        <v>73</v>
      </c>
      <c r="U1005" s="413">
        <v>44182</v>
      </c>
      <c r="V1005" s="406">
        <v>2.2259579881363893E-3</v>
      </c>
      <c r="W1005" s="406">
        <v>2.2306622562355601E-3</v>
      </c>
      <c r="X1005" s="407">
        <f t="shared" si="38"/>
        <v>-4.704268099170808E-2</v>
      </c>
      <c r="Z1005" s="400" t="s">
        <v>73</v>
      </c>
      <c r="AA1005" s="413">
        <v>44181</v>
      </c>
      <c r="AB1005" s="406">
        <v>2.3204477279052068E-3</v>
      </c>
      <c r="AC1005" s="406">
        <v>2.2324084496448461E-3</v>
      </c>
      <c r="AD1005" s="407">
        <f t="shared" si="39"/>
        <v>0.88039278260360754</v>
      </c>
    </row>
    <row r="1006" spans="20:30" x14ac:dyDescent="0.2">
      <c r="T1006" s="400" t="s">
        <v>73</v>
      </c>
      <c r="U1006" s="413">
        <v>44183</v>
      </c>
      <c r="V1006" s="406">
        <v>2.2329307605865891E-3</v>
      </c>
      <c r="W1006" s="406">
        <v>2.2375334902143668E-3</v>
      </c>
      <c r="X1006" s="407">
        <f t="shared" si="38"/>
        <v>-4.6027296277777185E-2</v>
      </c>
      <c r="Z1006" s="400" t="s">
        <v>73</v>
      </c>
      <c r="AA1006" s="413">
        <v>44182</v>
      </c>
      <c r="AB1006" s="406">
        <v>2.3274261521941649E-3</v>
      </c>
      <c r="AC1006" s="406">
        <v>2.2394722705459612E-3</v>
      </c>
      <c r="AD1006" s="407">
        <f t="shared" si="39"/>
        <v>0.87953881648203647</v>
      </c>
    </row>
    <row r="1007" spans="20:30" x14ac:dyDescent="0.2">
      <c r="T1007" s="400" t="s">
        <v>73</v>
      </c>
      <c r="U1007" s="413">
        <v>44186</v>
      </c>
      <c r="V1007" s="406">
        <v>2.2399091585068088E-3</v>
      </c>
      <c r="W1007" s="406">
        <v>2.2444088675856034E-3</v>
      </c>
      <c r="X1007" s="407">
        <f t="shared" si="38"/>
        <v>-4.4997090787946351E-2</v>
      </c>
      <c r="Z1007" s="400" t="s">
        <v>73</v>
      </c>
      <c r="AA1007" s="413">
        <v>44183</v>
      </c>
      <c r="AB1007" s="406">
        <v>2.3344099762707751E-3</v>
      </c>
      <c r="AC1007" s="406">
        <v>2.2465430086656061E-3</v>
      </c>
      <c r="AD1007" s="407">
        <f t="shared" si="39"/>
        <v>0.87866967605168977</v>
      </c>
    </row>
    <row r="1008" spans="20:30" x14ac:dyDescent="0.2">
      <c r="T1008" s="400" t="s">
        <v>73</v>
      </c>
      <c r="U1008" s="413">
        <v>44187</v>
      </c>
      <c r="V1008" s="406">
        <v>2.253884728968791E-3</v>
      </c>
      <c r="W1008" s="406">
        <v>2.2581734389261155E-3</v>
      </c>
      <c r="X1008" s="407">
        <f t="shared" si="38"/>
        <v>-4.2887099573245616E-2</v>
      </c>
      <c r="Z1008" s="400" t="s">
        <v>73</v>
      </c>
      <c r="AA1008" s="413">
        <v>44186</v>
      </c>
      <c r="AB1008" s="406">
        <v>2.3483956459263047E-3</v>
      </c>
      <c r="AC1008" s="406">
        <v>2.2607075798005386E-3</v>
      </c>
      <c r="AD1008" s="407">
        <f t="shared" si="39"/>
        <v>0.87688066125766151</v>
      </c>
    </row>
    <row r="1009" spans="20:30" x14ac:dyDescent="0.2">
      <c r="T1009" s="400" t="s">
        <v>73</v>
      </c>
      <c r="U1009" s="413">
        <v>44188</v>
      </c>
      <c r="V1009" s="406">
        <v>2.2678790968766287E-3</v>
      </c>
      <c r="W1009" s="406">
        <v>2.2719518320385452E-3</v>
      </c>
      <c r="X1009" s="407">
        <f t="shared" si="38"/>
        <v>-4.0727351619165159E-2</v>
      </c>
      <c r="Z1009" s="400" t="s">
        <v>73</v>
      </c>
      <c r="AA1009" s="413">
        <v>44187</v>
      </c>
      <c r="AB1009" s="406">
        <v>2.3623993593545264E-3</v>
      </c>
      <c r="AC1009" s="406">
        <v>2.2748952840732696E-3</v>
      </c>
      <c r="AD1009" s="407">
        <f t="shared" si="39"/>
        <v>0.87504075281256888</v>
      </c>
    </row>
    <row r="1010" spans="20:30" x14ac:dyDescent="0.2">
      <c r="T1010" s="400" t="s">
        <v>73</v>
      </c>
      <c r="U1010" s="413">
        <v>44189</v>
      </c>
      <c r="V1010" s="406">
        <v>2.2748856908134251E-3</v>
      </c>
      <c r="W1010" s="406">
        <v>2.278847942134384E-3</v>
      </c>
      <c r="X1010" s="407">
        <f t="shared" si="38"/>
        <v>-3.9622513209589851E-2</v>
      </c>
      <c r="Z1010" s="400" t="s">
        <v>73</v>
      </c>
      <c r="AA1010" s="413">
        <v>44188</v>
      </c>
      <c r="AB1010" s="406">
        <v>2.3694102492481535E-3</v>
      </c>
      <c r="AC1010" s="406">
        <v>2.2820007218919513E-3</v>
      </c>
      <c r="AD1010" s="407">
        <f t="shared" si="39"/>
        <v>0.8740952735620221</v>
      </c>
    </row>
    <row r="1011" spans="20:30" x14ac:dyDescent="0.2">
      <c r="T1011" s="400" t="s">
        <v>73</v>
      </c>
      <c r="U1011" s="413">
        <v>44193</v>
      </c>
      <c r="V1011" s="406">
        <v>2.281897937768096E-3</v>
      </c>
      <c r="W1011" s="406">
        <v>2.2857482020414064E-3</v>
      </c>
      <c r="X1011" s="407">
        <f t="shared" si="38"/>
        <v>-3.8502642733103873E-2</v>
      </c>
      <c r="Z1011" s="400" t="s">
        <v>73</v>
      </c>
      <c r="AA1011" s="413">
        <v>44189</v>
      </c>
      <c r="AB1011" s="406">
        <v>2.3764265654208742E-3</v>
      </c>
      <c r="AC1011" s="406">
        <v>2.2891131223554567E-3</v>
      </c>
      <c r="AD1011" s="407">
        <f t="shared" si="39"/>
        <v>0.87313443065417573</v>
      </c>
    </row>
    <row r="1012" spans="20:30" x14ac:dyDescent="0.2">
      <c r="T1012" s="400" t="s">
        <v>73</v>
      </c>
      <c r="U1012" s="413">
        <v>44194</v>
      </c>
      <c r="V1012" s="406">
        <v>2.2994568594199073E-3</v>
      </c>
      <c r="W1012" s="406">
        <v>2.3030196093854738E-3</v>
      </c>
      <c r="X1012" s="407">
        <f t="shared" si="38"/>
        <v>-3.5627499655665681E-2</v>
      </c>
      <c r="Z1012" s="400" t="s">
        <v>73</v>
      </c>
      <c r="AA1012" s="413">
        <v>44193</v>
      </c>
      <c r="AB1012" s="406">
        <v>2.3939945273143705E-3</v>
      </c>
      <c r="AC1012" s="406">
        <v>2.3069290041925288E-3</v>
      </c>
      <c r="AD1012" s="407">
        <f t="shared" si="39"/>
        <v>0.87065523121841737</v>
      </c>
    </row>
    <row r="1013" spans="20:30" x14ac:dyDescent="0.2">
      <c r="T1013" s="400" t="s">
        <v>73</v>
      </c>
      <c r="U1013" s="413">
        <v>44195</v>
      </c>
      <c r="V1013" s="406">
        <v>2.317044125457727E-3</v>
      </c>
      <c r="W1013" s="406">
        <v>2.3203117836812187E-3</v>
      </c>
      <c r="X1013" s="407">
        <f t="shared" si="38"/>
        <v>-3.2676582234917109E-2</v>
      </c>
      <c r="Z1013" s="400" t="s">
        <v>73</v>
      </c>
      <c r="AA1013" s="413">
        <v>44194</v>
      </c>
      <c r="AB1013" s="406">
        <v>2.4115896993384791E-3</v>
      </c>
      <c r="AC1013" s="406">
        <v>2.324779833002502E-3</v>
      </c>
      <c r="AD1013" s="407">
        <f t="shared" si="39"/>
        <v>0.86809866335977104</v>
      </c>
    </row>
    <row r="1014" spans="20:30" x14ac:dyDescent="0.2">
      <c r="T1014" s="400" t="s">
        <v>73</v>
      </c>
      <c r="U1014" s="413">
        <v>44196</v>
      </c>
      <c r="V1014" s="406">
        <v>2.3240903855148739E-3</v>
      </c>
      <c r="W1014" s="406">
        <v>2.3272369638238444E-3</v>
      </c>
      <c r="X1014" s="407">
        <f t="shared" si="38"/>
        <v>-3.1465783089704678E-2</v>
      </c>
      <c r="Z1014" s="400" t="s">
        <v>73</v>
      </c>
      <c r="AA1014" s="413">
        <v>44195</v>
      </c>
      <c r="AB1014" s="406">
        <v>2.4186386676936333E-3</v>
      </c>
      <c r="AC1014" s="406">
        <v>2.3319341701553997E-3</v>
      </c>
      <c r="AD1014" s="407">
        <f t="shared" si="39"/>
        <v>0.86704497538233649</v>
      </c>
    </row>
    <row r="1015" spans="20:30" x14ac:dyDescent="0.2">
      <c r="T1015" s="400" t="s">
        <v>73</v>
      </c>
      <c r="U1015" s="413">
        <v>44200</v>
      </c>
      <c r="V1015" s="406">
        <v>2.3311423305258589E-3</v>
      </c>
      <c r="W1015" s="406">
        <v>2.3341663010901098E-3</v>
      </c>
      <c r="X1015" s="407">
        <f t="shared" si="38"/>
        <v>-3.0239705642509315E-2</v>
      </c>
      <c r="Z1015" s="400" t="s">
        <v>73</v>
      </c>
      <c r="AA1015" s="413">
        <v>44196</v>
      </c>
      <c r="AB1015" s="406">
        <v>2.4256930936950539E-3</v>
      </c>
      <c r="AC1015" s="406">
        <v>2.3390955232619466E-3</v>
      </c>
      <c r="AD1015" s="407">
        <f t="shared" si="39"/>
        <v>0.86597570433107318</v>
      </c>
    </row>
    <row r="1016" spans="20:30" x14ac:dyDescent="0.2">
      <c r="T1016" s="400" t="s">
        <v>73</v>
      </c>
      <c r="U1016" s="413">
        <v>44201</v>
      </c>
      <c r="V1016" s="406">
        <v>2.3439842508466038E-3</v>
      </c>
      <c r="W1016" s="406">
        <v>2.3466884760307868E-3</v>
      </c>
      <c r="X1016" s="407">
        <f t="shared" si="38"/>
        <v>-2.7042251841830067E-2</v>
      </c>
      <c r="Z1016" s="400" t="s">
        <v>73</v>
      </c>
      <c r="AA1016" s="413">
        <v>44200</v>
      </c>
      <c r="AB1016" s="406">
        <v>2.4383461849771548E-3</v>
      </c>
      <c r="AC1016" s="406">
        <v>2.3522007637207863E-3</v>
      </c>
      <c r="AD1016" s="407">
        <f t="shared" si="39"/>
        <v>0.86145421256368471</v>
      </c>
    </row>
    <row r="1017" spans="20:30" x14ac:dyDescent="0.2">
      <c r="T1017" s="400" t="s">
        <v>73</v>
      </c>
      <c r="U1017" s="413">
        <v>44202</v>
      </c>
      <c r="V1017" s="406">
        <v>2.3600216744047008E-3</v>
      </c>
      <c r="W1017" s="406">
        <v>2.3624030429216783E-3</v>
      </c>
      <c r="X1017" s="407">
        <f t="shared" si="38"/>
        <v>-2.3813685169774348E-2</v>
      </c>
      <c r="Z1017" s="400" t="s">
        <v>73</v>
      </c>
      <c r="AA1017" s="413">
        <v>44201</v>
      </c>
      <c r="AB1017" s="406">
        <v>2.4543230699182812E-3</v>
      </c>
      <c r="AC1017" s="406">
        <v>2.3685187038481122E-3</v>
      </c>
      <c r="AD1017" s="407">
        <f t="shared" si="39"/>
        <v>0.85804366070169058</v>
      </c>
    </row>
    <row r="1018" spans="20:30" x14ac:dyDescent="0.2">
      <c r="T1018" s="400" t="s">
        <v>73</v>
      </c>
      <c r="U1018" s="413">
        <v>44203</v>
      </c>
      <c r="V1018" s="406">
        <v>2.3670884629879724E-3</v>
      </c>
      <c r="W1018" s="406">
        <v>2.3693383437989905E-3</v>
      </c>
      <c r="X1018" s="407">
        <f t="shared" si="38"/>
        <v>-2.2498808110180471E-2</v>
      </c>
      <c r="Z1018" s="400" t="s">
        <v>73</v>
      </c>
      <c r="AA1018" s="413">
        <v>44202</v>
      </c>
      <c r="AB1018" s="406">
        <v>2.4613909704873033E-3</v>
      </c>
      <c r="AC1018" s="406">
        <v>2.3757026312601305E-3</v>
      </c>
      <c r="AD1018" s="407">
        <f t="shared" si="39"/>
        <v>0.85688339227172827</v>
      </c>
    </row>
    <row r="1019" spans="20:30" x14ac:dyDescent="0.2">
      <c r="T1019" s="400" t="s">
        <v>73</v>
      </c>
      <c r="U1019" s="413">
        <v>44204</v>
      </c>
      <c r="V1019" s="406">
        <v>2.3741609528411963E-3</v>
      </c>
      <c r="W1019" s="406">
        <v>2.3762777977342437E-3</v>
      </c>
      <c r="X1019" s="407">
        <f t="shared" si="38"/>
        <v>-2.1168448930473753E-2</v>
      </c>
      <c r="Z1019" s="400" t="s">
        <v>73</v>
      </c>
      <c r="AA1019" s="413">
        <v>44203</v>
      </c>
      <c r="AB1019" s="406">
        <v>2.4684643448293934E-3</v>
      </c>
      <c r="AC1019" s="406">
        <v>2.3828936085386995E-3</v>
      </c>
      <c r="AD1019" s="407">
        <f t="shared" si="39"/>
        <v>0.85570736290693872</v>
      </c>
    </row>
    <row r="1020" spans="20:30" x14ac:dyDescent="0.2">
      <c r="T1020" s="400" t="s">
        <v>73</v>
      </c>
      <c r="U1020" s="413">
        <v>44207</v>
      </c>
      <c r="V1020" s="406">
        <v>2.3812391482592706E-3</v>
      </c>
      <c r="W1020" s="406">
        <v>2.3832214057805997E-3</v>
      </c>
      <c r="X1020" s="407">
        <f t="shared" si="38"/>
        <v>-1.982257521329113E-2</v>
      </c>
      <c r="Z1020" s="400" t="s">
        <v>73</v>
      </c>
      <c r="AA1020" s="413">
        <v>44204</v>
      </c>
      <c r="AB1020" s="406">
        <v>2.4755431973205E-3</v>
      </c>
      <c r="AC1020" s="406">
        <v>2.3900916437067359E-3</v>
      </c>
      <c r="AD1020" s="407">
        <f t="shared" si="39"/>
        <v>0.85451553613764053</v>
      </c>
    </row>
    <row r="1021" spans="20:30" x14ac:dyDescent="0.2">
      <c r="T1021" s="400" t="s">
        <v>73</v>
      </c>
      <c r="U1021" s="413">
        <v>44208</v>
      </c>
      <c r="V1021" s="406">
        <v>2.3954145809431497E-3</v>
      </c>
      <c r="W1021" s="406">
        <v>2.3971224740774841E-3</v>
      </c>
      <c r="X1021" s="407">
        <f t="shared" si="38"/>
        <v>-1.7078931343343824E-2</v>
      </c>
      <c r="Z1021" s="400" t="s">
        <v>73</v>
      </c>
      <c r="AA1021" s="413">
        <v>44207</v>
      </c>
      <c r="AB1021" s="406">
        <v>2.4897191846437448E-3</v>
      </c>
      <c r="AC1021" s="406">
        <v>2.4045112770908397E-3</v>
      </c>
      <c r="AD1021" s="407">
        <f t="shared" si="39"/>
        <v>0.85207907552905127</v>
      </c>
    </row>
    <row r="1022" spans="20:30" x14ac:dyDescent="0.2">
      <c r="T1022" s="400" t="s">
        <v>73</v>
      </c>
      <c r="U1022" s="413">
        <v>44209</v>
      </c>
      <c r="V1022" s="406">
        <v>2.4096090779665751E-3</v>
      </c>
      <c r="W1022" s="406">
        <v>2.4110373998210209E-3</v>
      </c>
      <c r="X1022" s="407">
        <f t="shared" si="38"/>
        <v>-1.4283218544458055E-2</v>
      </c>
      <c r="Z1022" s="400" t="s">
        <v>73</v>
      </c>
      <c r="AA1022" s="413">
        <v>44208</v>
      </c>
      <c r="AB1022" s="406">
        <v>2.5039134767043613E-3</v>
      </c>
      <c r="AC1022" s="406">
        <v>2.418954511823048E-3</v>
      </c>
      <c r="AD1022" s="407">
        <f t="shared" si="39"/>
        <v>0.84958964881313292</v>
      </c>
    </row>
    <row r="1023" spans="20:30" x14ac:dyDescent="0.2">
      <c r="T1023" s="400" t="s">
        <v>73</v>
      </c>
      <c r="U1023" s="413">
        <v>44210</v>
      </c>
      <c r="V1023" s="406">
        <v>2.4167158702553893E-3</v>
      </c>
      <c r="W1023" s="406">
        <v>2.4180017941427085E-3</v>
      </c>
      <c r="X1023" s="407">
        <f t="shared" si="38"/>
        <v>-1.2859238873192541E-2</v>
      </c>
      <c r="Z1023" s="400" t="s">
        <v>73</v>
      </c>
      <c r="AA1023" s="413">
        <v>44209</v>
      </c>
      <c r="AB1023" s="406">
        <v>2.5110197861506391E-3</v>
      </c>
      <c r="AC1023" s="406">
        <v>2.4261879489241391E-3</v>
      </c>
      <c r="AD1023" s="407">
        <f t="shared" si="39"/>
        <v>0.84831837226499984</v>
      </c>
    </row>
    <row r="1024" spans="20:30" x14ac:dyDescent="0.2">
      <c r="T1024" s="400" t="s">
        <v>73</v>
      </c>
      <c r="U1024" s="413">
        <v>44211</v>
      </c>
      <c r="V1024" s="406">
        <v>2.4238283954195632E-3</v>
      </c>
      <c r="W1024" s="406">
        <v>2.4249703487336433E-3</v>
      </c>
      <c r="X1024" s="407">
        <f t="shared" si="38"/>
        <v>-1.1419533140800964E-2</v>
      </c>
      <c r="Z1024" s="400" t="s">
        <v>73</v>
      </c>
      <c r="AA1024" s="413">
        <v>44210</v>
      </c>
      <c r="AB1024" s="406">
        <v>2.5181316002460619E-3</v>
      </c>
      <c r="AC1024" s="406">
        <v>2.4334284891357979E-3</v>
      </c>
      <c r="AD1024" s="407">
        <f t="shared" si="39"/>
        <v>0.84703111110263996</v>
      </c>
    </row>
    <row r="1025" spans="20:30" x14ac:dyDescent="0.2">
      <c r="T1025" s="400" t="s">
        <v>73</v>
      </c>
      <c r="U1025" s="413">
        <v>44214</v>
      </c>
      <c r="V1025" s="406">
        <v>2.43094665799733E-3</v>
      </c>
      <c r="W1025" s="406">
        <v>2.4319430648092788E-3</v>
      </c>
      <c r="X1025" s="407">
        <f t="shared" si="38"/>
        <v>-9.9640681194878081E-3</v>
      </c>
      <c r="Z1025" s="400" t="s">
        <v>73</v>
      </c>
      <c r="AA1025" s="413">
        <v>44211</v>
      </c>
      <c r="AB1025" s="406">
        <v>2.5252489235288744E-3</v>
      </c>
      <c r="AC1025" s="406">
        <v>2.4406761401569534E-3</v>
      </c>
      <c r="AD1025" s="407">
        <f t="shared" si="39"/>
        <v>0.84572783371920923</v>
      </c>
    </row>
    <row r="1026" spans="20:30" x14ac:dyDescent="0.2">
      <c r="T1026" s="400" t="s">
        <v>73</v>
      </c>
      <c r="U1026" s="413">
        <v>44215</v>
      </c>
      <c r="V1026" s="406">
        <v>2.4452023312632794E-3</v>
      </c>
      <c r="W1026" s="406">
        <v>2.4459023736503427E-3</v>
      </c>
      <c r="X1026" s="407">
        <f t="shared" si="38"/>
        <v>-7.0004238706322316E-3</v>
      </c>
      <c r="Z1026" s="400" t="s">
        <v>73</v>
      </c>
      <c r="AA1026" s="413">
        <v>44214</v>
      </c>
      <c r="AB1026" s="406">
        <v>2.5395019560840444E-3</v>
      </c>
      <c r="AC1026" s="406">
        <v>2.4551951826107307E-3</v>
      </c>
      <c r="AD1026" s="407">
        <f t="shared" si="39"/>
        <v>0.84306773473313745</v>
      </c>
    </row>
    <row r="1027" spans="20:30" x14ac:dyDescent="0.2">
      <c r="T1027" s="400" t="s">
        <v>73</v>
      </c>
      <c r="U1027" s="413">
        <v>44216</v>
      </c>
      <c r="V1027" s="406">
        <v>2.4594771750729911E-3</v>
      </c>
      <c r="W1027" s="406">
        <v>2.4598755644587443E-3</v>
      </c>
      <c r="X1027" s="407">
        <f t="shared" si="38"/>
        <v>-3.9838938575322003E-3</v>
      </c>
      <c r="Z1027" s="400" t="s">
        <v>73</v>
      </c>
      <c r="AA1027" s="413">
        <v>44215</v>
      </c>
      <c r="AB1027" s="406">
        <v>2.5537733967054299E-3</v>
      </c>
      <c r="AC1027" s="406">
        <v>2.4697380036405548E-3</v>
      </c>
      <c r="AD1027" s="407">
        <f t="shared" si="39"/>
        <v>0.84035393064875019</v>
      </c>
    </row>
    <row r="1028" spans="20:30" x14ac:dyDescent="0.2">
      <c r="T1028" s="400" t="s">
        <v>73</v>
      </c>
      <c r="U1028" s="413">
        <v>44217</v>
      </c>
      <c r="V1028" s="406">
        <v>2.4666241936835971E-3</v>
      </c>
      <c r="W1028" s="406">
        <v>2.4668691034340404E-3</v>
      </c>
      <c r="X1028" s="407">
        <f t="shared" si="38"/>
        <v>-2.4490975044332008E-3</v>
      </c>
      <c r="Z1028" s="400" t="s">
        <v>73</v>
      </c>
      <c r="AA1028" s="413">
        <v>44216</v>
      </c>
      <c r="AB1028" s="406">
        <v>2.5609183320536538E-3</v>
      </c>
      <c r="AC1028" s="406">
        <v>2.477021322409987E-3</v>
      </c>
      <c r="AD1028" s="407">
        <f t="shared" si="39"/>
        <v>0.8389700964366682</v>
      </c>
    </row>
    <row r="1029" spans="20:30" x14ac:dyDescent="0.2">
      <c r="T1029" s="400" t="s">
        <v>73</v>
      </c>
      <c r="U1029" s="413">
        <v>44218</v>
      </c>
      <c r="V1029" s="406">
        <v>2.4742724019562821E-3</v>
      </c>
      <c r="W1029" s="406">
        <v>2.4744392496688383E-3</v>
      </c>
      <c r="X1029" s="407">
        <f t="shared" si="38"/>
        <v>-1.6684771255619582E-3</v>
      </c>
      <c r="Z1029" s="400" t="s">
        <v>73</v>
      </c>
      <c r="AA1029" s="413">
        <v>44217</v>
      </c>
      <c r="AB1029" s="406">
        <v>2.5684776553577325E-3</v>
      </c>
      <c r="AC1029" s="406">
        <v>2.484737678252386E-3</v>
      </c>
      <c r="AD1029" s="407">
        <f t="shared" si="39"/>
        <v>0.83739977105346497</v>
      </c>
    </row>
    <row r="1030" spans="20:30" x14ac:dyDescent="0.2">
      <c r="T1030" s="400" t="s">
        <v>73</v>
      </c>
      <c r="U1030" s="413">
        <v>44221</v>
      </c>
      <c r="V1030" s="406">
        <v>2.4824176054998848E-3</v>
      </c>
      <c r="W1030" s="406">
        <v>2.4825828753294085E-3</v>
      </c>
      <c r="X1030" s="407">
        <f t="shared" si="38"/>
        <v>-1.6526982952362948E-3</v>
      </c>
      <c r="Z1030" s="400" t="s">
        <v>73</v>
      </c>
      <c r="AA1030" s="413">
        <v>44218</v>
      </c>
      <c r="AB1030" s="406">
        <v>2.5764476921415654E-3</v>
      </c>
      <c r="AC1030" s="406">
        <v>2.4928819524542315E-3</v>
      </c>
      <c r="AD1030" s="407">
        <f t="shared" si="39"/>
        <v>0.83565739687333807</v>
      </c>
    </row>
    <row r="1031" spans="20:30" x14ac:dyDescent="0.2">
      <c r="T1031" s="400" t="s">
        <v>73</v>
      </c>
      <c r="U1031" s="413">
        <v>44222</v>
      </c>
      <c r="V1031" s="406">
        <v>2.4987061759351929E-3</v>
      </c>
      <c r="W1031" s="406">
        <v>2.4988683027454559E-3</v>
      </c>
      <c r="X1031" s="407">
        <f t="shared" si="38"/>
        <v>-1.6212681026297679E-3</v>
      </c>
      <c r="Z1031" s="400" t="s">
        <v>73</v>
      </c>
      <c r="AA1031" s="413">
        <v>44221</v>
      </c>
      <c r="AB1031" s="406">
        <v>2.5923877799497552E-3</v>
      </c>
      <c r="AC1031" s="406">
        <v>2.5091686780753567E-3</v>
      </c>
      <c r="AD1031" s="407">
        <f t="shared" si="39"/>
        <v>0.83219101874398504</v>
      </c>
    </row>
    <row r="1032" spans="20:30" x14ac:dyDescent="0.2">
      <c r="T1032" s="400" t="s">
        <v>73</v>
      </c>
      <c r="U1032" s="413">
        <v>44223</v>
      </c>
      <c r="V1032" s="406">
        <v>2.5149928190560614E-3</v>
      </c>
      <c r="W1032" s="406">
        <v>2.5151518155266993E-3</v>
      </c>
      <c r="X1032" s="407">
        <f t="shared" ref="X1032:X1095" si="40">(V1032-W1032)*10000</f>
        <v>-1.5899647063787742E-3</v>
      </c>
      <c r="Z1032" s="400" t="s">
        <v>73</v>
      </c>
      <c r="AA1032" s="413">
        <v>44222</v>
      </c>
      <c r="AB1032" s="406">
        <v>2.6083278056045888E-3</v>
      </c>
      <c r="AC1032" s="406">
        <v>2.5254534899772745E-3</v>
      </c>
      <c r="AD1032" s="407">
        <f t="shared" ref="AD1032:AD1095" si="41">(AB1032-AC1032)*10000</f>
        <v>0.82874315627314354</v>
      </c>
    </row>
    <row r="1033" spans="20:30" x14ac:dyDescent="0.2">
      <c r="T1033" s="400" t="s">
        <v>73</v>
      </c>
      <c r="U1033" s="413">
        <v>44224</v>
      </c>
      <c r="V1033" s="406">
        <v>2.5231351315196239E-3</v>
      </c>
      <c r="W1033" s="406">
        <v>2.5232925689912351E-3</v>
      </c>
      <c r="X1033" s="407">
        <f t="shared" si="40"/>
        <v>-1.5743747161121521E-3</v>
      </c>
      <c r="Z1033" s="400" t="s">
        <v>73</v>
      </c>
      <c r="AA1033" s="413">
        <v>44223</v>
      </c>
      <c r="AB1033" s="406">
        <v>2.6162977495315016E-3</v>
      </c>
      <c r="AC1033" s="406">
        <v>2.533594893684982E-3</v>
      </c>
      <c r="AD1033" s="407">
        <f t="shared" si="41"/>
        <v>0.82702855846519563</v>
      </c>
    </row>
    <row r="1034" spans="20:30" x14ac:dyDescent="0.2">
      <c r="T1034" s="400" t="s">
        <v>73</v>
      </c>
      <c r="U1034" s="413">
        <v>44225</v>
      </c>
      <c r="V1034" s="406">
        <v>2.5312768111585672E-3</v>
      </c>
      <c r="W1034" s="406">
        <v>2.5314326936835075E-3</v>
      </c>
      <c r="X1034" s="407">
        <f t="shared" si="40"/>
        <v>-1.5588252494022625E-3</v>
      </c>
      <c r="Z1034" s="400" t="s">
        <v>73</v>
      </c>
      <c r="AA1034" s="413">
        <v>44224</v>
      </c>
      <c r="AB1034" s="406">
        <v>2.6242676290960882E-3</v>
      </c>
      <c r="AC1034" s="406">
        <v>2.5417356687825066E-3</v>
      </c>
      <c r="AD1034" s="407">
        <f t="shared" si="41"/>
        <v>0.82531960313581532</v>
      </c>
    </row>
    <row r="1035" spans="20:30" x14ac:dyDescent="0.2">
      <c r="T1035" s="400" t="s">
        <v>73</v>
      </c>
      <c r="U1035" s="413">
        <v>44228</v>
      </c>
      <c r="V1035" s="406">
        <v>2.5394178397377498E-3</v>
      </c>
      <c r="W1035" s="406">
        <v>2.5395721711252376E-3</v>
      </c>
      <c r="X1035" s="407">
        <f t="shared" si="40"/>
        <v>-1.5433138748780287E-3</v>
      </c>
      <c r="Z1035" s="400" t="s">
        <v>73</v>
      </c>
      <c r="AA1035" s="413">
        <v>44225</v>
      </c>
      <c r="AB1035" s="406">
        <v>2.6322374291429139E-3</v>
      </c>
      <c r="AC1035" s="406">
        <v>2.5498757970347061E-3</v>
      </c>
      <c r="AD1035" s="407">
        <f t="shared" si="41"/>
        <v>0.82361632108207772</v>
      </c>
    </row>
    <row r="1036" spans="20:30" x14ac:dyDescent="0.2">
      <c r="T1036" s="400" t="s">
        <v>73</v>
      </c>
      <c r="U1036" s="413">
        <v>44229</v>
      </c>
      <c r="V1036" s="406">
        <v>2.555697636150983E-3</v>
      </c>
      <c r="W1036" s="406">
        <v>2.5558488783553068E-3</v>
      </c>
      <c r="X1036" s="407">
        <f t="shared" si="40"/>
        <v>-1.5124220432375518E-3</v>
      </c>
      <c r="Z1036" s="400" t="s">
        <v>73</v>
      </c>
      <c r="AA1036" s="413">
        <v>44228</v>
      </c>
      <c r="AB1036" s="406">
        <v>2.6481766885188686E-3</v>
      </c>
      <c r="AC1036" s="406">
        <v>2.5661538068349086E-3</v>
      </c>
      <c r="AD1036" s="407">
        <f t="shared" si="41"/>
        <v>0.82022881683959958</v>
      </c>
    </row>
    <row r="1037" spans="20:30" x14ac:dyDescent="0.2">
      <c r="T1037" s="400" t="s">
        <v>73</v>
      </c>
      <c r="U1037" s="413">
        <v>44230</v>
      </c>
      <c r="V1037" s="406">
        <v>2.5719750806971592E-3</v>
      </c>
      <c r="W1037" s="406">
        <v>2.5721232468426999E-3</v>
      </c>
      <c r="X1037" s="407">
        <f t="shared" si="40"/>
        <v>-1.4816614554062982E-3</v>
      </c>
      <c r="Z1037" s="400" t="s">
        <v>73</v>
      </c>
      <c r="AA1037" s="413">
        <v>44229</v>
      </c>
      <c r="AB1037" s="406">
        <v>2.6641155309607952E-3</v>
      </c>
      <c r="AC1037" s="406">
        <v>2.5824294789926418E-3</v>
      </c>
      <c r="AD1037" s="407">
        <f t="shared" si="41"/>
        <v>0.81686051968153395</v>
      </c>
    </row>
    <row r="1038" spans="20:30" x14ac:dyDescent="0.2">
      <c r="T1038" s="400" t="s">
        <v>73</v>
      </c>
      <c r="U1038" s="413">
        <v>44231</v>
      </c>
      <c r="V1038" s="406">
        <v>2.5801125815025287E-3</v>
      </c>
      <c r="W1038" s="406">
        <v>2.5802592162861163E-3</v>
      </c>
      <c r="X1038" s="407">
        <f t="shared" si="40"/>
        <v>-1.4663478358758683E-3</v>
      </c>
      <c r="Z1038" s="400" t="s">
        <v>73</v>
      </c>
      <c r="AA1038" s="413">
        <v>44230</v>
      </c>
      <c r="AB1038" s="406">
        <v>2.6720847056805165E-3</v>
      </c>
      <c r="AC1038" s="406">
        <v>2.5905661008673959E-3</v>
      </c>
      <c r="AD1038" s="407">
        <f t="shared" si="41"/>
        <v>0.81518604813120632</v>
      </c>
    </row>
    <row r="1039" spans="20:30" x14ac:dyDescent="0.2">
      <c r="T1039" s="400" t="s">
        <v>73</v>
      </c>
      <c r="U1039" s="413">
        <v>44232</v>
      </c>
      <c r="V1039" s="406">
        <v>2.5882493222419362E-3</v>
      </c>
      <c r="W1039" s="406">
        <v>2.5883944294727876E-3</v>
      </c>
      <c r="X1039" s="407">
        <f t="shared" si="40"/>
        <v>-1.451072308513747E-3</v>
      </c>
      <c r="Z1039" s="400" t="s">
        <v>73</v>
      </c>
      <c r="AA1039" s="413">
        <v>44231</v>
      </c>
      <c r="AB1039" s="406">
        <v>2.6800537097061211E-3</v>
      </c>
      <c r="AC1039" s="406">
        <v>2.5987019668095796E-3</v>
      </c>
      <c r="AD1039" s="407">
        <f t="shared" si="41"/>
        <v>0.81351742896541501</v>
      </c>
    </row>
    <row r="1040" spans="20:30" x14ac:dyDescent="0.2">
      <c r="T1040" s="400" t="s">
        <v>73</v>
      </c>
      <c r="U1040" s="413">
        <v>44235</v>
      </c>
      <c r="V1040" s="406">
        <v>2.5963852846801624E-3</v>
      </c>
      <c r="W1040" s="406">
        <v>2.5965288684916764E-3</v>
      </c>
      <c r="X1040" s="407">
        <f t="shared" si="40"/>
        <v>-1.4358381151408084E-3</v>
      </c>
      <c r="Z1040" s="400" t="s">
        <v>73</v>
      </c>
      <c r="AA1040" s="413">
        <v>44232</v>
      </c>
      <c r="AB1040" s="406">
        <v>2.6880225278820909E-3</v>
      </c>
      <c r="AC1040" s="406">
        <v>2.6068370589081569E-3</v>
      </c>
      <c r="AD1040" s="407">
        <f t="shared" si="41"/>
        <v>0.81185468973934016</v>
      </c>
    </row>
    <row r="1041" spans="20:30" x14ac:dyDescent="0.2">
      <c r="T1041" s="400" t="s">
        <v>73</v>
      </c>
      <c r="U1041" s="413">
        <v>44236</v>
      </c>
      <c r="V1041" s="406">
        <v>2.6126545240300978E-3</v>
      </c>
      <c r="W1041" s="406">
        <v>2.6127950746327828E-3</v>
      </c>
      <c r="X1041" s="407">
        <f t="shared" si="40"/>
        <v>-1.4055060268500924E-3</v>
      </c>
      <c r="Z1041" s="400" t="s">
        <v>73</v>
      </c>
      <c r="AA1041" s="413">
        <v>44235</v>
      </c>
      <c r="AB1041" s="406">
        <v>2.70395946818192E-3</v>
      </c>
      <c r="AC1041" s="406">
        <v>2.6231045722535208E-3</v>
      </c>
      <c r="AD1041" s="407">
        <f t="shared" si="41"/>
        <v>0.80854895928399173</v>
      </c>
    </row>
    <row r="1042" spans="20:30" x14ac:dyDescent="0.2">
      <c r="T1042" s="400" t="s">
        <v>73</v>
      </c>
      <c r="U1042" s="413">
        <v>44237</v>
      </c>
      <c r="V1042" s="406">
        <v>2.6289209871218065E-3</v>
      </c>
      <c r="W1042" s="406">
        <v>2.6290585180226383E-3</v>
      </c>
      <c r="X1042" s="407">
        <f t="shared" si="40"/>
        <v>-1.3753090083185732E-3</v>
      </c>
      <c r="Z1042" s="400" t="s">
        <v>73</v>
      </c>
      <c r="AA1042" s="413">
        <v>44236</v>
      </c>
      <c r="AB1042" s="406">
        <v>2.7198956367096763E-3</v>
      </c>
      <c r="AC1042" s="406">
        <v>2.6393693239996378E-3</v>
      </c>
      <c r="AD1042" s="407">
        <f t="shared" si="41"/>
        <v>0.8052631271003845</v>
      </c>
    </row>
    <row r="1043" spans="20:30" x14ac:dyDescent="0.2">
      <c r="T1043" s="400" t="s">
        <v>73</v>
      </c>
      <c r="U1043" s="413">
        <v>44238</v>
      </c>
      <c r="V1043" s="406">
        <v>2.6370527849308547E-3</v>
      </c>
      <c r="W1043" s="406">
        <v>2.6371888128362045E-3</v>
      </c>
      <c r="X1043" s="407">
        <f t="shared" si="40"/>
        <v>-1.3602790534987877E-3</v>
      </c>
      <c r="Z1043" s="400" t="s">
        <v>73</v>
      </c>
      <c r="AA1043" s="413">
        <v>44237</v>
      </c>
      <c r="AB1043" s="406">
        <v>2.7278632970887903E-3</v>
      </c>
      <c r="AC1043" s="406">
        <v>2.6475002735137781E-3</v>
      </c>
      <c r="AD1043" s="407">
        <f t="shared" si="41"/>
        <v>0.80363023575012127</v>
      </c>
    </row>
    <row r="1044" spans="20:30" x14ac:dyDescent="0.2">
      <c r="T1044" s="400" t="s">
        <v>73</v>
      </c>
      <c r="U1044" s="413">
        <v>44239</v>
      </c>
      <c r="V1044" s="406">
        <v>2.6451836953515161E-3</v>
      </c>
      <c r="W1044" s="406">
        <v>2.6453182243947816E-3</v>
      </c>
      <c r="X1044" s="407">
        <f t="shared" si="40"/>
        <v>-1.3452904326551746E-3</v>
      </c>
      <c r="Z1044" s="400" t="s">
        <v>73</v>
      </c>
      <c r="AA1044" s="413">
        <v>44238</v>
      </c>
      <c r="AB1044" s="406">
        <v>2.735830680198806E-3</v>
      </c>
      <c r="AC1044" s="406">
        <v>2.6556303402591993E-3</v>
      </c>
      <c r="AD1044" s="407">
        <f t="shared" si="41"/>
        <v>0.80200339939606735</v>
      </c>
    </row>
    <row r="1045" spans="20:30" x14ac:dyDescent="0.2">
      <c r="T1045" s="400" t="s">
        <v>73</v>
      </c>
      <c r="U1045" s="413">
        <v>44242</v>
      </c>
      <c r="V1045" s="406">
        <v>2.6533137001485824E-3</v>
      </c>
      <c r="W1045" s="406">
        <v>2.6534467343821157E-3</v>
      </c>
      <c r="X1045" s="407">
        <f t="shared" si="40"/>
        <v>-1.3303423353335994E-3</v>
      </c>
      <c r="Z1045" s="400" t="s">
        <v>73</v>
      </c>
      <c r="AA1045" s="413">
        <v>44239</v>
      </c>
      <c r="AB1045" s="406">
        <v>2.7437977708842142E-3</v>
      </c>
      <c r="AC1045" s="406">
        <v>2.6637595055954639E-3</v>
      </c>
      <c r="AD1045" s="407">
        <f t="shared" si="41"/>
        <v>0.80038265288750332</v>
      </c>
    </row>
    <row r="1046" spans="20:30" x14ac:dyDescent="0.2">
      <c r="T1046" s="400" t="s">
        <v>73</v>
      </c>
      <c r="U1046" s="413">
        <v>44243</v>
      </c>
      <c r="V1046" s="406">
        <v>2.6695705995995753E-3</v>
      </c>
      <c r="W1046" s="406">
        <v>2.6697006585744767E-3</v>
      </c>
      <c r="X1046" s="407">
        <f t="shared" si="40"/>
        <v>-1.3005897490144663E-3</v>
      </c>
      <c r="Z1046" s="400" t="s">
        <v>73</v>
      </c>
      <c r="AA1046" s="413">
        <v>44242</v>
      </c>
      <c r="AB1046" s="406">
        <v>2.7597309017383248E-3</v>
      </c>
      <c r="AC1046" s="406">
        <v>2.6800147418145613E-3</v>
      </c>
      <c r="AD1046" s="407">
        <f t="shared" si="41"/>
        <v>0.79716159923763541</v>
      </c>
    </row>
    <row r="1047" spans="20:30" x14ac:dyDescent="0.2">
      <c r="T1047" s="400" t="s">
        <v>73</v>
      </c>
      <c r="U1047" s="413">
        <v>44244</v>
      </c>
      <c r="V1047" s="406">
        <v>2.6858242983155908E-3</v>
      </c>
      <c r="W1047" s="406">
        <v>2.6859513959408918E-3</v>
      </c>
      <c r="X1047" s="407">
        <f t="shared" si="40"/>
        <v>-1.2709762530101198E-3</v>
      </c>
      <c r="Z1047" s="400" t="s">
        <v>73</v>
      </c>
      <c r="AA1047" s="413">
        <v>44243</v>
      </c>
      <c r="AB1047" s="406">
        <v>2.7756629057021642E-3</v>
      </c>
      <c r="AC1047" s="406">
        <v>2.6962667924401314E-3</v>
      </c>
      <c r="AD1047" s="407">
        <f t="shared" si="41"/>
        <v>0.79396113262032808</v>
      </c>
    </row>
    <row r="1048" spans="20:30" x14ac:dyDescent="0.2">
      <c r="T1048" s="400" t="s">
        <v>73</v>
      </c>
      <c r="U1048" s="413">
        <v>44245</v>
      </c>
      <c r="V1048" s="406">
        <v>2.6939495017906153E-3</v>
      </c>
      <c r="W1048" s="406">
        <v>2.6940751258404862E-3</v>
      </c>
      <c r="X1048" s="407">
        <f t="shared" si="40"/>
        <v>-1.2562404987093156E-3</v>
      </c>
      <c r="Z1048" s="400" t="s">
        <v>73</v>
      </c>
      <c r="AA1048" s="413">
        <v>44244</v>
      </c>
      <c r="AB1048" s="406">
        <v>2.783628306364441E-3</v>
      </c>
      <c r="AC1048" s="406">
        <v>2.7043911794716511E-3</v>
      </c>
      <c r="AD1048" s="407">
        <f t="shared" si="41"/>
        <v>0.79237126892789911</v>
      </c>
    </row>
    <row r="1049" spans="20:30" x14ac:dyDescent="0.2">
      <c r="T1049" s="400" t="s">
        <v>73</v>
      </c>
      <c r="U1049" s="413">
        <v>44246</v>
      </c>
      <c r="V1049" s="406">
        <v>2.7020736904738874E-3</v>
      </c>
      <c r="W1049" s="406">
        <v>2.7021978450817241E-3</v>
      </c>
      <c r="X1049" s="407">
        <f t="shared" si="40"/>
        <v>-1.2415460783673365E-3</v>
      </c>
      <c r="Z1049" s="400" t="s">
        <v>73</v>
      </c>
      <c r="AA1049" s="413">
        <v>44245</v>
      </c>
      <c r="AB1049" s="406">
        <v>2.7915933233448207E-3</v>
      </c>
      <c r="AC1049" s="406">
        <v>2.7125145563310876E-3</v>
      </c>
      <c r="AD1049" s="407">
        <f t="shared" si="41"/>
        <v>0.79078767013733131</v>
      </c>
    </row>
    <row r="1050" spans="20:30" x14ac:dyDescent="0.2">
      <c r="T1050" s="400" t="s">
        <v>73</v>
      </c>
      <c r="U1050" s="413">
        <v>44249</v>
      </c>
      <c r="V1050" s="406">
        <v>2.7101968460491251E-3</v>
      </c>
      <c r="W1050" s="406">
        <v>2.7103195357535506E-3</v>
      </c>
      <c r="X1050" s="407">
        <f t="shared" si="40"/>
        <v>-1.2268970442548544E-3</v>
      </c>
      <c r="Z1050" s="400" t="s">
        <v>73</v>
      </c>
      <c r="AA1050" s="413">
        <v>44246</v>
      </c>
      <c r="AB1050" s="406">
        <v>2.7995579414067167E-3</v>
      </c>
      <c r="AC1050" s="406">
        <v>2.7206369048642497E-3</v>
      </c>
      <c r="AD1050" s="407">
        <f t="shared" si="41"/>
        <v>0.78921036542466994</v>
      </c>
    </row>
    <row r="1051" spans="20:30" x14ac:dyDescent="0.2">
      <c r="T1051" s="400" t="s">
        <v>73</v>
      </c>
      <c r="U1051" s="413">
        <v>44250</v>
      </c>
      <c r="V1051" s="406">
        <v>2.7264396228441567E-3</v>
      </c>
      <c r="W1051" s="406">
        <v>2.7265593971076544E-3</v>
      </c>
      <c r="X1051" s="407">
        <f t="shared" si="40"/>
        <v>-1.197742634977475E-3</v>
      </c>
      <c r="Z1051" s="400" t="s">
        <v>73</v>
      </c>
      <c r="AA1051" s="413">
        <v>44249</v>
      </c>
      <c r="AB1051" s="406">
        <v>2.8154857720241763E-3</v>
      </c>
      <c r="AC1051" s="406">
        <v>2.7368780831752062E-3</v>
      </c>
      <c r="AD1051" s="407">
        <f t="shared" si="41"/>
        <v>0.78607688848970125</v>
      </c>
    </row>
    <row r="1052" spans="20:30" x14ac:dyDescent="0.2">
      <c r="T1052" s="400" t="s">
        <v>73</v>
      </c>
      <c r="U1052" s="413">
        <v>44251</v>
      </c>
      <c r="V1052" s="406">
        <v>2.742678774429986E-3</v>
      </c>
      <c r="W1052" s="406">
        <v>2.7427956476377214E-3</v>
      </c>
      <c r="X1052" s="407">
        <f t="shared" si="40"/>
        <v>-1.1687320773537749E-3</v>
      </c>
      <c r="Z1052" s="400" t="s">
        <v>73</v>
      </c>
      <c r="AA1052" s="413">
        <v>44250</v>
      </c>
      <c r="AB1052" s="406">
        <v>2.8314121208733397E-3</v>
      </c>
      <c r="AC1052" s="406">
        <v>2.7531156518408257E-3</v>
      </c>
      <c r="AD1052" s="407">
        <f t="shared" si="41"/>
        <v>0.78296469032514049</v>
      </c>
    </row>
    <row r="1053" spans="20:30" x14ac:dyDescent="0.2">
      <c r="T1053" s="400" t="s">
        <v>73</v>
      </c>
      <c r="U1053" s="413">
        <v>44252</v>
      </c>
      <c r="V1053" s="406">
        <v>2.7507964919906845E-3</v>
      </c>
      <c r="W1053" s="406">
        <v>2.7509119220966213E-3</v>
      </c>
      <c r="X1053" s="407">
        <f t="shared" si="40"/>
        <v>-1.1543010593672784E-3</v>
      </c>
      <c r="Z1053" s="400" t="s">
        <v>73</v>
      </c>
      <c r="AA1053" s="413">
        <v>44251</v>
      </c>
      <c r="AB1053" s="406">
        <v>2.839374516605079E-3</v>
      </c>
      <c r="AC1053" s="406">
        <v>2.7612325860251179E-3</v>
      </c>
      <c r="AD1053" s="407">
        <f t="shared" si="41"/>
        <v>0.78141930579961072</v>
      </c>
    </row>
    <row r="1054" spans="20:30" x14ac:dyDescent="0.2">
      <c r="T1054" s="400" t="s">
        <v>73</v>
      </c>
      <c r="U1054" s="413">
        <v>44253</v>
      </c>
      <c r="V1054" s="406">
        <v>2.758913067437405E-3</v>
      </c>
      <c r="W1054" s="406">
        <v>2.7590270587370277E-3</v>
      </c>
      <c r="X1054" s="407">
        <f t="shared" si="40"/>
        <v>-1.1399129962261917E-3</v>
      </c>
      <c r="Z1054" s="400" t="s">
        <v>73</v>
      </c>
      <c r="AA1054" s="413">
        <v>44252</v>
      </c>
      <c r="AB1054" s="406">
        <v>2.8473364219990661E-3</v>
      </c>
      <c r="AC1054" s="406">
        <v>2.7693483827961481E-3</v>
      </c>
      <c r="AD1054" s="407">
        <f t="shared" si="41"/>
        <v>0.77988039202918014</v>
      </c>
    </row>
    <row r="1055" spans="20:30" x14ac:dyDescent="0.2">
      <c r="T1055" s="400" t="s">
        <v>73</v>
      </c>
      <c r="U1055" s="413">
        <v>44256</v>
      </c>
      <c r="V1055" s="406">
        <v>2.7670284825350058E-3</v>
      </c>
      <c r="W1055" s="406">
        <v>2.7671410395669364E-3</v>
      </c>
      <c r="X1055" s="407">
        <f t="shared" si="40"/>
        <v>-1.1255703193059283E-3</v>
      </c>
      <c r="Z1055" s="400" t="s">
        <v>73</v>
      </c>
      <c r="AA1055" s="413">
        <v>44253</v>
      </c>
      <c r="AB1055" s="406">
        <v>2.8552978221429927E-3</v>
      </c>
      <c r="AC1055" s="406">
        <v>2.7774630239998208E-3</v>
      </c>
      <c r="AD1055" s="407">
        <f t="shared" si="41"/>
        <v>0.77834798143171935</v>
      </c>
    </row>
    <row r="1056" spans="20:30" x14ac:dyDescent="0.2">
      <c r="T1056" s="400" t="s">
        <v>73</v>
      </c>
      <c r="U1056" s="413">
        <v>44257</v>
      </c>
      <c r="V1056" s="406">
        <v>2.7832553537601072E-3</v>
      </c>
      <c r="W1056" s="406">
        <v>2.7833650572251195E-3</v>
      </c>
      <c r="X1056" s="407">
        <f t="shared" si="40"/>
        <v>-1.0970346501224318E-3</v>
      </c>
      <c r="Z1056" s="400" t="s">
        <v>73</v>
      </c>
      <c r="AA1056" s="413">
        <v>44256</v>
      </c>
      <c r="AB1056" s="406">
        <v>2.8712188619120431E-3</v>
      </c>
      <c r="AC1056" s="406">
        <v>2.7936883637880213E-3</v>
      </c>
      <c r="AD1056" s="407">
        <f t="shared" si="41"/>
        <v>0.77530498124021763</v>
      </c>
    </row>
    <row r="1057" spans="20:30" x14ac:dyDescent="0.2">
      <c r="T1057" s="400" t="s">
        <v>73</v>
      </c>
      <c r="U1057" s="413">
        <v>44258</v>
      </c>
      <c r="V1057" s="406">
        <v>2.7994781752153559E-3</v>
      </c>
      <c r="W1057" s="406">
        <v>2.7995850399954083E-3</v>
      </c>
      <c r="X1057" s="407">
        <f t="shared" si="40"/>
        <v>-1.0686478005240627E-3</v>
      </c>
      <c r="Z1057" s="400" t="s">
        <v>73</v>
      </c>
      <c r="AA1057" s="413">
        <v>44257</v>
      </c>
      <c r="AB1057" s="406">
        <v>2.8871380650806774E-3</v>
      </c>
      <c r="AC1057" s="406">
        <v>2.809909669975675E-3</v>
      </c>
      <c r="AD1057" s="407">
        <f t="shared" si="41"/>
        <v>0.77228395105002468</v>
      </c>
    </row>
    <row r="1058" spans="20:30" x14ac:dyDescent="0.2">
      <c r="T1058" s="400" t="s">
        <v>73</v>
      </c>
      <c r="U1058" s="413">
        <v>44259</v>
      </c>
      <c r="V1058" s="406">
        <v>2.8075875155251719E-3</v>
      </c>
      <c r="W1058" s="406">
        <v>2.807692968649589E-3</v>
      </c>
      <c r="X1058" s="407">
        <f t="shared" si="40"/>
        <v>-1.0545312441713819E-3</v>
      </c>
      <c r="Z1058" s="400" t="s">
        <v>73</v>
      </c>
      <c r="AA1058" s="413">
        <v>44258</v>
      </c>
      <c r="AB1058" s="406">
        <v>2.8950967103445091E-3</v>
      </c>
      <c r="AC1058" s="406">
        <v>2.818018260786649E-3</v>
      </c>
      <c r="AD1058" s="407">
        <f t="shared" si="41"/>
        <v>0.77078449557860074</v>
      </c>
    </row>
    <row r="1059" spans="20:30" x14ac:dyDescent="0.2">
      <c r="T1059" s="400" t="s">
        <v>73</v>
      </c>
      <c r="U1059" s="413">
        <v>44260</v>
      </c>
      <c r="V1059" s="406">
        <v>2.8156955863988349E-3</v>
      </c>
      <c r="W1059" s="406">
        <v>2.8157996323251925E-3</v>
      </c>
      <c r="X1059" s="407">
        <f t="shared" si="40"/>
        <v>-1.0404592635767165E-3</v>
      </c>
      <c r="Z1059" s="400" t="s">
        <v>73</v>
      </c>
      <c r="AA1059" s="413">
        <v>44259</v>
      </c>
      <c r="AB1059" s="406">
        <v>2.903054759101045E-3</v>
      </c>
      <c r="AC1059" s="406">
        <v>2.8261255872674171E-3</v>
      </c>
      <c r="AD1059" s="407">
        <f t="shared" si="41"/>
        <v>0.76929171833627941</v>
      </c>
    </row>
    <row r="1060" spans="20:30" x14ac:dyDescent="0.2">
      <c r="T1060" s="400" t="s">
        <v>73</v>
      </c>
      <c r="U1060" s="413">
        <v>44263</v>
      </c>
      <c r="V1060" s="406">
        <v>2.8238023695200563E-3</v>
      </c>
      <c r="W1060" s="406">
        <v>2.8239050127869736E-3</v>
      </c>
      <c r="X1060" s="407">
        <f t="shared" si="40"/>
        <v>-1.0264326691725167E-3</v>
      </c>
      <c r="Z1060" s="400" t="s">
        <v>73</v>
      </c>
      <c r="AA1060" s="413">
        <v>44260</v>
      </c>
      <c r="AB1060" s="406">
        <v>2.9110121959515932E-3</v>
      </c>
      <c r="AC1060" s="406">
        <v>2.8342316306964603E-3</v>
      </c>
      <c r="AD1060" s="407">
        <f t="shared" si="41"/>
        <v>0.76780565255132882</v>
      </c>
    </row>
    <row r="1061" spans="20:30" x14ac:dyDescent="0.2">
      <c r="T1061" s="400" t="s">
        <v>73</v>
      </c>
      <c r="U1061" s="413">
        <v>44264</v>
      </c>
      <c r="V1061" s="406">
        <v>2.840011552274231E-3</v>
      </c>
      <c r="W1061" s="406">
        <v>2.8401114058772157E-3</v>
      </c>
      <c r="X1061" s="407">
        <f t="shared" si="40"/>
        <v>-9.9853602984669582E-4</v>
      </c>
      <c r="Z1061" s="400" t="s">
        <v>73</v>
      </c>
      <c r="AA1061" s="413">
        <v>44263</v>
      </c>
      <c r="AB1061" s="406">
        <v>2.9269249542570202E-3</v>
      </c>
      <c r="AC1061" s="406">
        <v>2.8504393512792298E-3</v>
      </c>
      <c r="AD1061" s="407">
        <f t="shared" si="41"/>
        <v>0.76485602977790368</v>
      </c>
    </row>
    <row r="1062" spans="20:30" x14ac:dyDescent="0.2">
      <c r="T1062" s="400" t="s">
        <v>73</v>
      </c>
      <c r="U1062" s="413">
        <v>44265</v>
      </c>
      <c r="V1062" s="406">
        <v>2.8562162609119522E-3</v>
      </c>
      <c r="W1062" s="406">
        <v>2.8563133401429798E-3</v>
      </c>
      <c r="X1062" s="407">
        <f t="shared" si="40"/>
        <v>-9.7079231027672602E-4</v>
      </c>
      <c r="Z1062" s="400" t="s">
        <v>73</v>
      </c>
      <c r="AA1062" s="413">
        <v>44264</v>
      </c>
      <c r="AB1062" s="406">
        <v>2.9428355210224895E-3</v>
      </c>
      <c r="AC1062" s="406">
        <v>2.8666426142170145E-3</v>
      </c>
      <c r="AD1062" s="407">
        <f t="shared" si="41"/>
        <v>0.76192906805474991</v>
      </c>
    </row>
    <row r="1063" spans="20:30" x14ac:dyDescent="0.2">
      <c r="T1063" s="400" t="s">
        <v>73</v>
      </c>
      <c r="U1063" s="413">
        <v>44266</v>
      </c>
      <c r="V1063" s="406">
        <v>2.8643163323917144E-3</v>
      </c>
      <c r="W1063" s="406">
        <v>2.8644120324668502E-3</v>
      </c>
      <c r="X1063" s="407">
        <f t="shared" si="40"/>
        <v>-9.5700075135752433E-4</v>
      </c>
      <c r="Z1063" s="400" t="s">
        <v>73</v>
      </c>
      <c r="AA1063" s="413">
        <v>44265</v>
      </c>
      <c r="AB1063" s="406">
        <v>2.9507896707677435E-3</v>
      </c>
      <c r="AC1063" s="406">
        <v>2.8747419716153764E-3</v>
      </c>
      <c r="AD1063" s="407">
        <f t="shared" si="41"/>
        <v>0.76047699152367176</v>
      </c>
    </row>
    <row r="1064" spans="20:30" x14ac:dyDescent="0.2">
      <c r="T1064" s="400" t="s">
        <v>73</v>
      </c>
      <c r="U1064" s="413">
        <v>44267</v>
      </c>
      <c r="V1064" s="406">
        <v>2.8724150071942739E-3</v>
      </c>
      <c r="W1064" s="406">
        <v>2.872509332571091E-3</v>
      </c>
      <c r="X1064" s="407">
        <f t="shared" si="40"/>
        <v>-9.4325376817031709E-4</v>
      </c>
      <c r="Z1064" s="400" t="s">
        <v>73</v>
      </c>
      <c r="AA1064" s="413">
        <v>44266</v>
      </c>
      <c r="AB1064" s="406">
        <v>2.9587431173499481E-3</v>
      </c>
      <c r="AC1064" s="406">
        <v>2.8828399370372545E-3</v>
      </c>
      <c r="AD1064" s="407">
        <f t="shared" si="41"/>
        <v>0.75903180312693586</v>
      </c>
    </row>
    <row r="1065" spans="20:30" x14ac:dyDescent="0.2">
      <c r="T1065" s="400" t="s">
        <v>73</v>
      </c>
      <c r="U1065" s="413">
        <v>44270</v>
      </c>
      <c r="V1065" s="406">
        <v>2.8805122668412895E-3</v>
      </c>
      <c r="W1065" s="406">
        <v>2.8806052223825868E-3</v>
      </c>
      <c r="X1065" s="407">
        <f t="shared" si="40"/>
        <v>-9.2955541297276567E-4</v>
      </c>
      <c r="Z1065" s="400" t="s">
        <v>73</v>
      </c>
      <c r="AA1065" s="413">
        <v>44267</v>
      </c>
      <c r="AB1065" s="406">
        <v>2.9666958456946329E-3</v>
      </c>
      <c r="AC1065" s="406">
        <v>2.8909364926526723E-3</v>
      </c>
      <c r="AD1065" s="407">
        <f t="shared" si="41"/>
        <v>0.75759353041960575</v>
      </c>
    </row>
    <row r="1066" spans="20:30" x14ac:dyDescent="0.2">
      <c r="T1066" s="400" t="s">
        <v>73</v>
      </c>
      <c r="U1066" s="413">
        <v>44271</v>
      </c>
      <c r="V1066" s="406">
        <v>2.8967019784330679E-3</v>
      </c>
      <c r="W1066" s="406">
        <v>2.8967922100529638E-3</v>
      </c>
      <c r="X1066" s="407">
        <f t="shared" si="40"/>
        <v>-9.0231619895905085E-4</v>
      </c>
      <c r="Z1066" s="400" t="s">
        <v>73</v>
      </c>
      <c r="AA1066" s="413">
        <v>44270</v>
      </c>
      <c r="AB1066" s="406">
        <v>2.9825988318968456E-3</v>
      </c>
      <c r="AC1066" s="406">
        <v>2.9071248132056739E-3</v>
      </c>
      <c r="AD1066" s="407">
        <f t="shared" si="41"/>
        <v>0.75474018691171729</v>
      </c>
    </row>
    <row r="1067" spans="20:30" x14ac:dyDescent="0.2">
      <c r="T1067" s="400" t="s">
        <v>73</v>
      </c>
      <c r="U1067" s="413">
        <v>44272</v>
      </c>
      <c r="V1067" s="406">
        <v>2.9128867911965214E-3</v>
      </c>
      <c r="W1067" s="406">
        <v>2.9129743148890923E-3</v>
      </c>
      <c r="X1067" s="407">
        <f t="shared" si="40"/>
        <v>-8.7523692570822681E-4</v>
      </c>
      <c r="Z1067" s="400" t="s">
        <v>73</v>
      </c>
      <c r="AA1067" s="413">
        <v>44271</v>
      </c>
      <c r="AB1067" s="406">
        <v>2.998499271805457E-3</v>
      </c>
      <c r="AC1067" s="406">
        <v>2.9233082522651713E-3</v>
      </c>
      <c r="AD1067" s="407">
        <f t="shared" si="41"/>
        <v>0.75191019540285686</v>
      </c>
    </row>
    <row r="1068" spans="20:30" x14ac:dyDescent="0.2">
      <c r="T1068" s="400" t="s">
        <v>73</v>
      </c>
      <c r="U1068" s="413">
        <v>44273</v>
      </c>
      <c r="V1068" s="406">
        <v>2.9209767025919387E-3</v>
      </c>
      <c r="W1068" s="406">
        <v>2.9210628804388016E-3</v>
      </c>
      <c r="X1068" s="407">
        <f t="shared" si="40"/>
        <v>-8.6177846862940666E-4</v>
      </c>
      <c r="Z1068" s="400" t="s">
        <v>73</v>
      </c>
      <c r="AA1068" s="413">
        <v>44272</v>
      </c>
      <c r="AB1068" s="406">
        <v>3.0064481804147492E-3</v>
      </c>
      <c r="AC1068" s="406">
        <v>2.931397485645003E-3</v>
      </c>
      <c r="AD1068" s="407">
        <f t="shared" si="41"/>
        <v>0.75050694769746196</v>
      </c>
    </row>
    <row r="1069" spans="20:30" x14ac:dyDescent="0.2">
      <c r="T1069" s="400" t="s">
        <v>73</v>
      </c>
      <c r="U1069" s="413">
        <v>44274</v>
      </c>
      <c r="V1069" s="406">
        <v>2.9290650899069137E-3</v>
      </c>
      <c r="W1069" s="406">
        <v>2.929149926770866E-3</v>
      </c>
      <c r="X1069" s="407">
        <f t="shared" si="40"/>
        <v>-8.483686395228951E-4</v>
      </c>
      <c r="Z1069" s="400" t="s">
        <v>73</v>
      </c>
      <c r="AA1069" s="413">
        <v>44273</v>
      </c>
      <c r="AB1069" s="406">
        <v>3.0143962797724404E-3</v>
      </c>
      <c r="AC1069" s="406">
        <v>2.9394851998882495E-3</v>
      </c>
      <c r="AD1069" s="407">
        <f t="shared" si="41"/>
        <v>0.74911079884190834</v>
      </c>
    </row>
    <row r="1070" spans="20:30" x14ac:dyDescent="0.2">
      <c r="T1070" s="400" t="s">
        <v>73</v>
      </c>
      <c r="U1070" s="413">
        <v>44277</v>
      </c>
      <c r="V1070" s="406">
        <v>2.9371519348254127E-3</v>
      </c>
      <c r="W1070" s="406">
        <v>2.9372354353261157E-3</v>
      </c>
      <c r="X1070" s="407">
        <f t="shared" si="40"/>
        <v>-8.3500500703062586E-4</v>
      </c>
      <c r="Z1070" s="400" t="s">
        <v>73</v>
      </c>
      <c r="AA1070" s="413">
        <v>44274</v>
      </c>
      <c r="AB1070" s="406">
        <v>3.0223435540748717E-3</v>
      </c>
      <c r="AC1070" s="406">
        <v>2.947571377246196E-3</v>
      </c>
      <c r="AD1070" s="407">
        <f t="shared" si="41"/>
        <v>0.74772176828675696</v>
      </c>
    </row>
    <row r="1071" spans="20:30" x14ac:dyDescent="0.2">
      <c r="T1071" s="400" t="s">
        <v>73</v>
      </c>
      <c r="U1071" s="413">
        <v>44278</v>
      </c>
      <c r="V1071" s="406">
        <v>2.953320392132495E-3</v>
      </c>
      <c r="W1071" s="406">
        <v>2.953401236752794E-3</v>
      </c>
      <c r="X1071" s="407">
        <f t="shared" si="40"/>
        <v>-8.0844620299006659E-4</v>
      </c>
      <c r="Z1071" s="400" t="s">
        <v>73</v>
      </c>
      <c r="AA1071" s="413">
        <v>44277</v>
      </c>
      <c r="AB1071" s="406">
        <v>3.038235277732706E-3</v>
      </c>
      <c r="AC1071" s="406">
        <v>2.9637385171085912E-3</v>
      </c>
      <c r="AD1071" s="407">
        <f t="shared" si="41"/>
        <v>0.74496760624114755</v>
      </c>
    </row>
    <row r="1072" spans="20:30" x14ac:dyDescent="0.2">
      <c r="T1072" s="400" t="s">
        <v>73</v>
      </c>
      <c r="U1072" s="413">
        <v>44279</v>
      </c>
      <c r="V1072" s="406">
        <v>2.9694835263173219E-3</v>
      </c>
      <c r="W1072" s="406">
        <v>2.9695617312897249E-3</v>
      </c>
      <c r="X1072" s="407">
        <f t="shared" si="40"/>
        <v>-7.820497240291005E-4</v>
      </c>
      <c r="Z1072" s="400" t="s">
        <v>73</v>
      </c>
      <c r="AA1072" s="413">
        <v>44278</v>
      </c>
      <c r="AB1072" s="406">
        <v>3.0541241000535233E-3</v>
      </c>
      <c r="AC1072" s="406">
        <v>2.9799003515004773E-3</v>
      </c>
      <c r="AD1072" s="407">
        <f t="shared" si="41"/>
        <v>0.74223748553045932</v>
      </c>
    </row>
    <row r="1073" spans="20:30" x14ac:dyDescent="0.2">
      <c r="T1073" s="400" t="s">
        <v>73</v>
      </c>
      <c r="U1073" s="413">
        <v>44280</v>
      </c>
      <c r="V1073" s="406">
        <v>2.9775623861311006E-3</v>
      </c>
      <c r="W1073" s="406">
        <v>2.9776392797026012E-3</v>
      </c>
      <c r="X1073" s="407">
        <f t="shared" si="40"/>
        <v>-7.6893571500542823E-4</v>
      </c>
      <c r="Z1073" s="400" t="s">
        <v>73</v>
      </c>
      <c r="AA1073" s="413">
        <v>44279</v>
      </c>
      <c r="AB1073" s="406">
        <v>3.0620670225578635E-3</v>
      </c>
      <c r="AC1073" s="406">
        <v>2.9879785705801782E-3</v>
      </c>
      <c r="AD1073" s="407">
        <f t="shared" si="41"/>
        <v>0.74088451977685243</v>
      </c>
    </row>
    <row r="1074" spans="20:30" x14ac:dyDescent="0.2">
      <c r="T1074" s="400" t="s">
        <v>73</v>
      </c>
      <c r="U1074" s="413">
        <v>44281</v>
      </c>
      <c r="V1074" s="406">
        <v>2.9856395945426152E-3</v>
      </c>
      <c r="W1074" s="406">
        <v>2.9857151815760085E-3</v>
      </c>
      <c r="X1074" s="407">
        <f t="shared" si="40"/>
        <v>-7.5587033393238051E-4</v>
      </c>
      <c r="Z1074" s="400" t="s">
        <v>73</v>
      </c>
      <c r="AA1074" s="413">
        <v>44280</v>
      </c>
      <c r="AB1074" s="406">
        <v>3.0700090289119612E-3</v>
      </c>
      <c r="AC1074" s="406">
        <v>2.9960551434446087E-3</v>
      </c>
      <c r="AD1074" s="407">
        <f t="shared" si="41"/>
        <v>0.7395388546735252</v>
      </c>
    </row>
    <row r="1075" spans="20:30" x14ac:dyDescent="0.2">
      <c r="T1075" s="400" t="s">
        <v>73</v>
      </c>
      <c r="U1075" s="413">
        <v>44284</v>
      </c>
      <c r="V1075" s="406">
        <v>2.9937151329925884E-3</v>
      </c>
      <c r="W1075" s="406">
        <v>2.9937894186748532E-3</v>
      </c>
      <c r="X1075" s="407">
        <f t="shared" si="40"/>
        <v>-7.4285682264817882E-4</v>
      </c>
      <c r="Z1075" s="400" t="s">
        <v>73</v>
      </c>
      <c r="AA1075" s="413">
        <v>44281</v>
      </c>
      <c r="AB1075" s="406">
        <v>3.0779501042035493E-3</v>
      </c>
      <c r="AC1075" s="406">
        <v>3.0041300520207673E-3</v>
      </c>
      <c r="AD1075" s="407">
        <f t="shared" si="41"/>
        <v>0.73820052182782014</v>
      </c>
    </row>
    <row r="1076" spans="20:30" x14ac:dyDescent="0.2">
      <c r="T1076" s="400" t="s">
        <v>73</v>
      </c>
      <c r="U1076" s="413">
        <v>44285</v>
      </c>
      <c r="V1076" s="406">
        <v>3.0098605534419807E-3</v>
      </c>
      <c r="W1076" s="406">
        <v>3.0099322528805697E-3</v>
      </c>
      <c r="X1076" s="407">
        <f t="shared" si="40"/>
        <v>-7.1699438589003378E-4</v>
      </c>
      <c r="Z1076" s="400" t="s">
        <v>73</v>
      </c>
      <c r="AA1076" s="413">
        <v>44284</v>
      </c>
      <c r="AB1076" s="406">
        <v>3.0938290745672488E-3</v>
      </c>
      <c r="AC1076" s="406">
        <v>3.0202742305947376E-3</v>
      </c>
      <c r="AD1076" s="407">
        <f t="shared" si="41"/>
        <v>0.73554843972511219</v>
      </c>
    </row>
    <row r="1077" spans="20:30" x14ac:dyDescent="0.2">
      <c r="T1077" s="400" t="s">
        <v>73</v>
      </c>
      <c r="U1077" s="413">
        <v>44286</v>
      </c>
      <c r="V1077" s="406">
        <v>3.0260002259587713E-3</v>
      </c>
      <c r="W1077" s="406">
        <v>3.026069356323284E-3</v>
      </c>
      <c r="X1077" s="407">
        <f t="shared" si="40"/>
        <v>-6.9130364512698383E-4</v>
      </c>
      <c r="Z1077" s="400" t="s">
        <v>73</v>
      </c>
      <c r="AA1077" s="413">
        <v>44285</v>
      </c>
      <c r="AB1077" s="406">
        <v>3.1097047887176242E-3</v>
      </c>
      <c r="AC1077" s="406">
        <v>3.0364126796309215E-3</v>
      </c>
      <c r="AD1077" s="407">
        <f t="shared" si="41"/>
        <v>0.7329210908670275</v>
      </c>
    </row>
    <row r="1078" spans="20:30" x14ac:dyDescent="0.2">
      <c r="T1078" s="400" t="s">
        <v>73</v>
      </c>
      <c r="U1078" s="413">
        <v>44287</v>
      </c>
      <c r="V1078" s="406">
        <v>3.0340671429376848E-3</v>
      </c>
      <c r="W1078" s="406">
        <v>3.0341349970754955E-3</v>
      </c>
      <c r="X1078" s="407">
        <f t="shared" si="40"/>
        <v>-6.785413781068908E-4</v>
      </c>
      <c r="Z1078" s="400" t="s">
        <v>73</v>
      </c>
      <c r="AA1078" s="413">
        <v>44286</v>
      </c>
      <c r="AB1078" s="406">
        <v>3.1176409796625938E-3</v>
      </c>
      <c r="AC1078" s="406">
        <v>3.0444789941298195E-3</v>
      </c>
      <c r="AD1078" s="407">
        <f t="shared" si="41"/>
        <v>0.73161985532774287</v>
      </c>
    </row>
    <row r="1079" spans="20:30" x14ac:dyDescent="0.2">
      <c r="T1079" s="400" t="s">
        <v>73</v>
      </c>
      <c r="U1079" s="413">
        <v>44292</v>
      </c>
      <c r="V1079" s="406">
        <v>3.0421322809493652E-3</v>
      </c>
      <c r="W1079" s="406">
        <v>3.0421988641284943E-3</v>
      </c>
      <c r="X1079" s="407">
        <f t="shared" si="40"/>
        <v>-6.6583179129074688E-4</v>
      </c>
      <c r="Z1079" s="400" t="s">
        <v>73</v>
      </c>
      <c r="AA1079" s="413">
        <v>44287</v>
      </c>
      <c r="AB1079" s="406">
        <v>3.1255761481259747E-3</v>
      </c>
      <c r="AC1079" s="406">
        <v>3.052543535091616E-3</v>
      </c>
      <c r="AD1079" s="407">
        <f t="shared" si="41"/>
        <v>0.7303261303435874</v>
      </c>
    </row>
    <row r="1080" spans="20:30" x14ac:dyDescent="0.2">
      <c r="T1080" s="400" t="s">
        <v>73</v>
      </c>
      <c r="U1080" s="413">
        <v>44293</v>
      </c>
      <c r="V1080" s="406">
        <v>3.0663149878085512E-3</v>
      </c>
      <c r="W1080" s="406">
        <v>3.0663777944818474E-3</v>
      </c>
      <c r="X1080" s="407">
        <f t="shared" si="40"/>
        <v>-6.2806673296195159E-4</v>
      </c>
      <c r="Z1080" s="400" t="s">
        <v>73</v>
      </c>
      <c r="AA1080" s="413">
        <v>44292</v>
      </c>
      <c r="AB1080" s="406">
        <v>3.1493742830826484E-3</v>
      </c>
      <c r="AC1080" s="406">
        <v>3.0767244904954861E-3</v>
      </c>
      <c r="AD1080" s="407">
        <f t="shared" si="41"/>
        <v>0.72649792587162287</v>
      </c>
    </row>
    <row r="1081" spans="20:30" x14ac:dyDescent="0.2">
      <c r="T1081" s="400" t="s">
        <v>73</v>
      </c>
      <c r="U1081" s="413">
        <v>44294</v>
      </c>
      <c r="V1081" s="406">
        <v>3.0904847328625867E-3</v>
      </c>
      <c r="W1081" s="406">
        <v>3.0905437996213187E-3</v>
      </c>
      <c r="X1081" s="407">
        <f t="shared" si="40"/>
        <v>-5.9066758731959185E-4</v>
      </c>
      <c r="Z1081" s="400" t="s">
        <v>73</v>
      </c>
      <c r="AA1081" s="413">
        <v>44293</v>
      </c>
      <c r="AB1081" s="406">
        <v>3.1731648346835202E-3</v>
      </c>
      <c r="AC1081" s="406">
        <v>3.1008925236010684E-3</v>
      </c>
      <c r="AD1081" s="407">
        <f t="shared" si="41"/>
        <v>0.72272311082451857</v>
      </c>
    </row>
    <row r="1082" spans="20:30" x14ac:dyDescent="0.2">
      <c r="T1082" s="400" t="s">
        <v>73</v>
      </c>
      <c r="U1082" s="413">
        <v>44295</v>
      </c>
      <c r="V1082" s="406">
        <v>3.0985369091405704E-3</v>
      </c>
      <c r="W1082" s="406">
        <v>3.0985947414115299E-3</v>
      </c>
      <c r="X1082" s="407">
        <f t="shared" si="40"/>
        <v>-5.7832270959536775E-4</v>
      </c>
      <c r="Z1082" s="400" t="s">
        <v>73</v>
      </c>
      <c r="AA1082" s="413">
        <v>44294</v>
      </c>
      <c r="AB1082" s="406">
        <v>3.1810924198831117E-3</v>
      </c>
      <c r="AC1082" s="406">
        <v>3.1089441425420591E-3</v>
      </c>
      <c r="AD1082" s="407">
        <f t="shared" si="41"/>
        <v>0.72148277341052647</v>
      </c>
    </row>
    <row r="1083" spans="20:30" x14ac:dyDescent="0.2">
      <c r="T1083" s="400" t="s">
        <v>73</v>
      </c>
      <c r="U1083" s="413">
        <v>44298</v>
      </c>
      <c r="V1083" s="406">
        <v>3.1065871608944667E-3</v>
      </c>
      <c r="W1083" s="406">
        <v>3.1066437641888095E-3</v>
      </c>
      <c r="X1083" s="407">
        <f t="shared" si="40"/>
        <v>-5.6603294342882221E-4</v>
      </c>
      <c r="Z1083" s="400" t="s">
        <v>73</v>
      </c>
      <c r="AA1083" s="413">
        <v>44295</v>
      </c>
      <c r="AB1083" s="406">
        <v>3.1890188608712806E-3</v>
      </c>
      <c r="AC1083" s="406">
        <v>3.1169938426322333E-3</v>
      </c>
      <c r="AD1083" s="407">
        <f t="shared" si="41"/>
        <v>0.72025018239047289</v>
      </c>
    </row>
    <row r="1084" spans="20:30" x14ac:dyDescent="0.2">
      <c r="T1084" s="400" t="s">
        <v>73</v>
      </c>
      <c r="U1084" s="413">
        <v>44299</v>
      </c>
      <c r="V1084" s="406">
        <v>3.1226811586319925E-3</v>
      </c>
      <c r="W1084" s="406">
        <v>3.1227353214438387E-3</v>
      </c>
      <c r="X1084" s="407">
        <f t="shared" si="40"/>
        <v>-5.4162811846236031E-4</v>
      </c>
      <c r="Z1084" s="400" t="s">
        <v>73</v>
      </c>
      <c r="AA1084" s="413">
        <v>44298</v>
      </c>
      <c r="AB1084" s="406">
        <v>3.2048678527606465E-3</v>
      </c>
      <c r="AC1084" s="406">
        <v>3.1330867564227814E-3</v>
      </c>
      <c r="AD1084" s="407">
        <f t="shared" si="41"/>
        <v>0.71781096337865136</v>
      </c>
    </row>
    <row r="1085" spans="20:30" x14ac:dyDescent="0.2">
      <c r="T1085" s="400" t="s">
        <v>73</v>
      </c>
      <c r="U1085" s="413">
        <v>44300</v>
      </c>
      <c r="V1085" s="406">
        <v>3.138768559505776E-3</v>
      </c>
      <c r="W1085" s="406">
        <v>3.1388202998169604E-3</v>
      </c>
      <c r="X1085" s="407">
        <f t="shared" si="40"/>
        <v>-5.1740311184361037E-4</v>
      </c>
      <c r="Z1085" s="400" t="s">
        <v>73</v>
      </c>
      <c r="AA1085" s="413">
        <v>44299</v>
      </c>
      <c r="AB1085" s="406">
        <v>3.2207128787085973E-3</v>
      </c>
      <c r="AC1085" s="406">
        <v>3.1491730928612299E-3</v>
      </c>
      <c r="AD1085" s="407">
        <f t="shared" si="41"/>
        <v>0.71539785847367454</v>
      </c>
    </row>
    <row r="1086" spans="20:30" x14ac:dyDescent="0.2">
      <c r="T1086" s="400" t="s">
        <v>73</v>
      </c>
      <c r="U1086" s="413">
        <v>44301</v>
      </c>
      <c r="V1086" s="406">
        <v>3.146808916165594E-3</v>
      </c>
      <c r="W1086" s="406">
        <v>3.1468594542454747E-3</v>
      </c>
      <c r="X1086" s="407">
        <f t="shared" si="40"/>
        <v>-5.0538079880702025E-4</v>
      </c>
      <c r="Z1086" s="400" t="s">
        <v>73</v>
      </c>
      <c r="AA1086" s="413">
        <v>44300</v>
      </c>
      <c r="AB1086" s="406">
        <v>3.2286333706592852E-3</v>
      </c>
      <c r="AC1086" s="406">
        <v>3.1572129268720456E-3</v>
      </c>
      <c r="AD1086" s="407">
        <f t="shared" si="41"/>
        <v>0.71420443787239585</v>
      </c>
    </row>
    <row r="1087" spans="20:30" x14ac:dyDescent="0.2">
      <c r="T1087" s="400" t="s">
        <v>73</v>
      </c>
      <c r="U1087" s="413">
        <v>44302</v>
      </c>
      <c r="V1087" s="406">
        <v>3.1548472391336405E-3</v>
      </c>
      <c r="W1087" s="406">
        <v>3.1548965803312786E-3</v>
      </c>
      <c r="X1087" s="407">
        <f t="shared" si="40"/>
        <v>-4.9341197638080869E-4</v>
      </c>
      <c r="Z1087" s="400" t="s">
        <v>73</v>
      </c>
      <c r="AA1087" s="413">
        <v>44301</v>
      </c>
      <c r="AB1087" s="406">
        <v>3.2365526271416409E-3</v>
      </c>
      <c r="AC1087" s="406">
        <v>3.1652507331074984E-3</v>
      </c>
      <c r="AD1087" s="407">
        <f t="shared" si="41"/>
        <v>0.71301894034142466</v>
      </c>
    </row>
    <row r="1088" spans="20:30" x14ac:dyDescent="0.2">
      <c r="T1088" s="400" t="s">
        <v>73</v>
      </c>
      <c r="U1088" s="413">
        <v>44305</v>
      </c>
      <c r="V1088" s="406">
        <v>3.1628835104180611E-3</v>
      </c>
      <c r="W1088" s="406">
        <v>3.1629316602446089E-3</v>
      </c>
      <c r="X1088" s="407">
        <f t="shared" si="40"/>
        <v>-4.8149826547758123E-4</v>
      </c>
      <c r="Z1088" s="400" t="s">
        <v>73</v>
      </c>
      <c r="AA1088" s="413">
        <v>44302</v>
      </c>
      <c r="AB1088" s="406">
        <v>3.2444706329193109E-3</v>
      </c>
      <c r="AC1088" s="406">
        <v>3.1732864936567791E-3</v>
      </c>
      <c r="AD1088" s="407">
        <f t="shared" si="41"/>
        <v>0.71184139262531809</v>
      </c>
    </row>
    <row r="1089" spans="20:30" x14ac:dyDescent="0.2">
      <c r="T1089" s="400" t="s">
        <v>73</v>
      </c>
      <c r="U1089" s="413">
        <v>44306</v>
      </c>
      <c r="V1089" s="406">
        <v>3.1789491224654934E-3</v>
      </c>
      <c r="W1089" s="406">
        <v>3.1789949077711717E-3</v>
      </c>
      <c r="X1089" s="407">
        <f t="shared" si="40"/>
        <v>-4.5785305678291283E-4</v>
      </c>
      <c r="Z1089" s="400" t="s">
        <v>73</v>
      </c>
      <c r="AA1089" s="413">
        <v>44305</v>
      </c>
      <c r="AB1089" s="406">
        <v>3.2603023998262789E-3</v>
      </c>
      <c r="AC1089" s="406">
        <v>3.1893511039272327E-3</v>
      </c>
      <c r="AD1089" s="407">
        <f t="shared" si="41"/>
        <v>0.70951295899046241</v>
      </c>
    </row>
    <row r="1090" spans="20:30" x14ac:dyDescent="0.2">
      <c r="T1090" s="400" t="s">
        <v>73</v>
      </c>
      <c r="U1090" s="413">
        <v>44307</v>
      </c>
      <c r="V1090" s="406">
        <v>3.1950077132858446E-3</v>
      </c>
      <c r="W1090" s="406">
        <v>3.1950511524964109E-3</v>
      </c>
      <c r="X1090" s="407">
        <f t="shared" si="40"/>
        <v>-4.3439210566272035E-4</v>
      </c>
      <c r="Z1090" s="400" t="s">
        <v>73</v>
      </c>
      <c r="AA1090" s="413">
        <v>44306</v>
      </c>
      <c r="AB1090" s="406">
        <v>3.2761298457914352E-3</v>
      </c>
      <c r="AC1090" s="406">
        <v>3.2054087129912245E-3</v>
      </c>
      <c r="AD1090" s="407">
        <f t="shared" si="41"/>
        <v>0.70721132800210651</v>
      </c>
    </row>
    <row r="1091" spans="20:30" x14ac:dyDescent="0.2">
      <c r="T1091" s="400" t="s">
        <v>73</v>
      </c>
      <c r="U1091" s="413">
        <v>44308</v>
      </c>
      <c r="V1091" s="406">
        <v>3.2030334526246046E-3</v>
      </c>
      <c r="W1091" s="406">
        <v>3.2030757278577455E-3</v>
      </c>
      <c r="X1091" s="407">
        <f t="shared" si="40"/>
        <v>-4.2275233140976615E-4</v>
      </c>
      <c r="Z1091" s="400" t="s">
        <v>73</v>
      </c>
      <c r="AA1091" s="413">
        <v>44307</v>
      </c>
      <c r="AB1091" s="406">
        <v>3.2840413702270674E-3</v>
      </c>
      <c r="AC1091" s="406">
        <v>3.213433971176888E-3</v>
      </c>
      <c r="AD1091" s="407">
        <f t="shared" si="41"/>
        <v>0.70607399050179498</v>
      </c>
    </row>
    <row r="1092" spans="20:30" x14ac:dyDescent="0.2">
      <c r="T1092" s="400" t="s">
        <v>73</v>
      </c>
      <c r="U1092" s="413">
        <v>44309</v>
      </c>
      <c r="V1092" s="406">
        <v>3.2110570309498983E-3</v>
      </c>
      <c r="W1092" s="406">
        <v>3.2110981480409457E-3</v>
      </c>
      <c r="X1092" s="407">
        <f t="shared" si="40"/>
        <v>-4.1117091047464943E-4</v>
      </c>
      <c r="Z1092" s="400" t="s">
        <v>73</v>
      </c>
      <c r="AA1092" s="413">
        <v>44308</v>
      </c>
      <c r="AB1092" s="406">
        <v>3.2919515527820692E-3</v>
      </c>
      <c r="AC1092" s="406">
        <v>3.2214570747517673E-3</v>
      </c>
      <c r="AD1092" s="407">
        <f t="shared" si="41"/>
        <v>0.7049447803030191</v>
      </c>
    </row>
    <row r="1093" spans="20:30" x14ac:dyDescent="0.2">
      <c r="T1093" s="400" t="s">
        <v>73</v>
      </c>
      <c r="U1093" s="413">
        <v>44312</v>
      </c>
      <c r="V1093" s="406">
        <v>3.219078430188837E-3</v>
      </c>
      <c r="W1093" s="406">
        <v>3.2191183944868503E-3</v>
      </c>
      <c r="X1093" s="407">
        <f t="shared" si="40"/>
        <v>-3.9964298013256405E-4</v>
      </c>
      <c r="Z1093" s="400" t="s">
        <v>73</v>
      </c>
      <c r="AA1093" s="413">
        <v>44309</v>
      </c>
      <c r="AB1093" s="406">
        <v>3.2998603782200993E-3</v>
      </c>
      <c r="AC1093" s="406">
        <v>3.2294780050756543E-3</v>
      </c>
      <c r="AD1093" s="407">
        <f t="shared" si="41"/>
        <v>0.70382373144444943</v>
      </c>
    </row>
    <row r="1094" spans="20:30" x14ac:dyDescent="0.2">
      <c r="T1094" s="400" t="s">
        <v>73</v>
      </c>
      <c r="U1094" s="413">
        <v>44313</v>
      </c>
      <c r="V1094" s="406">
        <v>3.2351138738148551E-3</v>
      </c>
      <c r="W1094" s="406">
        <v>3.2351515514180405E-3</v>
      </c>
      <c r="X1094" s="407">
        <f t="shared" si="40"/>
        <v>-3.7677603185407721E-4</v>
      </c>
      <c r="Z1094" s="400" t="s">
        <v>73</v>
      </c>
      <c r="AA1094" s="413">
        <v>44312</v>
      </c>
      <c r="AB1094" s="406">
        <v>3.3156734293310615E-3</v>
      </c>
      <c r="AC1094" s="406">
        <v>3.2455125312588311E-3</v>
      </c>
      <c r="AD1094" s="407">
        <f t="shared" si="41"/>
        <v>0.70160898072230393</v>
      </c>
    </row>
    <row r="1095" spans="20:30" x14ac:dyDescent="0.2">
      <c r="T1095" s="400" t="s">
        <v>73</v>
      </c>
      <c r="U1095" s="413">
        <v>44314</v>
      </c>
      <c r="V1095" s="406">
        <v>3.2511418716593601E-3</v>
      </c>
      <c r="W1095" s="406">
        <v>3.2511772815176348E-3</v>
      </c>
      <c r="X1095" s="407">
        <f t="shared" si="40"/>
        <v>-3.5409858274715322E-4</v>
      </c>
      <c r="Z1095" s="400" t="s">
        <v>73</v>
      </c>
      <c r="AA1095" s="413">
        <v>44313</v>
      </c>
      <c r="AB1095" s="406">
        <v>3.3314818046397449E-3</v>
      </c>
      <c r="AC1095" s="406">
        <v>3.2615396320762064E-3</v>
      </c>
      <c r="AD1095" s="407">
        <f t="shared" si="41"/>
        <v>0.69942172563538463</v>
      </c>
    </row>
    <row r="1096" spans="20:30" x14ac:dyDescent="0.2">
      <c r="T1096" s="400" t="s">
        <v>73</v>
      </c>
      <c r="U1096" s="413">
        <v>44315</v>
      </c>
      <c r="V1096" s="406">
        <v>3.2591521022637877E-3</v>
      </c>
      <c r="W1096" s="406">
        <v>3.2591863876141802E-3</v>
      </c>
      <c r="X1096" s="407">
        <f t="shared" ref="X1096:X1159" si="42">(V1096-W1096)*10000</f>
        <v>-3.4285350392505159E-4</v>
      </c>
      <c r="Z1096" s="400" t="s">
        <v>73</v>
      </c>
      <c r="AA1096" s="413">
        <v>44314</v>
      </c>
      <c r="AB1096" s="406">
        <v>3.3393836162696712E-3</v>
      </c>
      <c r="AC1096" s="406">
        <v>3.269549424401223E-3</v>
      </c>
      <c r="AD1096" s="407">
        <f t="shared" ref="AD1096:AD1159" si="43">(AB1096-AC1096)*10000</f>
        <v>0.6983419186844817</v>
      </c>
    </row>
    <row r="1097" spans="20:30" x14ac:dyDescent="0.2">
      <c r="T1097" s="400" t="s">
        <v>73</v>
      </c>
      <c r="U1097" s="413">
        <v>44316</v>
      </c>
      <c r="V1097" s="406">
        <v>3.2671600445332597E-3</v>
      </c>
      <c r="W1097" s="406">
        <v>3.2671932112111001E-3</v>
      </c>
      <c r="X1097" s="407">
        <f t="shared" si="42"/>
        <v>-3.3166677840344022E-4</v>
      </c>
      <c r="Z1097" s="400" t="s">
        <v>73</v>
      </c>
      <c r="AA1097" s="413">
        <v>44315</v>
      </c>
      <c r="AB1097" s="406">
        <v>3.3472839796068674E-3</v>
      </c>
      <c r="AC1097" s="406">
        <v>3.2775569346318758E-3</v>
      </c>
      <c r="AD1097" s="407">
        <f t="shared" si="43"/>
        <v>0.69727044974991514</v>
      </c>
    </row>
    <row r="1098" spans="20:30" x14ac:dyDescent="0.2">
      <c r="T1098" s="400" t="s">
        <v>73</v>
      </c>
      <c r="U1098" s="413">
        <v>44319</v>
      </c>
      <c r="V1098" s="406">
        <v>3.2751656803137233E-3</v>
      </c>
      <c r="W1098" s="406">
        <v>3.2751977339112036E-3</v>
      </c>
      <c r="X1098" s="407">
        <f t="shared" si="42"/>
        <v>-3.2053597480256879E-4</v>
      </c>
      <c r="Z1098" s="400" t="s">
        <v>73</v>
      </c>
      <c r="AA1098" s="413">
        <v>44316</v>
      </c>
      <c r="AB1098" s="406">
        <v>3.3551828793338214E-3</v>
      </c>
      <c r="AC1098" s="406">
        <v>3.2855621446141125E-3</v>
      </c>
      <c r="AD1098" s="407">
        <f t="shared" si="43"/>
        <v>0.69620734719708954</v>
      </c>
    </row>
    <row r="1099" spans="20:30" x14ac:dyDescent="0.2">
      <c r="T1099" s="400" t="s">
        <v>73</v>
      </c>
      <c r="U1099" s="413">
        <v>44320</v>
      </c>
      <c r="V1099" s="406">
        <v>3.2911691725903231E-3</v>
      </c>
      <c r="W1099" s="406">
        <v>3.2911990194261767E-3</v>
      </c>
      <c r="X1099" s="407">
        <f t="shared" si="42"/>
        <v>-2.9846835853525322E-4</v>
      </c>
      <c r="Z1099" s="400" t="s">
        <v>73</v>
      </c>
      <c r="AA1099" s="413">
        <v>44319</v>
      </c>
      <c r="AB1099" s="406">
        <v>3.3709757241249605E-3</v>
      </c>
      <c r="AC1099" s="406">
        <v>3.3015648059190701E-3</v>
      </c>
      <c r="AD1099" s="407">
        <f t="shared" si="43"/>
        <v>0.69410918205890448</v>
      </c>
    </row>
    <row r="1100" spans="20:30" x14ac:dyDescent="0.2">
      <c r="T1100" s="400" t="s">
        <v>73</v>
      </c>
      <c r="U1100" s="413">
        <v>44321</v>
      </c>
      <c r="V1100" s="406">
        <v>3.3071647946539555E-3</v>
      </c>
      <c r="W1100" s="406">
        <v>3.3071924539590969E-3</v>
      </c>
      <c r="X1100" s="407">
        <f t="shared" si="42"/>
        <v>-2.7659305141397583E-4</v>
      </c>
      <c r="Z1100" s="400" t="s">
        <v>73</v>
      </c>
      <c r="AA1100" s="413">
        <v>44320</v>
      </c>
      <c r="AB1100" s="406">
        <v>3.3867635382203174E-3</v>
      </c>
      <c r="AC1100" s="406">
        <v>3.3175596179242216E-3</v>
      </c>
      <c r="AD1100" s="407">
        <f t="shared" si="43"/>
        <v>0.69203920296095722</v>
      </c>
    </row>
    <row r="1101" spans="20:30" x14ac:dyDescent="0.2">
      <c r="T1101" s="400" t="s">
        <v>73</v>
      </c>
      <c r="U1101" s="413">
        <v>44322</v>
      </c>
      <c r="V1101" s="406">
        <v>3.3151586251113098E-3</v>
      </c>
      <c r="W1101" s="406">
        <v>3.3151852002695943E-3</v>
      </c>
      <c r="X1101" s="407">
        <f t="shared" si="42"/>
        <v>-2.6575158284473238E-4</v>
      </c>
      <c r="Z1101" s="400" t="s">
        <v>73</v>
      </c>
      <c r="AA1101" s="413">
        <v>44321</v>
      </c>
      <c r="AB1101" s="406">
        <v>3.3946548918353803E-3</v>
      </c>
      <c r="AC1101" s="406">
        <v>3.3255530539484024E-3</v>
      </c>
      <c r="AD1101" s="407">
        <f t="shared" si="43"/>
        <v>0.69101837886977913</v>
      </c>
    </row>
    <row r="1102" spans="20:30" x14ac:dyDescent="0.2">
      <c r="T1102" s="400" t="s">
        <v>73</v>
      </c>
      <c r="U1102" s="413">
        <v>44323</v>
      </c>
      <c r="V1102" s="406">
        <v>3.3231500399123664E-3</v>
      </c>
      <c r="W1102" s="406">
        <v>3.3231755369212113E-3</v>
      </c>
      <c r="X1102" s="407">
        <f t="shared" si="42"/>
        <v>-2.5497008844955343E-4</v>
      </c>
      <c r="Z1102" s="400" t="s">
        <v>73</v>
      </c>
      <c r="AA1102" s="413">
        <v>44322</v>
      </c>
      <c r="AB1102" s="406">
        <v>3.4025446905836566E-3</v>
      </c>
      <c r="AC1102" s="406">
        <v>3.3335440804758321E-3</v>
      </c>
      <c r="AD1102" s="407">
        <f t="shared" si="43"/>
        <v>0.69000610107824556</v>
      </c>
    </row>
    <row r="1103" spans="20:30" x14ac:dyDescent="0.2">
      <c r="T1103" s="400" t="s">
        <v>73</v>
      </c>
      <c r="U1103" s="413">
        <v>44326</v>
      </c>
      <c r="V1103" s="406">
        <v>3.3311390207406539E-3</v>
      </c>
      <c r="W1103" s="406">
        <v>3.3311634455164322E-3</v>
      </c>
      <c r="X1103" s="407">
        <f t="shared" si="42"/>
        <v>-2.4424775778297825E-4</v>
      </c>
      <c r="Z1103" s="400" t="s">
        <v>73</v>
      </c>
      <c r="AA1103" s="413">
        <v>44323</v>
      </c>
      <c r="AB1103" s="406">
        <v>3.4104329193093909E-3</v>
      </c>
      <c r="AC1103" s="406">
        <v>3.341532679757358E-3</v>
      </c>
      <c r="AD1103" s="407">
        <f t="shared" si="43"/>
        <v>0.68900239552032938</v>
      </c>
    </row>
    <row r="1104" spans="20:30" x14ac:dyDescent="0.2">
      <c r="T1104" s="400" t="s">
        <v>73</v>
      </c>
      <c r="U1104" s="413">
        <v>44327</v>
      </c>
      <c r="V1104" s="406">
        <v>3.3471087788483895E-3</v>
      </c>
      <c r="W1104" s="406">
        <v>3.3471310786593704E-3</v>
      </c>
      <c r="X1104" s="407">
        <f t="shared" si="42"/>
        <v>-2.2299810980858786E-4</v>
      </c>
      <c r="Z1104" s="400" t="s">
        <v>73</v>
      </c>
      <c r="AA1104" s="413">
        <v>44326</v>
      </c>
      <c r="AB1104" s="406">
        <v>3.4262040670942897E-3</v>
      </c>
      <c r="AC1104" s="406">
        <v>3.3575016955286635E-3</v>
      </c>
      <c r="AD1104" s="407">
        <f t="shared" si="43"/>
        <v>0.68702371565626275</v>
      </c>
    </row>
    <row r="1105" spans="20:30" x14ac:dyDescent="0.2">
      <c r="T1105" s="400" t="s">
        <v>73</v>
      </c>
      <c r="U1105" s="413">
        <v>44328</v>
      </c>
      <c r="V1105" s="406">
        <v>3.3630702422201559E-3</v>
      </c>
      <c r="W1105" s="406">
        <v>3.3630904369031937E-3</v>
      </c>
      <c r="X1105" s="407">
        <f t="shared" si="42"/>
        <v>-2.0194683037801087E-4</v>
      </c>
      <c r="Z1105" s="400" t="s">
        <v>73</v>
      </c>
      <c r="AA1105" s="413">
        <v>44327</v>
      </c>
      <c r="AB1105" s="406">
        <v>3.4419698293411847E-3</v>
      </c>
      <c r="AC1105" s="406">
        <v>3.3734624380230651E-3</v>
      </c>
      <c r="AD1105" s="407">
        <f t="shared" si="43"/>
        <v>0.68507391318119604</v>
      </c>
    </row>
    <row r="1106" spans="20:30" x14ac:dyDescent="0.2">
      <c r="T1106" s="400" t="s">
        <v>73</v>
      </c>
      <c r="U1106" s="413">
        <v>44329</v>
      </c>
      <c r="V1106" s="406">
        <v>3.3710467810371164E-3</v>
      </c>
      <c r="W1106" s="406">
        <v>3.3710659329878939E-3</v>
      </c>
      <c r="X1106" s="407">
        <f t="shared" si="42"/>
        <v>-1.9151950777455268E-4</v>
      </c>
      <c r="Z1106" s="400" t="s">
        <v>73</v>
      </c>
      <c r="AA1106" s="413">
        <v>44328</v>
      </c>
      <c r="AB1106" s="406">
        <v>3.4498499794084203E-3</v>
      </c>
      <c r="AC1106" s="406">
        <v>3.3814386272256391E-3</v>
      </c>
      <c r="AD1106" s="407">
        <f t="shared" si="43"/>
        <v>0.68411352182781193</v>
      </c>
    </row>
    <row r="1107" spans="20:30" x14ac:dyDescent="0.2">
      <c r="T1107" s="400" t="s">
        <v>73</v>
      </c>
      <c r="U1107" s="413">
        <v>44330</v>
      </c>
      <c r="V1107" s="406">
        <v>3.3790207768763093E-3</v>
      </c>
      <c r="W1107" s="406">
        <v>3.3790388921732879E-3</v>
      </c>
      <c r="X1107" s="407">
        <f t="shared" si="42"/>
        <v>-1.8115296978628292E-4</v>
      </c>
      <c r="Z1107" s="400" t="s">
        <v>73</v>
      </c>
      <c r="AA1107" s="413">
        <v>44329</v>
      </c>
      <c r="AB1107" s="406">
        <v>3.457728468439899E-3</v>
      </c>
      <c r="AC1107" s="406">
        <v>3.3894122800152216E-3</v>
      </c>
      <c r="AD1107" s="407">
        <f t="shared" si="43"/>
        <v>0.6831618842467746</v>
      </c>
    </row>
    <row r="1108" spans="20:30" x14ac:dyDescent="0.2">
      <c r="T1108" s="400" t="s">
        <v>73</v>
      </c>
      <c r="U1108" s="413">
        <v>44333</v>
      </c>
      <c r="V1108" s="406">
        <v>3.3869922115025894E-3</v>
      </c>
      <c r="W1108" s="406">
        <v>3.3870092962242286E-3</v>
      </c>
      <c r="X1108" s="407">
        <f t="shared" si="42"/>
        <v>-1.7084721639151756E-4</v>
      </c>
      <c r="Z1108" s="400" t="s">
        <v>73</v>
      </c>
      <c r="AA1108" s="413">
        <v>44330</v>
      </c>
      <c r="AB1108" s="406">
        <v>3.4656052807938748E-3</v>
      </c>
      <c r="AC1108" s="406">
        <v>3.3973833779945752E-3</v>
      </c>
      <c r="AD1108" s="407">
        <f t="shared" si="43"/>
        <v>0.6822190279929955</v>
      </c>
    </row>
    <row r="1109" spans="20:30" x14ac:dyDescent="0.2">
      <c r="T1109" s="400" t="s">
        <v>73</v>
      </c>
      <c r="U1109" s="413">
        <v>44334</v>
      </c>
      <c r="V1109" s="406">
        <v>3.4029264525215377E-3</v>
      </c>
      <c r="W1109" s="406">
        <v>3.4029414961545515E-3</v>
      </c>
      <c r="X1109" s="407">
        <f t="shared" si="42"/>
        <v>-1.5043633013779589E-4</v>
      </c>
      <c r="Z1109" s="400" t="s">
        <v>73</v>
      </c>
      <c r="AA1109" s="413">
        <v>44333</v>
      </c>
      <c r="AB1109" s="406">
        <v>3.481353241080583E-3</v>
      </c>
      <c r="AC1109" s="406">
        <v>3.4133169676113175E-3</v>
      </c>
      <c r="AD1109" s="407">
        <f t="shared" si="43"/>
        <v>0.68036273469265518</v>
      </c>
    </row>
    <row r="1110" spans="20:30" x14ac:dyDescent="0.2">
      <c r="T1110" s="400" t="s">
        <v>73</v>
      </c>
      <c r="U1110" s="413">
        <v>44335</v>
      </c>
      <c r="V1110" s="406">
        <v>3.4188519742307539E-3</v>
      </c>
      <c r="W1110" s="406">
        <v>3.4188649971114479E-3</v>
      </c>
      <c r="X1110" s="407">
        <f t="shared" si="42"/>
        <v>-1.3022880693963623E-4</v>
      </c>
      <c r="Z1110" s="400" t="s">
        <v>73</v>
      </c>
      <c r="AA1110" s="413">
        <v>44334</v>
      </c>
      <c r="AB1110" s="406">
        <v>3.4970954608130786E-3</v>
      </c>
      <c r="AC1110" s="406">
        <v>3.4292418599448852E-3</v>
      </c>
      <c r="AD1110" s="407">
        <f t="shared" si="43"/>
        <v>0.67853600868193409</v>
      </c>
    </row>
    <row r="1111" spans="20:30" x14ac:dyDescent="0.2">
      <c r="T1111" s="400" t="s">
        <v>73</v>
      </c>
      <c r="U1111" s="413">
        <v>44336</v>
      </c>
      <c r="V1111" s="406">
        <v>3.4268103301578669E-3</v>
      </c>
      <c r="W1111" s="406">
        <v>3.4268223526934248E-3</v>
      </c>
      <c r="X1111" s="407">
        <f t="shared" si="42"/>
        <v>-1.2022535557810327E-4</v>
      </c>
      <c r="Z1111" s="400" t="s">
        <v>73</v>
      </c>
      <c r="AA1111" s="413">
        <v>44335</v>
      </c>
      <c r="AB1111" s="406">
        <v>3.5049636623674944E-3</v>
      </c>
      <c r="AC1111" s="406">
        <v>3.4371999121299963E-3</v>
      </c>
      <c r="AD1111" s="407">
        <f t="shared" si="43"/>
        <v>0.67763750237498188</v>
      </c>
    </row>
    <row r="1112" spans="20:30" x14ac:dyDescent="0.2">
      <c r="T1112" s="400" t="s">
        <v>73</v>
      </c>
      <c r="U1112" s="413">
        <v>44337</v>
      </c>
      <c r="V1112" s="406">
        <v>3.4347660156237268E-3</v>
      </c>
      <c r="W1112" s="406">
        <v>3.4347770441357428E-3</v>
      </c>
      <c r="X1112" s="407">
        <f t="shared" si="42"/>
        <v>-1.1028512015946734E-4</v>
      </c>
      <c r="Z1112" s="400" t="s">
        <v>73</v>
      </c>
      <c r="AA1112" s="413">
        <v>44336</v>
      </c>
      <c r="AB1112" s="406">
        <v>3.5128300961499259E-3</v>
      </c>
      <c r="AC1112" s="406">
        <v>3.4451553004996764E-3</v>
      </c>
      <c r="AD1112" s="407">
        <f t="shared" si="43"/>
        <v>0.67674795650249453</v>
      </c>
    </row>
    <row r="1113" spans="20:30" x14ac:dyDescent="0.2">
      <c r="T1113" s="400" t="s">
        <v>73</v>
      </c>
      <c r="U1113" s="413">
        <v>44340</v>
      </c>
      <c r="V1113" s="406">
        <v>3.4427190124743123E-3</v>
      </c>
      <c r="W1113" s="406">
        <v>3.4427290529601981E-3</v>
      </c>
      <c r="X1113" s="407">
        <f t="shared" si="42"/>
        <v>-1.0040485885851741E-4</v>
      </c>
      <c r="Z1113" s="400" t="s">
        <v>73</v>
      </c>
      <c r="AA1113" s="413">
        <v>44337</v>
      </c>
      <c r="AB1113" s="406">
        <v>3.5206947468428866E-3</v>
      </c>
      <c r="AC1113" s="406">
        <v>3.453108007061995E-3</v>
      </c>
      <c r="AD1113" s="407">
        <f t="shared" si="43"/>
        <v>0.67586739780891614</v>
      </c>
    </row>
    <row r="1114" spans="20:30" x14ac:dyDescent="0.2">
      <c r="T1114" s="400" t="s">
        <v>73</v>
      </c>
      <c r="U1114" s="413">
        <v>44341</v>
      </c>
      <c r="V1114" s="406">
        <v>3.4586159536076047E-3</v>
      </c>
      <c r="W1114" s="406">
        <v>3.4586240388789187E-3</v>
      </c>
      <c r="X1114" s="407">
        <f t="shared" si="42"/>
        <v>-8.0852713140074084E-5</v>
      </c>
      <c r="Z1114" s="400" t="s">
        <v>73</v>
      </c>
      <c r="AA1114" s="413">
        <v>44340</v>
      </c>
      <c r="AB1114" s="406">
        <v>3.5364180289349173E-3</v>
      </c>
      <c r="AC1114" s="406">
        <v>3.4690043897560802E-3</v>
      </c>
      <c r="AD1114" s="407">
        <f t="shared" si="43"/>
        <v>0.67413639178837137</v>
      </c>
    </row>
    <row r="1115" spans="20:30" x14ac:dyDescent="0.2">
      <c r="T1115" s="400" t="s">
        <v>73</v>
      </c>
      <c r="U1115" s="413">
        <v>44342</v>
      </c>
      <c r="V1115" s="406">
        <v>3.4745037509676582E-3</v>
      </c>
      <c r="W1115" s="406">
        <v>3.4745099017544955E-3</v>
      </c>
      <c r="X1115" s="407">
        <f t="shared" si="42"/>
        <v>-6.1507868373208985E-5</v>
      </c>
      <c r="Z1115" s="400" t="s">
        <v>73</v>
      </c>
      <c r="AA1115" s="413">
        <v>44341</v>
      </c>
      <c r="AB1115" s="406">
        <v>3.5521352155310788E-3</v>
      </c>
      <c r="AC1115" s="406">
        <v>3.4848916511846708E-3</v>
      </c>
      <c r="AD1115" s="407">
        <f t="shared" si="43"/>
        <v>0.67243564346407969</v>
      </c>
    </row>
    <row r="1116" spans="20:30" x14ac:dyDescent="0.2">
      <c r="T1116" s="400" t="s">
        <v>73</v>
      </c>
      <c r="U1116" s="413">
        <v>44343</v>
      </c>
      <c r="V1116" s="406">
        <v>3.4824430322696605E-3</v>
      </c>
      <c r="W1116" s="406">
        <v>3.482448226233103E-3</v>
      </c>
      <c r="X1116" s="407">
        <f t="shared" si="42"/>
        <v>-5.1939634424999492E-5</v>
      </c>
      <c r="Z1116" s="400" t="s">
        <v>73</v>
      </c>
      <c r="AA1116" s="413">
        <v>44342</v>
      </c>
      <c r="AB1116" s="406">
        <v>3.5599907231217871E-3</v>
      </c>
      <c r="AC1116" s="406">
        <v>3.4928306759137891E-3</v>
      </c>
      <c r="AD1116" s="407">
        <f t="shared" si="43"/>
        <v>0.67160047207998064</v>
      </c>
    </row>
    <row r="1117" spans="20:30" x14ac:dyDescent="0.2">
      <c r="T1117" s="400" t="s">
        <v>73</v>
      </c>
      <c r="U1117" s="413">
        <v>44344</v>
      </c>
      <c r="V1117" s="406">
        <v>3.4903795159510376E-3</v>
      </c>
      <c r="W1117" s="406">
        <v>3.4903837593316298E-3</v>
      </c>
      <c r="X1117" s="407">
        <f t="shared" si="42"/>
        <v>-4.2433805922184598E-5</v>
      </c>
      <c r="Z1117" s="400" t="s">
        <v>73</v>
      </c>
      <c r="AA1117" s="413">
        <v>44343</v>
      </c>
      <c r="AB1117" s="406">
        <v>3.5678443564473353E-3</v>
      </c>
      <c r="AC1117" s="406">
        <v>3.5007669096681028E-3</v>
      </c>
      <c r="AD1117" s="407">
        <f t="shared" si="43"/>
        <v>0.67077446779232552</v>
      </c>
    </row>
    <row r="1118" spans="20:30" x14ac:dyDescent="0.2">
      <c r="T1118" s="400" t="s">
        <v>73</v>
      </c>
      <c r="U1118" s="413">
        <v>44347</v>
      </c>
      <c r="V1118" s="406">
        <v>3.4983131837770156E-3</v>
      </c>
      <c r="W1118" s="406">
        <v>3.4983164828963479E-3</v>
      </c>
      <c r="X1118" s="407">
        <f t="shared" si="42"/>
        <v>-3.2991193323235468E-5</v>
      </c>
      <c r="Z1118" s="400" t="s">
        <v>73</v>
      </c>
      <c r="AA1118" s="413">
        <v>44344</v>
      </c>
      <c r="AB1118" s="406">
        <v>3.5756961001905353E-3</v>
      </c>
      <c r="AC1118" s="406">
        <v>3.5087003344559759E-3</v>
      </c>
      <c r="AD1118" s="407">
        <f t="shared" si="43"/>
        <v>0.66995765734559343</v>
      </c>
    </row>
    <row r="1119" spans="20:30" x14ac:dyDescent="0.2">
      <c r="T1119" s="400" t="s">
        <v>73</v>
      </c>
      <c r="U1119" s="413">
        <v>44348</v>
      </c>
      <c r="V1119" s="406">
        <v>3.5141710420342137E-3</v>
      </c>
      <c r="W1119" s="406">
        <v>3.5141724737564567E-3</v>
      </c>
      <c r="X1119" s="407">
        <f t="shared" si="42"/>
        <v>-1.4317222429317822E-5</v>
      </c>
      <c r="Z1119" s="400" t="s">
        <v>73</v>
      </c>
      <c r="AA1119" s="413">
        <v>44347</v>
      </c>
      <c r="AB1119" s="406">
        <v>3.591393213517439E-3</v>
      </c>
      <c r="AC1119" s="406">
        <v>3.5245577295087874E-3</v>
      </c>
      <c r="AD1119" s="407">
        <f t="shared" si="43"/>
        <v>0.66835484008651636</v>
      </c>
    </row>
    <row r="1120" spans="20:30" x14ac:dyDescent="0.2">
      <c r="T1120" s="400" t="s">
        <v>73</v>
      </c>
      <c r="U1120" s="413">
        <v>44349</v>
      </c>
      <c r="V1120" s="406">
        <v>3.5300193320682281E-3</v>
      </c>
      <c r="W1120" s="406">
        <v>3.530018917682602E-3</v>
      </c>
      <c r="X1120" s="407">
        <f t="shared" si="42"/>
        <v>4.1438562607340468E-6</v>
      </c>
      <c r="Z1120" s="400" t="s">
        <v>73</v>
      </c>
      <c r="AA1120" s="413">
        <v>44348</v>
      </c>
      <c r="AB1120" s="406">
        <v>3.6070838763935013E-3</v>
      </c>
      <c r="AC1120" s="406">
        <v>3.5404055794033135E-3</v>
      </c>
      <c r="AD1120" s="407">
        <f t="shared" si="43"/>
        <v>0.66678296990187791</v>
      </c>
    </row>
    <row r="1121" spans="20:30" x14ac:dyDescent="0.2">
      <c r="T1121" s="400" t="s">
        <v>73</v>
      </c>
      <c r="U1121" s="413">
        <v>44350</v>
      </c>
      <c r="V1121" s="406">
        <v>3.5379386475773438E-3</v>
      </c>
      <c r="W1121" s="406">
        <v>3.5379373206194504E-3</v>
      </c>
      <c r="X1121" s="407">
        <f t="shared" si="42"/>
        <v>1.3269578933924886E-5</v>
      </c>
      <c r="Z1121" s="400" t="s">
        <v>73</v>
      </c>
      <c r="AA1121" s="413">
        <v>44349</v>
      </c>
      <c r="AB1121" s="406">
        <v>3.6149259447317813E-3</v>
      </c>
      <c r="AC1121" s="406">
        <v>3.5483246862380736E-3</v>
      </c>
      <c r="AD1121" s="407">
        <f t="shared" si="43"/>
        <v>0.66601258493707671</v>
      </c>
    </row>
    <row r="1122" spans="20:30" x14ac:dyDescent="0.2">
      <c r="T1122" s="400" t="s">
        <v>73</v>
      </c>
      <c r="U1122" s="413">
        <v>44351</v>
      </c>
      <c r="V1122" s="406">
        <v>3.5458550379827772E-3</v>
      </c>
      <c r="W1122" s="406">
        <v>3.5458528051794318E-3</v>
      </c>
      <c r="X1122" s="407">
        <f t="shared" si="42"/>
        <v>2.2328033454262208E-5</v>
      </c>
      <c r="Z1122" s="400" t="s">
        <v>73</v>
      </c>
      <c r="AA1122" s="413">
        <v>44350</v>
      </c>
      <c r="AB1122" s="406">
        <v>3.6227660322311755E-3</v>
      </c>
      <c r="AC1122" s="406">
        <v>3.5562408751012463E-3</v>
      </c>
      <c r="AD1122" s="407">
        <f t="shared" si="43"/>
        <v>0.66525157129929302</v>
      </c>
    </row>
    <row r="1123" spans="20:30" x14ac:dyDescent="0.2">
      <c r="T1123" s="400" t="s">
        <v>73</v>
      </c>
      <c r="U1123" s="413">
        <v>44354</v>
      </c>
      <c r="V1123" s="406">
        <v>3.5537684852117168E-3</v>
      </c>
      <c r="W1123" s="406">
        <v>3.5537653526413714E-3</v>
      </c>
      <c r="X1123" s="407">
        <f t="shared" si="42"/>
        <v>3.1325703454820886E-5</v>
      </c>
      <c r="Z1123" s="400" t="s">
        <v>73</v>
      </c>
      <c r="AA1123" s="413">
        <v>44351</v>
      </c>
      <c r="AB1123" s="406">
        <v>3.6306041237364559E-3</v>
      </c>
      <c r="AC1123" s="406">
        <v>3.5641541276768864E-3</v>
      </c>
      <c r="AD1123" s="407">
        <f t="shared" si="43"/>
        <v>0.66449996059569572</v>
      </c>
    </row>
    <row r="1124" spans="20:30" x14ac:dyDescent="0.2">
      <c r="T1124" s="400" t="s">
        <v>73</v>
      </c>
      <c r="U1124" s="413">
        <v>44355</v>
      </c>
      <c r="V1124" s="406">
        <v>3.5695854778210394E-3</v>
      </c>
      <c r="W1124" s="406">
        <v>3.56958056780319E-3</v>
      </c>
      <c r="X1124" s="407">
        <f t="shared" si="42"/>
        <v>4.9100178493334534E-5</v>
      </c>
      <c r="Z1124" s="400" t="s">
        <v>73</v>
      </c>
      <c r="AA1124" s="413">
        <v>44354</v>
      </c>
      <c r="AB1124" s="406">
        <v>3.6462735776705618E-3</v>
      </c>
      <c r="AC1124" s="406">
        <v>3.5799707544262697E-3</v>
      </c>
      <c r="AD1124" s="407">
        <f t="shared" si="43"/>
        <v>0.66302823244292031</v>
      </c>
    </row>
    <row r="1125" spans="20:30" x14ac:dyDescent="0.2">
      <c r="T1125" s="400" t="s">
        <v>73</v>
      </c>
      <c r="U1125" s="413">
        <v>44356</v>
      </c>
      <c r="V1125" s="406">
        <v>3.5853924778216995E-3</v>
      </c>
      <c r="W1125" s="406">
        <v>3.5853858119116299E-3</v>
      </c>
      <c r="X1125" s="407">
        <f t="shared" si="42"/>
        <v>6.6659100695851126E-5</v>
      </c>
      <c r="Z1125" s="400" t="s">
        <v>73</v>
      </c>
      <c r="AA1125" s="413">
        <v>44355</v>
      </c>
      <c r="AB1125" s="406">
        <v>3.6619362263015979E-3</v>
      </c>
      <c r="AC1125" s="406">
        <v>3.5957774120220745E-3</v>
      </c>
      <c r="AD1125" s="407">
        <f t="shared" si="43"/>
        <v>0.66158814279523337</v>
      </c>
    </row>
    <row r="1126" spans="20:30" x14ac:dyDescent="0.2">
      <c r="T1126" s="400" t="s">
        <v>73</v>
      </c>
      <c r="U1126" s="413">
        <v>44357</v>
      </c>
      <c r="V1126" s="406">
        <v>3.5932909358848213E-3</v>
      </c>
      <c r="W1126" s="406">
        <v>3.593283402950319E-3</v>
      </c>
      <c r="X1126" s="407">
        <f t="shared" si="42"/>
        <v>7.5329345023029959E-5</v>
      </c>
      <c r="Z1126" s="400" t="s">
        <v>73</v>
      </c>
      <c r="AA1126" s="413">
        <v>44356</v>
      </c>
      <c r="AB1126" s="406">
        <v>3.6697641099375086E-3</v>
      </c>
      <c r="AC1126" s="406">
        <v>3.6036757108492373E-3</v>
      </c>
      <c r="AD1126" s="407">
        <f t="shared" si="43"/>
        <v>0.66088399088271277</v>
      </c>
    </row>
    <row r="1127" spans="20:30" x14ac:dyDescent="0.2">
      <c r="T1127" s="400" t="s">
        <v>73</v>
      </c>
      <c r="U1127" s="413">
        <v>44358</v>
      </c>
      <c r="V1127" s="406">
        <v>3.6011863416852475E-3</v>
      </c>
      <c r="W1127" s="406">
        <v>3.6011779482099889E-3</v>
      </c>
      <c r="X1127" s="407">
        <f t="shared" si="42"/>
        <v>8.3934752585779204E-5</v>
      </c>
      <c r="Z1127" s="400" t="s">
        <v>73</v>
      </c>
      <c r="AA1127" s="413">
        <v>44357</v>
      </c>
      <c r="AB1127" s="406">
        <v>3.6775899064037921E-3</v>
      </c>
      <c r="AC1127" s="406">
        <v>3.6115709643026643E-3</v>
      </c>
      <c r="AD1127" s="407">
        <f t="shared" si="43"/>
        <v>0.66018942101127731</v>
      </c>
    </row>
    <row r="1128" spans="20:30" x14ac:dyDescent="0.2">
      <c r="T1128" s="400" t="s">
        <v>73</v>
      </c>
      <c r="U1128" s="413">
        <v>44361</v>
      </c>
      <c r="V1128" s="406">
        <v>3.6090786768257794E-3</v>
      </c>
      <c r="W1128" s="406">
        <v>3.6090694295365772E-3</v>
      </c>
      <c r="X1128" s="407">
        <f t="shared" si="42"/>
        <v>9.2472892021695785E-5</v>
      </c>
      <c r="Z1128" s="400" t="s">
        <v>73</v>
      </c>
      <c r="AA1128" s="413">
        <v>44358</v>
      </c>
      <c r="AB1128" s="406">
        <v>3.6854136003018696E-3</v>
      </c>
      <c r="AC1128" s="406">
        <v>3.6194631543093382E-3</v>
      </c>
      <c r="AD1128" s="407">
        <f t="shared" si="43"/>
        <v>0.65950445992531481</v>
      </c>
    </row>
    <row r="1129" spans="20:30" x14ac:dyDescent="0.2">
      <c r="T1129" s="400" t="s">
        <v>73</v>
      </c>
      <c r="U1129" s="413">
        <v>44362</v>
      </c>
      <c r="V1129" s="406">
        <v>3.6248530209716592E-3</v>
      </c>
      <c r="W1129" s="406">
        <v>3.6248420879650069E-3</v>
      </c>
      <c r="X1129" s="407">
        <f t="shared" si="42"/>
        <v>1.0933006652346505E-4</v>
      </c>
      <c r="Z1129" s="400" t="s">
        <v>73</v>
      </c>
      <c r="AA1129" s="413">
        <v>44361</v>
      </c>
      <c r="AB1129" s="406">
        <v>3.701053904245924E-3</v>
      </c>
      <c r="AC1129" s="406">
        <v>3.6352372321032805E-3</v>
      </c>
      <c r="AD1129" s="407">
        <f t="shared" si="43"/>
        <v>0.65816672142643418</v>
      </c>
    </row>
    <row r="1130" spans="20:30" x14ac:dyDescent="0.2">
      <c r="T1130" s="400" t="s">
        <v>73</v>
      </c>
      <c r="U1130" s="413">
        <v>44363</v>
      </c>
      <c r="V1130" s="406">
        <v>3.6406169478724951E-3</v>
      </c>
      <c r="W1130" s="406">
        <v>3.6406043513799438E-3</v>
      </c>
      <c r="X1130" s="407">
        <f t="shared" si="42"/>
        <v>1.2596492551288085E-4</v>
      </c>
      <c r="Z1130" s="400" t="s">
        <v>73</v>
      </c>
      <c r="AA1130" s="413">
        <v>44362</v>
      </c>
      <c r="AB1130" s="406">
        <v>3.7166870479164692E-3</v>
      </c>
      <c r="AC1130" s="406">
        <v>3.6510009167089004E-3</v>
      </c>
      <c r="AD1130" s="407">
        <f t="shared" si="43"/>
        <v>0.6568613120756881</v>
      </c>
    </row>
    <row r="1131" spans="20:30" x14ac:dyDescent="0.2">
      <c r="T1131" s="400" t="s">
        <v>73</v>
      </c>
      <c r="U1131" s="413">
        <v>44364</v>
      </c>
      <c r="V1131" s="406">
        <v>3.6484936573230892E-3</v>
      </c>
      <c r="W1131" s="406">
        <v>3.6484802400833277E-3</v>
      </c>
      <c r="X1131" s="407">
        <f t="shared" si="42"/>
        <v>1.3417239761500527E-4</v>
      </c>
      <c r="Z1131" s="400" t="s">
        <v>73</v>
      </c>
      <c r="AA1131" s="413">
        <v>44363</v>
      </c>
      <c r="AB1131" s="406">
        <v>3.7245000016434258E-3</v>
      </c>
      <c r="AC1131" s="406">
        <v>3.6588775169292529E-3</v>
      </c>
      <c r="AD1131" s="407">
        <f t="shared" si="43"/>
        <v>0.65622484714172868</v>
      </c>
    </row>
    <row r="1132" spans="20:30" x14ac:dyDescent="0.2">
      <c r="T1132" s="400" t="s">
        <v>73</v>
      </c>
      <c r="U1132" s="413">
        <v>44365</v>
      </c>
      <c r="V1132" s="406">
        <v>3.656367186865849E-3</v>
      </c>
      <c r="W1132" s="406">
        <v>3.6563529557677786E-3</v>
      </c>
      <c r="X1132" s="407">
        <f t="shared" si="42"/>
        <v>1.4231098070371234E-4</v>
      </c>
      <c r="Z1132" s="400" t="s">
        <v>73</v>
      </c>
      <c r="AA1132" s="413">
        <v>44364</v>
      </c>
      <c r="AB1132" s="406">
        <v>3.7323107617891031E-3</v>
      </c>
      <c r="AC1132" s="406">
        <v>3.6667509448601414E-3</v>
      </c>
      <c r="AD1132" s="407">
        <f t="shared" si="43"/>
        <v>0.65559816928961734</v>
      </c>
    </row>
    <row r="1133" spans="20:30" x14ac:dyDescent="0.2">
      <c r="T1133" s="400" t="s">
        <v>73</v>
      </c>
      <c r="U1133" s="413">
        <v>44368</v>
      </c>
      <c r="V1133" s="406">
        <v>3.6642375187519506E-3</v>
      </c>
      <c r="W1133" s="406">
        <v>3.6642224803602884E-3</v>
      </c>
      <c r="X1133" s="407">
        <f t="shared" si="42"/>
        <v>1.5038391662156037E-4</v>
      </c>
      <c r="Z1133" s="400" t="s">
        <v>73</v>
      </c>
      <c r="AA1133" s="413">
        <v>44365</v>
      </c>
      <c r="AB1133" s="406">
        <v>3.740119312873887E-3</v>
      </c>
      <c r="AC1133" s="406">
        <v>3.6746211819422849E-3</v>
      </c>
      <c r="AD1133" s="407">
        <f t="shared" si="43"/>
        <v>0.65498130931602139</v>
      </c>
    </row>
    <row r="1134" spans="20:30" x14ac:dyDescent="0.2">
      <c r="T1134" s="400" t="s">
        <v>73</v>
      </c>
      <c r="U1134" s="413">
        <v>44369</v>
      </c>
      <c r="V1134" s="406">
        <v>3.6799674314464937E-3</v>
      </c>
      <c r="W1134" s="406">
        <v>3.679950801198653E-3</v>
      </c>
      <c r="X1134" s="407">
        <f t="shared" si="42"/>
        <v>1.6630247840713347E-4</v>
      </c>
      <c r="Z1134" s="400" t="s">
        <v>73</v>
      </c>
      <c r="AA1134" s="413">
        <v>44368</v>
      </c>
      <c r="AB1134" s="406">
        <v>3.7557289761313856E-3</v>
      </c>
      <c r="AC1134" s="406">
        <v>3.6903509300914017E-3</v>
      </c>
      <c r="AD1134" s="407">
        <f t="shared" si="43"/>
        <v>0.65378046039983939</v>
      </c>
    </row>
    <row r="1135" spans="20:30" x14ac:dyDescent="0.2">
      <c r="T1135" s="400" t="s">
        <v>73</v>
      </c>
      <c r="U1135" s="413">
        <v>44370</v>
      </c>
      <c r="V1135" s="406">
        <v>3.6956865025168473E-3</v>
      </c>
      <c r="W1135" s="406">
        <v>3.6956683030293512E-3</v>
      </c>
      <c r="X1135" s="407">
        <f t="shared" si="42"/>
        <v>1.8199487496033118E-4</v>
      </c>
      <c r="Z1135" s="400" t="s">
        <v>73</v>
      </c>
      <c r="AA1135" s="413">
        <v>44369</v>
      </c>
      <c r="AB1135" s="406">
        <v>3.7713311243073385E-3</v>
      </c>
      <c r="AC1135" s="406">
        <v>3.7060698609730864E-3</v>
      </c>
      <c r="AD1135" s="407">
        <f t="shared" si="43"/>
        <v>0.65261263334252029</v>
      </c>
    </row>
    <row r="1136" spans="20:30" x14ac:dyDescent="0.2">
      <c r="T1136" s="400" t="s">
        <v>73</v>
      </c>
      <c r="U1136" s="413">
        <v>44371</v>
      </c>
      <c r="V1136" s="406">
        <v>3.7035405717028408E-3</v>
      </c>
      <c r="W1136" s="406">
        <v>3.7035215989610171E-3</v>
      </c>
      <c r="X1136" s="407">
        <f t="shared" si="42"/>
        <v>1.8972741823788941E-4</v>
      </c>
      <c r="Z1136" s="400" t="s">
        <v>73</v>
      </c>
      <c r="AA1136" s="413">
        <v>44370</v>
      </c>
      <c r="AB1136" s="406">
        <v>3.7791284027573215E-3</v>
      </c>
      <c r="AC1136" s="406">
        <v>3.7139238724744226E-3</v>
      </c>
      <c r="AD1136" s="407">
        <f t="shared" si="43"/>
        <v>0.65204530282898887</v>
      </c>
    </row>
    <row r="1137" spans="20:30" x14ac:dyDescent="0.2">
      <c r="T1137" s="400" t="s">
        <v>73</v>
      </c>
      <c r="U1137" s="413">
        <v>44372</v>
      </c>
      <c r="V1137" s="406">
        <v>3.7113913338222104E-3</v>
      </c>
      <c r="W1137" s="406">
        <v>3.7113715947149563E-3</v>
      </c>
      <c r="X1137" s="407">
        <f t="shared" si="42"/>
        <v>1.9739107254106159E-4</v>
      </c>
      <c r="Z1137" s="400" t="s">
        <v>73</v>
      </c>
      <c r="AA1137" s="413">
        <v>44371</v>
      </c>
      <c r="AB1137" s="406">
        <v>3.78692338121444E-3</v>
      </c>
      <c r="AC1137" s="406">
        <v>3.7217745842033222E-3</v>
      </c>
      <c r="AD1137" s="407">
        <f t="shared" si="43"/>
        <v>0.65148797011117809</v>
      </c>
    </row>
    <row r="1138" spans="20:30" x14ac:dyDescent="0.2">
      <c r="T1138" s="400" t="s">
        <v>73</v>
      </c>
      <c r="U1138" s="413">
        <v>44375</v>
      </c>
      <c r="V1138" s="406">
        <v>3.7192387707206875E-3</v>
      </c>
      <c r="W1138" s="406">
        <v>3.7192182719748084E-3</v>
      </c>
      <c r="X1138" s="407">
        <f t="shared" si="42"/>
        <v>2.0498745879112684E-4</v>
      </c>
      <c r="Z1138" s="400" t="s">
        <v>73</v>
      </c>
      <c r="AA1138" s="413">
        <v>44372</v>
      </c>
      <c r="AB1138" s="406">
        <v>3.794716044117811E-3</v>
      </c>
      <c r="AC1138" s="406">
        <v>3.7296219782486538E-3</v>
      </c>
      <c r="AD1138" s="407">
        <f t="shared" si="43"/>
        <v>0.65094065869157269</v>
      </c>
    </row>
    <row r="1139" spans="20:30" x14ac:dyDescent="0.2">
      <c r="T1139" s="400" t="s">
        <v>73</v>
      </c>
      <c r="U1139" s="413">
        <v>44376</v>
      </c>
      <c r="V1139" s="406">
        <v>3.7349224691896436E-3</v>
      </c>
      <c r="W1139" s="406">
        <v>3.73490047452559E-3</v>
      </c>
      <c r="X1139" s="407">
        <f t="shared" si="42"/>
        <v>2.1994664053601176E-4</v>
      </c>
      <c r="Z1139" s="400" t="s">
        <v>73</v>
      </c>
      <c r="AA1139" s="413">
        <v>44375</v>
      </c>
      <c r="AB1139" s="406">
        <v>3.8102935761968573E-3</v>
      </c>
      <c r="AC1139" s="406">
        <v>3.7453056158988718E-3</v>
      </c>
      <c r="AD1139" s="407">
        <f t="shared" si="43"/>
        <v>0.64987960297985514</v>
      </c>
    </row>
    <row r="1140" spans="20:30" x14ac:dyDescent="0.2">
      <c r="T1140" s="400" t="s">
        <v>73</v>
      </c>
      <c r="U1140" s="413">
        <v>44377</v>
      </c>
      <c r="V1140" s="406">
        <v>3.7505949015689596E-3</v>
      </c>
      <c r="W1140" s="406">
        <v>3.7505714338869449E-3</v>
      </c>
      <c r="X1140" s="407">
        <f t="shared" si="42"/>
        <v>2.346768201468008E-4</v>
      </c>
      <c r="Z1140" s="400" t="s">
        <v>73</v>
      </c>
      <c r="AA1140" s="413">
        <v>44376</v>
      </c>
      <c r="AB1140" s="406">
        <v>3.8258632381419164E-3</v>
      </c>
      <c r="AC1140" s="406">
        <v>3.7609780124092163E-3</v>
      </c>
      <c r="AD1140" s="407">
        <f t="shared" si="43"/>
        <v>0.64885225732700091</v>
      </c>
    </row>
    <row r="1141" spans="20:30" x14ac:dyDescent="0.2">
      <c r="T1141" s="400" t="s">
        <v>73</v>
      </c>
      <c r="U1141" s="413">
        <v>44378</v>
      </c>
      <c r="V1141" s="406">
        <v>3.7584254390817034E-3</v>
      </c>
      <c r="W1141" s="406">
        <v>3.7584012466918108E-3</v>
      </c>
      <c r="X1141" s="407">
        <f t="shared" si="42"/>
        <v>2.4192389892589705E-4</v>
      </c>
      <c r="Z1141" s="400" t="s">
        <v>73</v>
      </c>
      <c r="AA1141" s="413">
        <v>44377</v>
      </c>
      <c r="AB1141" s="406">
        <v>3.8336440962712967E-3</v>
      </c>
      <c r="AC1141" s="406">
        <v>3.7688085447554337E-3</v>
      </c>
      <c r="AD1141" s="407">
        <f t="shared" si="43"/>
        <v>0.64835551515862988</v>
      </c>
    </row>
    <row r="1142" spans="20:30" x14ac:dyDescent="0.2">
      <c r="T1142" s="400" t="s">
        <v>73</v>
      </c>
      <c r="U1142" s="413">
        <v>44379</v>
      </c>
      <c r="V1142" s="406">
        <v>3.7662525422877571E-3</v>
      </c>
      <c r="W1142" s="406">
        <v>3.7662276319167902E-3</v>
      </c>
      <c r="X1142" s="407">
        <f t="shared" si="42"/>
        <v>2.4910370966923362E-4</v>
      </c>
      <c r="Z1142" s="400" t="s">
        <v>73</v>
      </c>
      <c r="AA1142" s="413">
        <v>44378</v>
      </c>
      <c r="AB1142" s="406">
        <v>3.841422547509707E-3</v>
      </c>
      <c r="AC1142" s="406">
        <v>3.7766356500891483E-3</v>
      </c>
      <c r="AD1142" s="407">
        <f t="shared" si="43"/>
        <v>0.64786897420558709</v>
      </c>
    </row>
    <row r="1143" spans="20:30" x14ac:dyDescent="0.2">
      <c r="T1143" s="400" t="s">
        <v>73</v>
      </c>
      <c r="U1143" s="413">
        <v>44382</v>
      </c>
      <c r="V1143" s="406">
        <v>3.7740761927901787E-3</v>
      </c>
      <c r="W1143" s="406">
        <v>3.7740505716512126E-3</v>
      </c>
      <c r="X1143" s="407">
        <f t="shared" si="42"/>
        <v>2.5621138966067797E-4</v>
      </c>
      <c r="Z1143" s="400" t="s">
        <v>73</v>
      </c>
      <c r="AA1143" s="413">
        <v>44379</v>
      </c>
      <c r="AB1143" s="406">
        <v>3.849198577026142E-3</v>
      </c>
      <c r="AC1143" s="406">
        <v>3.7844593105807369E-3</v>
      </c>
      <c r="AD1143" s="407">
        <f t="shared" si="43"/>
        <v>0.64739266445405086</v>
      </c>
    </row>
    <row r="1144" spans="20:30" x14ac:dyDescent="0.2">
      <c r="T1144" s="400" t="s">
        <v>73</v>
      </c>
      <c r="U1144" s="413">
        <v>44383</v>
      </c>
      <c r="V1144" s="406">
        <v>3.7897118942368164E-3</v>
      </c>
      <c r="W1144" s="406">
        <v>3.7896848748427566E-3</v>
      </c>
      <c r="X1144" s="407">
        <f t="shared" si="42"/>
        <v>2.7019394059808743E-4</v>
      </c>
      <c r="Z1144" s="400" t="s">
        <v>73</v>
      </c>
      <c r="AA1144" s="413">
        <v>44382</v>
      </c>
      <c r="AB1144" s="406">
        <v>3.864742487240171E-3</v>
      </c>
      <c r="AC1144" s="406">
        <v>3.8000950571525382E-3</v>
      </c>
      <c r="AD1144" s="407">
        <f t="shared" si="43"/>
        <v>0.64647430087632751</v>
      </c>
    </row>
    <row r="1145" spans="20:30" x14ac:dyDescent="0.2">
      <c r="T1145" s="400" t="s">
        <v>73</v>
      </c>
      <c r="U1145" s="413">
        <v>44384</v>
      </c>
      <c r="V1145" s="406">
        <v>3.8053359049268838E-3</v>
      </c>
      <c r="W1145" s="406">
        <v>3.8053075109826156E-3</v>
      </c>
      <c r="X1145" s="407">
        <f t="shared" si="42"/>
        <v>2.8393944268272769E-4</v>
      </c>
      <c r="Z1145" s="400" t="s">
        <v>73</v>
      </c>
      <c r="AA1145" s="413">
        <v>44383</v>
      </c>
      <c r="AB1145" s="406">
        <v>3.8802781724143541E-3</v>
      </c>
      <c r="AC1145" s="406">
        <v>3.8157191386957163E-3</v>
      </c>
      <c r="AD1145" s="407">
        <f t="shared" si="43"/>
        <v>0.64559033718637748</v>
      </c>
    </row>
    <row r="1146" spans="20:30" x14ac:dyDescent="0.2">
      <c r="T1146" s="400" t="s">
        <v>73</v>
      </c>
      <c r="U1146" s="413">
        <v>44385</v>
      </c>
      <c r="V1146" s="406">
        <v>3.8131420195203977E-3</v>
      </c>
      <c r="W1146" s="406">
        <v>3.813112950063043E-3</v>
      </c>
      <c r="X1146" s="407">
        <f t="shared" si="42"/>
        <v>2.9069457354712752E-4</v>
      </c>
      <c r="Z1146" s="400" t="s">
        <v>73</v>
      </c>
      <c r="AA1146" s="413">
        <v>44384</v>
      </c>
      <c r="AB1146" s="406">
        <v>3.8880418646937351E-3</v>
      </c>
      <c r="AC1146" s="406">
        <v>3.8235253013702447E-3</v>
      </c>
      <c r="AD1146" s="407">
        <f t="shared" si="43"/>
        <v>0.64516563323490428</v>
      </c>
    </row>
    <row r="1147" spans="20:30" x14ac:dyDescent="0.2">
      <c r="T1147" s="400" t="s">
        <v>73</v>
      </c>
      <c r="U1147" s="413">
        <v>44386</v>
      </c>
      <c r="V1147" s="406">
        <v>3.8209445723243929E-3</v>
      </c>
      <c r="W1147" s="406">
        <v>3.8209148344049331E-3</v>
      </c>
      <c r="X1147" s="407">
        <f t="shared" si="42"/>
        <v>2.9737919459826151E-4</v>
      </c>
      <c r="Z1147" s="400" t="s">
        <v>73</v>
      </c>
      <c r="AA1147" s="413">
        <v>44385</v>
      </c>
      <c r="AB1147" s="406">
        <v>3.8958030435896364E-3</v>
      </c>
      <c r="AC1147" s="406">
        <v>3.8313279101978067E-3</v>
      </c>
      <c r="AD1147" s="407">
        <f t="shared" si="43"/>
        <v>0.64475133391829731</v>
      </c>
    </row>
    <row r="1148" spans="20:30" x14ac:dyDescent="0.2">
      <c r="T1148" s="400" t="s">
        <v>73</v>
      </c>
      <c r="U1148" s="413">
        <v>44389</v>
      </c>
      <c r="V1148" s="406">
        <v>3.8287435451038773E-3</v>
      </c>
      <c r="W1148" s="406">
        <v>3.8287131461785203E-3</v>
      </c>
      <c r="X1148" s="407">
        <f t="shared" si="42"/>
        <v>3.0398925356979467E-4</v>
      </c>
      <c r="Z1148" s="400" t="s">
        <v>73</v>
      </c>
      <c r="AA1148" s="413">
        <v>44386</v>
      </c>
      <c r="AB1148" s="406">
        <v>3.9035616944329984E-3</v>
      </c>
      <c r="AC1148" s="406">
        <v>3.8391269465381816E-3</v>
      </c>
      <c r="AD1148" s="407">
        <f t="shared" si="43"/>
        <v>0.64434747894816757</v>
      </c>
    </row>
    <row r="1149" spans="20:30" x14ac:dyDescent="0.2">
      <c r="T1149" s="400" t="s">
        <v>73</v>
      </c>
      <c r="U1149" s="413">
        <v>44390</v>
      </c>
      <c r="V1149" s="406">
        <v>3.8443294665265219E-3</v>
      </c>
      <c r="W1149" s="406">
        <v>3.8442977691389851E-3</v>
      </c>
      <c r="X1149" s="407">
        <f t="shared" si="42"/>
        <v>3.1697387536770705E-4</v>
      </c>
      <c r="Z1149" s="400" t="s">
        <v>73</v>
      </c>
      <c r="AA1149" s="413">
        <v>44389</v>
      </c>
      <c r="AB1149" s="406">
        <v>3.9190704921224897E-3</v>
      </c>
      <c r="AC1149" s="406">
        <v>3.8547130214090547E-3</v>
      </c>
      <c r="AD1149" s="407">
        <f t="shared" si="43"/>
        <v>0.64357470713434939</v>
      </c>
    </row>
    <row r="1150" spans="20:30" x14ac:dyDescent="0.2">
      <c r="T1150" s="400" t="s">
        <v>73</v>
      </c>
      <c r="U1150" s="413">
        <v>44391</v>
      </c>
      <c r="V1150" s="406">
        <v>3.8599032727357008E-3</v>
      </c>
      <c r="W1150" s="406">
        <v>3.8598703011070079E-3</v>
      </c>
      <c r="X1150" s="407">
        <f t="shared" si="42"/>
        <v>3.2971628692937682E-4</v>
      </c>
      <c r="Z1150" s="400" t="s">
        <v>73</v>
      </c>
      <c r="AA1150" s="413">
        <v>44390</v>
      </c>
      <c r="AB1150" s="406">
        <v>3.934570709960096E-3</v>
      </c>
      <c r="AC1150" s="406">
        <v>3.8702870070286286E-3</v>
      </c>
      <c r="AD1150" s="407">
        <f t="shared" si="43"/>
        <v>0.64283702931467424</v>
      </c>
    </row>
    <row r="1151" spans="20:30" x14ac:dyDescent="0.2">
      <c r="T1151" s="400" t="s">
        <v>73</v>
      </c>
      <c r="U1151" s="413">
        <v>44392</v>
      </c>
      <c r="V1151" s="406">
        <v>3.8676840729212104E-3</v>
      </c>
      <c r="W1151" s="406">
        <v>3.8676504761898808E-3</v>
      </c>
      <c r="X1151" s="407">
        <f t="shared" si="42"/>
        <v>3.359673132969157E-4</v>
      </c>
      <c r="Z1151" s="400" t="s">
        <v>73</v>
      </c>
      <c r="AA1151" s="413">
        <v>44391</v>
      </c>
      <c r="AB1151" s="406">
        <v>3.9423164910224384E-3</v>
      </c>
      <c r="AC1151" s="406">
        <v>3.878067910001514E-3</v>
      </c>
      <c r="AD1151" s="407">
        <f t="shared" si="43"/>
        <v>0.64248581020924334</v>
      </c>
    </row>
    <row r="1152" spans="20:30" x14ac:dyDescent="0.2">
      <c r="T1152" s="400" t="s">
        <v>73</v>
      </c>
      <c r="U1152" s="413">
        <v>44393</v>
      </c>
      <c r="V1152" s="406">
        <v>3.8754611838346833E-3</v>
      </c>
      <c r="W1152" s="406">
        <v>3.8754269692948301E-3</v>
      </c>
      <c r="X1152" s="407">
        <f t="shared" si="42"/>
        <v>3.4214539853215375E-4</v>
      </c>
      <c r="Z1152" s="400" t="s">
        <v>73</v>
      </c>
      <c r="AA1152" s="413">
        <v>44392</v>
      </c>
      <c r="AB1152" s="406">
        <v>3.9500596524522308E-3</v>
      </c>
      <c r="AC1152" s="406">
        <v>3.8858451316449139E-3</v>
      </c>
      <c r="AD1152" s="407">
        <f t="shared" si="43"/>
        <v>0.6421452080731691</v>
      </c>
    </row>
    <row r="1153" spans="20:30" x14ac:dyDescent="0.2">
      <c r="T1153" s="400" t="s">
        <v>73</v>
      </c>
      <c r="U1153" s="413">
        <v>44396</v>
      </c>
      <c r="V1153" s="406">
        <v>3.8832345874027564E-3</v>
      </c>
      <c r="W1153" s="406">
        <v>3.8831997623484937E-3</v>
      </c>
      <c r="X1153" s="407">
        <f t="shared" si="42"/>
        <v>3.4825054262641736E-4</v>
      </c>
      <c r="Z1153" s="400" t="s">
        <v>73</v>
      </c>
      <c r="AA1153" s="413">
        <v>44393</v>
      </c>
      <c r="AB1153" s="406">
        <v>3.9578001790936722E-3</v>
      </c>
      <c r="AC1153" s="406">
        <v>3.8936186538854655E-3</v>
      </c>
      <c r="AD1153" s="407">
        <f t="shared" si="43"/>
        <v>0.64181525208206747</v>
      </c>
    </row>
    <row r="1154" spans="20:30" x14ac:dyDescent="0.2">
      <c r="T1154" s="400" t="s">
        <v>73</v>
      </c>
      <c r="U1154" s="413">
        <v>44397</v>
      </c>
      <c r="V1154" s="406">
        <v>3.8987689460344456E-3</v>
      </c>
      <c r="W1154" s="406">
        <v>3.8987329244672859E-3</v>
      </c>
      <c r="X1154" s="407">
        <f t="shared" si="42"/>
        <v>3.602156715964977E-4</v>
      </c>
      <c r="Z1154" s="400" t="s">
        <v>73</v>
      </c>
      <c r="AA1154" s="413">
        <v>44396</v>
      </c>
      <c r="AB1154" s="406">
        <v>3.9732723737406217E-3</v>
      </c>
      <c r="AC1154" s="406">
        <v>3.909153276181198E-3</v>
      </c>
      <c r="AD1154" s="407">
        <f t="shared" si="43"/>
        <v>0.6411909755942371</v>
      </c>
    </row>
    <row r="1155" spans="20:30" x14ac:dyDescent="0.2">
      <c r="T1155" s="400" t="s">
        <v>73</v>
      </c>
      <c r="U1155" s="413">
        <v>44398</v>
      </c>
      <c r="V1155" s="406">
        <v>3.9142907650628576E-3</v>
      </c>
      <c r="W1155" s="406">
        <v>3.9142535714594027E-3</v>
      </c>
      <c r="X1155" s="407">
        <f t="shared" si="42"/>
        <v>3.7193603454922786E-4</v>
      </c>
      <c r="Z1155" s="400" t="s">
        <v>73</v>
      </c>
      <c r="AA1155" s="413">
        <v>44397</v>
      </c>
      <c r="AB1155" s="406">
        <v>3.9887356336174929E-3</v>
      </c>
      <c r="AC1155" s="406">
        <v>3.9246753854178616E-3</v>
      </c>
      <c r="AD1155" s="407">
        <f t="shared" si="43"/>
        <v>0.6406024819963132</v>
      </c>
    </row>
    <row r="1156" spans="20:30" x14ac:dyDescent="0.2">
      <c r="T1156" s="400" t="s">
        <v>73</v>
      </c>
      <c r="U1156" s="413">
        <v>44399</v>
      </c>
      <c r="V1156" s="406">
        <v>3.9220453591094218E-3</v>
      </c>
      <c r="W1156" s="406">
        <v>3.9220075918673459E-3</v>
      </c>
      <c r="X1156" s="407">
        <f t="shared" si="42"/>
        <v>3.7767242075902041E-4</v>
      </c>
      <c r="Z1156" s="400" t="s">
        <v>73</v>
      </c>
      <c r="AA1156" s="413">
        <v>44398</v>
      </c>
      <c r="AB1156" s="406">
        <v>3.9964627582587528E-3</v>
      </c>
      <c r="AC1156" s="406">
        <v>3.9324301380927991E-3</v>
      </c>
      <c r="AD1156" s="407">
        <f t="shared" si="43"/>
        <v>0.64032620165953635</v>
      </c>
    </row>
    <row r="1157" spans="20:30" x14ac:dyDescent="0.2">
      <c r="T1157" s="400" t="s">
        <v>73</v>
      </c>
      <c r="U1157" s="413">
        <v>44400</v>
      </c>
      <c r="V1157" s="406">
        <v>3.9297961368873037E-3</v>
      </c>
      <c r="W1157" s="406">
        <v>3.929757803381762E-3</v>
      </c>
      <c r="X1157" s="407">
        <f t="shared" si="42"/>
        <v>3.8333505541707225E-4</v>
      </c>
      <c r="Z1157" s="400" t="s">
        <v>73</v>
      </c>
      <c r="AA1157" s="413">
        <v>44399</v>
      </c>
      <c r="AB1157" s="406">
        <v>4.0041871566937953E-3</v>
      </c>
      <c r="AC1157" s="406">
        <v>3.9401810823605603E-3</v>
      </c>
      <c r="AD1157" s="407">
        <f t="shared" si="43"/>
        <v>0.64006074333235008</v>
      </c>
    </row>
    <row r="1158" spans="20:30" x14ac:dyDescent="0.2">
      <c r="T1158" s="400" t="s">
        <v>73</v>
      </c>
      <c r="U1158" s="413">
        <v>44403</v>
      </c>
      <c r="V1158" s="406">
        <v>3.9375430799177573E-3</v>
      </c>
      <c r="W1158" s="406">
        <v>3.9375041874428612E-3</v>
      </c>
      <c r="X1158" s="407">
        <f t="shared" si="42"/>
        <v>3.8892474896017049E-4</v>
      </c>
      <c r="Z1158" s="400" t="s">
        <v>73</v>
      </c>
      <c r="AA1158" s="413">
        <v>44400</v>
      </c>
      <c r="AB1158" s="406">
        <v>4.0119088140097934E-3</v>
      </c>
      <c r="AC1158" s="406">
        <v>3.9479281999044895E-3</v>
      </c>
      <c r="AD1158" s="407">
        <f t="shared" si="43"/>
        <v>0.63980614105303879</v>
      </c>
    </row>
    <row r="1159" spans="20:30" x14ac:dyDescent="0.2">
      <c r="T1159" s="400" t="s">
        <v>73</v>
      </c>
      <c r="U1159" s="413">
        <v>44404</v>
      </c>
      <c r="V1159" s="406">
        <v>3.9530240928009113E-3</v>
      </c>
      <c r="W1159" s="406">
        <v>3.9529841077021689E-3</v>
      </c>
      <c r="X1159" s="407">
        <f t="shared" si="42"/>
        <v>3.9985098742451042E-4</v>
      </c>
      <c r="Z1159" s="400" t="s">
        <v>73</v>
      </c>
      <c r="AA1159" s="413">
        <v>44403</v>
      </c>
      <c r="AB1159" s="406">
        <v>4.0273429149194568E-3</v>
      </c>
      <c r="AC1159" s="406">
        <v>3.9634095890733858E-3</v>
      </c>
      <c r="AD1159" s="407">
        <f t="shared" si="43"/>
        <v>0.6393332584607101</v>
      </c>
    </row>
    <row r="1160" spans="20:30" x14ac:dyDescent="0.2">
      <c r="T1160" s="400" t="s">
        <v>73</v>
      </c>
      <c r="U1160" s="413">
        <v>44405</v>
      </c>
      <c r="V1160" s="406">
        <v>3.9684921414929923E-3</v>
      </c>
      <c r="W1160" s="406">
        <v>3.9684510886752213E-3</v>
      </c>
      <c r="X1160" s="407">
        <f t="shared" ref="X1160:X1223" si="44">(V1160-W1160)*10000</f>
        <v>4.1052817771093653E-4</v>
      </c>
      <c r="Z1160" s="400" t="s">
        <v>73</v>
      </c>
      <c r="AA1160" s="413">
        <v>44404</v>
      </c>
      <c r="AB1160" s="406">
        <v>4.0427677261468163E-3</v>
      </c>
      <c r="AC1160" s="406">
        <v>3.9788780410663265E-3</v>
      </c>
      <c r="AD1160" s="407">
        <f t="shared" ref="AD1160:AD1223" si="45">(AB1160-AC1160)*10000</f>
        <v>0.63889685080489866</v>
      </c>
    </row>
    <row r="1161" spans="20:30" x14ac:dyDescent="0.2">
      <c r="T1161" s="400" t="s">
        <v>73</v>
      </c>
      <c r="U1161" s="413">
        <v>44406</v>
      </c>
      <c r="V1161" s="406">
        <v>3.9762196383990971E-3</v>
      </c>
      <c r="W1161" s="406">
        <v>3.9761780642981956E-3</v>
      </c>
      <c r="X1161" s="407">
        <f t="shared" si="44"/>
        <v>4.157410090147029E-4</v>
      </c>
      <c r="Z1161" s="400" t="s">
        <v>73</v>
      </c>
      <c r="AA1161" s="413">
        <v>44405</v>
      </c>
      <c r="AB1161" s="406">
        <v>4.050475449000804E-3</v>
      </c>
      <c r="AC1161" s="406">
        <v>3.986605753333301E-3</v>
      </c>
      <c r="AD1161" s="407">
        <f t="shared" si="45"/>
        <v>0.63869695667503024</v>
      </c>
    </row>
    <row r="1162" spans="20:30" x14ac:dyDescent="0.2">
      <c r="T1162" s="400" t="s">
        <v>73</v>
      </c>
      <c r="U1162" s="413">
        <v>44407</v>
      </c>
      <c r="V1162" s="406">
        <v>3.9839431913915773E-3</v>
      </c>
      <c r="W1162" s="406">
        <v>3.9839011036258351E-3</v>
      </c>
      <c r="X1162" s="407">
        <f t="shared" si="44"/>
        <v>4.2087765742167271E-4</v>
      </c>
      <c r="Z1162" s="400" t="s">
        <v>73</v>
      </c>
      <c r="AA1162" s="413">
        <v>44406</v>
      </c>
      <c r="AB1162" s="406">
        <v>4.0581803393991414E-3</v>
      </c>
      <c r="AC1162" s="406">
        <v>3.9943295297102483E-3</v>
      </c>
      <c r="AD1162" s="407">
        <f t="shared" si="45"/>
        <v>0.63850809688893029</v>
      </c>
    </row>
    <row r="1163" spans="20:30" x14ac:dyDescent="0.2">
      <c r="T1163" s="400" t="s">
        <v>73</v>
      </c>
      <c r="U1163" s="413">
        <v>44410</v>
      </c>
      <c r="V1163" s="406">
        <v>3.9916627823975608E-3</v>
      </c>
      <c r="W1163" s="406">
        <v>3.9916201884231742E-3</v>
      </c>
      <c r="X1163" s="407">
        <f t="shared" si="44"/>
        <v>4.2593974386613553E-4</v>
      </c>
      <c r="Z1163" s="400" t="s">
        <v>73</v>
      </c>
      <c r="AA1163" s="413">
        <v>44407</v>
      </c>
      <c r="AB1163" s="406">
        <v>4.0658823818623437E-3</v>
      </c>
      <c r="AC1163" s="406">
        <v>4.0020493524484781E-3</v>
      </c>
      <c r="AD1163" s="407">
        <f t="shared" si="45"/>
        <v>0.63833029413865561</v>
      </c>
    </row>
    <row r="1164" spans="20:30" x14ac:dyDescent="0.2">
      <c r="T1164" s="400" t="s">
        <v>73</v>
      </c>
      <c r="U1164" s="413">
        <v>44411</v>
      </c>
      <c r="V1164" s="406">
        <v>4.007088666714417E-3</v>
      </c>
      <c r="W1164" s="406">
        <v>4.0070450858094402E-3</v>
      </c>
      <c r="X1164" s="407">
        <f t="shared" si="44"/>
        <v>4.3580904976817103E-4</v>
      </c>
      <c r="Z1164" s="400" t="s">
        <v>73</v>
      </c>
      <c r="AA1164" s="413">
        <v>44410</v>
      </c>
      <c r="AB1164" s="406">
        <v>4.0812768985197057E-3</v>
      </c>
      <c r="AC1164" s="406">
        <v>4.0174757276192439E-3</v>
      </c>
      <c r="AD1164" s="407">
        <f t="shared" si="45"/>
        <v>0.63801170900461801</v>
      </c>
    </row>
    <row r="1165" spans="20:30" x14ac:dyDescent="0.2">
      <c r="T1165" s="400" t="s">
        <v>73</v>
      </c>
      <c r="U1165" s="413">
        <v>44412</v>
      </c>
      <c r="V1165" s="406">
        <v>4.0225011624244588E-3</v>
      </c>
      <c r="W1165" s="406">
        <v>4.0224566200415066E-3</v>
      </c>
      <c r="X1165" s="407">
        <f t="shared" si="44"/>
        <v>4.4542382952178494E-4</v>
      </c>
      <c r="Z1165" s="400" t="s">
        <v>73</v>
      </c>
      <c r="AA1165" s="413">
        <v>44411</v>
      </c>
      <c r="AB1165" s="406">
        <v>4.0966617707163498E-3</v>
      </c>
      <c r="AC1165" s="406">
        <v>4.0328887419096007E-3</v>
      </c>
      <c r="AD1165" s="407">
        <f t="shared" si="45"/>
        <v>0.63773028806749132</v>
      </c>
    </row>
    <row r="1166" spans="20:30" x14ac:dyDescent="0.2">
      <c r="T1166" s="400" t="s">
        <v>73</v>
      </c>
      <c r="U1166" s="413">
        <v>44413</v>
      </c>
      <c r="V1166" s="406">
        <v>4.0302006704599899E-3</v>
      </c>
      <c r="W1166" s="406">
        <v>4.0301556602840103E-3</v>
      </c>
      <c r="X1166" s="407">
        <f t="shared" si="44"/>
        <v>4.5010175979583178E-4</v>
      </c>
      <c r="Z1166" s="400" t="s">
        <v>73</v>
      </c>
      <c r="AA1166" s="413">
        <v>44412</v>
      </c>
      <c r="AB1166" s="406">
        <v>4.1043493463365716E-3</v>
      </c>
      <c r="AC1166" s="406">
        <v>4.0405885230920908E-3</v>
      </c>
      <c r="AD1166" s="407">
        <f t="shared" si="45"/>
        <v>0.6376082324448078</v>
      </c>
    </row>
    <row r="1167" spans="20:30" x14ac:dyDescent="0.2">
      <c r="T1167" s="400" t="s">
        <v>73</v>
      </c>
      <c r="U1167" s="413">
        <v>44414</v>
      </c>
      <c r="V1167" s="406">
        <v>4.0378961074232925E-3</v>
      </c>
      <c r="W1167" s="406">
        <v>4.0378506369915246E-3</v>
      </c>
      <c r="X1167" s="407">
        <f t="shared" si="44"/>
        <v>4.5470431767925812E-4</v>
      </c>
      <c r="Z1167" s="400" t="s">
        <v>73</v>
      </c>
      <c r="AA1167" s="413">
        <v>44413</v>
      </c>
      <c r="AB1167" s="406">
        <v>4.1120339831707247E-3</v>
      </c>
      <c r="AC1167" s="406">
        <v>4.0482842414690835E-3</v>
      </c>
      <c r="AD1167" s="407">
        <f t="shared" si="45"/>
        <v>0.63749741701641172</v>
      </c>
    </row>
    <row r="1168" spans="20:30" x14ac:dyDescent="0.2">
      <c r="T1168" s="400" t="s">
        <v>73</v>
      </c>
      <c r="U1168" s="413">
        <v>44417</v>
      </c>
      <c r="V1168" s="406">
        <v>4.0455874549174837E-3</v>
      </c>
      <c r="W1168" s="406">
        <v>4.0455415319292573E-3</v>
      </c>
      <c r="X1168" s="407">
        <f t="shared" si="44"/>
        <v>4.5922988226379524E-4</v>
      </c>
      <c r="Z1168" s="400" t="s">
        <v>73</v>
      </c>
      <c r="AA1168" s="413">
        <v>44414</v>
      </c>
      <c r="AB1168" s="406">
        <v>4.1197156656584489E-3</v>
      </c>
      <c r="AC1168" s="406">
        <v>4.0559758788057901E-3</v>
      </c>
      <c r="AD1168" s="407">
        <f t="shared" si="45"/>
        <v>0.63739786852658709</v>
      </c>
    </row>
    <row r="1169" spans="20:30" x14ac:dyDescent="0.2">
      <c r="T1169" s="400" t="s">
        <v>73</v>
      </c>
      <c r="U1169" s="413">
        <v>44418</v>
      </c>
      <c r="V1169" s="406">
        <v>4.0609564278357617E-3</v>
      </c>
      <c r="W1169" s="406">
        <v>4.060909625846148E-3</v>
      </c>
      <c r="X1169" s="407">
        <f t="shared" si="44"/>
        <v>4.680198961368176E-4</v>
      </c>
      <c r="Z1169" s="400" t="s">
        <v>73</v>
      </c>
      <c r="AA1169" s="413">
        <v>44417</v>
      </c>
      <c r="AB1169" s="406">
        <v>4.135069107437897E-3</v>
      </c>
      <c r="AC1169" s="406">
        <v>4.0713454594436486E-3</v>
      </c>
      <c r="AD1169" s="407">
        <f t="shared" si="45"/>
        <v>0.63723647994248445</v>
      </c>
    </row>
    <row r="1170" spans="20:30" x14ac:dyDescent="0.2">
      <c r="T1170" s="400" t="s">
        <v>73</v>
      </c>
      <c r="U1170" s="413">
        <v>44419</v>
      </c>
      <c r="V1170" s="406">
        <v>4.0763115876923436E-3</v>
      </c>
      <c r="W1170" s="406">
        <v>4.0762639325251683E-3</v>
      </c>
      <c r="X1170" s="407">
        <f t="shared" si="44"/>
        <v>4.7655167175267299E-4</v>
      </c>
      <c r="Z1170" s="400" t="s">
        <v>73</v>
      </c>
      <c r="AA1170" s="413">
        <v>44418</v>
      </c>
      <c r="AB1170" s="406">
        <v>4.1504125496875117E-3</v>
      </c>
      <c r="AC1170" s="406">
        <v>4.0867012551579051E-3</v>
      </c>
      <c r="AD1170" s="407">
        <f t="shared" si="45"/>
        <v>0.63711294529606577</v>
      </c>
    </row>
    <row r="1171" spans="20:30" x14ac:dyDescent="0.2">
      <c r="T1171" s="400" t="s">
        <v>73</v>
      </c>
      <c r="U1171" s="413">
        <v>44420</v>
      </c>
      <c r="V1171" s="406">
        <v>4.0839822154513615E-3</v>
      </c>
      <c r="W1171" s="406">
        <v>4.0839341467916899E-3</v>
      </c>
      <c r="X1171" s="407">
        <f t="shared" si="44"/>
        <v>4.8068659671586522E-4</v>
      </c>
      <c r="Z1171" s="400" t="s">
        <v>73</v>
      </c>
      <c r="AA1171" s="413">
        <v>44419</v>
      </c>
      <c r="AB1171" s="406">
        <v>4.1580792331136693E-3</v>
      </c>
      <c r="AC1171" s="406">
        <v>4.0943722149846037E-3</v>
      </c>
      <c r="AD1171" s="407">
        <f t="shared" si="45"/>
        <v>0.63707018129065607</v>
      </c>
    </row>
    <row r="1172" spans="20:30" x14ac:dyDescent="0.2">
      <c r="T1172" s="400" t="s">
        <v>73</v>
      </c>
      <c r="U1172" s="413">
        <v>44421</v>
      </c>
      <c r="V1172" s="406">
        <v>4.0916486448176834E-3</v>
      </c>
      <c r="W1172" s="406">
        <v>4.0916001705269328E-3</v>
      </c>
      <c r="X1172" s="407">
        <f t="shared" si="44"/>
        <v>4.8474290750659399E-4</v>
      </c>
      <c r="Z1172" s="400" t="s">
        <v>73</v>
      </c>
      <c r="AA1172" s="413">
        <v>44420</v>
      </c>
      <c r="AB1172" s="406">
        <v>4.1657428709372868E-3</v>
      </c>
      <c r="AC1172" s="406">
        <v>4.1020389850095207E-3</v>
      </c>
      <c r="AD1172" s="407">
        <f t="shared" si="45"/>
        <v>0.63703885927766069</v>
      </c>
    </row>
    <row r="1173" spans="20:30" x14ac:dyDescent="0.2">
      <c r="T1173" s="400" t="s">
        <v>73</v>
      </c>
      <c r="U1173" s="413">
        <v>44424</v>
      </c>
      <c r="V1173" s="406">
        <v>4.0993108573947716E-3</v>
      </c>
      <c r="W1173" s="406">
        <v>4.09926198533436E-3</v>
      </c>
      <c r="X1173" s="407">
        <f t="shared" si="44"/>
        <v>4.8872060411618568E-4</v>
      </c>
      <c r="Z1173" s="400" t="s">
        <v>73</v>
      </c>
      <c r="AA1173" s="413">
        <v>44421</v>
      </c>
      <c r="AB1173" s="406">
        <v>4.1734034483277621E-3</v>
      </c>
      <c r="AC1173" s="406">
        <v>4.1097015466740284E-3</v>
      </c>
      <c r="AD1173" s="407">
        <f t="shared" si="45"/>
        <v>0.63701901653733661</v>
      </c>
    </row>
    <row r="1174" spans="20:30" x14ac:dyDescent="0.2">
      <c r="T1174" s="400" t="s">
        <v>73</v>
      </c>
      <c r="U1174" s="413">
        <v>44425</v>
      </c>
      <c r="V1174" s="406">
        <v>4.1146211361277486E-3</v>
      </c>
      <c r="W1174" s="406">
        <v>4.1145714946632817E-3</v>
      </c>
      <c r="X1174" s="407">
        <f t="shared" si="44"/>
        <v>4.9641464466843033E-4</v>
      </c>
      <c r="Z1174" s="400" t="s">
        <v>73</v>
      </c>
      <c r="AA1174" s="413">
        <v>44424</v>
      </c>
      <c r="AB1174" s="406">
        <v>4.1887143244711874E-3</v>
      </c>
      <c r="AC1174" s="406">
        <v>4.1250125520734676E-3</v>
      </c>
      <c r="AD1174" s="407">
        <f t="shared" si="45"/>
        <v>0.6370177239771978</v>
      </c>
    </row>
    <row r="1175" spans="20:30" x14ac:dyDescent="0.2">
      <c r="T1175" s="400" t="s">
        <v>73</v>
      </c>
      <c r="U1175" s="413">
        <v>44426</v>
      </c>
      <c r="V1175" s="406">
        <v>4.1299171770530696E-3</v>
      </c>
      <c r="W1175" s="406">
        <v>4.1298667928523587E-3</v>
      </c>
      <c r="X1175" s="407">
        <f t="shared" si="44"/>
        <v>5.0384200710879012E-4</v>
      </c>
      <c r="Z1175" s="400" t="s">
        <v>73</v>
      </c>
      <c r="AA1175" s="413">
        <v>44425</v>
      </c>
      <c r="AB1175" s="406">
        <v>4.2040148462340896E-3</v>
      </c>
      <c r="AC1175" s="406">
        <v>4.1403093484290616E-3</v>
      </c>
      <c r="AD1175" s="407">
        <f t="shared" si="45"/>
        <v>0.63705497805027944</v>
      </c>
    </row>
    <row r="1176" spans="20:30" x14ac:dyDescent="0.2">
      <c r="T1176" s="400" t="s">
        <v>73</v>
      </c>
      <c r="U1176" s="413">
        <v>44427</v>
      </c>
      <c r="V1176" s="406">
        <v>4.1375580333737373E-3</v>
      </c>
      <c r="W1176" s="406">
        <v>4.1375072908725356E-3</v>
      </c>
      <c r="X1176" s="407">
        <f t="shared" si="44"/>
        <v>5.0742501201718471E-4</v>
      </c>
      <c r="Z1176" s="400" t="s">
        <v>73</v>
      </c>
      <c r="AA1176" s="413">
        <v>44426</v>
      </c>
      <c r="AB1176" s="406">
        <v>4.2116598920205212E-3</v>
      </c>
      <c r="AC1176" s="406">
        <v>4.147950596791722E-3</v>
      </c>
      <c r="AD1176" s="407">
        <f t="shared" si="45"/>
        <v>0.63709295228799212</v>
      </c>
    </row>
    <row r="1177" spans="20:30" x14ac:dyDescent="0.2">
      <c r="T1177" s="400" t="s">
        <v>73</v>
      </c>
      <c r="U1177" s="413">
        <v>44428</v>
      </c>
      <c r="V1177" s="406">
        <v>4.1451945636572967E-3</v>
      </c>
      <c r="W1177" s="406">
        <v>4.145143471122245E-3</v>
      </c>
      <c r="X1177" s="407">
        <f t="shared" si="44"/>
        <v>5.109253505171385E-4</v>
      </c>
      <c r="Z1177" s="400" t="s">
        <v>73</v>
      </c>
      <c r="AA1177" s="413">
        <v>44427</v>
      </c>
      <c r="AB1177" s="406">
        <v>4.2193017857933991E-3</v>
      </c>
      <c r="AC1177" s="406">
        <v>4.1555875279513255E-3</v>
      </c>
      <c r="AD1177" s="407">
        <f t="shared" si="45"/>
        <v>0.63714257842073518</v>
      </c>
    </row>
    <row r="1178" spans="20:30" x14ac:dyDescent="0.2">
      <c r="T1178" s="400" t="s">
        <v>73</v>
      </c>
      <c r="U1178" s="413">
        <v>44431</v>
      </c>
      <c r="V1178" s="406">
        <v>4.1528267500742094E-3</v>
      </c>
      <c r="W1178" s="406">
        <v>4.1527753153667215E-3</v>
      </c>
      <c r="X1178" s="407">
        <f t="shared" si="44"/>
        <v>5.143470748793233E-4</v>
      </c>
      <c r="Z1178" s="400" t="s">
        <v>73</v>
      </c>
      <c r="AA1178" s="413">
        <v>44428</v>
      </c>
      <c r="AB1178" s="406">
        <v>4.2269405124786595E-3</v>
      </c>
      <c r="AC1178" s="406">
        <v>4.1632201235920607E-3</v>
      </c>
      <c r="AD1178" s="407">
        <f t="shared" si="45"/>
        <v>0.63720388886598889</v>
      </c>
    </row>
    <row r="1179" spans="20:30" x14ac:dyDescent="0.2">
      <c r="T1179" s="400" t="s">
        <v>73</v>
      </c>
      <c r="U1179" s="413">
        <v>44432</v>
      </c>
      <c r="V1179" s="406">
        <v>4.1680765514823153E-3</v>
      </c>
      <c r="W1179" s="406">
        <v>4.1680244593111006E-3</v>
      </c>
      <c r="X1179" s="407">
        <f t="shared" si="44"/>
        <v>5.2092171214622451E-4</v>
      </c>
      <c r="Z1179" s="400" t="s">
        <v>73</v>
      </c>
      <c r="AA1179" s="413">
        <v>44431</v>
      </c>
      <c r="AB1179" s="406">
        <v>4.2422073324796146E-3</v>
      </c>
      <c r="AC1179" s="406">
        <v>4.1784707730187264E-3</v>
      </c>
      <c r="AD1179" s="407">
        <f t="shared" si="45"/>
        <v>0.63736559460888209</v>
      </c>
    </row>
    <row r="1180" spans="20:30" x14ac:dyDescent="0.2">
      <c r="T1180" s="400" t="s">
        <v>73</v>
      </c>
      <c r="U1180" s="413">
        <v>44433</v>
      </c>
      <c r="V1180" s="406">
        <v>4.1833116909154051E-3</v>
      </c>
      <c r="W1180" s="406">
        <v>4.1832589681584341E-3</v>
      </c>
      <c r="X1180" s="407">
        <f t="shared" si="44"/>
        <v>5.2722756970977058E-4</v>
      </c>
      <c r="Z1180" s="400" t="s">
        <v>73</v>
      </c>
      <c r="AA1180" s="413">
        <v>44432</v>
      </c>
      <c r="AB1180" s="406">
        <v>4.2574634432902851E-3</v>
      </c>
      <c r="AC1180" s="406">
        <v>4.1937067894259172E-3</v>
      </c>
      <c r="AD1180" s="407">
        <f t="shared" si="45"/>
        <v>0.63756653864367918</v>
      </c>
    </row>
    <row r="1181" spans="20:30" x14ac:dyDescent="0.2">
      <c r="T1181" s="400" t="s">
        <v>73</v>
      </c>
      <c r="U1181" s="413">
        <v>44434</v>
      </c>
      <c r="V1181" s="406">
        <v>4.1909218840688774E-3</v>
      </c>
      <c r="W1181" s="406">
        <v>4.190868859581167E-3</v>
      </c>
      <c r="X1181" s="407">
        <f t="shared" si="44"/>
        <v>5.3024487710329193E-4</v>
      </c>
      <c r="Z1181" s="400" t="s">
        <v>73</v>
      </c>
      <c r="AA1181" s="413">
        <v>44433</v>
      </c>
      <c r="AB1181" s="406">
        <v>4.2650861060726198E-3</v>
      </c>
      <c r="AC1181" s="406">
        <v>4.2013174358924207E-3</v>
      </c>
      <c r="AD1181" s="407">
        <f t="shared" si="45"/>
        <v>0.63768670180199172</v>
      </c>
    </row>
    <row r="1182" spans="20:30" x14ac:dyDescent="0.2">
      <c r="T1182" s="400" t="s">
        <v>73</v>
      </c>
      <c r="U1182" s="413">
        <v>44435</v>
      </c>
      <c r="V1182" s="406">
        <v>4.198527623945957E-3</v>
      </c>
      <c r="W1182" s="406">
        <v>4.1984743058320548E-3</v>
      </c>
      <c r="X1182" s="407">
        <f t="shared" si="44"/>
        <v>5.3318113902266207E-4</v>
      </c>
      <c r="Z1182" s="400" t="s">
        <v>73</v>
      </c>
      <c r="AA1182" s="413">
        <v>44434</v>
      </c>
      <c r="AB1182" s="406">
        <v>4.2727055103492324E-3</v>
      </c>
      <c r="AC1182" s="406">
        <v>4.2089236378355368E-3</v>
      </c>
      <c r="AD1182" s="407">
        <f t="shared" si="45"/>
        <v>0.63781872513695581</v>
      </c>
    </row>
    <row r="1183" spans="20:30" x14ac:dyDescent="0.2">
      <c r="T1183" s="400" t="s">
        <v>73</v>
      </c>
      <c r="U1183" s="413">
        <v>44438</v>
      </c>
      <c r="V1183" s="406">
        <v>4.2061288925548572E-3</v>
      </c>
      <c r="W1183" s="406">
        <v>4.206075288919307E-3</v>
      </c>
      <c r="X1183" s="407">
        <f t="shared" si="44"/>
        <v>5.3603635550257545E-4</v>
      </c>
      <c r="Z1183" s="400" t="s">
        <v>73</v>
      </c>
      <c r="AA1183" s="413">
        <v>44435</v>
      </c>
      <c r="AB1183" s="406">
        <v>4.2803216411269407E-3</v>
      </c>
      <c r="AC1183" s="406">
        <v>4.2165253771824325E-3</v>
      </c>
      <c r="AD1183" s="407">
        <f t="shared" si="45"/>
        <v>0.63796263944508258</v>
      </c>
    </row>
    <row r="1184" spans="20:30" x14ac:dyDescent="0.2">
      <c r="T1184" s="400" t="s">
        <v>73</v>
      </c>
      <c r="U1184" s="413">
        <v>44439</v>
      </c>
      <c r="V1184" s="406">
        <v>4.2213164339903004E-3</v>
      </c>
      <c r="W1184" s="406">
        <v>4.2212622867686097E-3</v>
      </c>
      <c r="X1184" s="407">
        <f t="shared" si="44"/>
        <v>5.4147221690767355E-4</v>
      </c>
      <c r="Z1184" s="400" t="s">
        <v>73</v>
      </c>
      <c r="AA1184" s="413">
        <v>44438</v>
      </c>
      <c r="AB1184" s="406">
        <v>4.2955429143587348E-3</v>
      </c>
      <c r="AC1184" s="406">
        <v>4.231713889907297E-3</v>
      </c>
      <c r="AD1184" s="407">
        <f t="shared" si="45"/>
        <v>0.63829024451437888</v>
      </c>
    </row>
    <row r="1185" spans="20:30" x14ac:dyDescent="0.2">
      <c r="T1185" s="400" t="s">
        <v>73</v>
      </c>
      <c r="U1185" s="413">
        <v>44440</v>
      </c>
      <c r="V1185" s="406">
        <v>4.2364888888807911E-3</v>
      </c>
      <c r="W1185" s="406">
        <v>4.2364342253387414E-3</v>
      </c>
      <c r="X1185" s="407">
        <f t="shared" si="44"/>
        <v>5.4663542049630809E-4</v>
      </c>
      <c r="Z1185" s="400" t="s">
        <v>73</v>
      </c>
      <c r="AA1185" s="413">
        <v>44439</v>
      </c>
      <c r="AB1185" s="406">
        <v>4.310753123468819E-3</v>
      </c>
      <c r="AC1185" s="406">
        <v>4.2468873457734008E-3</v>
      </c>
      <c r="AD1185" s="407">
        <f t="shared" si="45"/>
        <v>0.63865777695418235</v>
      </c>
    </row>
    <row r="1186" spans="20:30" x14ac:dyDescent="0.2">
      <c r="T1186" s="400" t="s">
        <v>73</v>
      </c>
      <c r="U1186" s="413">
        <v>44441</v>
      </c>
      <c r="V1186" s="406">
        <v>4.2440675275437455E-3</v>
      </c>
      <c r="W1186" s="406">
        <v>4.2440126196511352E-3</v>
      </c>
      <c r="X1186" s="407">
        <f t="shared" si="44"/>
        <v>5.4907892610249476E-4</v>
      </c>
      <c r="Z1186" s="400" t="s">
        <v>73</v>
      </c>
      <c r="AA1186" s="413">
        <v>44440</v>
      </c>
      <c r="AB1186" s="406">
        <v>4.3183526579639647E-3</v>
      </c>
      <c r="AC1186" s="406">
        <v>4.2544664998308765E-3</v>
      </c>
      <c r="AD1186" s="407">
        <f t="shared" si="45"/>
        <v>0.638861581330882</v>
      </c>
    </row>
    <row r="1187" spans="20:30" x14ac:dyDescent="0.2">
      <c r="T1187" s="400" t="s">
        <v>73</v>
      </c>
      <c r="U1187" s="413">
        <v>44442</v>
      </c>
      <c r="V1187" s="406">
        <v>4.2516415856103879E-3</v>
      </c>
      <c r="W1187" s="406">
        <v>4.2515864417148972E-3</v>
      </c>
      <c r="X1187" s="407">
        <f t="shared" si="44"/>
        <v>5.514389549068216E-4</v>
      </c>
      <c r="Z1187" s="400" t="s">
        <v>73</v>
      </c>
      <c r="AA1187" s="413">
        <v>44441</v>
      </c>
      <c r="AB1187" s="406">
        <v>4.3259488274616266E-3</v>
      </c>
      <c r="AC1187" s="406">
        <v>4.2620410822071363E-3</v>
      </c>
      <c r="AD1187" s="407">
        <f t="shared" si="45"/>
        <v>0.63907745254490267</v>
      </c>
    </row>
    <row r="1188" spans="20:30" x14ac:dyDescent="0.2">
      <c r="T1188" s="400" t="s">
        <v>73</v>
      </c>
      <c r="U1188" s="413">
        <v>44445</v>
      </c>
      <c r="V1188" s="406">
        <v>4.2592110450072069E-3</v>
      </c>
      <c r="W1188" s="406">
        <v>4.2591556731323326E-3</v>
      </c>
      <c r="X1188" s="407">
        <f t="shared" si="44"/>
        <v>5.5371874874317328E-4</v>
      </c>
      <c r="Z1188" s="400" t="s">
        <v>73</v>
      </c>
      <c r="AA1188" s="413">
        <v>44442</v>
      </c>
      <c r="AB1188" s="406">
        <v>4.3335416170489768E-3</v>
      </c>
      <c r="AC1188" s="406">
        <v>4.2696110749097134E-3</v>
      </c>
      <c r="AD1188" s="407">
        <f t="shared" si="45"/>
        <v>0.63930542139263402</v>
      </c>
    </row>
    <row r="1189" spans="20:30" x14ac:dyDescent="0.2">
      <c r="T1189" s="400" t="s">
        <v>73</v>
      </c>
      <c r="U1189" s="413">
        <v>44446</v>
      </c>
      <c r="V1189" s="406">
        <v>4.2743345436171542E-3</v>
      </c>
      <c r="W1189" s="406">
        <v>4.2742787439434488E-3</v>
      </c>
      <c r="X1189" s="407">
        <f t="shared" si="44"/>
        <v>5.5799673705399233E-4</v>
      </c>
      <c r="Z1189" s="400" t="s">
        <v>73</v>
      </c>
      <c r="AA1189" s="413">
        <v>44445</v>
      </c>
      <c r="AB1189" s="406">
        <v>4.3487158529585098E-3</v>
      </c>
      <c r="AC1189" s="406">
        <v>4.2847356702686717E-3</v>
      </c>
      <c r="AD1189" s="407">
        <f t="shared" si="45"/>
        <v>0.63980182689838028</v>
      </c>
    </row>
    <row r="1190" spans="20:30" x14ac:dyDescent="0.2">
      <c r="T1190" s="400" t="s">
        <v>73</v>
      </c>
      <c r="U1190" s="413">
        <v>44447</v>
      </c>
      <c r="V1190" s="406">
        <v>4.2894425311212434E-3</v>
      </c>
      <c r="W1190" s="406">
        <v>4.2893863315350165E-3</v>
      </c>
      <c r="X1190" s="407">
        <f t="shared" si="44"/>
        <v>5.6199586226900189E-4</v>
      </c>
      <c r="Z1190" s="400" t="s">
        <v>73</v>
      </c>
      <c r="AA1190" s="413">
        <v>44446</v>
      </c>
      <c r="AB1190" s="406">
        <v>4.3638786697904825E-3</v>
      </c>
      <c r="AC1190" s="406">
        <v>4.2998447847755117E-3</v>
      </c>
      <c r="AD1190" s="407">
        <f t="shared" si="45"/>
        <v>0.64033885014970826</v>
      </c>
    </row>
    <row r="1191" spans="20:30" x14ac:dyDescent="0.2">
      <c r="T1191" s="400" t="s">
        <v>73</v>
      </c>
      <c r="U1191" s="413">
        <v>44448</v>
      </c>
      <c r="V1191" s="406">
        <v>4.2969887238902896E-3</v>
      </c>
      <c r="W1191" s="406">
        <v>4.2969323381441089E-3</v>
      </c>
      <c r="X1191" s="407">
        <f t="shared" si="44"/>
        <v>5.6385746180671881E-4</v>
      </c>
      <c r="Z1191" s="400" t="s">
        <v>73</v>
      </c>
      <c r="AA1191" s="413">
        <v>44447</v>
      </c>
      <c r="AB1191" s="406">
        <v>4.3714543306352304E-3</v>
      </c>
      <c r="AC1191" s="406">
        <v>4.3073915560741579E-3</v>
      </c>
      <c r="AD1191" s="407">
        <f t="shared" si="45"/>
        <v>0.64062774561072544</v>
      </c>
    </row>
    <row r="1192" spans="20:30" x14ac:dyDescent="0.2">
      <c r="T1192" s="400" t="s">
        <v>73</v>
      </c>
      <c r="U1192" s="413">
        <v>44449</v>
      </c>
      <c r="V1192" s="406">
        <v>4.3045302087426577E-3</v>
      </c>
      <c r="W1192" s="406">
        <v>4.3044736454273345E-3</v>
      </c>
      <c r="X1192" s="407">
        <f t="shared" si="44"/>
        <v>5.6563315323221453E-4</v>
      </c>
      <c r="Z1192" s="400" t="s">
        <v>73</v>
      </c>
      <c r="AA1192" s="413">
        <v>44448</v>
      </c>
      <c r="AB1192" s="406">
        <v>4.3790265202334044E-3</v>
      </c>
      <c r="AC1192" s="406">
        <v>4.3149336287764493E-3</v>
      </c>
      <c r="AD1192" s="407">
        <f t="shared" si="45"/>
        <v>0.64092891456955092</v>
      </c>
    </row>
    <row r="1193" spans="20:30" x14ac:dyDescent="0.2">
      <c r="T1193" s="400" t="s">
        <v>73</v>
      </c>
      <c r="U1193" s="413">
        <v>44452</v>
      </c>
      <c r="V1193" s="406">
        <v>4.3120669673616984E-3</v>
      </c>
      <c r="W1193" s="406">
        <v>4.3120102350680438E-3</v>
      </c>
      <c r="X1193" s="407">
        <f t="shared" si="44"/>
        <v>5.6732293654548904E-4</v>
      </c>
      <c r="Z1193" s="400" t="s">
        <v>73</v>
      </c>
      <c r="AA1193" s="413">
        <v>44449</v>
      </c>
      <c r="AB1193" s="406">
        <v>4.386595223185903E-3</v>
      </c>
      <c r="AC1193" s="406">
        <v>4.3224709844036429E-3</v>
      </c>
      <c r="AD1193" s="407">
        <f t="shared" si="45"/>
        <v>0.64124238782260057</v>
      </c>
    </row>
    <row r="1194" spans="20:30" x14ac:dyDescent="0.2">
      <c r="T1194" s="400" t="s">
        <v>73</v>
      </c>
      <c r="U1194" s="413">
        <v>44453</v>
      </c>
      <c r="V1194" s="406">
        <v>4.3271246402841546E-3</v>
      </c>
      <c r="W1194" s="406">
        <v>4.3270675978341446E-3</v>
      </c>
      <c r="X1194" s="407">
        <f t="shared" si="44"/>
        <v>5.7042450010008627E-4</v>
      </c>
      <c r="Z1194" s="400" t="s">
        <v>73</v>
      </c>
      <c r="AA1194" s="413">
        <v>44452</v>
      </c>
      <c r="AB1194" s="406">
        <v>4.4017209311105407E-3</v>
      </c>
      <c r="AC1194" s="406">
        <v>4.3375298816962175E-3</v>
      </c>
      <c r="AD1194" s="407">
        <f t="shared" si="45"/>
        <v>0.64191049414323231</v>
      </c>
    </row>
    <row r="1195" spans="20:30" x14ac:dyDescent="0.2">
      <c r="T1195" s="400" t="s">
        <v>73</v>
      </c>
      <c r="U1195" s="413">
        <v>44454</v>
      </c>
      <c r="V1195" s="406">
        <v>4.3421663775688605E-3</v>
      </c>
      <c r="W1195" s="406">
        <v>4.3421090534869833E-3</v>
      </c>
      <c r="X1195" s="407">
        <f t="shared" si="44"/>
        <v>5.7324081877141442E-4</v>
      </c>
      <c r="Z1195" s="400" t="s">
        <v>73</v>
      </c>
      <c r="AA1195" s="413">
        <v>44453</v>
      </c>
      <c r="AB1195" s="406">
        <v>4.4168348651167973E-3</v>
      </c>
      <c r="AC1195" s="406">
        <v>4.3525728740636468E-3</v>
      </c>
      <c r="AD1195" s="407">
        <f t="shared" si="45"/>
        <v>0.64261991053150491</v>
      </c>
    </row>
    <row r="1196" spans="20:30" x14ac:dyDescent="0.2">
      <c r="T1196" s="400" t="s">
        <v>73</v>
      </c>
      <c r="U1196" s="413">
        <v>44455</v>
      </c>
      <c r="V1196" s="406">
        <v>4.3496792329595036E-3</v>
      </c>
      <c r="W1196" s="406">
        <v>4.3496217822049784E-3</v>
      </c>
      <c r="X1196" s="407">
        <f t="shared" si="44"/>
        <v>5.745075452520676E-4</v>
      </c>
      <c r="Z1196" s="400" t="s">
        <v>73</v>
      </c>
      <c r="AA1196" s="413">
        <v>44454</v>
      </c>
      <c r="AB1196" s="406">
        <v>4.4243859070288586E-3</v>
      </c>
      <c r="AC1196" s="406">
        <v>4.3600863724967383E-3</v>
      </c>
      <c r="AD1196" s="407">
        <f t="shared" si="45"/>
        <v>0.6429953453212025</v>
      </c>
    </row>
    <row r="1197" spans="20:30" x14ac:dyDescent="0.2">
      <c r="T1197" s="400" t="s">
        <v>73</v>
      </c>
      <c r="U1197" s="413">
        <v>44456</v>
      </c>
      <c r="V1197" s="406">
        <v>4.3571872530321163E-3</v>
      </c>
      <c r="W1197" s="406">
        <v>4.3571296841957508E-3</v>
      </c>
      <c r="X1197" s="407">
        <f t="shared" si="44"/>
        <v>5.7568836365519405E-4</v>
      </c>
      <c r="Z1197" s="400" t="s">
        <v>73</v>
      </c>
      <c r="AA1197" s="413">
        <v>44455</v>
      </c>
      <c r="AB1197" s="406">
        <v>4.4319333712021739E-3</v>
      </c>
      <c r="AC1197" s="406">
        <v>4.3675950449321207E-3</v>
      </c>
      <c r="AD1197" s="407">
        <f t="shared" si="45"/>
        <v>0.64338326270053225</v>
      </c>
    </row>
    <row r="1198" spans="20:30" x14ac:dyDescent="0.2">
      <c r="T1198" s="400" t="s">
        <v>73</v>
      </c>
      <c r="U1198" s="413">
        <v>44459</v>
      </c>
      <c r="V1198" s="406">
        <v>4.3646904197138913E-3</v>
      </c>
      <c r="W1198" s="406">
        <v>4.3646327413864941E-3</v>
      </c>
      <c r="X1198" s="407">
        <f t="shared" si="44"/>
        <v>5.7678327397212015E-4</v>
      </c>
      <c r="Z1198" s="400" t="s">
        <v>73</v>
      </c>
      <c r="AA1198" s="413">
        <v>44456</v>
      </c>
      <c r="AB1198" s="406">
        <v>4.4394772423194022E-3</v>
      </c>
      <c r="AC1198" s="406">
        <v>4.3750988731348986E-3</v>
      </c>
      <c r="AD1198" s="407">
        <f t="shared" si="45"/>
        <v>0.64378369184503637</v>
      </c>
    </row>
    <row r="1199" spans="20:30" x14ac:dyDescent="0.2">
      <c r="T1199" s="400" t="s">
        <v>73</v>
      </c>
      <c r="U1199" s="413">
        <v>44460</v>
      </c>
      <c r="V1199" s="406">
        <v>4.3796804840301514E-3</v>
      </c>
      <c r="W1199" s="406">
        <v>4.3796226154487351E-3</v>
      </c>
      <c r="X1199" s="407">
        <f t="shared" si="44"/>
        <v>5.7868581416348208E-4</v>
      </c>
      <c r="Z1199" s="400" t="s">
        <v>73</v>
      </c>
      <c r="AA1199" s="413">
        <v>44459</v>
      </c>
      <c r="AB1199" s="406">
        <v>4.4545529316817982E-3</v>
      </c>
      <c r="AC1199" s="406">
        <v>4.3900902917117677E-3</v>
      </c>
      <c r="AD1199" s="407">
        <f t="shared" si="45"/>
        <v>0.64462639970030466</v>
      </c>
    </row>
    <row r="1200" spans="20:30" x14ac:dyDescent="0.2">
      <c r="T1200" s="400" t="s">
        <v>73</v>
      </c>
      <c r="U1200" s="413">
        <v>44461</v>
      </c>
      <c r="V1200" s="406">
        <v>4.3946541881587416E-3</v>
      </c>
      <c r="W1200" s="406">
        <v>4.3945961581804997E-3</v>
      </c>
      <c r="X1200" s="407">
        <f t="shared" si="44"/>
        <v>5.802997824193995E-4</v>
      </c>
      <c r="Z1200" s="400" t="s">
        <v>73</v>
      </c>
      <c r="AA1200" s="413">
        <v>44460</v>
      </c>
      <c r="AB1200" s="406">
        <v>4.4696164920687625E-3</v>
      </c>
      <c r="AC1200" s="406">
        <v>4.4050653814342918E-3</v>
      </c>
      <c r="AD1200" s="407">
        <f t="shared" si="45"/>
        <v>0.64551110634470699</v>
      </c>
    </row>
    <row r="1201" spans="20:30" x14ac:dyDescent="0.2">
      <c r="T1201" s="400" t="s">
        <v>73</v>
      </c>
      <c r="U1201" s="413">
        <v>44462</v>
      </c>
      <c r="V1201" s="406">
        <v>4.4021328147683322E-3</v>
      </c>
      <c r="W1201" s="406">
        <v>4.4020747185772677E-3</v>
      </c>
      <c r="X1201" s="407">
        <f t="shared" si="44"/>
        <v>5.8096191064491154E-4</v>
      </c>
      <c r="Z1201" s="400" t="s">
        <v>73</v>
      </c>
      <c r="AA1201" s="413">
        <v>44461</v>
      </c>
      <c r="AB1201" s="406">
        <v>4.4771421699286952E-3</v>
      </c>
      <c r="AC1201" s="406">
        <v>4.4125447164096322E-3</v>
      </c>
      <c r="AD1201" s="407">
        <f t="shared" si="45"/>
        <v>0.64597453519063019</v>
      </c>
    </row>
    <row r="1202" spans="20:30" x14ac:dyDescent="0.2">
      <c r="T1202" s="400" t="s">
        <v>73</v>
      </c>
      <c r="U1202" s="413">
        <v>44463</v>
      </c>
      <c r="V1202" s="406">
        <v>4.4096064787396468E-3</v>
      </c>
      <c r="W1202" s="406">
        <v>4.4095483249265615E-3</v>
      </c>
      <c r="X1202" s="407">
        <f t="shared" si="44"/>
        <v>5.8153813085361217E-4</v>
      </c>
      <c r="Z1202" s="400" t="s">
        <v>73</v>
      </c>
      <c r="AA1202" s="413">
        <v>44462</v>
      </c>
      <c r="AB1202" s="406">
        <v>4.4846641633956704E-3</v>
      </c>
      <c r="AC1202" s="406">
        <v>4.4200190983101515E-3</v>
      </c>
      <c r="AD1202" s="407">
        <f t="shared" si="45"/>
        <v>0.64645065085518905</v>
      </c>
    </row>
    <row r="1203" spans="20:30" x14ac:dyDescent="0.2">
      <c r="T1203" s="400" t="s">
        <v>73</v>
      </c>
      <c r="U1203" s="413">
        <v>44466</v>
      </c>
      <c r="V1203" s="406">
        <v>4.4170751620000639E-3</v>
      </c>
      <c r="W1203" s="406">
        <v>4.4170169593988982E-3</v>
      </c>
      <c r="X1203" s="407">
        <f t="shared" si="44"/>
        <v>5.8202601165707746E-4</v>
      </c>
      <c r="Z1203" s="400" t="s">
        <v>73</v>
      </c>
      <c r="AA1203" s="413">
        <v>44463</v>
      </c>
      <c r="AB1203" s="406">
        <v>4.4921824573146271E-3</v>
      </c>
      <c r="AC1203" s="406">
        <v>4.4274885088200966E-3</v>
      </c>
      <c r="AD1203" s="407">
        <f t="shared" si="45"/>
        <v>0.64693948494530529</v>
      </c>
    </row>
    <row r="1204" spans="20:30" x14ac:dyDescent="0.2">
      <c r="T1204" s="400" t="s">
        <v>73</v>
      </c>
      <c r="U1204" s="413">
        <v>44467</v>
      </c>
      <c r="V1204" s="406">
        <v>4.4319958347413613E-3</v>
      </c>
      <c r="W1204" s="406">
        <v>4.4319375636696296E-3</v>
      </c>
      <c r="X1204" s="407">
        <f t="shared" si="44"/>
        <v>5.8271071731730295E-4</v>
      </c>
      <c r="Z1204" s="400" t="s">
        <v>73</v>
      </c>
      <c r="AA1204" s="413">
        <v>44466</v>
      </c>
      <c r="AB1204" s="406">
        <v>4.5072066375205768E-3</v>
      </c>
      <c r="AC1204" s="406">
        <v>4.4424106679006297E-3</v>
      </c>
      <c r="AD1204" s="407">
        <f t="shared" si="45"/>
        <v>0.64795969619947136</v>
      </c>
    </row>
    <row r="1205" spans="20:30" x14ac:dyDescent="0.2">
      <c r="T1205" s="400" t="s">
        <v>73</v>
      </c>
      <c r="U1205" s="413">
        <v>44468</v>
      </c>
      <c r="V1205" s="406">
        <v>4.4468997230729711E-3</v>
      </c>
      <c r="W1205" s="406">
        <v>4.4468414126863217E-3</v>
      </c>
      <c r="X1205" s="407">
        <f t="shared" si="44"/>
        <v>5.831038664937116E-4</v>
      </c>
      <c r="Z1205" s="400" t="s">
        <v>73</v>
      </c>
      <c r="AA1205" s="413">
        <v>44467</v>
      </c>
      <c r="AB1205" s="406">
        <v>4.5222183338381929E-3</v>
      </c>
      <c r="AC1205" s="406">
        <v>4.4573160742015115E-3</v>
      </c>
      <c r="AD1205" s="407">
        <f t="shared" si="45"/>
        <v>0.64902259636681436</v>
      </c>
    </row>
    <row r="1206" spans="20:30" x14ac:dyDescent="0.2">
      <c r="T1206" s="400" t="s">
        <v>73</v>
      </c>
      <c r="U1206" s="413">
        <v>44469</v>
      </c>
      <c r="V1206" s="406">
        <v>4.4543432292558178E-3</v>
      </c>
      <c r="W1206" s="406">
        <v>4.4542849143318205E-3</v>
      </c>
      <c r="X1206" s="407">
        <f t="shared" si="44"/>
        <v>5.8314923997299095E-4</v>
      </c>
      <c r="Z1206" s="400" t="s">
        <v>73</v>
      </c>
      <c r="AA1206" s="413">
        <v>44468</v>
      </c>
      <c r="AB1206" s="406">
        <v>4.5297179021213637E-3</v>
      </c>
      <c r="AC1206" s="406">
        <v>4.4647603554511745E-3</v>
      </c>
      <c r="AD1206" s="407">
        <f t="shared" si="45"/>
        <v>0.64957546670189181</v>
      </c>
    </row>
    <row r="1207" spans="20:30" x14ac:dyDescent="0.2">
      <c r="T1207" s="400" t="s">
        <v>73</v>
      </c>
      <c r="U1207" s="413">
        <v>44470</v>
      </c>
      <c r="V1207" s="406">
        <v>4.4617816458041989E-3</v>
      </c>
      <c r="W1207" s="406">
        <v>4.4617233346094728E-3</v>
      </c>
      <c r="X1207" s="407">
        <f t="shared" si="44"/>
        <v>5.8311194726066995E-4</v>
      </c>
      <c r="Z1207" s="400" t="s">
        <v>73</v>
      </c>
      <c r="AA1207" s="413">
        <v>44469</v>
      </c>
      <c r="AB1207" s="406">
        <v>4.537213679681411E-3</v>
      </c>
      <c r="AC1207" s="406">
        <v>4.472199556467737E-3</v>
      </c>
      <c r="AD1207" s="407">
        <f t="shared" si="45"/>
        <v>0.65014123213674035</v>
      </c>
    </row>
    <row r="1208" spans="20:30" x14ac:dyDescent="0.2">
      <c r="T1208" s="400" t="s">
        <v>73</v>
      </c>
      <c r="U1208" s="413">
        <v>44473</v>
      </c>
      <c r="V1208" s="406">
        <v>4.4692149540790935E-3</v>
      </c>
      <c r="W1208" s="406">
        <v>4.4691566557717556E-3</v>
      </c>
      <c r="X1208" s="407">
        <f t="shared" si="44"/>
        <v>5.8298307337861788E-4</v>
      </c>
      <c r="Z1208" s="400" t="s">
        <v>73</v>
      </c>
      <c r="AA1208" s="413">
        <v>44470</v>
      </c>
      <c r="AB1208" s="406">
        <v>4.5447056511210707E-3</v>
      </c>
      <c r="AC1208" s="406">
        <v>4.4796336589363632E-3</v>
      </c>
      <c r="AD1208" s="407">
        <f t="shared" si="45"/>
        <v>0.65071992184707539</v>
      </c>
    </row>
    <row r="1209" spans="20:30" x14ac:dyDescent="0.2">
      <c r="T1209" s="400" t="s">
        <v>73</v>
      </c>
      <c r="U1209" s="413">
        <v>44474</v>
      </c>
      <c r="V1209" s="406">
        <v>4.4840644525023718E-3</v>
      </c>
      <c r="W1209" s="406">
        <v>4.4840062095505857E-3</v>
      </c>
      <c r="X1209" s="407">
        <f t="shared" si="44"/>
        <v>5.8242951786122155E-4</v>
      </c>
      <c r="Z1209" s="400" t="s">
        <v>73</v>
      </c>
      <c r="AA1209" s="413">
        <v>44473</v>
      </c>
      <c r="AB1209" s="406">
        <v>4.5596768314833704E-3</v>
      </c>
      <c r="AC1209" s="406">
        <v>4.49448477783036E-3</v>
      </c>
      <c r="AD1209" s="407">
        <f t="shared" si="45"/>
        <v>0.65192053653010362</v>
      </c>
    </row>
    <row r="1210" spans="20:30" x14ac:dyDescent="0.2">
      <c r="T1210" s="400" t="s">
        <v>73</v>
      </c>
      <c r="U1210" s="413">
        <v>44475</v>
      </c>
      <c r="V1210" s="406">
        <v>4.4988967419283508E-3</v>
      </c>
      <c r="W1210" s="406">
        <v>4.4988385839961828E-3</v>
      </c>
      <c r="X1210" s="407">
        <f t="shared" si="44"/>
        <v>5.8157932168040327E-4</v>
      </c>
      <c r="Z1210" s="400" t="s">
        <v>73</v>
      </c>
      <c r="AA1210" s="413">
        <v>44474</v>
      </c>
      <c r="AB1210" s="406">
        <v>4.5746351731322929E-3</v>
      </c>
      <c r="AC1210" s="406">
        <v>4.5093187200055751E-3</v>
      </c>
      <c r="AD1210" s="407">
        <f t="shared" si="45"/>
        <v>0.65316453126717733</v>
      </c>
    </row>
    <row r="1211" spans="20:30" x14ac:dyDescent="0.2">
      <c r="T1211" s="400" t="s">
        <v>73</v>
      </c>
      <c r="U1211" s="413">
        <v>44476</v>
      </c>
      <c r="V1211" s="406">
        <v>4.5063042366065079E-3</v>
      </c>
      <c r="W1211" s="406">
        <v>4.5062461362987147E-3</v>
      </c>
      <c r="X1211" s="407">
        <f t="shared" si="44"/>
        <v>5.8100307793150507E-4</v>
      </c>
      <c r="Z1211" s="400" t="s">
        <v>73</v>
      </c>
      <c r="AA1211" s="413">
        <v>44475</v>
      </c>
      <c r="AB1211" s="406">
        <v>4.5821078865575827E-3</v>
      </c>
      <c r="AC1211" s="406">
        <v>4.5167270571810237E-3</v>
      </c>
      <c r="AD1211" s="407">
        <f t="shared" si="45"/>
        <v>0.65380829376559046</v>
      </c>
    </row>
    <row r="1212" spans="20:30" x14ac:dyDescent="0.2">
      <c r="T1212" s="400" t="s">
        <v>73</v>
      </c>
      <c r="U1212" s="413">
        <v>44477</v>
      </c>
      <c r="V1212" s="406">
        <v>4.5137065140876632E-3</v>
      </c>
      <c r="W1212" s="406">
        <v>4.5136484801571305E-3</v>
      </c>
      <c r="X1212" s="407">
        <f t="shared" si="44"/>
        <v>5.8033930532691569E-4</v>
      </c>
      <c r="Z1212" s="400" t="s">
        <v>73</v>
      </c>
      <c r="AA1212" s="413">
        <v>44476</v>
      </c>
      <c r="AB1212" s="406">
        <v>4.5895767026874271E-3</v>
      </c>
      <c r="AC1212" s="406">
        <v>4.5241301869660619E-3</v>
      </c>
      <c r="AD1212" s="407">
        <f t="shared" si="45"/>
        <v>0.65446515721365173</v>
      </c>
    </row>
    <row r="1213" spans="20:30" x14ac:dyDescent="0.2">
      <c r="T1213" s="400" t="s">
        <v>73</v>
      </c>
      <c r="U1213" s="413">
        <v>44480</v>
      </c>
      <c r="V1213" s="406">
        <v>4.5211035558938087E-3</v>
      </c>
      <c r="W1213" s="406">
        <v>4.5210455975796962E-3</v>
      </c>
      <c r="X1213" s="407">
        <f t="shared" si="44"/>
        <v>5.7958314112448173E-4</v>
      </c>
      <c r="Z1213" s="400" t="s">
        <v>73</v>
      </c>
      <c r="AA1213" s="413">
        <v>44477</v>
      </c>
      <c r="AB1213" s="406">
        <v>4.5970416065286941E-3</v>
      </c>
      <c r="AC1213" s="406">
        <v>4.5315280909637304E-3</v>
      </c>
      <c r="AD1213" s="407">
        <f t="shared" si="45"/>
        <v>0.65513515564963665</v>
      </c>
    </row>
    <row r="1214" spans="20:30" x14ac:dyDescent="0.2">
      <c r="T1214" s="400" t="s">
        <v>73</v>
      </c>
      <c r="U1214" s="413">
        <v>44481</v>
      </c>
      <c r="V1214" s="406">
        <v>4.5358800972720862E-3</v>
      </c>
      <c r="W1214" s="406">
        <v>4.5358223200196732E-3</v>
      </c>
      <c r="X1214" s="407">
        <f t="shared" si="44"/>
        <v>5.77772524129605E-4</v>
      </c>
      <c r="Z1214" s="400" t="s">
        <v>73</v>
      </c>
      <c r="AA1214" s="413">
        <v>44480</v>
      </c>
      <c r="AB1214" s="406">
        <v>4.6119582964350434E-3</v>
      </c>
      <c r="AC1214" s="406">
        <v>4.5463063890508826E-3</v>
      </c>
      <c r="AD1214" s="407">
        <f t="shared" si="45"/>
        <v>0.65651907384160768</v>
      </c>
    </row>
    <row r="1215" spans="20:30" x14ac:dyDescent="0.2">
      <c r="T1215" s="400" t="s">
        <v>73</v>
      </c>
      <c r="U1215" s="413">
        <v>44482</v>
      </c>
      <c r="V1215" s="406">
        <v>4.5506390049938096E-3</v>
      </c>
      <c r="W1215" s="406">
        <v>4.5505814391055858E-3</v>
      </c>
      <c r="X1215" s="407">
        <f t="shared" si="44"/>
        <v>5.7565888223788664E-4</v>
      </c>
      <c r="Z1215" s="400" t="s">
        <v>73</v>
      </c>
      <c r="AA1215" s="413">
        <v>44481</v>
      </c>
      <c r="AB1215" s="406">
        <v>4.6268617927427555E-3</v>
      </c>
      <c r="AC1215" s="406">
        <v>4.5610670864094788E-3</v>
      </c>
      <c r="AD1215" s="407">
        <f t="shared" si="45"/>
        <v>0.65794706333276687</v>
      </c>
    </row>
    <row r="1216" spans="20:30" x14ac:dyDescent="0.2">
      <c r="T1216" s="400" t="s">
        <v>73</v>
      </c>
      <c r="U1216" s="413">
        <v>44483</v>
      </c>
      <c r="V1216" s="406">
        <v>4.5580095966038583E-3</v>
      </c>
      <c r="W1216" s="406">
        <v>4.5579521516363386E-3</v>
      </c>
      <c r="X1216" s="407">
        <f t="shared" si="44"/>
        <v>5.7444967519783285E-4</v>
      </c>
      <c r="Z1216" s="400" t="s">
        <v>73</v>
      </c>
      <c r="AA1216" s="413">
        <v>44482</v>
      </c>
      <c r="AB1216" s="406">
        <v>4.6343069060298045E-3</v>
      </c>
      <c r="AC1216" s="406">
        <v>4.5684385893250612E-3</v>
      </c>
      <c r="AD1216" s="407">
        <f t="shared" si="45"/>
        <v>0.65868316704743335</v>
      </c>
    </row>
    <row r="1217" spans="20:30" x14ac:dyDescent="0.2">
      <c r="T1217" s="400" t="s">
        <v>73</v>
      </c>
      <c r="U1217" s="413">
        <v>44484</v>
      </c>
      <c r="V1217" s="406">
        <v>4.5653748435349325E-3</v>
      </c>
      <c r="W1217" s="406">
        <v>4.5653175285651805E-3</v>
      </c>
      <c r="X1217" s="407">
        <f t="shared" si="44"/>
        <v>5.7314969752024492E-4</v>
      </c>
      <c r="Z1217" s="400" t="s">
        <v>73</v>
      </c>
      <c r="AA1217" s="413">
        <v>44483</v>
      </c>
      <c r="AB1217" s="406">
        <v>4.6417480156106805E-3</v>
      </c>
      <c r="AC1217" s="406">
        <v>4.5758047573682611E-3</v>
      </c>
      <c r="AD1217" s="407">
        <f t="shared" si="45"/>
        <v>0.65943258242419367</v>
      </c>
    </row>
    <row r="1218" spans="20:30" x14ac:dyDescent="0.2">
      <c r="T1218" s="400" t="s">
        <v>73</v>
      </c>
      <c r="U1218" s="413">
        <v>44487</v>
      </c>
      <c r="V1218" s="406">
        <v>4.572734727795306E-3</v>
      </c>
      <c r="W1218" s="406">
        <v>4.5726775519003846E-3</v>
      </c>
      <c r="X1218" s="407">
        <f t="shared" si="44"/>
        <v>5.7175894921379644E-4</v>
      </c>
      <c r="Z1218" s="400" t="s">
        <v>73</v>
      </c>
      <c r="AA1218" s="413">
        <v>44484</v>
      </c>
      <c r="AB1218" s="406">
        <v>4.6491851063301661E-3</v>
      </c>
      <c r="AC1218" s="406">
        <v>4.5831655725473534E-3</v>
      </c>
      <c r="AD1218" s="407">
        <f t="shared" si="45"/>
        <v>0.66019533782812712</v>
      </c>
    </row>
    <row r="1219" spans="20:30" x14ac:dyDescent="0.2">
      <c r="T1219" s="400" t="s">
        <v>73</v>
      </c>
      <c r="U1219" s="413">
        <v>44488</v>
      </c>
      <c r="V1219" s="406">
        <v>4.5874365289643379E-3</v>
      </c>
      <c r="W1219" s="406">
        <v>4.5873796620409264E-3</v>
      </c>
      <c r="X1219" s="407">
        <f t="shared" si="44"/>
        <v>5.6866923411544312E-4</v>
      </c>
      <c r="Z1219" s="400" t="s">
        <v>73</v>
      </c>
      <c r="AA1219" s="413">
        <v>44487</v>
      </c>
      <c r="AB1219" s="406">
        <v>4.6640458152214298E-3</v>
      </c>
      <c r="AC1219" s="406">
        <v>4.5978692691210719E-3</v>
      </c>
      <c r="AD1219" s="407">
        <f t="shared" si="45"/>
        <v>0.66176546100357903</v>
      </c>
    </row>
    <row r="1220" spans="20:30" x14ac:dyDescent="0.2">
      <c r="T1220" s="400" t="s">
        <v>73</v>
      </c>
      <c r="U1220" s="413">
        <v>44489</v>
      </c>
      <c r="V1220" s="406">
        <v>4.602120272217119E-3</v>
      </c>
      <c r="W1220" s="406">
        <v>4.602063744850963E-3</v>
      </c>
      <c r="X1220" s="407">
        <f t="shared" si="44"/>
        <v>5.6527366155967318E-4</v>
      </c>
      <c r="Z1220" s="400" t="s">
        <v>73</v>
      </c>
      <c r="AA1220" s="413">
        <v>44488</v>
      </c>
      <c r="AB1220" s="406">
        <v>4.6788929756260665E-3</v>
      </c>
      <c r="AC1220" s="406">
        <v>4.6125549408981914E-3</v>
      </c>
      <c r="AD1220" s="407">
        <f t="shared" si="45"/>
        <v>0.66338034727875073</v>
      </c>
    </row>
    <row r="1221" spans="20:30" x14ac:dyDescent="0.2">
      <c r="T1221" s="400" t="s">
        <v>73</v>
      </c>
      <c r="U1221" s="413">
        <v>44490</v>
      </c>
      <c r="V1221" s="406">
        <v>4.6094530692765597E-3</v>
      </c>
      <c r="W1221" s="406">
        <v>4.6093967271809968E-3</v>
      </c>
      <c r="X1221" s="407">
        <f t="shared" si="44"/>
        <v>5.6342095562829375E-4</v>
      </c>
      <c r="Z1221" s="400" t="s">
        <v>73</v>
      </c>
      <c r="AA1221" s="413">
        <v>44489</v>
      </c>
      <c r="AB1221" s="406">
        <v>4.6863097434943343E-3</v>
      </c>
      <c r="AC1221" s="406">
        <v>4.6198887190439476E-3</v>
      </c>
      <c r="AD1221" s="407">
        <f t="shared" si="45"/>
        <v>0.6642102445038669</v>
      </c>
    </row>
    <row r="1222" spans="20:30" x14ac:dyDescent="0.2">
      <c r="T1222" s="400" t="s">
        <v>73</v>
      </c>
      <c r="U1222" s="413">
        <v>44491</v>
      </c>
      <c r="V1222" s="406">
        <v>4.616780394337763E-3</v>
      </c>
      <c r="W1222" s="406">
        <v>4.6167242468329907E-3</v>
      </c>
      <c r="X1222" s="407">
        <f t="shared" si="44"/>
        <v>5.6147504772299794E-4</v>
      </c>
      <c r="Z1222" s="400" t="s">
        <v>73</v>
      </c>
      <c r="AA1222" s="413">
        <v>44490</v>
      </c>
      <c r="AB1222" s="406">
        <v>4.6937224012463244E-3</v>
      </c>
      <c r="AC1222" s="406">
        <v>4.627217035322242E-3</v>
      </c>
      <c r="AD1222" s="407">
        <f t="shared" si="45"/>
        <v>0.66505365924082394</v>
      </c>
    </row>
    <row r="1223" spans="20:30" x14ac:dyDescent="0.2">
      <c r="T1223" s="400" t="s">
        <v>73</v>
      </c>
      <c r="U1223" s="413">
        <v>44494</v>
      </c>
      <c r="V1223" s="406">
        <v>4.624102229327221E-3</v>
      </c>
      <c r="W1223" s="406">
        <v>4.6240462856523886E-3</v>
      </c>
      <c r="X1223" s="407">
        <f t="shared" si="44"/>
        <v>5.5943674832394097E-4</v>
      </c>
      <c r="Z1223" s="400" t="s">
        <v>73</v>
      </c>
      <c r="AA1223" s="413">
        <v>44491</v>
      </c>
      <c r="AB1223" s="406">
        <v>4.7011309334018874E-3</v>
      </c>
      <c r="AC1223" s="406">
        <v>4.6345398713353832E-3</v>
      </c>
      <c r="AD1223" s="407">
        <f t="shared" si="45"/>
        <v>0.66591062066504236</v>
      </c>
    </row>
    <row r="1224" spans="20:30" x14ac:dyDescent="0.2">
      <c r="T1224" s="400" t="s">
        <v>73</v>
      </c>
      <c r="U1224" s="413">
        <v>44495</v>
      </c>
      <c r="V1224" s="406">
        <v>4.6387275076638689E-3</v>
      </c>
      <c r="W1224" s="406">
        <v>4.6386720025601812E-3</v>
      </c>
      <c r="X1224" s="407">
        <f t="shared" ref="X1224:X1287" si="46">(V1224-W1224)*10000</f>
        <v>5.5505103687715496E-4</v>
      </c>
      <c r="Z1224" s="400" t="s">
        <v>73</v>
      </c>
      <c r="AA1224" s="413">
        <v>44494</v>
      </c>
      <c r="AB1224" s="406">
        <v>4.7159341706962607E-3</v>
      </c>
      <c r="AC1224" s="406">
        <v>4.649167185635638E-3</v>
      </c>
      <c r="AD1224" s="407">
        <f t="shared" ref="AD1224:AD1287" si="47">(AB1224-AC1224)*10000</f>
        <v>0.66766985060622708</v>
      </c>
    </row>
    <row r="1225" spans="20:30" x14ac:dyDescent="0.2">
      <c r="T1225" s="400" t="s">
        <v>73</v>
      </c>
      <c r="U1225" s="413">
        <v>44496</v>
      </c>
      <c r="V1225" s="406">
        <v>4.6533343033861828E-3</v>
      </c>
      <c r="W1225" s="406">
        <v>4.6532792683141016E-3</v>
      </c>
      <c r="X1225" s="407">
        <f t="shared" si="46"/>
        <v>5.5035072081197067E-4</v>
      </c>
      <c r="Z1225" s="400" t="s">
        <v>73</v>
      </c>
      <c r="AA1225" s="413">
        <v>44495</v>
      </c>
      <c r="AB1225" s="406">
        <v>4.7307235045785309E-3</v>
      </c>
      <c r="AC1225" s="406">
        <v>4.663776051202038E-3</v>
      </c>
      <c r="AD1225" s="407">
        <f t="shared" si="47"/>
        <v>0.6694745337649296</v>
      </c>
    </row>
    <row r="1226" spans="20:30" x14ac:dyDescent="0.2">
      <c r="T1226" s="400" t="s">
        <v>73</v>
      </c>
      <c r="U1226" s="413">
        <v>44497</v>
      </c>
      <c r="V1226" s="406">
        <v>4.6606284145761451E-3</v>
      </c>
      <c r="W1226" s="406">
        <v>4.6605736300160188E-3</v>
      </c>
      <c r="X1226" s="407">
        <f t="shared" si="46"/>
        <v>5.4784560126266979E-4</v>
      </c>
      <c r="Z1226" s="400" t="s">
        <v>73</v>
      </c>
      <c r="AA1226" s="413">
        <v>44496</v>
      </c>
      <c r="AB1226" s="406">
        <v>4.7381111816679478E-3</v>
      </c>
      <c r="AC1226" s="406">
        <v>4.67107121423164E-3</v>
      </c>
      <c r="AD1226" s="407">
        <f t="shared" si="47"/>
        <v>0.6703996743630779</v>
      </c>
    </row>
    <row r="1227" spans="20:30" x14ac:dyDescent="0.2">
      <c r="T1227" s="400" t="s">
        <v>73</v>
      </c>
      <c r="U1227" s="413">
        <v>44498</v>
      </c>
      <c r="V1227" s="406">
        <v>4.6679169264475483E-3</v>
      </c>
      <c r="W1227" s="406">
        <v>4.6678624018816599E-3</v>
      </c>
      <c r="X1227" s="407">
        <f t="shared" si="46"/>
        <v>5.4524565888322551E-4</v>
      </c>
      <c r="Z1227" s="400" t="s">
        <v>73</v>
      </c>
      <c r="AA1227" s="413">
        <v>44497</v>
      </c>
      <c r="AB1227" s="406">
        <v>4.745494642229898E-3</v>
      </c>
      <c r="AC1227" s="406">
        <v>4.6783607880734584E-3</v>
      </c>
      <c r="AD1227" s="407">
        <f t="shared" si="47"/>
        <v>0.67133854156439621</v>
      </c>
    </row>
    <row r="1228" spans="20:30" x14ac:dyDescent="0.2">
      <c r="T1228" s="400" t="s">
        <v>73</v>
      </c>
      <c r="U1228" s="413">
        <v>44501</v>
      </c>
      <c r="V1228" s="406">
        <v>4.6751998206843136E-3</v>
      </c>
      <c r="W1228" s="406">
        <v>4.6751455655949454E-3</v>
      </c>
      <c r="X1228" s="407">
        <f t="shared" si="46"/>
        <v>5.4255089368231146E-4</v>
      </c>
      <c r="Z1228" s="400" t="s">
        <v>73</v>
      </c>
      <c r="AA1228" s="413">
        <v>44498</v>
      </c>
      <c r="AB1228" s="406">
        <v>4.7528738707848048E-3</v>
      </c>
      <c r="AC1228" s="406">
        <v>4.6856447547355927E-3</v>
      </c>
      <c r="AD1228" s="407">
        <f t="shared" si="47"/>
        <v>0.67229116049212156</v>
      </c>
    </row>
    <row r="1229" spans="20:30" x14ac:dyDescent="0.2">
      <c r="T1229" s="400" t="s">
        <v>73</v>
      </c>
      <c r="U1229" s="413">
        <v>44502</v>
      </c>
      <c r="V1229" s="406">
        <v>4.6897467932483002E-3</v>
      </c>
      <c r="W1229" s="406">
        <v>4.6896931086403224E-3</v>
      </c>
      <c r="X1229" s="407">
        <f t="shared" si="46"/>
        <v>5.3684607977805276E-4</v>
      </c>
      <c r="Z1229" s="400" t="s">
        <v>73</v>
      </c>
      <c r="AA1229" s="413">
        <v>44501</v>
      </c>
      <c r="AB1229" s="406">
        <v>4.7676181457484085E-3</v>
      </c>
      <c r="AC1229" s="406">
        <v>4.7001939060902203E-3</v>
      </c>
      <c r="AD1229" s="407">
        <f t="shared" si="47"/>
        <v>0.67424239658188212</v>
      </c>
    </row>
    <row r="1230" spans="20:30" x14ac:dyDescent="0.2">
      <c r="T1230" s="400" t="s">
        <v>73</v>
      </c>
      <c r="U1230" s="413">
        <v>44503</v>
      </c>
      <c r="V1230" s="406">
        <v>4.7042748587792218E-3</v>
      </c>
      <c r="W1230" s="406">
        <v>4.7042217763376987E-3</v>
      </c>
      <c r="X1230" s="407">
        <f t="shared" si="46"/>
        <v>5.3082441523084889E-4</v>
      </c>
      <c r="Z1230" s="400" t="s">
        <v>73</v>
      </c>
      <c r="AA1230" s="413">
        <v>44502</v>
      </c>
      <c r="AB1230" s="406">
        <v>4.7823481623191838E-3</v>
      </c>
      <c r="AC1230" s="406">
        <v>4.714724184731206E-3</v>
      </c>
      <c r="AD1230" s="407">
        <f t="shared" si="47"/>
        <v>0.67623977587977746</v>
      </c>
    </row>
    <row r="1231" spans="20:30" x14ac:dyDescent="0.2">
      <c r="T1231" s="400" t="s">
        <v>73</v>
      </c>
      <c r="U1231" s="413">
        <v>44504</v>
      </c>
      <c r="V1231" s="406">
        <v>4.7115293925369941E-3</v>
      </c>
      <c r="W1231" s="406">
        <v>4.7114766270644386E-3</v>
      </c>
      <c r="X1231" s="407">
        <f t="shared" si="46"/>
        <v>5.2765472555518778E-4</v>
      </c>
      <c r="Z1231" s="400" t="s">
        <v>73</v>
      </c>
      <c r="AA1231" s="413">
        <v>44503</v>
      </c>
      <c r="AB1231" s="406">
        <v>4.789706003512053E-3</v>
      </c>
      <c r="AC1231" s="406">
        <v>4.7219798423786654E-3</v>
      </c>
      <c r="AD1231" s="407">
        <f t="shared" si="47"/>
        <v>0.67726161133387608</v>
      </c>
    </row>
    <row r="1232" spans="20:30" x14ac:dyDescent="0.2">
      <c r="T1232" s="400" t="s">
        <v>73</v>
      </c>
      <c r="U1232" s="413">
        <v>44505</v>
      </c>
      <c r="V1232" s="406">
        <v>4.7187781996565039E-3</v>
      </c>
      <c r="W1232" s="406">
        <v>4.7187257606351955E-3</v>
      </c>
      <c r="X1232" s="407">
        <f t="shared" si="46"/>
        <v>5.2439021308407774E-4</v>
      </c>
      <c r="Z1232" s="400" t="s">
        <v>73</v>
      </c>
      <c r="AA1232" s="413">
        <v>44504</v>
      </c>
      <c r="AB1232" s="406">
        <v>4.7970595215237524E-3</v>
      </c>
      <c r="AC1232" s="406">
        <v>4.7292297835186351E-3</v>
      </c>
      <c r="AD1232" s="407">
        <f t="shared" si="47"/>
        <v>0.67829738005117246</v>
      </c>
    </row>
    <row r="1233" spans="20:30" x14ac:dyDescent="0.2">
      <c r="T1233" s="400" t="s">
        <v>73</v>
      </c>
      <c r="U1233" s="413">
        <v>44508</v>
      </c>
      <c r="V1233" s="406">
        <v>4.726021261821871E-3</v>
      </c>
      <c r="W1233" s="406">
        <v>4.7259691590582674E-3</v>
      </c>
      <c r="X1233" s="407">
        <f t="shared" si="46"/>
        <v>5.2102763603567581E-4</v>
      </c>
      <c r="Z1233" s="400" t="s">
        <v>73</v>
      </c>
      <c r="AA1233" s="413">
        <v>44505</v>
      </c>
      <c r="AB1233" s="406">
        <v>4.8044087011180426E-3</v>
      </c>
      <c r="AC1233" s="406">
        <v>4.7364739904025522E-3</v>
      </c>
      <c r="AD1233" s="407">
        <f t="shared" si="47"/>
        <v>0.67934710715490332</v>
      </c>
    </row>
    <row r="1234" spans="20:30" x14ac:dyDescent="0.2">
      <c r="T1234" s="400" t="s">
        <v>73</v>
      </c>
      <c r="U1234" s="413">
        <v>44509</v>
      </c>
      <c r="V1234" s="406">
        <v>4.7404881457658926E-3</v>
      </c>
      <c r="W1234" s="406">
        <v>4.7404367471636771E-3</v>
      </c>
      <c r="X1234" s="407">
        <f t="shared" si="46"/>
        <v>5.1398602215514677E-4</v>
      </c>
      <c r="Z1234" s="400" t="s">
        <v>73</v>
      </c>
      <c r="AA1234" s="413">
        <v>44508</v>
      </c>
      <c r="AB1234" s="406">
        <v>4.8190925231934249E-3</v>
      </c>
      <c r="AC1234" s="406">
        <v>4.7509431981240758E-3</v>
      </c>
      <c r="AD1234" s="407">
        <f t="shared" si="47"/>
        <v>0.68149325069349032</v>
      </c>
    </row>
    <row r="1235" spans="20:30" x14ac:dyDescent="0.2">
      <c r="T1235" s="400" t="s">
        <v>73</v>
      </c>
      <c r="U1235" s="413">
        <v>44510</v>
      </c>
      <c r="V1235" s="406">
        <v>4.7549356980280313E-3</v>
      </c>
      <c r="W1235" s="406">
        <v>4.7548850360095212E-3</v>
      </c>
      <c r="X1235" s="407">
        <f t="shared" si="46"/>
        <v>5.0662018510026774E-4</v>
      </c>
      <c r="Z1235" s="400" t="s">
        <v>73</v>
      </c>
      <c r="AA1235" s="413">
        <v>44509</v>
      </c>
      <c r="AB1235" s="406">
        <v>4.8337617319739387E-3</v>
      </c>
      <c r="AC1235" s="406">
        <v>4.7653931091409547E-3</v>
      </c>
      <c r="AD1235" s="407">
        <f t="shared" si="47"/>
        <v>0.6836862283298405</v>
      </c>
    </row>
    <row r="1236" spans="20:30" x14ac:dyDescent="0.2">
      <c r="T1236" s="400" t="s">
        <v>73</v>
      </c>
      <c r="U1236" s="413">
        <v>44511</v>
      </c>
      <c r="V1236" s="406">
        <v>4.7621497631160567E-3</v>
      </c>
      <c r="W1236" s="406">
        <v>4.7620994852529052E-3</v>
      </c>
      <c r="X1236" s="407">
        <f t="shared" si="46"/>
        <v>5.0277863151461377E-4</v>
      </c>
      <c r="Z1236" s="400" t="s">
        <v>73</v>
      </c>
      <c r="AA1236" s="413">
        <v>44510</v>
      </c>
      <c r="AB1236" s="406">
        <v>4.8410889918293282E-3</v>
      </c>
      <c r="AC1236" s="406">
        <v>4.7726083709791643E-3</v>
      </c>
      <c r="AD1236" s="407">
        <f t="shared" si="47"/>
        <v>0.6848062085016392</v>
      </c>
    </row>
    <row r="1237" spans="20:30" x14ac:dyDescent="0.2">
      <c r="T1237" s="400" t="s">
        <v>73</v>
      </c>
      <c r="U1237" s="413">
        <v>44512</v>
      </c>
      <c r="V1237" s="406">
        <v>4.7693579740028446E-3</v>
      </c>
      <c r="W1237" s="406">
        <v>4.7693080902636012E-3</v>
      </c>
      <c r="X1237" s="407">
        <f t="shared" si="46"/>
        <v>4.9883739243472558E-4</v>
      </c>
      <c r="Z1237" s="400" t="s">
        <v>73</v>
      </c>
      <c r="AA1237" s="413">
        <v>44511</v>
      </c>
      <c r="AB1237" s="406">
        <v>4.8484118219307461E-3</v>
      </c>
      <c r="AC1237" s="406">
        <v>4.779817789233181E-3</v>
      </c>
      <c r="AD1237" s="407">
        <f t="shared" si="47"/>
        <v>0.68594032697565088</v>
      </c>
    </row>
    <row r="1238" spans="20:30" x14ac:dyDescent="0.2">
      <c r="T1238" s="400" t="s">
        <v>73</v>
      </c>
      <c r="U1238" s="413">
        <v>44515</v>
      </c>
      <c r="V1238" s="406">
        <v>4.7765603127779433E-3</v>
      </c>
      <c r="W1238" s="406">
        <v>4.7765108327259258E-3</v>
      </c>
      <c r="X1238" s="407">
        <f t="shared" si="46"/>
        <v>4.9480052017464304E-4</v>
      </c>
      <c r="Z1238" s="400" t="s">
        <v>73</v>
      </c>
      <c r="AA1238" s="413">
        <v>44512</v>
      </c>
      <c r="AB1238" s="406">
        <v>4.8557302073663385E-3</v>
      </c>
      <c r="AC1238" s="406">
        <v>4.7870213458304604E-3</v>
      </c>
      <c r="AD1238" s="407">
        <f t="shared" si="47"/>
        <v>0.68708861535878019</v>
      </c>
    </row>
    <row r="1239" spans="20:30" x14ac:dyDescent="0.2">
      <c r="T1239" s="400" t="s">
        <v>73</v>
      </c>
      <c r="U1239" s="413">
        <v>44516</v>
      </c>
      <c r="V1239" s="406">
        <v>4.7909453251116074E-3</v>
      </c>
      <c r="W1239" s="406">
        <v>4.7908966851564301E-3</v>
      </c>
      <c r="X1239" s="407">
        <f t="shared" si="46"/>
        <v>4.8639955177280647E-4</v>
      </c>
      <c r="Z1239" s="400" t="s">
        <v>73</v>
      </c>
      <c r="AA1239" s="413">
        <v>44515</v>
      </c>
      <c r="AB1239" s="406">
        <v>4.8703520859089168E-3</v>
      </c>
      <c r="AC1239" s="406">
        <v>4.8014088292501773E-3</v>
      </c>
      <c r="AD1239" s="407">
        <f t="shared" si="47"/>
        <v>0.68943256658739527</v>
      </c>
    </row>
    <row r="1240" spans="20:30" x14ac:dyDescent="0.2">
      <c r="T1240" s="400" t="s">
        <v>73</v>
      </c>
      <c r="U1240" s="413">
        <v>44517</v>
      </c>
      <c r="V1240" s="406">
        <v>4.8053105815786491E-3</v>
      </c>
      <c r="W1240" s="406">
        <v>4.8052628141779866E-3</v>
      </c>
      <c r="X1240" s="407">
        <f t="shared" si="46"/>
        <v>4.7767400662528103E-4</v>
      </c>
      <c r="Z1240" s="400" t="s">
        <v>73</v>
      </c>
      <c r="AA1240" s="413">
        <v>44516</v>
      </c>
      <c r="AB1240" s="406">
        <v>4.8849589963480848E-3</v>
      </c>
      <c r="AC1240" s="406">
        <v>4.8157765920092887E-3</v>
      </c>
      <c r="AD1240" s="407">
        <f t="shared" si="47"/>
        <v>0.69182404338796055</v>
      </c>
    </row>
    <row r="1241" spans="20:30" x14ac:dyDescent="0.2">
      <c r="T1241" s="400" t="s">
        <v>73</v>
      </c>
      <c r="U1241" s="413">
        <v>44518</v>
      </c>
      <c r="V1241" s="406">
        <v>4.8124832861918751E-3</v>
      </c>
      <c r="W1241" s="406">
        <v>4.8124359716727972E-3</v>
      </c>
      <c r="X1241" s="407">
        <f t="shared" si="46"/>
        <v>4.7314519077863715E-4</v>
      </c>
      <c r="Z1241" s="400" t="s">
        <v>73</v>
      </c>
      <c r="AA1241" s="413">
        <v>44517</v>
      </c>
      <c r="AB1241" s="406">
        <v>4.8922549295058858E-3</v>
      </c>
      <c r="AC1241" s="406">
        <v>4.822950567610962E-3</v>
      </c>
      <c r="AD1241" s="407">
        <f t="shared" si="47"/>
        <v>0.69304361894923816</v>
      </c>
    </row>
    <row r="1242" spans="20:30" x14ac:dyDescent="0.2">
      <c r="T1242" s="400" t="s">
        <v>73</v>
      </c>
      <c r="U1242" s="413">
        <v>44519</v>
      </c>
      <c r="V1242" s="406">
        <v>4.8196500096084546E-3</v>
      </c>
      <c r="W1242" s="406">
        <v>4.8196031574532323E-3</v>
      </c>
      <c r="X1242" s="407">
        <f t="shared" si="46"/>
        <v>4.6852155222328051E-4</v>
      </c>
      <c r="Z1242" s="400" t="s">
        <v>73</v>
      </c>
      <c r="AA1242" s="413">
        <v>44518</v>
      </c>
      <c r="AB1242" s="406">
        <v>4.8995463264992489E-3</v>
      </c>
      <c r="AC1242" s="406">
        <v>4.8301185726330317E-3</v>
      </c>
      <c r="AD1242" s="407">
        <f t="shared" si="47"/>
        <v>0.69427753866217223</v>
      </c>
    </row>
    <row r="1243" spans="20:30" x14ac:dyDescent="0.2">
      <c r="T1243" s="400" t="s">
        <v>73</v>
      </c>
      <c r="U1243" s="413">
        <v>44522</v>
      </c>
      <c r="V1243" s="406">
        <v>4.8268107332699725E-3</v>
      </c>
      <c r="W1243" s="406">
        <v>4.826764353771329E-3</v>
      </c>
      <c r="X1243" s="407">
        <f t="shared" si="46"/>
        <v>4.6379498643521477E-4</v>
      </c>
      <c r="Z1243" s="400" t="s">
        <v>73</v>
      </c>
      <c r="AA1243" s="413">
        <v>44519</v>
      </c>
      <c r="AB1243" s="406">
        <v>4.9068331722546378E-3</v>
      </c>
      <c r="AC1243" s="406">
        <v>4.8372805885981297E-3</v>
      </c>
      <c r="AD1243" s="407">
        <f t="shared" si="47"/>
        <v>0.69552583656508171</v>
      </c>
    </row>
    <row r="1244" spans="20:30" x14ac:dyDescent="0.2">
      <c r="T1244" s="400" t="s">
        <v>73</v>
      </c>
      <c r="U1244" s="413">
        <v>44523</v>
      </c>
      <c r="V1244" s="406">
        <v>4.8411120914045236E-3</v>
      </c>
      <c r="W1244" s="406">
        <v>4.8410666895447076E-3</v>
      </c>
      <c r="X1244" s="407">
        <f t="shared" si="46"/>
        <v>4.5401859815989709E-4</v>
      </c>
      <c r="Z1244" s="400" t="s">
        <v>73</v>
      </c>
      <c r="AA1244" s="413">
        <v>44522</v>
      </c>
      <c r="AB1244" s="406">
        <v>4.9213916167527606E-3</v>
      </c>
      <c r="AC1244" s="406">
        <v>4.8515845670435249E-3</v>
      </c>
      <c r="AD1244" s="407">
        <f t="shared" si="47"/>
        <v>0.69807049709235713</v>
      </c>
    </row>
    <row r="1245" spans="20:30" x14ac:dyDescent="0.2">
      <c r="T1245" s="400" t="s">
        <v>73</v>
      </c>
      <c r="U1245" s="413">
        <v>44524</v>
      </c>
      <c r="V1245" s="406">
        <v>4.8553932688251483E-3</v>
      </c>
      <c r="W1245" s="406">
        <v>4.8553488779362764E-3</v>
      </c>
      <c r="X1245" s="407">
        <f t="shared" si="46"/>
        <v>4.4390888871877199E-4</v>
      </c>
      <c r="Z1245" s="400" t="s">
        <v>73</v>
      </c>
      <c r="AA1245" s="413">
        <v>44523</v>
      </c>
      <c r="AB1245" s="406">
        <v>4.9359347381672369E-3</v>
      </c>
      <c r="AC1245" s="406">
        <v>4.8658684008347879E-3</v>
      </c>
      <c r="AD1245" s="407">
        <f t="shared" si="47"/>
        <v>0.70066337332449002</v>
      </c>
    </row>
    <row r="1246" spans="20:30" x14ac:dyDescent="0.2">
      <c r="T1246" s="400" t="s">
        <v>73</v>
      </c>
      <c r="U1246" s="413">
        <v>44525</v>
      </c>
      <c r="V1246" s="406">
        <v>4.8625237219699488E-3</v>
      </c>
      <c r="W1246" s="406">
        <v>4.8624798530940835E-3</v>
      </c>
      <c r="X1246" s="407">
        <f t="shared" si="46"/>
        <v>4.3868875865271661E-4</v>
      </c>
      <c r="Z1246" s="400" t="s">
        <v>73</v>
      </c>
      <c r="AA1246" s="413">
        <v>44524</v>
      </c>
      <c r="AB1246" s="406">
        <v>4.9431985992682888E-3</v>
      </c>
      <c r="AC1246" s="406">
        <v>4.8730001999357023E-3</v>
      </c>
      <c r="AD1246" s="407">
        <f t="shared" si="47"/>
        <v>0.70198399332586581</v>
      </c>
    </row>
    <row r="1247" spans="20:30" x14ac:dyDescent="0.2">
      <c r="T1247" s="400" t="s">
        <v>73</v>
      </c>
      <c r="U1247" s="413">
        <v>44526</v>
      </c>
      <c r="V1247" s="406">
        <v>4.8696480662745838E-3</v>
      </c>
      <c r="W1247" s="406">
        <v>4.8696047293802641E-3</v>
      </c>
      <c r="X1247" s="407">
        <f t="shared" si="46"/>
        <v>4.3336894319651043E-4</v>
      </c>
      <c r="Z1247" s="400" t="s">
        <v>73</v>
      </c>
      <c r="AA1247" s="413">
        <v>44525</v>
      </c>
      <c r="AB1247" s="406">
        <v>4.9504578179567814E-3</v>
      </c>
      <c r="AC1247" s="406">
        <v>4.880125901218722E-3</v>
      </c>
      <c r="AD1247" s="407">
        <f t="shared" si="47"/>
        <v>0.70331916738059463</v>
      </c>
    </row>
    <row r="1248" spans="20:30" x14ac:dyDescent="0.2">
      <c r="T1248" s="400" t="s">
        <v>73</v>
      </c>
      <c r="U1248" s="413">
        <v>44529</v>
      </c>
      <c r="V1248" s="406">
        <v>4.8767662836663303E-3</v>
      </c>
      <c r="W1248" s="406">
        <v>4.8767234888841852E-3</v>
      </c>
      <c r="X1248" s="407">
        <f t="shared" si="46"/>
        <v>4.2794782145055832E-4</v>
      </c>
      <c r="Z1248" s="400" t="s">
        <v>73</v>
      </c>
      <c r="AA1248" s="413">
        <v>44526</v>
      </c>
      <c r="AB1248" s="406">
        <v>4.9577123787533624E-3</v>
      </c>
      <c r="AC1248" s="406">
        <v>4.8872454864490322E-3</v>
      </c>
      <c r="AD1248" s="407">
        <f t="shared" si="47"/>
        <v>0.70466892304330186</v>
      </c>
    </row>
    <row r="1249" spans="20:30" x14ac:dyDescent="0.2">
      <c r="T1249" s="400" t="s">
        <v>73</v>
      </c>
      <c r="U1249" s="413">
        <v>44530</v>
      </c>
      <c r="V1249" s="406">
        <v>4.8909822044749997E-3</v>
      </c>
      <c r="W1249" s="406">
        <v>4.8909405272900804E-3</v>
      </c>
      <c r="X1249" s="407">
        <f t="shared" si="46"/>
        <v>4.1677184919354515E-4</v>
      </c>
      <c r="Z1249" s="400" t="s">
        <v>73</v>
      </c>
      <c r="AA1249" s="413">
        <v>44529</v>
      </c>
      <c r="AB1249" s="406">
        <v>4.972205898536571E-3</v>
      </c>
      <c r="AC1249" s="406">
        <v>4.9014641790605332E-3</v>
      </c>
      <c r="AD1249" s="407">
        <f t="shared" si="47"/>
        <v>0.70741719476037812</v>
      </c>
    </row>
    <row r="1250" spans="20:30" x14ac:dyDescent="0.2">
      <c r="T1250" s="400" t="s">
        <v>73</v>
      </c>
      <c r="U1250" s="413">
        <v>44531</v>
      </c>
      <c r="V1250" s="406">
        <v>4.905177520380789E-3</v>
      </c>
      <c r="W1250" s="406">
        <v>4.9051369942189798E-3</v>
      </c>
      <c r="X1250" s="407">
        <f t="shared" si="46"/>
        <v>4.0526161809197048E-4</v>
      </c>
      <c r="Z1250" s="400" t="s">
        <v>73</v>
      </c>
      <c r="AA1250" s="413">
        <v>44530</v>
      </c>
      <c r="AB1250" s="406">
        <v>4.986683740322401E-3</v>
      </c>
      <c r="AC1250" s="406">
        <v>4.9156623031195367E-3</v>
      </c>
      <c r="AD1250" s="407">
        <f t="shared" si="47"/>
        <v>0.7102143720286429</v>
      </c>
    </row>
    <row r="1251" spans="20:30" x14ac:dyDescent="0.2">
      <c r="T1251" s="400" t="s">
        <v>73</v>
      </c>
      <c r="U1251" s="413">
        <v>44532</v>
      </c>
      <c r="V1251" s="406">
        <v>4.9122648301722326E-3</v>
      </c>
      <c r="W1251" s="406">
        <v>4.9122248966136399E-3</v>
      </c>
      <c r="X1251" s="407">
        <f t="shared" si="46"/>
        <v>3.9933558592698815E-4</v>
      </c>
      <c r="Z1251" s="400" t="s">
        <v>73</v>
      </c>
      <c r="AA1251" s="413">
        <v>44531</v>
      </c>
      <c r="AB1251" s="406">
        <v>4.9939147842508417E-3</v>
      </c>
      <c r="AC1251" s="406">
        <v>4.922751035455664E-3</v>
      </c>
      <c r="AD1251" s="407">
        <f t="shared" si="47"/>
        <v>0.71163748795177728</v>
      </c>
    </row>
    <row r="1252" spans="20:30" x14ac:dyDescent="0.2">
      <c r="T1252" s="400" t="s">
        <v>73</v>
      </c>
      <c r="U1252" s="413">
        <v>44533</v>
      </c>
      <c r="V1252" s="406">
        <v>4.9193459040471656E-3</v>
      </c>
      <c r="W1252" s="406">
        <v>4.9193065729792795E-3</v>
      </c>
      <c r="X1252" s="407">
        <f t="shared" si="46"/>
        <v>3.9331067886068383E-4</v>
      </c>
      <c r="Z1252" s="400" t="s">
        <v>73</v>
      </c>
      <c r="AA1252" s="413">
        <v>44532</v>
      </c>
      <c r="AB1252" s="406">
        <v>5.0011410791132261E-3</v>
      </c>
      <c r="AC1252" s="406">
        <v>4.929833542654416E-3</v>
      </c>
      <c r="AD1252" s="407">
        <f t="shared" si="47"/>
        <v>0.7130753645881015</v>
      </c>
    </row>
    <row r="1253" spans="20:30" x14ac:dyDescent="0.2">
      <c r="T1253" s="400" t="s">
        <v>73</v>
      </c>
      <c r="U1253" s="413">
        <v>44536</v>
      </c>
      <c r="V1253" s="406">
        <v>4.9264207237707863E-3</v>
      </c>
      <c r="W1253" s="406">
        <v>4.9263820053242306E-3</v>
      </c>
      <c r="X1253" s="407">
        <f t="shared" si="46"/>
        <v>3.8718446555667529E-4</v>
      </c>
      <c r="Z1253" s="400" t="s">
        <v>73</v>
      </c>
      <c r="AA1253" s="413">
        <v>44533</v>
      </c>
      <c r="AB1253" s="406">
        <v>5.0083626096733454E-3</v>
      </c>
      <c r="AC1253" s="406">
        <v>4.9369098066430785E-3</v>
      </c>
      <c r="AD1253" s="407">
        <f t="shared" si="47"/>
        <v>0.71452803030266909</v>
      </c>
    </row>
    <row r="1254" spans="20:30" x14ac:dyDescent="0.2">
      <c r="T1254" s="400" t="s">
        <v>73</v>
      </c>
      <c r="U1254" s="413">
        <v>44537</v>
      </c>
      <c r="V1254" s="406">
        <v>4.9405494243777975E-3</v>
      </c>
      <c r="W1254" s="406">
        <v>4.9405119653894193E-3</v>
      </c>
      <c r="X1254" s="407">
        <f t="shared" si="46"/>
        <v>3.7458988378161195E-4</v>
      </c>
      <c r="Z1254" s="400" t="s">
        <v>73</v>
      </c>
      <c r="AA1254" s="413">
        <v>44536</v>
      </c>
      <c r="AB1254" s="406">
        <v>5.0227897141877148E-3</v>
      </c>
      <c r="AC1254" s="406">
        <v>4.951041432865907E-3</v>
      </c>
      <c r="AD1254" s="407">
        <f t="shared" si="47"/>
        <v>0.71748281321807816</v>
      </c>
    </row>
    <row r="1255" spans="20:30" x14ac:dyDescent="0.2">
      <c r="T1255" s="400" t="s">
        <v>73</v>
      </c>
      <c r="U1255" s="413">
        <v>44538</v>
      </c>
      <c r="V1255" s="406">
        <v>4.9546570956456393E-3</v>
      </c>
      <c r="W1255" s="406">
        <v>4.9546209300442238E-3</v>
      </c>
      <c r="X1255" s="407">
        <f t="shared" si="46"/>
        <v>3.6165601415526216E-4</v>
      </c>
      <c r="Z1255" s="400" t="s">
        <v>73</v>
      </c>
      <c r="AA1255" s="413">
        <v>44537</v>
      </c>
      <c r="AB1255" s="406">
        <v>5.0372007857068749E-3</v>
      </c>
      <c r="AC1255" s="406">
        <v>4.9651520665301993E-3</v>
      </c>
      <c r="AD1255" s="407">
        <f t="shared" si="47"/>
        <v>0.7204871917667558</v>
      </c>
    </row>
    <row r="1256" spans="20:30" x14ac:dyDescent="0.2">
      <c r="T1256" s="400" t="s">
        <v>73</v>
      </c>
      <c r="U1256" s="413">
        <v>44539</v>
      </c>
      <c r="V1256" s="406">
        <v>4.9617003710094231E-3</v>
      </c>
      <c r="W1256" s="406">
        <v>4.9616648692497678E-3</v>
      </c>
      <c r="X1256" s="407">
        <f t="shared" si="46"/>
        <v>3.5501759655318099E-4</v>
      </c>
      <c r="Z1256" s="400" t="s">
        <v>73</v>
      </c>
      <c r="AA1256" s="413">
        <v>44538</v>
      </c>
      <c r="AB1256" s="406">
        <v>5.0443982670228069E-3</v>
      </c>
      <c r="AC1256" s="406">
        <v>4.9721968417566409E-3</v>
      </c>
      <c r="AD1256" s="407">
        <f t="shared" si="47"/>
        <v>0.72201425266166064</v>
      </c>
    </row>
    <row r="1257" spans="20:30" x14ac:dyDescent="0.2">
      <c r="T1257" s="400" t="s">
        <v>73</v>
      </c>
      <c r="U1257" s="413">
        <v>44540</v>
      </c>
      <c r="V1257" s="406">
        <v>4.9687372830566302E-3</v>
      </c>
      <c r="W1257" s="406">
        <v>4.96870245518831E-3</v>
      </c>
      <c r="X1257" s="407">
        <f t="shared" si="46"/>
        <v>3.4827868320222444E-4</v>
      </c>
      <c r="Z1257" s="400" t="s">
        <v>73</v>
      </c>
      <c r="AA1257" s="413">
        <v>44539</v>
      </c>
      <c r="AB1257" s="406">
        <v>5.0515908928627827E-3</v>
      </c>
      <c r="AC1257" s="406">
        <v>4.9792352645266864E-3</v>
      </c>
      <c r="AD1257" s="407">
        <f t="shared" si="47"/>
        <v>0.72355628336096334</v>
      </c>
    </row>
    <row r="1258" spans="20:30" x14ac:dyDescent="0.2">
      <c r="T1258" s="400" t="s">
        <v>73</v>
      </c>
      <c r="U1258" s="413">
        <v>44543</v>
      </c>
      <c r="V1258" s="406">
        <v>4.9757678133897686E-3</v>
      </c>
      <c r="W1258" s="406">
        <v>4.9757336700296763E-3</v>
      </c>
      <c r="X1258" s="407">
        <f t="shared" si="46"/>
        <v>3.4143360092345199E-4</v>
      </c>
      <c r="Z1258" s="400" t="s">
        <v>73</v>
      </c>
      <c r="AA1258" s="413">
        <v>44540</v>
      </c>
      <c r="AB1258" s="406">
        <v>5.0587786479899845E-3</v>
      </c>
      <c r="AC1258" s="406">
        <v>4.9862673168480668E-3</v>
      </c>
      <c r="AD1258" s="407">
        <f t="shared" si="47"/>
        <v>0.72511331141917634</v>
      </c>
    </row>
    <row r="1259" spans="20:30" x14ac:dyDescent="0.2">
      <c r="T1259" s="400" t="s">
        <v>73</v>
      </c>
      <c r="U1259" s="413">
        <v>44544</v>
      </c>
      <c r="V1259" s="406">
        <v>4.9898075110941745E-3</v>
      </c>
      <c r="W1259" s="406">
        <v>4.9897747707931071E-3</v>
      </c>
      <c r="X1259" s="407">
        <f t="shared" si="46"/>
        <v>3.2740301067479827E-4</v>
      </c>
      <c r="Z1259" s="400" t="s">
        <v>73</v>
      </c>
      <c r="AA1259" s="413">
        <v>44543</v>
      </c>
      <c r="AB1259" s="406">
        <v>5.0731378464784491E-3</v>
      </c>
      <c r="AC1259" s="406">
        <v>5.0003100960589039E-3</v>
      </c>
      <c r="AD1259" s="407">
        <f t="shared" si="47"/>
        <v>0.72827750419545212</v>
      </c>
    </row>
    <row r="1260" spans="20:30" x14ac:dyDescent="0.2">
      <c r="T1260" s="400" t="s">
        <v>73</v>
      </c>
      <c r="U1260" s="413">
        <v>44545</v>
      </c>
      <c r="V1260" s="406">
        <v>5.0038257549138952E-3</v>
      </c>
      <c r="W1260" s="406">
        <v>5.0037944522706721E-3</v>
      </c>
      <c r="X1260" s="407">
        <f t="shared" si="46"/>
        <v>3.1302643223145299E-4</v>
      </c>
      <c r="Z1260" s="400" t="s">
        <v>73</v>
      </c>
      <c r="AA1260" s="413">
        <v>44544</v>
      </c>
      <c r="AB1260" s="406">
        <v>5.0874806571353601E-3</v>
      </c>
      <c r="AC1260" s="406">
        <v>5.014331458655024E-3</v>
      </c>
      <c r="AD1260" s="407">
        <f t="shared" si="47"/>
        <v>0.73149198480336119</v>
      </c>
    </row>
    <row r="1261" spans="20:30" x14ac:dyDescent="0.2">
      <c r="T1261" s="400" t="s">
        <v>73</v>
      </c>
      <c r="U1261" s="413">
        <v>44546</v>
      </c>
      <c r="V1261" s="406">
        <v>5.0108241043714686E-3</v>
      </c>
      <c r="W1261" s="406">
        <v>5.0107935377810622E-3</v>
      </c>
      <c r="X1261" s="407">
        <f t="shared" si="46"/>
        <v>3.0566590406358451E-4</v>
      </c>
      <c r="Z1261" s="400" t="s">
        <v>73</v>
      </c>
      <c r="AA1261" s="413">
        <v>44545</v>
      </c>
      <c r="AB1261" s="406">
        <v>5.0946438306429861E-3</v>
      </c>
      <c r="AC1261" s="406">
        <v>5.0213313861847252E-3</v>
      </c>
      <c r="AD1261" s="407">
        <f t="shared" si="47"/>
        <v>0.7331244445826085</v>
      </c>
    </row>
    <row r="1262" spans="20:30" x14ac:dyDescent="0.2">
      <c r="T1262" s="400" t="s">
        <v>73</v>
      </c>
      <c r="U1262" s="413">
        <v>44547</v>
      </c>
      <c r="V1262" s="406">
        <v>5.0178159629495536E-3</v>
      </c>
      <c r="W1262" s="406">
        <v>5.0177861430288533E-3</v>
      </c>
      <c r="X1262" s="407">
        <f t="shared" si="46"/>
        <v>2.9819920700259461E-4</v>
      </c>
      <c r="Z1262" s="400" t="s">
        <v>73</v>
      </c>
      <c r="AA1262" s="413">
        <v>44546</v>
      </c>
      <c r="AB1262" s="406">
        <v>5.1018020421018939E-3</v>
      </c>
      <c r="AC1262" s="406">
        <v>5.0283248342624324E-3</v>
      </c>
      <c r="AD1262" s="407">
        <f t="shared" si="47"/>
        <v>0.73477207839461534</v>
      </c>
    </row>
    <row r="1263" spans="20:30" x14ac:dyDescent="0.2">
      <c r="T1263" s="400" t="s">
        <v>73</v>
      </c>
      <c r="U1263" s="413">
        <v>44550</v>
      </c>
      <c r="V1263" s="406">
        <v>5.0248013126564968E-3</v>
      </c>
      <c r="W1263" s="406">
        <v>5.0247722496982094E-3</v>
      </c>
      <c r="X1263" s="407">
        <f t="shared" si="46"/>
        <v>2.9062958287369434E-4</v>
      </c>
      <c r="Z1263" s="400" t="s">
        <v>73</v>
      </c>
      <c r="AA1263" s="413">
        <v>44547</v>
      </c>
      <c r="AB1263" s="406">
        <v>5.1089552763569331E-3</v>
      </c>
      <c r="AC1263" s="406">
        <v>5.0353117848964931E-3</v>
      </c>
      <c r="AD1263" s="407">
        <f t="shared" si="47"/>
        <v>0.73643491460440025</v>
      </c>
    </row>
    <row r="1264" spans="20:30" x14ac:dyDescent="0.2">
      <c r="T1264" s="400" t="s">
        <v>73</v>
      </c>
      <c r="U1264" s="413">
        <v>44551</v>
      </c>
      <c r="V1264" s="406">
        <v>5.0387502246404536E-3</v>
      </c>
      <c r="W1264" s="406">
        <v>5.038722710513594E-3</v>
      </c>
      <c r="X1264" s="407">
        <f t="shared" si="46"/>
        <v>2.7514126859674859E-4</v>
      </c>
      <c r="Z1264" s="400" t="s">
        <v>73</v>
      </c>
      <c r="AA1264" s="413">
        <v>44550</v>
      </c>
      <c r="AB1264" s="406">
        <v>5.1232450783236646E-3</v>
      </c>
      <c r="AC1264" s="406">
        <v>5.0492639361117515E-3</v>
      </c>
      <c r="AD1264" s="407">
        <f t="shared" si="47"/>
        <v>0.7398114221191312</v>
      </c>
    </row>
    <row r="1265" spans="20:30" x14ac:dyDescent="0.2">
      <c r="T1265" s="400" t="s">
        <v>73</v>
      </c>
      <c r="U1265" s="413">
        <v>44552</v>
      </c>
      <c r="V1265" s="406">
        <v>5.0526772580771085E-3</v>
      </c>
      <c r="W1265" s="406">
        <v>5.0526513278406123E-3</v>
      </c>
      <c r="X1265" s="407">
        <f t="shared" si="46"/>
        <v>2.5930236496191084E-4</v>
      </c>
      <c r="Z1265" s="400" t="s">
        <v>73</v>
      </c>
      <c r="AA1265" s="413">
        <v>44551</v>
      </c>
      <c r="AB1265" s="406">
        <v>5.1375181375870717E-3</v>
      </c>
      <c r="AC1265" s="406">
        <v>5.0631942469227479E-3</v>
      </c>
      <c r="AD1265" s="407">
        <f t="shared" si="47"/>
        <v>0.74323890664323811</v>
      </c>
    </row>
    <row r="1266" spans="20:30" x14ac:dyDescent="0.2">
      <c r="T1266" s="400" t="s">
        <v>73</v>
      </c>
      <c r="U1266" s="413">
        <v>44553</v>
      </c>
      <c r="V1266" s="406">
        <v>5.0596297901496778E-3</v>
      </c>
      <c r="W1266" s="406">
        <v>5.0596046693927076E-3</v>
      </c>
      <c r="X1266" s="407">
        <f t="shared" si="46"/>
        <v>2.5120756970246905E-4</v>
      </c>
      <c r="Z1266" s="400" t="s">
        <v>73</v>
      </c>
      <c r="AA1266" s="413">
        <v>44552</v>
      </c>
      <c r="AB1266" s="406">
        <v>5.1446462578471856E-3</v>
      </c>
      <c r="AC1266" s="406">
        <v>5.0701484366546812E-3</v>
      </c>
      <c r="AD1266" s="407">
        <f t="shared" si="47"/>
        <v>0.74497821192504377</v>
      </c>
    </row>
    <row r="1267" spans="20:30" x14ac:dyDescent="0.2">
      <c r="T1267" s="400" t="s">
        <v>73</v>
      </c>
      <c r="U1267" s="413">
        <v>44554</v>
      </c>
      <c r="V1267" s="406">
        <v>5.0665757040234388E-3</v>
      </c>
      <c r="W1267" s="406">
        <v>5.0665514033628777E-3</v>
      </c>
      <c r="X1267" s="407">
        <f t="shared" si="46"/>
        <v>2.4300660561062115E-4</v>
      </c>
      <c r="Z1267" s="400" t="s">
        <v>73</v>
      </c>
      <c r="AA1267" s="413">
        <v>44553</v>
      </c>
      <c r="AB1267" s="406">
        <v>5.1517693097294136E-3</v>
      </c>
      <c r="AC1267" s="406">
        <v>5.0770960196963441E-3</v>
      </c>
      <c r="AD1267" s="407">
        <f t="shared" si="47"/>
        <v>0.74673290033069539</v>
      </c>
    </row>
    <row r="1268" spans="20:30" x14ac:dyDescent="0.2">
      <c r="T1268" s="400" t="s">
        <v>73</v>
      </c>
      <c r="U1268" s="413">
        <v>44557</v>
      </c>
      <c r="V1268" s="406">
        <v>5.0735149816256986E-3</v>
      </c>
      <c r="W1268" s="406">
        <v>5.0734915115973863E-3</v>
      </c>
      <c r="X1268" s="407">
        <f t="shared" si="46"/>
        <v>2.3470028312315427E-4</v>
      </c>
      <c r="Z1268" s="400" t="s">
        <v>73</v>
      </c>
      <c r="AA1268" s="413">
        <v>44554</v>
      </c>
      <c r="AB1268" s="406">
        <v>5.1588872778354777E-3</v>
      </c>
      <c r="AC1268" s="406">
        <v>5.0840369779750457E-3</v>
      </c>
      <c r="AD1268" s="407">
        <f t="shared" si="47"/>
        <v>0.74850299860432057</v>
      </c>
    </row>
    <row r="1269" spans="20:30" x14ac:dyDescent="0.2">
      <c r="T1269" s="400" t="s">
        <v>73</v>
      </c>
      <c r="U1269" s="413">
        <v>44558</v>
      </c>
      <c r="V1269" s="406">
        <v>5.0873713248784222E-3</v>
      </c>
      <c r="W1269" s="406">
        <v>5.0873495514628265E-3</v>
      </c>
      <c r="X1269" s="407">
        <f t="shared" si="46"/>
        <v>2.1773415595678636E-4</v>
      </c>
      <c r="Z1269" s="400" t="s">
        <v>73</v>
      </c>
      <c r="AA1269" s="413">
        <v>44557</v>
      </c>
      <c r="AB1269" s="406">
        <v>5.1731061925913363E-3</v>
      </c>
      <c r="AC1269" s="406">
        <v>5.0978967206933325E-3</v>
      </c>
      <c r="AD1269" s="407">
        <f t="shared" si="47"/>
        <v>0.75209471898003877</v>
      </c>
    </row>
    <row r="1270" spans="20:30" x14ac:dyDescent="0.2">
      <c r="T1270" s="400" t="s">
        <v>73</v>
      </c>
      <c r="U1270" s="413">
        <v>44559</v>
      </c>
      <c r="V1270" s="406">
        <v>5.1012053652722805E-3</v>
      </c>
      <c r="W1270" s="406">
        <v>5.1011853239417843E-3</v>
      </c>
      <c r="X1270" s="407">
        <f t="shared" si="46"/>
        <v>2.0041330496198273E-4</v>
      </c>
      <c r="Z1270" s="400" t="s">
        <v>73</v>
      </c>
      <c r="AA1270" s="413">
        <v>44558</v>
      </c>
      <c r="AB1270" s="406">
        <v>5.1873080098002611E-3</v>
      </c>
      <c r="AC1270" s="406">
        <v>5.1117341989265147E-3</v>
      </c>
      <c r="AD1270" s="407">
        <f t="shared" si="47"/>
        <v>0.75573810873746405</v>
      </c>
    </row>
    <row r="1271" spans="20:30" x14ac:dyDescent="0.2">
      <c r="T1271" s="400" t="s">
        <v>73</v>
      </c>
      <c r="U1271" s="413">
        <v>44560</v>
      </c>
      <c r="V1271" s="406">
        <v>5.1081111884007744E-3</v>
      </c>
      <c r="W1271" s="406">
        <v>5.1080920309490262E-3</v>
      </c>
      <c r="X1271" s="407">
        <f t="shared" si="46"/>
        <v>1.9157451748227916E-4</v>
      </c>
      <c r="Z1271" s="400" t="s">
        <v>73</v>
      </c>
      <c r="AA1271" s="413">
        <v>44559</v>
      </c>
      <c r="AB1271" s="406">
        <v>5.1944003315365006E-3</v>
      </c>
      <c r="AC1271" s="406">
        <v>5.1186417605172821E-3</v>
      </c>
      <c r="AD1271" s="407">
        <f t="shared" si="47"/>
        <v>0.75758571019218446</v>
      </c>
    </row>
    <row r="1272" spans="20:30" x14ac:dyDescent="0.2">
      <c r="T1272" s="400" t="s">
        <v>73</v>
      </c>
      <c r="U1272" s="413">
        <v>44561</v>
      </c>
      <c r="V1272" s="406">
        <v>5.115010266173072E-3</v>
      </c>
      <c r="W1272" s="406">
        <v>5.1149920032169515E-3</v>
      </c>
      <c r="X1272" s="407">
        <f t="shared" si="46"/>
        <v>1.8262956120486395E-4</v>
      </c>
      <c r="Z1272" s="400" t="s">
        <v>73</v>
      </c>
      <c r="AA1272" s="413">
        <v>44560</v>
      </c>
      <c r="AB1272" s="406">
        <v>5.2014874784034344E-3</v>
      </c>
      <c r="AC1272" s="406">
        <v>5.1255425880983021E-3</v>
      </c>
      <c r="AD1272" s="407">
        <f t="shared" si="47"/>
        <v>0.75944890305132229</v>
      </c>
    </row>
    <row r="1273" spans="20:30" x14ac:dyDescent="0.2">
      <c r="T1273" s="400" t="s">
        <v>73</v>
      </c>
      <c r="U1273" s="413">
        <v>44564</v>
      </c>
      <c r="V1273" s="406">
        <v>5.121902580192514E-3</v>
      </c>
      <c r="W1273" s="406">
        <v>5.1218852225920373E-3</v>
      </c>
      <c r="X1273" s="407">
        <f t="shared" si="46"/>
        <v>1.7357600476733404E-4</v>
      </c>
      <c r="Z1273" s="400" t="s">
        <v>73</v>
      </c>
      <c r="AA1273" s="413">
        <v>44561</v>
      </c>
      <c r="AB1273" s="406">
        <v>5.208569435084044E-3</v>
      </c>
      <c r="AC1273" s="406">
        <v>5.13243666367814E-3</v>
      </c>
      <c r="AD1273" s="407">
        <f t="shared" si="47"/>
        <v>0.76132771405904021</v>
      </c>
    </row>
    <row r="1274" spans="20:30" x14ac:dyDescent="0.2">
      <c r="T1274" s="400" t="s">
        <v>73</v>
      </c>
      <c r="U1274" s="413">
        <v>44565</v>
      </c>
      <c r="V1274" s="406">
        <v>5.135664571893417E-3</v>
      </c>
      <c r="W1274" s="406">
        <v>5.1356490606682447E-3</v>
      </c>
      <c r="X1274" s="407">
        <f t="shared" si="46"/>
        <v>1.5511225172348819E-4</v>
      </c>
      <c r="Z1274" s="400" t="s">
        <v>73</v>
      </c>
      <c r="AA1274" s="413">
        <v>44564</v>
      </c>
      <c r="AB1274" s="406">
        <v>5.2227159721294821E-3</v>
      </c>
      <c r="AC1274" s="406">
        <v>5.146202217317878E-3</v>
      </c>
      <c r="AD1274" s="407">
        <f t="shared" si="47"/>
        <v>0.76513754811604118</v>
      </c>
    </row>
    <row r="1275" spans="20:30" x14ac:dyDescent="0.2">
      <c r="T1275" s="400" t="s">
        <v>73</v>
      </c>
      <c r="U1275" s="413">
        <v>44566</v>
      </c>
      <c r="V1275" s="406">
        <v>5.1494038361533786E-3</v>
      </c>
      <c r="W1275" s="406">
        <v>5.1493902072788913E-3</v>
      </c>
      <c r="X1275" s="407">
        <f t="shared" si="46"/>
        <v>1.3628874487303655E-4</v>
      </c>
      <c r="Z1275" s="400" t="s">
        <v>73</v>
      </c>
      <c r="AA1275" s="413">
        <v>44565</v>
      </c>
      <c r="AB1275" s="406">
        <v>5.2368450565973531E-3</v>
      </c>
      <c r="AC1275" s="406">
        <v>5.1599450824247935E-3</v>
      </c>
      <c r="AD1275" s="407">
        <f t="shared" si="47"/>
        <v>0.76899974172559526</v>
      </c>
    </row>
    <row r="1276" spans="20:30" x14ac:dyDescent="0.2">
      <c r="T1276" s="400" t="s">
        <v>73</v>
      </c>
      <c r="U1276" s="413">
        <v>44567</v>
      </c>
      <c r="V1276" s="406">
        <v>5.1562620591026108E-3</v>
      </c>
      <c r="W1276" s="406">
        <v>5.1562493893975627E-3</v>
      </c>
      <c r="X1276" s="407">
        <f t="shared" si="46"/>
        <v>1.2669705048116986E-4</v>
      </c>
      <c r="Z1276" s="400" t="s">
        <v>73</v>
      </c>
      <c r="AA1276" s="413">
        <v>44566</v>
      </c>
      <c r="AB1276" s="406">
        <v>5.2439008346140802E-3</v>
      </c>
      <c r="AC1276" s="406">
        <v>5.1668051252875677E-3</v>
      </c>
      <c r="AD1276" s="407">
        <f t="shared" si="47"/>
        <v>0.77095709326512574</v>
      </c>
    </row>
    <row r="1277" spans="20:30" x14ac:dyDescent="0.2">
      <c r="T1277" s="400" t="s">
        <v>73</v>
      </c>
      <c r="U1277" s="413">
        <v>44568</v>
      </c>
      <c r="V1277" s="406">
        <v>5.1631134092955883E-3</v>
      </c>
      <c r="W1277" s="406">
        <v>5.1631017094579002E-3</v>
      </c>
      <c r="X1277" s="407">
        <f t="shared" si="46"/>
        <v>1.1699837688082526E-4</v>
      </c>
      <c r="Z1277" s="400" t="s">
        <v>73</v>
      </c>
      <c r="AA1277" s="413">
        <v>44567</v>
      </c>
      <c r="AB1277" s="406">
        <v>5.2509513311084612E-3</v>
      </c>
      <c r="AC1277" s="406">
        <v>5.1736583072268076E-3</v>
      </c>
      <c r="AD1277" s="407">
        <f t="shared" si="47"/>
        <v>0.77293023881653578</v>
      </c>
    </row>
    <row r="1278" spans="20:30" x14ac:dyDescent="0.2">
      <c r="T1278" s="400" t="s">
        <v>73</v>
      </c>
      <c r="U1278" s="413">
        <v>44571</v>
      </c>
      <c r="V1278" s="406">
        <v>5.1699578683356597E-3</v>
      </c>
      <c r="W1278" s="406">
        <v>5.1699471496305695E-3</v>
      </c>
      <c r="X1278" s="407">
        <f t="shared" si="46"/>
        <v>1.0718705090173586E-4</v>
      </c>
      <c r="Z1278" s="400" t="s">
        <v>73</v>
      </c>
      <c r="AA1278" s="413">
        <v>44568</v>
      </c>
      <c r="AB1278" s="406">
        <v>5.2579965311687106E-3</v>
      </c>
      <c r="AC1278" s="406">
        <v>5.1805046098458611E-3</v>
      </c>
      <c r="AD1278" s="407">
        <f t="shared" si="47"/>
        <v>0.77491921322849455</v>
      </c>
    </row>
    <row r="1279" spans="20:30" x14ac:dyDescent="0.2">
      <c r="T1279" s="400" t="s">
        <v>73</v>
      </c>
      <c r="U1279" s="413">
        <v>44572</v>
      </c>
      <c r="V1279" s="406">
        <v>5.1836237256160751E-3</v>
      </c>
      <c r="W1279" s="406">
        <v>5.1836150050566087E-3</v>
      </c>
      <c r="X1279" s="407">
        <f t="shared" si="46"/>
        <v>8.7205594663866681E-5</v>
      </c>
      <c r="Z1279" s="400" t="s">
        <v>73</v>
      </c>
      <c r="AA1279" s="413">
        <v>44571</v>
      </c>
      <c r="AB1279" s="406">
        <v>5.2720691997661766E-3</v>
      </c>
      <c r="AC1279" s="406">
        <v>5.1941741935070014E-3</v>
      </c>
      <c r="AD1279" s="407">
        <f t="shared" si="47"/>
        <v>0.7789500625917517</v>
      </c>
    </row>
    <row r="1280" spans="20:30" x14ac:dyDescent="0.2">
      <c r="T1280" s="400" t="s">
        <v>73</v>
      </c>
      <c r="U1280" s="413">
        <v>44573</v>
      </c>
      <c r="V1280" s="406">
        <v>5.1972664310241537E-3</v>
      </c>
      <c r="W1280" s="406">
        <v>5.1972597449632838E-3</v>
      </c>
      <c r="X1280" s="407">
        <f t="shared" si="46"/>
        <v>6.6860608698843249E-5</v>
      </c>
      <c r="Z1280" s="400" t="s">
        <v>73</v>
      </c>
      <c r="AA1280" s="413">
        <v>44572</v>
      </c>
      <c r="AB1280" s="406">
        <v>5.2861240608831237E-3</v>
      </c>
      <c r="AC1280" s="406">
        <v>5.2078206646912033E-3</v>
      </c>
      <c r="AD1280" s="407">
        <f t="shared" si="47"/>
        <v>0.78303396191920471</v>
      </c>
    </row>
    <row r="1281" spans="20:30" x14ac:dyDescent="0.2">
      <c r="T1281" s="400" t="s">
        <v>73</v>
      </c>
      <c r="U1281" s="413">
        <v>44574</v>
      </c>
      <c r="V1281" s="406">
        <v>5.204076162235758E-3</v>
      </c>
      <c r="W1281" s="406">
        <v>5.204070511769624E-3</v>
      </c>
      <c r="X1281" s="407">
        <f t="shared" si="46"/>
        <v>5.6504661340509021E-5</v>
      </c>
      <c r="Z1281" s="400" t="s">
        <v>73</v>
      </c>
      <c r="AA1281" s="413">
        <v>44573</v>
      </c>
      <c r="AB1281" s="406">
        <v>5.2931425498236101E-3</v>
      </c>
      <c r="AC1281" s="406">
        <v>5.2146322988074765E-3</v>
      </c>
      <c r="AD1281" s="407">
        <f t="shared" si="47"/>
        <v>0.78510251016133614</v>
      </c>
    </row>
    <row r="1282" spans="20:30" x14ac:dyDescent="0.2">
      <c r="T1282" s="400" t="s">
        <v>73</v>
      </c>
      <c r="U1282" s="413">
        <v>44575</v>
      </c>
      <c r="V1282" s="406">
        <v>5.2108788932908982E-3</v>
      </c>
      <c r="W1282" s="406">
        <v>5.2108742893605536E-3</v>
      </c>
      <c r="X1282" s="407">
        <f t="shared" si="46"/>
        <v>4.6039303445988278E-5</v>
      </c>
      <c r="Z1282" s="400" t="s">
        <v>73</v>
      </c>
      <c r="AA1282" s="413">
        <v>44574</v>
      </c>
      <c r="AB1282" s="406">
        <v>5.3001556507506443E-3</v>
      </c>
      <c r="AC1282" s="406">
        <v>5.2214369443568691E-3</v>
      </c>
      <c r="AD1282" s="407">
        <f t="shared" si="47"/>
        <v>0.78718706393775262</v>
      </c>
    </row>
    <row r="1283" spans="20:30" x14ac:dyDescent="0.2">
      <c r="T1283" s="400" t="s">
        <v>73</v>
      </c>
      <c r="U1283" s="413">
        <v>44578</v>
      </c>
      <c r="V1283" s="406">
        <v>5.2176746060358329E-3</v>
      </c>
      <c r="W1283" s="406">
        <v>5.2176710595823288E-3</v>
      </c>
      <c r="X1283" s="407">
        <f t="shared" si="46"/>
        <v>3.546453504130187E-5</v>
      </c>
      <c r="Z1283" s="400" t="s">
        <v>73</v>
      </c>
      <c r="AA1283" s="413">
        <v>44575</v>
      </c>
      <c r="AB1283" s="406">
        <v>5.3071633487522104E-3</v>
      </c>
      <c r="AC1283" s="406">
        <v>5.2282345838340011E-3</v>
      </c>
      <c r="AD1283" s="407">
        <f t="shared" si="47"/>
        <v>0.78928764918209315</v>
      </c>
    </row>
    <row r="1284" spans="20:30" x14ac:dyDescent="0.2">
      <c r="T1284" s="400" t="s">
        <v>73</v>
      </c>
      <c r="U1284" s="413">
        <v>44579</v>
      </c>
      <c r="V1284" s="406">
        <v>5.2312425460379819E-3</v>
      </c>
      <c r="W1284" s="406">
        <v>5.2312411515616029E-3</v>
      </c>
      <c r="X1284" s="407">
        <f t="shared" si="46"/>
        <v>1.3944763789866532E-5</v>
      </c>
      <c r="Z1284" s="400" t="s">
        <v>73</v>
      </c>
      <c r="AA1284" s="413">
        <v>44578</v>
      </c>
      <c r="AB1284" s="406">
        <v>5.3211606583091391E-3</v>
      </c>
      <c r="AC1284" s="406">
        <v>5.2418064168972935E-3</v>
      </c>
      <c r="AD1284" s="407">
        <f t="shared" si="47"/>
        <v>0.79354241411845605</v>
      </c>
    </row>
    <row r="1285" spans="20:30" x14ac:dyDescent="0.2">
      <c r="T1285" s="400" t="s">
        <v>73</v>
      </c>
      <c r="U1285" s="413">
        <v>44580</v>
      </c>
      <c r="V1285" s="406">
        <v>5.2447869097049489E-3</v>
      </c>
      <c r="W1285" s="406">
        <v>5.2447877038660426E-3</v>
      </c>
      <c r="X1285" s="407">
        <f t="shared" si="46"/>
        <v>-7.9416109365765264E-6</v>
      </c>
      <c r="Z1285" s="400" t="s">
        <v>73</v>
      </c>
      <c r="AA1285" s="413">
        <v>44579</v>
      </c>
      <c r="AB1285" s="406">
        <v>5.3351398056461861E-3</v>
      </c>
      <c r="AC1285" s="406">
        <v>5.2553547135695466E-3</v>
      </c>
      <c r="AD1285" s="407">
        <f t="shared" si="47"/>
        <v>0.79785092076639463</v>
      </c>
    </row>
    <row r="1286" spans="20:30" x14ac:dyDescent="0.2">
      <c r="T1286" s="400" t="s">
        <v>73</v>
      </c>
      <c r="U1286" s="413">
        <v>44581</v>
      </c>
      <c r="V1286" s="406">
        <v>5.2515472577827739E-3</v>
      </c>
      <c r="W1286" s="406">
        <v>5.2515491650174584E-3</v>
      </c>
      <c r="X1286" s="407">
        <f t="shared" si="46"/>
        <v>-1.9072346844201116E-5</v>
      </c>
      <c r="Z1286" s="400" t="s">
        <v>73</v>
      </c>
      <c r="AA1286" s="413">
        <v>44580</v>
      </c>
      <c r="AB1286" s="406">
        <v>5.3421202599917249E-3</v>
      </c>
      <c r="AC1286" s="406">
        <v>5.2621170482725702E-3</v>
      </c>
      <c r="AD1286" s="407">
        <f t="shared" si="47"/>
        <v>0.80003211719154721</v>
      </c>
    </row>
    <row r="1287" spans="20:30" x14ac:dyDescent="0.2">
      <c r="T1287" s="400" t="s">
        <v>73</v>
      </c>
      <c r="U1287" s="413">
        <v>44582</v>
      </c>
      <c r="V1287" s="406">
        <v>5.258300478303936E-3</v>
      </c>
      <c r="W1287" s="406">
        <v>5.2583035096343059E-3</v>
      </c>
      <c r="X1287" s="407">
        <f t="shared" si="46"/>
        <v>-3.0313303698778493E-5</v>
      </c>
      <c r="Z1287" s="400" t="s">
        <v>73</v>
      </c>
      <c r="AA1287" s="413">
        <v>44581</v>
      </c>
      <c r="AB1287" s="406">
        <v>5.3490952202379372E-3</v>
      </c>
      <c r="AC1287" s="406">
        <v>5.268872267494785E-3</v>
      </c>
      <c r="AD1287" s="407">
        <f t="shared" si="47"/>
        <v>0.80222952743152187</v>
      </c>
    </row>
    <row r="1288" spans="20:30" x14ac:dyDescent="0.2">
      <c r="T1288" s="400" t="s">
        <v>73</v>
      </c>
      <c r="U1288" s="413">
        <v>44585</v>
      </c>
      <c r="V1288" s="406">
        <v>5.2660453644166726E-3</v>
      </c>
      <c r="W1288" s="406">
        <v>5.2660495116571195E-3</v>
      </c>
      <c r="X1288" s="407">
        <f t="shared" ref="X1288:X1351" si="48">(V1288-W1288)*10000</f>
        <v>-4.1472404468945179E-5</v>
      </c>
      <c r="Z1288" s="400" t="s">
        <v>73</v>
      </c>
      <c r="AA1288" s="413">
        <v>44582</v>
      </c>
      <c r="AB1288" s="406">
        <v>5.3569787984287685E-3</v>
      </c>
      <c r="AC1288" s="406">
        <v>5.2765558639108878E-3</v>
      </c>
      <c r="AD1288" s="407">
        <f t="shared" ref="AD1288:AD1351" si="49">(AB1288-AC1288)*10000</f>
        <v>0.80422934517880751</v>
      </c>
    </row>
    <row r="1289" spans="20:30" x14ac:dyDescent="0.2">
      <c r="T1289" s="400" t="s">
        <v>73</v>
      </c>
      <c r="U1289" s="413">
        <v>44586</v>
      </c>
      <c r="V1289" s="406">
        <v>5.2835230193115949E-3</v>
      </c>
      <c r="W1289" s="406">
        <v>5.28352934821097E-3</v>
      </c>
      <c r="X1289" s="407">
        <f t="shared" si="48"/>
        <v>-6.3288993750604261E-5</v>
      </c>
      <c r="Z1289" s="400" t="s">
        <v>73</v>
      </c>
      <c r="AA1289" s="413">
        <v>44585</v>
      </c>
      <c r="AB1289" s="406">
        <v>5.3745655821685577E-3</v>
      </c>
      <c r="AC1289" s="406">
        <v>5.293786557635443E-3</v>
      </c>
      <c r="AD1289" s="407">
        <f t="shared" si="49"/>
        <v>0.80779024533114696</v>
      </c>
    </row>
    <row r="1290" spans="20:30" x14ac:dyDescent="0.2">
      <c r="T1290" s="400" t="s">
        <v>73</v>
      </c>
      <c r="U1290" s="413">
        <v>44587</v>
      </c>
      <c r="V1290" s="406">
        <v>5.3009944048464592E-3</v>
      </c>
      <c r="W1290" s="406">
        <v>5.3010028909982283E-3</v>
      </c>
      <c r="X1290" s="407">
        <f t="shared" si="48"/>
        <v>-8.486151769140915E-5</v>
      </c>
      <c r="Z1290" s="400" t="s">
        <v>73</v>
      </c>
      <c r="AA1290" s="413">
        <v>44586</v>
      </c>
      <c r="AB1290" s="406">
        <v>5.3921461215181215E-3</v>
      </c>
      <c r="AC1290" s="406">
        <v>5.3110137546208101E-3</v>
      </c>
      <c r="AD1290" s="407">
        <f t="shared" si="49"/>
        <v>0.81132366897311392</v>
      </c>
    </row>
    <row r="1291" spans="20:30" x14ac:dyDescent="0.2">
      <c r="T1291" s="400" t="s">
        <v>73</v>
      </c>
      <c r="U1291" s="413">
        <v>44588</v>
      </c>
      <c r="V1291" s="406">
        <v>5.3097269285199778E-3</v>
      </c>
      <c r="W1291" s="406">
        <v>5.3097364810629931E-3</v>
      </c>
      <c r="X1291" s="407">
        <f t="shared" si="48"/>
        <v>-9.5525430152815227E-5</v>
      </c>
      <c r="Z1291" s="400" t="s">
        <v>73</v>
      </c>
      <c r="AA1291" s="413">
        <v>44587</v>
      </c>
      <c r="AB1291" s="406">
        <v>5.4009332346536222E-3</v>
      </c>
      <c r="AC1291" s="406">
        <v>5.3196255762100186E-3</v>
      </c>
      <c r="AD1291" s="407">
        <f t="shared" si="49"/>
        <v>0.81307658443603537</v>
      </c>
    </row>
    <row r="1292" spans="20:30" x14ac:dyDescent="0.2">
      <c r="T1292" s="400" t="s">
        <v>73</v>
      </c>
      <c r="U1292" s="413">
        <v>44589</v>
      </c>
      <c r="V1292" s="406">
        <v>5.3184575301623354E-3</v>
      </c>
      <c r="W1292" s="406">
        <v>5.3184681418024862E-3</v>
      </c>
      <c r="X1292" s="407">
        <f t="shared" si="48"/>
        <v>-1.0611640150794133E-4</v>
      </c>
      <c r="Z1292" s="400" t="s">
        <v>73</v>
      </c>
      <c r="AA1292" s="413">
        <v>44588</v>
      </c>
      <c r="AB1292" s="406">
        <v>5.4097184332119715E-3</v>
      </c>
      <c r="AC1292" s="406">
        <v>5.3282363141853905E-3</v>
      </c>
      <c r="AD1292" s="407">
        <f t="shared" si="49"/>
        <v>0.81482119026581035</v>
      </c>
    </row>
    <row r="1293" spans="20:30" x14ac:dyDescent="0.2">
      <c r="T1293" s="400" t="s">
        <v>73</v>
      </c>
      <c r="U1293" s="413">
        <v>44592</v>
      </c>
      <c r="V1293" s="406">
        <v>5.3271861961576615E-3</v>
      </c>
      <c r="W1293" s="406">
        <v>5.3271978592766599E-3</v>
      </c>
      <c r="X1293" s="407">
        <f t="shared" si="48"/>
        <v>-1.166311899836181E-4</v>
      </c>
      <c r="Z1293" s="400" t="s">
        <v>73</v>
      </c>
      <c r="AA1293" s="413">
        <v>44589</v>
      </c>
      <c r="AB1293" s="406">
        <v>5.4185017037393897E-3</v>
      </c>
      <c r="AC1293" s="406">
        <v>5.3368459572813E-3</v>
      </c>
      <c r="AD1293" s="407">
        <f t="shared" si="49"/>
        <v>0.81655746458089706</v>
      </c>
    </row>
    <row r="1294" spans="20:30" x14ac:dyDescent="0.2">
      <c r="T1294" s="400" t="s">
        <v>73</v>
      </c>
      <c r="U1294" s="413">
        <v>44593</v>
      </c>
      <c r="V1294" s="406">
        <v>5.3446370065873142E-3</v>
      </c>
      <c r="W1294" s="406">
        <v>5.3446507481910242E-3</v>
      </c>
      <c r="X1294" s="407">
        <f t="shared" si="48"/>
        <v>-1.3741603709961636E-4</v>
      </c>
      <c r="Z1294" s="400" t="s">
        <v>73</v>
      </c>
      <c r="AA1294" s="413">
        <v>44592</v>
      </c>
      <c r="AB1294" s="406">
        <v>5.4360617484244091E-3</v>
      </c>
      <c r="AC1294" s="406">
        <v>5.3540615363326565E-3</v>
      </c>
      <c r="AD1294" s="407">
        <f t="shared" si="49"/>
        <v>0.82000212091752622</v>
      </c>
    </row>
    <row r="1295" spans="20:30" x14ac:dyDescent="0.2">
      <c r="T1295" s="400" t="s">
        <v>73</v>
      </c>
      <c r="U1295" s="413">
        <v>44594</v>
      </c>
      <c r="V1295" s="406">
        <v>5.3620812269856849E-3</v>
      </c>
      <c r="W1295" s="406">
        <v>5.3620970222685365E-3</v>
      </c>
      <c r="X1295" s="407">
        <f t="shared" si="48"/>
        <v>-1.5795282851636949E-4</v>
      </c>
      <c r="Z1295" s="400" t="s">
        <v>73</v>
      </c>
      <c r="AA1295" s="413">
        <v>44593</v>
      </c>
      <c r="AB1295" s="406">
        <v>5.4536152284516424E-3</v>
      </c>
      <c r="AC1295" s="406">
        <v>5.3712733507870593E-3</v>
      </c>
      <c r="AD1295" s="407">
        <f t="shared" si="49"/>
        <v>0.8234187766458303</v>
      </c>
    </row>
    <row r="1296" spans="20:30" x14ac:dyDescent="0.2">
      <c r="T1296" s="400" t="s">
        <v>73</v>
      </c>
      <c r="U1296" s="413">
        <v>44595</v>
      </c>
      <c r="V1296" s="406">
        <v>5.3708000078409156E-3</v>
      </c>
      <c r="W1296" s="406">
        <v>5.3708168174026686E-3</v>
      </c>
      <c r="X1296" s="407">
        <f t="shared" si="48"/>
        <v>-1.6809561752956226E-4</v>
      </c>
      <c r="Z1296" s="400" t="s">
        <v>73</v>
      </c>
      <c r="AA1296" s="413">
        <v>44594</v>
      </c>
      <c r="AB1296" s="406">
        <v>5.4623886519195274E-3</v>
      </c>
      <c r="AC1296" s="406">
        <v>5.3798773469429222E-3</v>
      </c>
      <c r="AD1296" s="407">
        <f t="shared" si="49"/>
        <v>0.82511304976605127</v>
      </c>
    </row>
    <row r="1297" spans="20:30" x14ac:dyDescent="0.2">
      <c r="T1297" s="400" t="s">
        <v>73</v>
      </c>
      <c r="U1297" s="413">
        <v>44596</v>
      </c>
      <c r="V1297" s="406">
        <v>5.3795167703841852E-3</v>
      </c>
      <c r="W1297" s="406">
        <v>5.3795345867686441E-3</v>
      </c>
      <c r="X1297" s="407">
        <f t="shared" si="48"/>
        <v>-1.7816384458892165E-4</v>
      </c>
      <c r="Z1297" s="400" t="s">
        <v>73</v>
      </c>
      <c r="AA1297" s="413">
        <v>44595</v>
      </c>
      <c r="AB1297" s="406">
        <v>5.4711600648536668E-3</v>
      </c>
      <c r="AC1297" s="406">
        <v>5.3884801792506449E-3</v>
      </c>
      <c r="AD1297" s="407">
        <f t="shared" si="49"/>
        <v>0.82679885603021908</v>
      </c>
    </row>
    <row r="1298" spans="20:30" x14ac:dyDescent="0.2">
      <c r="T1298" s="400" t="s">
        <v>73</v>
      </c>
      <c r="U1298" s="413">
        <v>44599</v>
      </c>
      <c r="V1298" s="406">
        <v>5.3882315010000646E-3</v>
      </c>
      <c r="W1298" s="406">
        <v>5.3882503165889441E-3</v>
      </c>
      <c r="X1298" s="407">
        <f t="shared" si="48"/>
        <v>-1.8815588879485257E-4</v>
      </c>
      <c r="Z1298" s="400" t="s">
        <v>73</v>
      </c>
      <c r="AA1298" s="413">
        <v>44596</v>
      </c>
      <c r="AB1298" s="406">
        <v>5.4799294533144534E-3</v>
      </c>
      <c r="AC1298" s="406">
        <v>5.3970818363639986E-3</v>
      </c>
      <c r="AD1298" s="407">
        <f t="shared" si="49"/>
        <v>0.82847616950454739</v>
      </c>
    </row>
    <row r="1299" spans="20:30" x14ac:dyDescent="0.2">
      <c r="T1299" s="400" t="s">
        <v>73</v>
      </c>
      <c r="U1299" s="413">
        <v>44600</v>
      </c>
      <c r="V1299" s="406">
        <v>5.4056541201340175E-3</v>
      </c>
      <c r="W1299" s="406">
        <v>5.4056749091212436E-3</v>
      </c>
      <c r="X1299" s="407">
        <f t="shared" si="48"/>
        <v>-2.0788987226127986E-4</v>
      </c>
      <c r="Z1299" s="400" t="s">
        <v>73</v>
      </c>
      <c r="AA1299" s="413">
        <v>44599</v>
      </c>
      <c r="AB1299" s="406">
        <v>5.4974614141646058E-3</v>
      </c>
      <c r="AC1299" s="406">
        <v>5.4142811751916389E-3</v>
      </c>
      <c r="AD1299" s="407">
        <f t="shared" si="49"/>
        <v>0.83180238972966825</v>
      </c>
    </row>
    <row r="1300" spans="20:30" x14ac:dyDescent="0.2">
      <c r="T1300" s="400" t="s">
        <v>73</v>
      </c>
      <c r="U1300" s="413">
        <v>44601</v>
      </c>
      <c r="V1300" s="406">
        <v>5.4230698284774897E-3</v>
      </c>
      <c r="W1300" s="406">
        <v>5.423092565430606E-3</v>
      </c>
      <c r="X1300" s="407">
        <f t="shared" si="48"/>
        <v>-2.273695311628271E-4</v>
      </c>
      <c r="Z1300" s="400" t="s">
        <v>73</v>
      </c>
      <c r="AA1300" s="413">
        <v>44600</v>
      </c>
      <c r="AB1300" s="406">
        <v>5.5149864901158597E-3</v>
      </c>
      <c r="AC1300" s="406">
        <v>5.431476481410907E-3</v>
      </c>
      <c r="AD1300" s="407">
        <f t="shared" si="49"/>
        <v>0.83510008704952743</v>
      </c>
    </row>
    <row r="1301" spans="20:30" x14ac:dyDescent="0.2">
      <c r="T1301" s="400" t="s">
        <v>73</v>
      </c>
      <c r="U1301" s="413">
        <v>44602</v>
      </c>
      <c r="V1301" s="406">
        <v>5.431774193036803E-3</v>
      </c>
      <c r="W1301" s="406">
        <v>5.4317978912650083E-3</v>
      </c>
      <c r="X1301" s="407">
        <f t="shared" si="48"/>
        <v>-2.3698228205325245E-4</v>
      </c>
      <c r="Z1301" s="400" t="s">
        <v>73</v>
      </c>
      <c r="AA1301" s="413">
        <v>44601</v>
      </c>
      <c r="AB1301" s="406">
        <v>5.5237455514112284E-3</v>
      </c>
      <c r="AC1301" s="406">
        <v>5.4400720896845296E-3</v>
      </c>
      <c r="AD1301" s="407">
        <f t="shared" si="49"/>
        <v>0.83673461726698795</v>
      </c>
    </row>
    <row r="1302" spans="20:30" x14ac:dyDescent="0.2">
      <c r="T1302" s="400" t="s">
        <v>73</v>
      </c>
      <c r="U1302" s="413">
        <v>44603</v>
      </c>
      <c r="V1302" s="406">
        <v>5.4404764429226166E-3</v>
      </c>
      <c r="W1302" s="406">
        <v>5.4405010948886737E-3</v>
      </c>
      <c r="X1302" s="407">
        <f t="shared" si="48"/>
        <v>-2.4651966057040453E-4</v>
      </c>
      <c r="Z1302" s="400" t="s">
        <v>73</v>
      </c>
      <c r="AA1302" s="413">
        <v>44602</v>
      </c>
      <c r="AB1302" s="406">
        <v>5.5325025060544743E-3</v>
      </c>
      <c r="AC1302" s="406">
        <v>5.4486664534707831E-3</v>
      </c>
      <c r="AD1302" s="407">
        <f t="shared" si="49"/>
        <v>0.83836052583691201</v>
      </c>
    </row>
    <row r="1303" spans="20:30" x14ac:dyDescent="0.2">
      <c r="T1303" s="400" t="s">
        <v>73</v>
      </c>
      <c r="U1303" s="413">
        <v>44606</v>
      </c>
      <c r="V1303" s="406">
        <v>5.4491765647625909E-3</v>
      </c>
      <c r="W1303" s="406">
        <v>5.4492021626861269E-3</v>
      </c>
      <c r="X1303" s="407">
        <f t="shared" si="48"/>
        <v>-2.5597923536055389E-4</v>
      </c>
      <c r="Z1303" s="400" t="s">
        <v>73</v>
      </c>
      <c r="AA1303" s="413">
        <v>44603</v>
      </c>
      <c r="AB1303" s="406">
        <v>5.5412573403490805E-3</v>
      </c>
      <c r="AC1303" s="406">
        <v>5.4572595616665239E-3</v>
      </c>
      <c r="AD1303" s="407">
        <f t="shared" si="49"/>
        <v>0.83997778682556523</v>
      </c>
    </row>
    <row r="1304" spans="20:30" x14ac:dyDescent="0.2">
      <c r="T1304" s="400" t="s">
        <v>73</v>
      </c>
      <c r="U1304" s="413">
        <v>44607</v>
      </c>
      <c r="V1304" s="406">
        <v>5.4665696456581573E-3</v>
      </c>
      <c r="W1304" s="406">
        <v>5.4665971097659968E-3</v>
      </c>
      <c r="X1304" s="407">
        <f t="shared" si="48"/>
        <v>-2.7464107839499097E-4</v>
      </c>
      <c r="Z1304" s="400" t="s">
        <v>73</v>
      </c>
      <c r="AA1304" s="413">
        <v>44606</v>
      </c>
      <c r="AB1304" s="406">
        <v>5.5587598724203702E-3</v>
      </c>
      <c r="AC1304" s="406">
        <v>5.4744415348392701E-3</v>
      </c>
      <c r="AD1304" s="407">
        <f t="shared" si="49"/>
        <v>0.84318337581100122</v>
      </c>
    </row>
    <row r="1305" spans="20:30" x14ac:dyDescent="0.2">
      <c r="T1305" s="400" t="s">
        <v>73</v>
      </c>
      <c r="U1305" s="413">
        <v>44608</v>
      </c>
      <c r="V1305" s="406">
        <v>5.4839554951416798E-3</v>
      </c>
      <c r="W1305" s="406">
        <v>5.4839847996587393E-3</v>
      </c>
      <c r="X1305" s="407">
        <f t="shared" si="48"/>
        <v>-2.9304517059486335E-4</v>
      </c>
      <c r="Z1305" s="400" t="s">
        <v>73</v>
      </c>
      <c r="AA1305" s="413">
        <v>44607</v>
      </c>
      <c r="AB1305" s="406">
        <v>5.576255199463853E-3</v>
      </c>
      <c r="AC1305" s="406">
        <v>5.4916192074059315E-3</v>
      </c>
      <c r="AD1305" s="407">
        <f t="shared" si="49"/>
        <v>0.84635992057921494</v>
      </c>
    </row>
    <row r="1306" spans="20:30" x14ac:dyDescent="0.2">
      <c r="T1306" s="400" t="s">
        <v>73</v>
      </c>
      <c r="U1306" s="413">
        <v>44609</v>
      </c>
      <c r="V1306" s="406">
        <v>5.4926447696849448E-3</v>
      </c>
      <c r="W1306" s="406">
        <v>5.4926749816628555E-3</v>
      </c>
      <c r="X1306" s="407">
        <f t="shared" si="48"/>
        <v>-3.0211977910740706E-4</v>
      </c>
      <c r="Z1306" s="400" t="s">
        <v>73</v>
      </c>
      <c r="AA1306" s="413">
        <v>44608</v>
      </c>
      <c r="AB1306" s="406">
        <v>5.5849992260824412E-3</v>
      </c>
      <c r="AC1306" s="406">
        <v>5.5002058647006247E-3</v>
      </c>
      <c r="AD1306" s="407">
        <f t="shared" si="49"/>
        <v>0.84793361381816501</v>
      </c>
    </row>
    <row r="1307" spans="20:30" x14ac:dyDescent="0.2">
      <c r="T1307" s="400" t="s">
        <v>73</v>
      </c>
      <c r="U1307" s="413">
        <v>44610</v>
      </c>
      <c r="V1307" s="406">
        <v>5.5013318335982372E-3</v>
      </c>
      <c r="W1307" s="406">
        <v>5.5013629450945418E-3</v>
      </c>
      <c r="X1307" s="407">
        <f t="shared" si="48"/>
        <v>-3.1111496304539465E-4</v>
      </c>
      <c r="Z1307" s="400" t="s">
        <v>73</v>
      </c>
      <c r="AA1307" s="413">
        <v>44609</v>
      </c>
      <c r="AB1307" s="406">
        <v>5.5937410500924573E-3</v>
      </c>
      <c r="AC1307" s="406">
        <v>5.5087911973548172E-3</v>
      </c>
      <c r="AD1307" s="407">
        <f t="shared" si="49"/>
        <v>0.84949852737640008</v>
      </c>
    </row>
    <row r="1308" spans="20:30" x14ac:dyDescent="0.2">
      <c r="T1308" s="400" t="s">
        <v>73</v>
      </c>
      <c r="U1308" s="413">
        <v>44613</v>
      </c>
      <c r="V1308" s="406">
        <v>5.5100166731852683E-3</v>
      </c>
      <c r="W1308" s="406">
        <v>5.5100486763385529E-3</v>
      </c>
      <c r="X1308" s="407">
        <f t="shared" si="48"/>
        <v>-3.2003153284561325E-4</v>
      </c>
      <c r="Z1308" s="400" t="s">
        <v>73</v>
      </c>
      <c r="AA1308" s="413">
        <v>44610</v>
      </c>
      <c r="AB1308" s="406">
        <v>5.6024806576355293E-3</v>
      </c>
      <c r="AC1308" s="406">
        <v>5.5173751939414165E-3</v>
      </c>
      <c r="AD1308" s="407">
        <f t="shared" si="49"/>
        <v>0.85105463694112871</v>
      </c>
    </row>
    <row r="1309" spans="20:30" x14ac:dyDescent="0.2">
      <c r="T1309" s="400" t="s">
        <v>73</v>
      </c>
      <c r="U1309" s="413">
        <v>44614</v>
      </c>
      <c r="V1309" s="406">
        <v>5.527378868929185E-3</v>
      </c>
      <c r="W1309" s="406">
        <v>5.5274126291957925E-3</v>
      </c>
      <c r="X1309" s="407">
        <f t="shared" si="48"/>
        <v>-3.3760266607459066E-4</v>
      </c>
      <c r="Z1309" s="400" t="s">
        <v>73</v>
      </c>
      <c r="AA1309" s="413">
        <v>44613</v>
      </c>
      <c r="AB1309" s="406">
        <v>5.6199524162049248E-3</v>
      </c>
      <c r="AC1309" s="406">
        <v>5.5345386758558811E-3</v>
      </c>
      <c r="AD1309" s="407">
        <f t="shared" si="49"/>
        <v>0.85413740349043688</v>
      </c>
    </row>
    <row r="1310" spans="20:30" x14ac:dyDescent="0.2">
      <c r="T1310" s="400" t="s">
        <v>73</v>
      </c>
      <c r="U1310" s="413">
        <v>44615</v>
      </c>
      <c r="V1310" s="406">
        <v>5.5447335123964825E-3</v>
      </c>
      <c r="W1310" s="406">
        <v>5.5447690037256584E-3</v>
      </c>
      <c r="X1310" s="407">
        <f t="shared" si="48"/>
        <v>-3.5491329175921238E-4</v>
      </c>
      <c r="Z1310" s="400" t="s">
        <v>73</v>
      </c>
      <c r="AA1310" s="413">
        <v>44614</v>
      </c>
      <c r="AB1310" s="406">
        <v>5.6374166493713268E-3</v>
      </c>
      <c r="AC1310" s="406">
        <v>5.5516975892025899E-3</v>
      </c>
      <c r="AD1310" s="407">
        <f t="shared" si="49"/>
        <v>0.85719060168736905</v>
      </c>
    </row>
    <row r="1311" spans="20:30" x14ac:dyDescent="0.2">
      <c r="T1311" s="400" t="s">
        <v>73</v>
      </c>
      <c r="U1311" s="413">
        <v>44616</v>
      </c>
      <c r="V1311" s="406">
        <v>5.5534070237707629E-3</v>
      </c>
      <c r="W1311" s="406">
        <v>5.5534433673688176E-3</v>
      </c>
      <c r="X1311" s="407">
        <f t="shared" si="48"/>
        <v>-3.634359805465559E-4</v>
      </c>
      <c r="Z1311" s="400" t="s">
        <v>73</v>
      </c>
      <c r="AA1311" s="413">
        <v>44615</v>
      </c>
      <c r="AB1311" s="406">
        <v>5.6461449690518783E-3</v>
      </c>
      <c r="AC1311" s="406">
        <v>5.5602747328266974E-3</v>
      </c>
      <c r="AD1311" s="407">
        <f t="shared" si="49"/>
        <v>0.85870236225180951</v>
      </c>
    </row>
    <row r="1312" spans="20:30" x14ac:dyDescent="0.2">
      <c r="T1312" s="400" t="s">
        <v>73</v>
      </c>
      <c r="U1312" s="413">
        <v>44617</v>
      </c>
      <c r="V1312" s="406">
        <v>5.5620782283158305E-3</v>
      </c>
      <c r="W1312" s="406">
        <v>5.5621154162403081E-3</v>
      </c>
      <c r="X1312" s="407">
        <f t="shared" si="48"/>
        <v>-3.7187924477669054E-4</v>
      </c>
      <c r="Z1312" s="400" t="s">
        <v>73</v>
      </c>
      <c r="AA1312" s="413">
        <v>44616</v>
      </c>
      <c r="AB1312" s="406">
        <v>5.6548709900056914E-3</v>
      </c>
      <c r="AC1312" s="406">
        <v>5.5688504715764855E-3</v>
      </c>
      <c r="AD1312" s="407">
        <f t="shared" si="49"/>
        <v>0.86020518429205839</v>
      </c>
    </row>
    <row r="1313" spans="20:30" x14ac:dyDescent="0.2">
      <c r="T1313" s="400" t="s">
        <v>73</v>
      </c>
      <c r="U1313" s="413">
        <v>44620</v>
      </c>
      <c r="V1313" s="406">
        <v>5.5707471120922131E-3</v>
      </c>
      <c r="W1313" s="406">
        <v>5.5707851364817053E-3</v>
      </c>
      <c r="X1313" s="407">
        <f t="shared" si="48"/>
        <v>-3.8024389492109789E-4</v>
      </c>
      <c r="Z1313" s="400" t="s">
        <v>73</v>
      </c>
      <c r="AA1313" s="413">
        <v>44617</v>
      </c>
      <c r="AB1313" s="406">
        <v>5.6635946984553917E-3</v>
      </c>
      <c r="AC1313" s="406">
        <v>5.577424793619592E-3</v>
      </c>
      <c r="AD1313" s="407">
        <f t="shared" si="49"/>
        <v>0.86169904835799693</v>
      </c>
    </row>
    <row r="1314" spans="20:30" x14ac:dyDescent="0.2">
      <c r="T1314" s="400" t="s">
        <v>73</v>
      </c>
      <c r="U1314" s="413">
        <v>44621</v>
      </c>
      <c r="V1314" s="406">
        <v>5.5880770756447365E-3</v>
      </c>
      <c r="W1314" s="406">
        <v>5.5881167463553028E-3</v>
      </c>
      <c r="X1314" s="407">
        <f t="shared" si="48"/>
        <v>-3.9670710566368228E-4</v>
      </c>
      <c r="Z1314" s="400" t="s">
        <v>73</v>
      </c>
      <c r="AA1314" s="413">
        <v>44620</v>
      </c>
      <c r="AB1314" s="406">
        <v>5.6810343384597209E-3</v>
      </c>
      <c r="AC1314" s="406">
        <v>5.5945686588295684E-3</v>
      </c>
      <c r="AD1314" s="407">
        <f t="shared" si="49"/>
        <v>0.86465679630152481</v>
      </c>
    </row>
    <row r="1315" spans="20:30" x14ac:dyDescent="0.2">
      <c r="T1315" s="400" t="s">
        <v>73</v>
      </c>
      <c r="U1315" s="413">
        <v>44622</v>
      </c>
      <c r="V1315" s="406">
        <v>5.6053991663919944E-3</v>
      </c>
      <c r="W1315" s="406">
        <v>5.6054404566496987E-3</v>
      </c>
      <c r="X1315" s="407">
        <f t="shared" si="48"/>
        <v>-4.1290257704260092E-4</v>
      </c>
      <c r="Z1315" s="400" t="s">
        <v>73</v>
      </c>
      <c r="AA1315" s="413">
        <v>44621</v>
      </c>
      <c r="AB1315" s="406">
        <v>5.6984661330406342E-3</v>
      </c>
      <c r="AC1315" s="406">
        <v>5.6117076874764573E-3</v>
      </c>
      <c r="AD1315" s="407">
        <f t="shared" si="49"/>
        <v>0.86758445564176845</v>
      </c>
    </row>
    <row r="1316" spans="20:30" x14ac:dyDescent="0.2">
      <c r="T1316" s="400" t="s">
        <v>73</v>
      </c>
      <c r="U1316" s="413">
        <v>44623</v>
      </c>
      <c r="V1316" s="406">
        <v>5.6140562408780008E-3</v>
      </c>
      <c r="W1316" s="406">
        <v>5.6140983276453229E-3</v>
      </c>
      <c r="X1316" s="407">
        <f t="shared" si="48"/>
        <v>-4.2086767322070673E-4</v>
      </c>
      <c r="Z1316" s="400" t="s">
        <v>73</v>
      </c>
      <c r="AA1316" s="413">
        <v>44622</v>
      </c>
      <c r="AB1316" s="406">
        <v>5.7071780731986878E-3</v>
      </c>
      <c r="AC1316" s="406">
        <v>5.6202747547392171E-3</v>
      </c>
      <c r="AD1316" s="407">
        <f t="shared" si="49"/>
        <v>0.86903318459470758</v>
      </c>
    </row>
    <row r="1317" spans="20:30" x14ac:dyDescent="0.2">
      <c r="T1317" s="400" t="s">
        <v>73</v>
      </c>
      <c r="U1317" s="413">
        <v>44624</v>
      </c>
      <c r="V1317" s="406">
        <v>5.6227109124165507E-3</v>
      </c>
      <c r="W1317" s="406">
        <v>5.6227537873458138E-3</v>
      </c>
      <c r="X1317" s="407">
        <f t="shared" si="48"/>
        <v>-4.2874929263164718E-4</v>
      </c>
      <c r="Z1317" s="400" t="s">
        <v>73</v>
      </c>
      <c r="AA1317" s="413">
        <v>44623</v>
      </c>
      <c r="AB1317" s="406">
        <v>5.7158876186738754E-3</v>
      </c>
      <c r="AC1317" s="406">
        <v>5.6288403366506461E-3</v>
      </c>
      <c r="AD1317" s="407">
        <f t="shared" si="49"/>
        <v>0.87047282023229244</v>
      </c>
    </row>
    <row r="1318" spans="20:30" x14ac:dyDescent="0.2">
      <c r="T1318" s="400" t="s">
        <v>73</v>
      </c>
      <c r="U1318" s="413">
        <v>44627</v>
      </c>
      <c r="V1318" s="406">
        <v>5.6313631670681799E-3</v>
      </c>
      <c r="W1318" s="406">
        <v>5.6314068222979791E-3</v>
      </c>
      <c r="X1318" s="407">
        <f t="shared" si="48"/>
        <v>-4.3655229799155482E-4</v>
      </c>
      <c r="Z1318" s="400" t="s">
        <v>73</v>
      </c>
      <c r="AA1318" s="413">
        <v>44624</v>
      </c>
      <c r="AB1318" s="406">
        <v>5.7245947555267422E-3</v>
      </c>
      <c r="AC1318" s="406">
        <v>5.6374044215404774E-3</v>
      </c>
      <c r="AD1318" s="407">
        <f t="shared" si="49"/>
        <v>0.87190333986264867</v>
      </c>
    </row>
    <row r="1319" spans="20:30" x14ac:dyDescent="0.2">
      <c r="T1319" s="400" t="s">
        <v>73</v>
      </c>
      <c r="U1319" s="413">
        <v>44628</v>
      </c>
      <c r="V1319" s="406">
        <v>5.6486595516195568E-3</v>
      </c>
      <c r="W1319" s="406">
        <v>5.648704740117228E-3</v>
      </c>
      <c r="X1319" s="407">
        <f t="shared" si="48"/>
        <v>-4.5188497671197481E-4</v>
      </c>
      <c r="Z1319" s="400" t="s">
        <v>73</v>
      </c>
      <c r="AA1319" s="413">
        <v>44627</v>
      </c>
      <c r="AB1319" s="406">
        <v>5.7420009322703839E-3</v>
      </c>
      <c r="AC1319" s="406">
        <v>5.6545275444100625E-3</v>
      </c>
      <c r="AD1319" s="407">
        <f t="shared" si="49"/>
        <v>0.8747338786032135</v>
      </c>
    </row>
    <row r="1320" spans="20:30" x14ac:dyDescent="0.2">
      <c r="T1320" s="400" t="s">
        <v>73</v>
      </c>
      <c r="U1320" s="413">
        <v>44629</v>
      </c>
      <c r="V1320" s="406">
        <v>5.6659477426331791E-3</v>
      </c>
      <c r="W1320" s="406">
        <v>5.6659944372903287E-3</v>
      </c>
      <c r="X1320" s="407">
        <f t="shared" si="48"/>
        <v>-4.6694657149584651E-4</v>
      </c>
      <c r="Z1320" s="400" t="s">
        <v>73</v>
      </c>
      <c r="AA1320" s="413">
        <v>44628</v>
      </c>
      <c r="AB1320" s="406">
        <v>5.7593989433532009E-3</v>
      </c>
      <c r="AC1320" s="406">
        <v>5.6716455627437651E-3</v>
      </c>
      <c r="AD1320" s="407">
        <f t="shared" si="49"/>
        <v>0.87753380609435772</v>
      </c>
    </row>
    <row r="1321" spans="20:30" x14ac:dyDescent="0.2">
      <c r="T1321" s="400" t="s">
        <v>73</v>
      </c>
      <c r="U1321" s="413">
        <v>44630</v>
      </c>
      <c r="V1321" s="406">
        <v>5.6745877069981606E-3</v>
      </c>
      <c r="W1321" s="406">
        <v>5.6746351410279288E-3</v>
      </c>
      <c r="X1321" s="407">
        <f t="shared" si="48"/>
        <v>-4.7434029768270158E-4</v>
      </c>
      <c r="Z1321" s="400" t="s">
        <v>73</v>
      </c>
      <c r="AA1321" s="413">
        <v>44629</v>
      </c>
      <c r="AB1321" s="406">
        <v>5.7680938316476936E-3</v>
      </c>
      <c r="AC1321" s="406">
        <v>5.6802019908735674E-3</v>
      </c>
      <c r="AD1321" s="407">
        <f t="shared" si="49"/>
        <v>0.87891840774126195</v>
      </c>
    </row>
    <row r="1322" spans="20:30" x14ac:dyDescent="0.2">
      <c r="T1322" s="400" t="s">
        <v>73</v>
      </c>
      <c r="U1322" s="413">
        <v>44631</v>
      </c>
      <c r="V1322" s="406">
        <v>5.6832251719733193E-3</v>
      </c>
      <c r="W1322" s="406">
        <v>5.6832733374332601E-3</v>
      </c>
      <c r="X1322" s="407">
        <f t="shared" si="48"/>
        <v>-4.8165459940775757E-4</v>
      </c>
      <c r="Z1322" s="400" t="s">
        <v>73</v>
      </c>
      <c r="AA1322" s="413">
        <v>44630</v>
      </c>
      <c r="AB1322" s="406">
        <v>5.7767862291411643E-3</v>
      </c>
      <c r="AC1322" s="406">
        <v>5.6887568530940326E-3</v>
      </c>
      <c r="AD1322" s="407">
        <f t="shared" si="49"/>
        <v>0.88029376047131691</v>
      </c>
    </row>
    <row r="1323" spans="20:30" x14ac:dyDescent="0.2">
      <c r="T1323" s="400" t="s">
        <v>73</v>
      </c>
      <c r="U1323" s="413">
        <v>44634</v>
      </c>
      <c r="V1323" s="406">
        <v>5.6918601240244305E-3</v>
      </c>
      <c r="W1323" s="406">
        <v>5.6919090124858285E-3</v>
      </c>
      <c r="X1323" s="407">
        <f t="shared" si="48"/>
        <v>-4.8888461398090277E-4</v>
      </c>
      <c r="Z1323" s="400" t="s">
        <v>73</v>
      </c>
      <c r="AA1323" s="413">
        <v>44631</v>
      </c>
      <c r="AB1323" s="406">
        <v>5.7854761221373041E-3</v>
      </c>
      <c r="AC1323" s="406">
        <v>5.6973101382211755E-3</v>
      </c>
      <c r="AD1323" s="407">
        <f t="shared" si="49"/>
        <v>0.88165983916128554</v>
      </c>
    </row>
    <row r="1324" spans="20:30" x14ac:dyDescent="0.2">
      <c r="T1324" s="400" t="s">
        <v>73</v>
      </c>
      <c r="U1324" s="413">
        <v>44635</v>
      </c>
      <c r="V1324" s="406">
        <v>5.7091215825695778E-3</v>
      </c>
      <c r="W1324" s="406">
        <v>5.7091718894985927E-3</v>
      </c>
      <c r="X1324" s="407">
        <f t="shared" si="48"/>
        <v>-5.0306929014892754E-4</v>
      </c>
      <c r="Z1324" s="400" t="s">
        <v>73</v>
      </c>
      <c r="AA1324" s="413">
        <v>44634</v>
      </c>
      <c r="AB1324" s="406">
        <v>5.8028474906507846E-3</v>
      </c>
      <c r="AC1324" s="406">
        <v>5.7144113931738719E-3</v>
      </c>
      <c r="AD1324" s="407">
        <f t="shared" si="49"/>
        <v>0.88436097476912723</v>
      </c>
    </row>
    <row r="1325" spans="20:30" x14ac:dyDescent="0.2">
      <c r="T1325" s="400" t="s">
        <v>73</v>
      </c>
      <c r="U1325" s="413">
        <v>44636</v>
      </c>
      <c r="V1325" s="406">
        <v>5.7263745268709247E-3</v>
      </c>
      <c r="W1325" s="406">
        <v>5.7264262246719015E-3</v>
      </c>
      <c r="X1325" s="407">
        <f t="shared" si="48"/>
        <v>-5.1697800976767405E-4</v>
      </c>
      <c r="Z1325" s="400" t="s">
        <v>73</v>
      </c>
      <c r="AA1325" s="413">
        <v>44635</v>
      </c>
      <c r="AB1325" s="406">
        <v>5.8202103732742875E-3</v>
      </c>
      <c r="AC1325" s="406">
        <v>5.7315072756041006E-3</v>
      </c>
      <c r="AD1325" s="407">
        <f t="shared" si="49"/>
        <v>0.88703097670186914</v>
      </c>
    </row>
    <row r="1326" spans="20:30" x14ac:dyDescent="0.2">
      <c r="T1326" s="400" t="s">
        <v>73</v>
      </c>
      <c r="U1326" s="413">
        <v>44637</v>
      </c>
      <c r="V1326" s="406">
        <v>5.7349967075583756E-3</v>
      </c>
      <c r="W1326" s="406">
        <v>5.7350490869466425E-3</v>
      </c>
      <c r="X1326" s="407">
        <f t="shared" si="48"/>
        <v>-5.237938826684746E-4</v>
      </c>
      <c r="Z1326" s="400" t="s">
        <v>73</v>
      </c>
      <c r="AA1326" s="413">
        <v>44636</v>
      </c>
      <c r="AB1326" s="406">
        <v>5.8288875373645882E-3</v>
      </c>
      <c r="AC1326" s="406">
        <v>5.7400525018296983E-3</v>
      </c>
      <c r="AD1326" s="407">
        <f t="shared" si="49"/>
        <v>0.88835035534889917</v>
      </c>
    </row>
    <row r="1327" spans="20:30" x14ac:dyDescent="0.2">
      <c r="T1327" s="400" t="s">
        <v>73</v>
      </c>
      <c r="U1327" s="413">
        <v>44638</v>
      </c>
      <c r="V1327" s="406">
        <v>5.7436162927381722E-3</v>
      </c>
      <c r="W1327" s="406">
        <v>5.7436693452850183E-3</v>
      </c>
      <c r="X1327" s="407">
        <f t="shared" si="48"/>
        <v>-5.3052546846073245E-4</v>
      </c>
      <c r="Z1327" s="400" t="s">
        <v>73</v>
      </c>
      <c r="AA1327" s="413">
        <v>44637</v>
      </c>
      <c r="AB1327" s="406">
        <v>5.83756211453607E-3</v>
      </c>
      <c r="AC1327" s="406">
        <v>5.7485960819124776E-3</v>
      </c>
      <c r="AD1327" s="407">
        <f t="shared" si="49"/>
        <v>0.88966032623592417</v>
      </c>
    </row>
    <row r="1328" spans="20:30" x14ac:dyDescent="0.2">
      <c r="T1328" s="400" t="s">
        <v>73</v>
      </c>
      <c r="U1328" s="413">
        <v>44641</v>
      </c>
      <c r="V1328" s="406">
        <v>5.75223326871337E-3</v>
      </c>
      <c r="W1328" s="406">
        <v>5.7522869860711272E-3</v>
      </c>
      <c r="X1328" s="407">
        <f t="shared" si="48"/>
        <v>-5.3717357757256112E-4</v>
      </c>
      <c r="Z1328" s="400" t="s">
        <v>73</v>
      </c>
      <c r="AA1328" s="413">
        <v>44638</v>
      </c>
      <c r="AB1328" s="406">
        <v>5.8462340910107368E-3</v>
      </c>
      <c r="AC1328" s="406">
        <v>5.7571380041005048E-3</v>
      </c>
      <c r="AD1328" s="407">
        <f t="shared" si="49"/>
        <v>0.89096086910231931</v>
      </c>
    </row>
    <row r="1329" spans="20:30" x14ac:dyDescent="0.2">
      <c r="T1329" s="400" t="s">
        <v>73</v>
      </c>
      <c r="U1329" s="413">
        <v>44642</v>
      </c>
      <c r="V1329" s="406">
        <v>5.7694584542465933E-3</v>
      </c>
      <c r="W1329" s="406">
        <v>5.7695134734172225E-3</v>
      </c>
      <c r="X1329" s="407">
        <f t="shared" si="48"/>
        <v>-5.5019170629166947E-4</v>
      </c>
      <c r="Z1329" s="400" t="s">
        <v>73</v>
      </c>
      <c r="AA1329" s="413">
        <v>44641</v>
      </c>
      <c r="AB1329" s="406">
        <v>5.8635693065696645E-3</v>
      </c>
      <c r="AC1329" s="406">
        <v>5.7742162657049567E-3</v>
      </c>
      <c r="AD1329" s="407">
        <f t="shared" si="49"/>
        <v>0.893530408647078</v>
      </c>
    </row>
    <row r="1330" spans="20:30" x14ac:dyDescent="0.2">
      <c r="T1330" s="400" t="s">
        <v>73</v>
      </c>
      <c r="U1330" s="413">
        <v>44643</v>
      </c>
      <c r="V1330" s="406">
        <v>5.7866748050219591E-3</v>
      </c>
      <c r="W1330" s="406">
        <v>5.7867310976604368E-3</v>
      </c>
      <c r="X1330" s="407">
        <f t="shared" si="48"/>
        <v>-5.6292638477700718E-4</v>
      </c>
      <c r="Z1330" s="400" t="s">
        <v>73</v>
      </c>
      <c r="AA1330" s="413">
        <v>44642</v>
      </c>
      <c r="AB1330" s="406">
        <v>5.8808957159350349E-3</v>
      </c>
      <c r="AC1330" s="406">
        <v>5.7912888867413916E-3</v>
      </c>
      <c r="AD1330" s="407">
        <f t="shared" si="49"/>
        <v>0.89606829193643323</v>
      </c>
    </row>
    <row r="1331" spans="20:30" x14ac:dyDescent="0.2">
      <c r="T1331" s="400" t="s">
        <v>73</v>
      </c>
      <c r="U1331" s="413">
        <v>44644</v>
      </c>
      <c r="V1331" s="406">
        <v>5.795278528475745E-3</v>
      </c>
      <c r="W1331" s="406">
        <v>5.7953354439436756E-3</v>
      </c>
      <c r="X1331" s="407">
        <f t="shared" si="48"/>
        <v>-5.6915467930643282E-4</v>
      </c>
      <c r="Z1331" s="400" t="s">
        <v>73</v>
      </c>
      <c r="AA1331" s="413">
        <v>44643</v>
      </c>
      <c r="AB1331" s="406">
        <v>5.8895544833998401E-3</v>
      </c>
      <c r="AC1331" s="406">
        <v>5.7998223483728866E-3</v>
      </c>
      <c r="AD1331" s="407">
        <f t="shared" si="49"/>
        <v>0.89732135026953519</v>
      </c>
    </row>
    <row r="1332" spans="20:30" x14ac:dyDescent="0.2">
      <c r="T1332" s="400" t="s">
        <v>73</v>
      </c>
      <c r="U1332" s="413">
        <v>44645</v>
      </c>
      <c r="V1332" s="406">
        <v>5.8038795603036434E-3</v>
      </c>
      <c r="W1332" s="406">
        <v>5.8039370899291816E-3</v>
      </c>
      <c r="X1332" s="407">
        <f t="shared" si="48"/>
        <v>-5.7529625538225992E-4</v>
      </c>
      <c r="Z1332" s="400" t="s">
        <v>73</v>
      </c>
      <c r="AA1332" s="413">
        <v>44644</v>
      </c>
      <c r="AB1332" s="406">
        <v>5.8982105676655266E-3</v>
      </c>
      <c r="AC1332" s="406">
        <v>5.8083540831413974E-3</v>
      </c>
      <c r="AD1332" s="407">
        <f t="shared" si="49"/>
        <v>0.89856484524129288</v>
      </c>
    </row>
    <row r="1333" spans="20:30" x14ac:dyDescent="0.2">
      <c r="T1333" s="400" t="s">
        <v>73</v>
      </c>
      <c r="U1333" s="413">
        <v>44648</v>
      </c>
      <c r="V1333" s="406">
        <v>5.8124778865659863E-3</v>
      </c>
      <c r="W1333" s="406">
        <v>5.812536022001471E-3</v>
      </c>
      <c r="X1333" s="407">
        <f t="shared" si="48"/>
        <v>-5.8135435484704678E-4</v>
      </c>
      <c r="Z1333" s="400" t="s">
        <v>73</v>
      </c>
      <c r="AA1333" s="413">
        <v>44645</v>
      </c>
      <c r="AB1333" s="406">
        <v>5.9068639553597445E-3</v>
      </c>
      <c r="AC1333" s="406">
        <v>5.8168840800248102E-3</v>
      </c>
      <c r="AD1333" s="407">
        <f t="shared" si="49"/>
        <v>0.89979875334934323</v>
      </c>
    </row>
    <row r="1334" spans="20:30" x14ac:dyDescent="0.2">
      <c r="T1334" s="400" t="s">
        <v>73</v>
      </c>
      <c r="U1334" s="413">
        <v>44649</v>
      </c>
      <c r="V1334" s="406">
        <v>5.8296654524383649E-3</v>
      </c>
      <c r="W1334" s="406">
        <v>5.8297247707458869E-3</v>
      </c>
      <c r="X1334" s="407">
        <f t="shared" si="48"/>
        <v>-5.9318307522003566E-4</v>
      </c>
      <c r="Z1334" s="400" t="s">
        <v>73</v>
      </c>
      <c r="AA1334" s="413">
        <v>44648</v>
      </c>
      <c r="AB1334" s="406">
        <v>5.9241616730317751E-3</v>
      </c>
      <c r="AC1334" s="406">
        <v>5.8339382226758902E-3</v>
      </c>
      <c r="AD1334" s="407">
        <f t="shared" si="49"/>
        <v>0.90223450355884915</v>
      </c>
    </row>
    <row r="1335" spans="20:30" x14ac:dyDescent="0.2">
      <c r="T1335" s="400" t="s">
        <v>73</v>
      </c>
      <c r="U1335" s="413">
        <v>44650</v>
      </c>
      <c r="V1335" s="406">
        <v>5.8468438625999082E-3</v>
      </c>
      <c r="W1335" s="406">
        <v>5.8469043353672166E-3</v>
      </c>
      <c r="X1335" s="407">
        <f t="shared" si="48"/>
        <v>-6.0472767308451802E-4</v>
      </c>
      <c r="Z1335" s="400" t="s">
        <v>73</v>
      </c>
      <c r="AA1335" s="413">
        <v>44649</v>
      </c>
      <c r="AB1335" s="406">
        <v>5.9414502643876576E-3</v>
      </c>
      <c r="AC1335" s="406">
        <v>5.8509864567601799E-3</v>
      </c>
      <c r="AD1335" s="407">
        <f t="shared" si="49"/>
        <v>0.90463807627477744</v>
      </c>
    </row>
    <row r="1336" spans="20:30" x14ac:dyDescent="0.2">
      <c r="T1336" s="400" t="s">
        <v>73</v>
      </c>
      <c r="U1336" s="413">
        <v>44651</v>
      </c>
      <c r="V1336" s="406">
        <v>5.8554284555075737E-3</v>
      </c>
      <c r="W1336" s="406">
        <v>5.8554894911308497E-3</v>
      </c>
      <c r="X1336" s="407">
        <f t="shared" si="48"/>
        <v>-6.1035623276015083E-4</v>
      </c>
      <c r="Z1336" s="400" t="s">
        <v>73</v>
      </c>
      <c r="AA1336" s="413">
        <v>44650</v>
      </c>
      <c r="AB1336" s="406">
        <v>5.9500899625630731E-3</v>
      </c>
      <c r="AC1336" s="406">
        <v>5.8595075907839711E-3</v>
      </c>
      <c r="AD1336" s="407">
        <f t="shared" si="49"/>
        <v>0.90582371779101933</v>
      </c>
    </row>
    <row r="1337" spans="20:30" x14ac:dyDescent="0.2">
      <c r="T1337" s="400" t="s">
        <v>73</v>
      </c>
      <c r="U1337" s="413">
        <v>44652</v>
      </c>
      <c r="V1337" s="406">
        <v>5.8640102605092611E-3</v>
      </c>
      <c r="W1337" s="406">
        <v>5.8640718503166654E-3</v>
      </c>
      <c r="X1337" s="407">
        <f t="shared" si="48"/>
        <v>-6.1589807404290042E-4</v>
      </c>
      <c r="Z1337" s="400" t="s">
        <v>73</v>
      </c>
      <c r="AA1337" s="413">
        <v>44651</v>
      </c>
      <c r="AB1337" s="406">
        <v>5.9587268817455777E-3</v>
      </c>
      <c r="AC1337" s="406">
        <v>5.8680269179542449E-3</v>
      </c>
      <c r="AD1337" s="407">
        <f t="shared" si="49"/>
        <v>0.90699963791332838</v>
      </c>
    </row>
    <row r="1338" spans="20:30" x14ac:dyDescent="0.2">
      <c r="T1338" s="400" t="s">
        <v>73</v>
      </c>
      <c r="U1338" s="413">
        <v>44655</v>
      </c>
      <c r="V1338" s="406">
        <v>5.8725892638274583E-3</v>
      </c>
      <c r="W1338" s="406">
        <v>5.8726513993092458E-3</v>
      </c>
      <c r="X1338" s="407">
        <f t="shared" si="48"/>
        <v>-6.2135481787572999E-4</v>
      </c>
      <c r="Z1338" s="400" t="s">
        <v>73</v>
      </c>
      <c r="AA1338" s="413">
        <v>44652</v>
      </c>
      <c r="AB1338" s="406">
        <v>5.9673610081576681E-3</v>
      </c>
      <c r="AC1338" s="406">
        <v>5.8765444264385017E-3</v>
      </c>
      <c r="AD1338" s="407">
        <f t="shared" si="49"/>
        <v>0.908165817191664</v>
      </c>
    </row>
    <row r="1339" spans="20:30" x14ac:dyDescent="0.2">
      <c r="T1339" s="400" t="s">
        <v>73</v>
      </c>
      <c r="U1339" s="413">
        <v>44656</v>
      </c>
      <c r="V1339" s="406">
        <v>5.8897378628067487E-3</v>
      </c>
      <c r="W1339" s="406">
        <v>5.8898010605826353E-3</v>
      </c>
      <c r="X1339" s="407">
        <f t="shared" si="48"/>
        <v>-6.319777588661285E-4</v>
      </c>
      <c r="Z1339" s="400" t="s">
        <v>73</v>
      </c>
      <c r="AA1339" s="413">
        <v>44655</v>
      </c>
      <c r="AB1339" s="406">
        <v>5.9846198830510863E-3</v>
      </c>
      <c r="AC1339" s="406">
        <v>5.8935733246049697E-3</v>
      </c>
      <c r="AD1339" s="407">
        <f t="shared" si="49"/>
        <v>0.91046558446116621</v>
      </c>
    </row>
    <row r="1340" spans="20:30" x14ac:dyDescent="0.2">
      <c r="T1340" s="400" t="s">
        <v>73</v>
      </c>
      <c r="U1340" s="413">
        <v>44657</v>
      </c>
      <c r="V1340" s="406">
        <v>5.9068769855267602E-3</v>
      </c>
      <c r="W1340" s="406">
        <v>5.9069412165014337E-3</v>
      </c>
      <c r="X1340" s="407">
        <f t="shared" si="48"/>
        <v>-6.4230974673555596E-4</v>
      </c>
      <c r="Z1340" s="400" t="s">
        <v>73</v>
      </c>
      <c r="AA1340" s="413">
        <v>44656</v>
      </c>
      <c r="AB1340" s="406">
        <v>6.0018693114443902E-3</v>
      </c>
      <c r="AC1340" s="406">
        <v>5.9105960461866515E-3</v>
      </c>
      <c r="AD1340" s="407">
        <f t="shared" si="49"/>
        <v>0.91273265257738734</v>
      </c>
    </row>
    <row r="1341" spans="20:30" x14ac:dyDescent="0.2">
      <c r="T1341" s="400" t="s">
        <v>73</v>
      </c>
      <c r="U1341" s="413">
        <v>44658</v>
      </c>
      <c r="V1341" s="406">
        <v>5.9154417743333765E-3</v>
      </c>
      <c r="W1341" s="406">
        <v>5.9155065073801154E-3</v>
      </c>
      <c r="X1341" s="407">
        <f t="shared" si="48"/>
        <v>-6.4733046738901789E-4</v>
      </c>
      <c r="Z1341" s="400" t="s">
        <v>73</v>
      </c>
      <c r="AA1341" s="413">
        <v>44657</v>
      </c>
      <c r="AB1341" s="406">
        <v>6.010489268153462E-3</v>
      </c>
      <c r="AC1341" s="406">
        <v>5.9191042899949635E-3</v>
      </c>
      <c r="AD1341" s="407">
        <f t="shared" si="49"/>
        <v>0.91384978158498553</v>
      </c>
    </row>
    <row r="1342" spans="20:30" x14ac:dyDescent="0.2">
      <c r="T1342" s="400" t="s">
        <v>73</v>
      </c>
      <c r="U1342" s="413">
        <v>44659</v>
      </c>
      <c r="V1342" s="406">
        <v>5.9240036790347301E-3</v>
      </c>
      <c r="W1342" s="406">
        <v>5.9240689054816994E-3</v>
      </c>
      <c r="X1342" s="407">
        <f t="shared" si="48"/>
        <v>-6.522644696929647E-4</v>
      </c>
      <c r="Z1342" s="400" t="s">
        <v>73</v>
      </c>
      <c r="AA1342" s="413">
        <v>44658</v>
      </c>
      <c r="AB1342" s="406">
        <v>6.0191063496703662E-3</v>
      </c>
      <c r="AC1342" s="406">
        <v>5.9276106464727068E-3</v>
      </c>
      <c r="AD1342" s="407">
        <f t="shared" si="49"/>
        <v>0.91495703197659417</v>
      </c>
    </row>
    <row r="1343" spans="20:30" x14ac:dyDescent="0.2">
      <c r="T1343" s="400" t="s">
        <v>73</v>
      </c>
      <c r="U1343" s="413">
        <v>44662</v>
      </c>
      <c r="V1343" s="406">
        <v>5.932562685853497E-3</v>
      </c>
      <c r="W1343" s="406">
        <v>5.9326283967046844E-3</v>
      </c>
      <c r="X1343" s="407">
        <f t="shared" si="48"/>
        <v>-6.5710851187422703E-4</v>
      </c>
      <c r="Z1343" s="400" t="s">
        <v>73</v>
      </c>
      <c r="AA1343" s="413">
        <v>44659</v>
      </c>
      <c r="AB1343" s="406">
        <v>6.027720542379874E-3</v>
      </c>
      <c r="AC1343" s="406">
        <v>5.9361151041117466E-3</v>
      </c>
      <c r="AD1343" s="407">
        <f t="shared" si="49"/>
        <v>0.91605438268127326</v>
      </c>
    </row>
    <row r="1344" spans="20:30" x14ac:dyDescent="0.2">
      <c r="T1344" s="400" t="s">
        <v>73</v>
      </c>
      <c r="U1344" s="413">
        <v>44663</v>
      </c>
      <c r="V1344" s="406">
        <v>5.9496709711573253E-3</v>
      </c>
      <c r="W1344" s="406">
        <v>5.9497376217370352E-3</v>
      </c>
      <c r="X1344" s="407">
        <f t="shared" si="48"/>
        <v>-6.6650579709850999E-4</v>
      </c>
      <c r="Z1344" s="400" t="s">
        <v>73</v>
      </c>
      <c r="AA1344" s="413">
        <v>44662</v>
      </c>
      <c r="AB1344" s="406">
        <v>6.0449392296502685E-3</v>
      </c>
      <c r="AC1344" s="406">
        <v>5.9531176321258794E-3</v>
      </c>
      <c r="AD1344" s="407">
        <f t="shared" si="49"/>
        <v>0.91821597524389087</v>
      </c>
    </row>
    <row r="1345" spans="20:30" x14ac:dyDescent="0.2">
      <c r="T1345" s="400" t="s">
        <v>73</v>
      </c>
      <c r="U1345" s="413">
        <v>44664</v>
      </c>
      <c r="V1345" s="406">
        <v>5.9667694594850371E-3</v>
      </c>
      <c r="W1345" s="406">
        <v>5.9668370202622294E-3</v>
      </c>
      <c r="X1345" s="407">
        <f t="shared" si="48"/>
        <v>-6.7560777192339494E-4</v>
      </c>
      <c r="Z1345" s="400" t="s">
        <v>73</v>
      </c>
      <c r="AA1345" s="413">
        <v>44663</v>
      </c>
      <c r="AB1345" s="406">
        <v>6.0621481503263892E-3</v>
      </c>
      <c r="AC1345" s="406">
        <v>5.9701137157123088E-3</v>
      </c>
      <c r="AD1345" s="407">
        <f t="shared" si="49"/>
        <v>0.92034434614080352</v>
      </c>
    </row>
    <row r="1346" spans="20:30" x14ac:dyDescent="0.2">
      <c r="T1346" s="400" t="s">
        <v>73</v>
      </c>
      <c r="U1346" s="413">
        <v>44665</v>
      </c>
      <c r="V1346" s="406">
        <v>5.9753137707972267E-3</v>
      </c>
      <c r="W1346" s="406">
        <v>5.9753817717279828E-3</v>
      </c>
      <c r="X1346" s="407">
        <f t="shared" si="48"/>
        <v>-6.800093075610969E-4</v>
      </c>
      <c r="Z1346" s="400" t="s">
        <v>73</v>
      </c>
      <c r="AA1346" s="413">
        <v>44664</v>
      </c>
      <c r="AB1346" s="406">
        <v>6.0707476929053447E-3</v>
      </c>
      <c r="AC1346" s="406">
        <v>5.9786085065346778E-3</v>
      </c>
      <c r="AD1346" s="407">
        <f t="shared" si="49"/>
        <v>0.92139186370666926</v>
      </c>
    </row>
    <row r="1347" spans="20:30" x14ac:dyDescent="0.2">
      <c r="T1347" s="400" t="s">
        <v>73</v>
      </c>
      <c r="U1347" s="413">
        <v>44670</v>
      </c>
      <c r="V1347" s="406">
        <v>5.9838551017245452E-3</v>
      </c>
      <c r="W1347" s="406">
        <v>5.9839235341370344E-3</v>
      </c>
      <c r="X1347" s="407">
        <f t="shared" si="48"/>
        <v>-6.8432412489265182E-4</v>
      </c>
      <c r="Z1347" s="400" t="s">
        <v>73</v>
      </c>
      <c r="AA1347" s="413">
        <v>44665</v>
      </c>
      <c r="AB1347" s="406">
        <v>6.0793442644177815E-3</v>
      </c>
      <c r="AC1347" s="406">
        <v>5.9871013295501327E-3</v>
      </c>
      <c r="AD1347" s="407">
        <f t="shared" si="49"/>
        <v>0.92242934867648763</v>
      </c>
    </row>
    <row r="1348" spans="20:30" x14ac:dyDescent="0.2">
      <c r="T1348" s="400" t="s">
        <v>73</v>
      </c>
      <c r="U1348" s="413">
        <v>44671</v>
      </c>
      <c r="V1348" s="406">
        <v>6.0094580397280764E-3</v>
      </c>
      <c r="W1348" s="406">
        <v>6.0095277036776662E-3</v>
      </c>
      <c r="X1348" s="407">
        <f t="shared" si="48"/>
        <v>-6.9663949589862662E-4</v>
      </c>
      <c r="Z1348" s="400" t="s">
        <v>73</v>
      </c>
      <c r="AA1348" s="413">
        <v>44670</v>
      </c>
      <c r="AB1348" s="406">
        <v>6.1051129884849113E-3</v>
      </c>
      <c r="AC1348" s="406">
        <v>6.0125658633748882E-3</v>
      </c>
      <c r="AD1348" s="407">
        <f t="shared" si="49"/>
        <v>0.92547125110023154</v>
      </c>
    </row>
    <row r="1349" spans="20:30" x14ac:dyDescent="0.2">
      <c r="T1349" s="400" t="s">
        <v>73</v>
      </c>
      <c r="U1349" s="413">
        <v>44672</v>
      </c>
      <c r="V1349" s="406">
        <v>6.035039730504144E-3</v>
      </c>
      <c r="W1349" s="406">
        <v>6.0351105631340019E-3</v>
      </c>
      <c r="X1349" s="407">
        <f t="shared" si="48"/>
        <v>-7.083262985787403E-4</v>
      </c>
      <c r="Z1349" s="400" t="s">
        <v>73</v>
      </c>
      <c r="AA1349" s="413">
        <v>44671</v>
      </c>
      <c r="AB1349" s="406">
        <v>6.130860530043439E-3</v>
      </c>
      <c r="AC1349" s="406">
        <v>6.0380163010166164E-3</v>
      </c>
      <c r="AD1349" s="407">
        <f t="shared" si="49"/>
        <v>0.92844229026822589</v>
      </c>
    </row>
    <row r="1350" spans="20:30" x14ac:dyDescent="0.2">
      <c r="T1350" s="400" t="s">
        <v>73</v>
      </c>
      <c r="U1350" s="413">
        <v>44673</v>
      </c>
      <c r="V1350" s="406">
        <v>6.0435598142651844E-3</v>
      </c>
      <c r="W1350" s="406">
        <v>6.0436310154047277E-3</v>
      </c>
      <c r="X1350" s="407">
        <f t="shared" si="48"/>
        <v>-7.1201139543314307E-4</v>
      </c>
      <c r="Z1350" s="400" t="s">
        <v>73</v>
      </c>
      <c r="AA1350" s="413">
        <v>44672</v>
      </c>
      <c r="AB1350" s="406">
        <v>6.139435919050874E-3</v>
      </c>
      <c r="AC1350" s="406">
        <v>6.0464950278003859E-3</v>
      </c>
      <c r="AD1350" s="407">
        <f t="shared" si="49"/>
        <v>0.92940891250488034</v>
      </c>
    </row>
    <row r="1351" spans="20:30" x14ac:dyDescent="0.2">
      <c r="T1351" s="400" t="s">
        <v>73</v>
      </c>
      <c r="U1351" s="413">
        <v>44676</v>
      </c>
      <c r="V1351" s="406">
        <v>6.0520768076648196E-3</v>
      </c>
      <c r="W1351" s="406">
        <v>6.0521483682369967E-3</v>
      </c>
      <c r="X1351" s="407">
        <f t="shared" si="48"/>
        <v>-7.1560572177144233E-4</v>
      </c>
      <c r="Z1351" s="400" t="s">
        <v>73</v>
      </c>
      <c r="AA1351" s="413">
        <v>44673</v>
      </c>
      <c r="AB1351" s="406">
        <v>6.1480082270963321E-3</v>
      </c>
      <c r="AC1351" s="406">
        <v>6.0549716950352465E-3</v>
      </c>
      <c r="AD1351" s="407">
        <f t="shared" si="49"/>
        <v>0.93036532061085631</v>
      </c>
    </row>
    <row r="1352" spans="20:30" x14ac:dyDescent="0.2">
      <c r="T1352" s="400" t="s">
        <v>73</v>
      </c>
      <c r="U1352" s="413">
        <v>44677</v>
      </c>
      <c r="V1352" s="406">
        <v>6.0691004248553844E-3</v>
      </c>
      <c r="W1352" s="406">
        <v>6.0691726739565705E-3</v>
      </c>
      <c r="X1352" s="407">
        <f t="shared" ref="X1352:X1415" si="50">(V1352-W1352)*10000</f>
        <v>-7.2249101186125375E-4</v>
      </c>
      <c r="Z1352" s="400" t="s">
        <v>73</v>
      </c>
      <c r="AA1352" s="413">
        <v>44676</v>
      </c>
      <c r="AB1352" s="406">
        <v>6.1651425046422344E-3</v>
      </c>
      <c r="AC1352" s="406">
        <v>6.0719181064074496E-3</v>
      </c>
      <c r="AD1352" s="407">
        <f t="shared" ref="AD1352:AD1415" si="51">(AB1352-AC1352)*10000</f>
        <v>0.93224398234784811</v>
      </c>
    </row>
    <row r="1353" spans="20:30" x14ac:dyDescent="0.2">
      <c r="T1353" s="400" t="s">
        <v>73</v>
      </c>
      <c r="U1353" s="413">
        <v>44678</v>
      </c>
      <c r="V1353" s="406">
        <v>6.0861136035616345E-3</v>
      </c>
      <c r="W1353" s="406">
        <v>6.0861865108507293E-3</v>
      </c>
      <c r="X1353" s="407">
        <f t="shared" si="50"/>
        <v>-7.2907289094814587E-4</v>
      </c>
      <c r="Z1353" s="400" t="s">
        <v>73</v>
      </c>
      <c r="AA1353" s="413">
        <v>44677</v>
      </c>
      <c r="AB1353" s="406">
        <v>6.1822663750845898E-3</v>
      </c>
      <c r="AC1353" s="406">
        <v>6.0888575373502741E-3</v>
      </c>
      <c r="AD1353" s="407">
        <f t="shared" si="51"/>
        <v>0.93408837734315631</v>
      </c>
    </row>
    <row r="1354" spans="20:30" x14ac:dyDescent="0.2">
      <c r="T1354" s="400" t="s">
        <v>73</v>
      </c>
      <c r="U1354" s="413">
        <v>44679</v>
      </c>
      <c r="V1354" s="406">
        <v>6.0946149393850289E-3</v>
      </c>
      <c r="W1354" s="406">
        <v>6.0946881604783849E-3</v>
      </c>
      <c r="X1354" s="407">
        <f t="shared" si="50"/>
        <v>-7.3221093356036493E-4</v>
      </c>
      <c r="Z1354" s="400" t="s">
        <v>73</v>
      </c>
      <c r="AA1354" s="413">
        <v>44678</v>
      </c>
      <c r="AB1354" s="406">
        <v>6.1908230724699882E-3</v>
      </c>
      <c r="AC1354" s="406">
        <v>6.0973237338934772E-3</v>
      </c>
      <c r="AD1354" s="407">
        <f t="shared" si="51"/>
        <v>0.93499338576510937</v>
      </c>
    </row>
    <row r="1355" spans="20:30" x14ac:dyDescent="0.2">
      <c r="T1355" s="400" t="s">
        <v>73</v>
      </c>
      <c r="U1355" s="413">
        <v>44680</v>
      </c>
      <c r="V1355" s="406">
        <v>6.1031131024258806E-3</v>
      </c>
      <c r="W1355" s="406">
        <v>6.1031866281654069E-3</v>
      </c>
      <c r="X1355" s="407">
        <f t="shared" si="50"/>
        <v>-7.3525739526306144E-4</v>
      </c>
      <c r="Z1355" s="400" t="s">
        <v>73</v>
      </c>
      <c r="AA1355" s="413">
        <v>44679</v>
      </c>
      <c r="AB1355" s="406">
        <v>6.1993766065533496E-3</v>
      </c>
      <c r="AC1355" s="406">
        <v>6.1057878018386073E-3</v>
      </c>
      <c r="AD1355" s="407">
        <f t="shared" si="51"/>
        <v>0.93588804714742246</v>
      </c>
    </row>
    <row r="1356" spans="20:30" x14ac:dyDescent="0.2">
      <c r="T1356" s="400" t="s">
        <v>73</v>
      </c>
      <c r="U1356" s="413">
        <v>44683</v>
      </c>
      <c r="V1356" s="406">
        <v>6.1116080789876941E-3</v>
      </c>
      <c r="W1356" s="406">
        <v>6.1116819001342569E-3</v>
      </c>
      <c r="X1356" s="407">
        <f t="shared" si="50"/>
        <v>-7.382114656281219E-4</v>
      </c>
      <c r="Z1356" s="400" t="s">
        <v>73</v>
      </c>
      <c r="AA1356" s="413">
        <v>44680</v>
      </c>
      <c r="AB1356" s="406">
        <v>6.207926963557135E-3</v>
      </c>
      <c r="AC1356" s="406">
        <v>6.1142497296773112E-3</v>
      </c>
      <c r="AD1356" s="407">
        <f t="shared" si="51"/>
        <v>0.9367723387982384</v>
      </c>
    </row>
    <row r="1357" spans="20:30" x14ac:dyDescent="0.2">
      <c r="T1357" s="400" t="s">
        <v>73</v>
      </c>
      <c r="U1357" s="413">
        <v>44684</v>
      </c>
      <c r="V1357" s="406">
        <v>6.1285873416149859E-3</v>
      </c>
      <c r="W1357" s="406">
        <v>6.1286617228740736E-3</v>
      </c>
      <c r="X1357" s="407">
        <f t="shared" si="50"/>
        <v>-7.4381259087749618E-4</v>
      </c>
      <c r="Z1357" s="400" t="s">
        <v>73</v>
      </c>
      <c r="AA1357" s="413">
        <v>44683</v>
      </c>
      <c r="AB1357" s="406">
        <v>6.2250170190436462E-3</v>
      </c>
      <c r="AC1357" s="406">
        <v>6.1311663943920784E-3</v>
      </c>
      <c r="AD1357" s="407">
        <f t="shared" si="51"/>
        <v>0.93850624651567804</v>
      </c>
    </row>
    <row r="1358" spans="20:30" x14ac:dyDescent="0.2">
      <c r="T1358" s="400" t="s">
        <v>73</v>
      </c>
      <c r="U1358" s="413">
        <v>44685</v>
      </c>
      <c r="V1358" s="406">
        <v>6.1455558452203664E-3</v>
      </c>
      <c r="W1358" s="406">
        <v>6.1456307556847813E-3</v>
      </c>
      <c r="X1358" s="407">
        <f t="shared" si="50"/>
        <v>-7.491046441487903E-4</v>
      </c>
      <c r="Z1358" s="400" t="s">
        <v>73</v>
      </c>
      <c r="AA1358" s="413">
        <v>44684</v>
      </c>
      <c r="AB1358" s="406">
        <v>6.2420963471733083E-3</v>
      </c>
      <c r="AC1358" s="406">
        <v>6.1480758106946445E-3</v>
      </c>
      <c r="AD1358" s="407">
        <f t="shared" si="51"/>
        <v>0.94020536478663796</v>
      </c>
    </row>
    <row r="1359" spans="20:30" x14ac:dyDescent="0.2">
      <c r="T1359" s="400" t="s">
        <v>73</v>
      </c>
      <c r="U1359" s="413">
        <v>44686</v>
      </c>
      <c r="V1359" s="406">
        <v>6.1540346830499847E-3</v>
      </c>
      <c r="W1359" s="406">
        <v>6.1541098426447253E-3</v>
      </c>
      <c r="X1359" s="407">
        <f t="shared" si="50"/>
        <v>-7.5159594740623059E-4</v>
      </c>
      <c r="Z1359" s="400" t="s">
        <v>73</v>
      </c>
      <c r="AA1359" s="413">
        <v>44685</v>
      </c>
      <c r="AB1359" s="406">
        <v>6.2506306132527265E-3</v>
      </c>
      <c r="AC1359" s="406">
        <v>6.1565268658640539E-3</v>
      </c>
      <c r="AD1359" s="407">
        <f t="shared" si="51"/>
        <v>0.94103747388672543</v>
      </c>
    </row>
    <row r="1360" spans="20:30" x14ac:dyDescent="0.2">
      <c r="T1360" s="400" t="s">
        <v>73</v>
      </c>
      <c r="U1360" s="413">
        <v>44687</v>
      </c>
      <c r="V1360" s="406">
        <v>6.1625102518981876E-3</v>
      </c>
      <c r="W1360" s="406">
        <v>6.16258565130308E-3</v>
      </c>
      <c r="X1360" s="407">
        <f t="shared" si="50"/>
        <v>-7.5399404892394217E-4</v>
      </c>
      <c r="Z1360" s="400" t="s">
        <v>73</v>
      </c>
      <c r="AA1360" s="413">
        <v>44686</v>
      </c>
      <c r="AB1360" s="406">
        <v>6.2591616199933545E-3</v>
      </c>
      <c r="AC1360" s="406">
        <v>6.1649757121208081E-3</v>
      </c>
      <c r="AD1360" s="407">
        <f t="shared" si="51"/>
        <v>0.94185907872546337</v>
      </c>
    </row>
    <row r="1361" spans="20:30" x14ac:dyDescent="0.2">
      <c r="T1361" s="400" t="s">
        <v>73</v>
      </c>
      <c r="U1361" s="413">
        <v>44690</v>
      </c>
      <c r="V1361" s="406">
        <v>6.1709825381499077E-3</v>
      </c>
      <c r="W1361" s="406">
        <v>6.1710581680447752E-3</v>
      </c>
      <c r="X1361" s="407">
        <f t="shared" si="50"/>
        <v>-7.5629894867590419E-4</v>
      </c>
      <c r="Z1361" s="400" t="s">
        <v>73</v>
      </c>
      <c r="AA1361" s="413">
        <v>44687</v>
      </c>
      <c r="AB1361" s="406">
        <v>6.2676893536180427E-3</v>
      </c>
      <c r="AC1361" s="406">
        <v>6.1734223378758874E-3</v>
      </c>
      <c r="AD1361" s="407">
        <f t="shared" si="51"/>
        <v>0.9426701574215528</v>
      </c>
    </row>
    <row r="1362" spans="20:30" x14ac:dyDescent="0.2">
      <c r="T1362" s="400" t="s">
        <v>73</v>
      </c>
      <c r="U1362" s="413">
        <v>44691</v>
      </c>
      <c r="V1362" s="406">
        <v>6.1879160993698699E-3</v>
      </c>
      <c r="W1362" s="406">
        <v>6.187992158975795E-3</v>
      </c>
      <c r="X1362" s="407">
        <f t="shared" si="50"/>
        <v>-7.6059605925125895E-4</v>
      </c>
      <c r="Z1362" s="400" t="s">
        <v>73</v>
      </c>
      <c r="AA1362" s="413">
        <v>44690</v>
      </c>
      <c r="AB1362" s="406">
        <v>6.2847338420149168E-3</v>
      </c>
      <c r="AC1362" s="406">
        <v>6.190308130362243E-3</v>
      </c>
      <c r="AD1362" s="407">
        <f t="shared" si="51"/>
        <v>0.94425711652673838</v>
      </c>
    </row>
    <row r="1363" spans="20:30" x14ac:dyDescent="0.2">
      <c r="T1363" s="400" t="s">
        <v>73</v>
      </c>
      <c r="U1363" s="413">
        <v>44692</v>
      </c>
      <c r="V1363" s="406">
        <v>6.2048385808297956E-3</v>
      </c>
      <c r="W1363" s="406">
        <v>6.2049150387534216E-3</v>
      </c>
      <c r="X1363" s="407">
        <f t="shared" si="50"/>
        <v>-7.6457923625997126E-4</v>
      </c>
      <c r="Z1363" s="400" t="s">
        <v>73</v>
      </c>
      <c r="AA1363" s="413">
        <v>44691</v>
      </c>
      <c r="AB1363" s="406">
        <v>6.3017672829455626E-3</v>
      </c>
      <c r="AC1363" s="406">
        <v>6.2071864064407907E-3</v>
      </c>
      <c r="AD1363" s="407">
        <f t="shared" si="51"/>
        <v>0.94580876504771894</v>
      </c>
    </row>
    <row r="1364" spans="20:30" x14ac:dyDescent="0.2">
      <c r="T1364" s="400" t="s">
        <v>73</v>
      </c>
      <c r="U1364" s="413">
        <v>44693</v>
      </c>
      <c r="V1364" s="406">
        <v>6.2132942472744503E-3</v>
      </c>
      <c r="W1364" s="406">
        <v>6.2133708886819615E-3</v>
      </c>
      <c r="X1364" s="407">
        <f t="shared" si="50"/>
        <v>-7.6641407511200688E-4</v>
      </c>
      <c r="Z1364" s="400" t="s">
        <v>73</v>
      </c>
      <c r="AA1364" s="413">
        <v>44692</v>
      </c>
      <c r="AB1364" s="406">
        <v>6.3102784453005706E-3</v>
      </c>
      <c r="AC1364" s="406">
        <v>6.2156217576299858E-3</v>
      </c>
      <c r="AD1364" s="407">
        <f t="shared" si="51"/>
        <v>0.94656687670584794</v>
      </c>
    </row>
    <row r="1365" spans="20:30" x14ac:dyDescent="0.2">
      <c r="T1365" s="400" t="s">
        <v>73</v>
      </c>
      <c r="U1365" s="413">
        <v>44694</v>
      </c>
      <c r="V1365" s="406">
        <v>6.2217465485388751E-3</v>
      </c>
      <c r="W1365" s="406">
        <v>6.2218233640290556E-3</v>
      </c>
      <c r="X1365" s="407">
        <f t="shared" si="50"/>
        <v>-7.6815490180487389E-4</v>
      </c>
      <c r="Z1365" s="400" t="s">
        <v>73</v>
      </c>
      <c r="AA1365" s="413">
        <v>44693</v>
      </c>
      <c r="AB1365" s="406">
        <v>6.3187862522800916E-3</v>
      </c>
      <c r="AC1365" s="406">
        <v>6.2240548193488541E-3</v>
      </c>
      <c r="AD1365" s="407">
        <f t="shared" si="51"/>
        <v>0.94731432931237547</v>
      </c>
    </row>
    <row r="1366" spans="20:30" x14ac:dyDescent="0.2">
      <c r="T1366" s="400" t="s">
        <v>73</v>
      </c>
      <c r="U1366" s="413">
        <v>44697</v>
      </c>
      <c r="V1366" s="406">
        <v>6.2301954710080112E-3</v>
      </c>
      <c r="W1366" s="406">
        <v>6.230272450855466E-3</v>
      </c>
      <c r="X1366" s="407">
        <f t="shared" si="50"/>
        <v>-7.6979847454805572E-4</v>
      </c>
      <c r="Z1366" s="400" t="s">
        <v>73</v>
      </c>
      <c r="AA1366" s="413">
        <v>44694</v>
      </c>
      <c r="AB1366" s="406">
        <v>6.3272906901069856E-3</v>
      </c>
      <c r="AC1366" s="406">
        <v>6.232485580251519E-3</v>
      </c>
      <c r="AD1366" s="407">
        <f t="shared" si="51"/>
        <v>0.94805109855466629</v>
      </c>
    </row>
    <row r="1367" spans="20:30" x14ac:dyDescent="0.2">
      <c r="T1367" s="400" t="s">
        <v>73</v>
      </c>
      <c r="U1367" s="413">
        <v>44698</v>
      </c>
      <c r="V1367" s="406">
        <v>6.2470819838610324E-3</v>
      </c>
      <c r="W1367" s="406">
        <v>6.2471592611418438E-3</v>
      </c>
      <c r="X1367" s="407">
        <f t="shared" si="50"/>
        <v>-7.7277280811395566E-4</v>
      </c>
      <c r="Z1367" s="400" t="s">
        <v>73</v>
      </c>
      <c r="AA1367" s="413">
        <v>44697</v>
      </c>
      <c r="AB1367" s="406">
        <v>6.3442882666494465E-3</v>
      </c>
      <c r="AC1367" s="406">
        <v>6.2493393749888182E-3</v>
      </c>
      <c r="AD1367" s="407">
        <f t="shared" si="51"/>
        <v>0.94948891660628232</v>
      </c>
    </row>
    <row r="1368" spans="20:30" x14ac:dyDescent="0.2">
      <c r="T1368" s="400" t="s">
        <v>73</v>
      </c>
      <c r="U1368" s="413">
        <v>44699</v>
      </c>
      <c r="V1368" s="406">
        <v>6.2639570962479832E-3</v>
      </c>
      <c r="W1368" s="406">
        <v>6.2640346391071682E-3</v>
      </c>
      <c r="X1368" s="407">
        <f t="shared" si="50"/>
        <v>-7.7542859184924484E-4</v>
      </c>
      <c r="Z1368" s="400" t="s">
        <v>73</v>
      </c>
      <c r="AA1368" s="413">
        <v>44698</v>
      </c>
      <c r="AB1368" s="406">
        <v>6.3612744754739381E-3</v>
      </c>
      <c r="AC1368" s="406">
        <v>6.2661853852915891E-3</v>
      </c>
      <c r="AD1368" s="407">
        <f t="shared" si="51"/>
        <v>0.95089090182349023</v>
      </c>
    </row>
    <row r="1369" spans="20:30" x14ac:dyDescent="0.2">
      <c r="T1369" s="400" t="s">
        <v>73</v>
      </c>
      <c r="U1369" s="413">
        <v>44700</v>
      </c>
      <c r="V1369" s="406">
        <v>6.2723889178359759E-3</v>
      </c>
      <c r="W1369" s="406">
        <v>6.2724665775600987E-3</v>
      </c>
      <c r="X1369" s="407">
        <f t="shared" si="50"/>
        <v>-7.7659724122790263E-4</v>
      </c>
      <c r="Z1369" s="400" t="s">
        <v>73</v>
      </c>
      <c r="AA1369" s="413">
        <v>44699</v>
      </c>
      <c r="AB1369" s="406">
        <v>6.3697618617676822E-3</v>
      </c>
      <c r="AC1369" s="406">
        <v>6.2746044696514857E-3</v>
      </c>
      <c r="AD1369" s="407">
        <f t="shared" si="51"/>
        <v>0.95157392116196515</v>
      </c>
    </row>
    <row r="1370" spans="20:30" x14ac:dyDescent="0.2">
      <c r="T1370" s="400" t="s">
        <v>73</v>
      </c>
      <c r="U1370" s="413">
        <v>44701</v>
      </c>
      <c r="V1370" s="406">
        <v>6.2808172780452311E-3</v>
      </c>
      <c r="W1370" s="406">
        <v>6.2808950449899448E-3</v>
      </c>
      <c r="X1370" s="407">
        <f t="shared" si="50"/>
        <v>-7.7766944713703046E-4</v>
      </c>
      <c r="Z1370" s="400" t="s">
        <v>73</v>
      </c>
      <c r="AA1370" s="413">
        <v>44700</v>
      </c>
      <c r="AB1370" s="406">
        <v>6.3782457964874691E-3</v>
      </c>
      <c r="AC1370" s="406">
        <v>6.2830211840647311E-3</v>
      </c>
      <c r="AD1370" s="407">
        <f t="shared" si="51"/>
        <v>0.95224612422738042</v>
      </c>
    </row>
    <row r="1371" spans="20:30" x14ac:dyDescent="0.2">
      <c r="T1371" s="400" t="s">
        <v>73</v>
      </c>
      <c r="U1371" s="413">
        <v>44704</v>
      </c>
      <c r="V1371" s="406">
        <v>6.2892421631794053E-3</v>
      </c>
      <c r="W1371" s="406">
        <v>6.289320027700363E-3</v>
      </c>
      <c r="X1371" s="407">
        <f t="shared" si="50"/>
        <v>-7.7864520957662831E-4</v>
      </c>
      <c r="Z1371" s="400" t="s">
        <v>73</v>
      </c>
      <c r="AA1371" s="413">
        <v>44701</v>
      </c>
      <c r="AB1371" s="406">
        <v>6.3867262660179981E-3</v>
      </c>
      <c r="AC1371" s="406">
        <v>6.2914355173472941E-3</v>
      </c>
      <c r="AD1371" s="407">
        <f t="shared" si="51"/>
        <v>0.9529074867070404</v>
      </c>
    </row>
    <row r="1372" spans="20:30" x14ac:dyDescent="0.2">
      <c r="T1372" s="400" t="s">
        <v>73</v>
      </c>
      <c r="U1372" s="413">
        <v>44705</v>
      </c>
      <c r="V1372" s="406">
        <v>6.3060802808112392E-3</v>
      </c>
      <c r="W1372" s="406">
        <v>6.3061583083691688E-3</v>
      </c>
      <c r="X1372" s="407">
        <f t="shared" si="50"/>
        <v>-7.8027557929606639E-4</v>
      </c>
      <c r="Z1372" s="400" t="s">
        <v>73</v>
      </c>
      <c r="AA1372" s="413">
        <v>44704</v>
      </c>
      <c r="AB1372" s="406">
        <v>6.4036755858873865E-3</v>
      </c>
      <c r="AC1372" s="406">
        <v>6.3082561888152091E-3</v>
      </c>
      <c r="AD1372" s="407">
        <f t="shared" si="51"/>
        <v>0.95419397072177459</v>
      </c>
    </row>
    <row r="1373" spans="20:30" x14ac:dyDescent="0.2">
      <c r="T1373" s="400" t="s">
        <v>73</v>
      </c>
      <c r="U1373" s="413">
        <v>44706</v>
      </c>
      <c r="V1373" s="406">
        <v>6.3229066772552828E-3</v>
      </c>
      <c r="W1373" s="406">
        <v>6.322984835637784E-3</v>
      </c>
      <c r="X1373" s="407">
        <f t="shared" si="50"/>
        <v>-7.8158382501268553E-4</v>
      </c>
      <c r="Z1373" s="400" t="s">
        <v>73</v>
      </c>
      <c r="AA1373" s="413">
        <v>44705</v>
      </c>
      <c r="AB1373" s="406">
        <v>6.4206132178343724E-3</v>
      </c>
      <c r="AC1373" s="406">
        <v>6.325068807871809E-3</v>
      </c>
      <c r="AD1373" s="407">
        <f t="shared" si="51"/>
        <v>0.95544409962563392</v>
      </c>
    </row>
    <row r="1374" spans="20:30" x14ac:dyDescent="0.2">
      <c r="T1374" s="400" t="s">
        <v>73</v>
      </c>
      <c r="U1374" s="413">
        <v>44707</v>
      </c>
      <c r="V1374" s="406">
        <v>6.3313139805153146E-3</v>
      </c>
      <c r="W1374" s="406">
        <v>6.3313921880902542E-3</v>
      </c>
      <c r="X1374" s="407">
        <f t="shared" si="50"/>
        <v>-7.82075749395858E-4</v>
      </c>
      <c r="Z1374" s="400" t="s">
        <v>73</v>
      </c>
      <c r="AA1374" s="413">
        <v>44706</v>
      </c>
      <c r="AB1374" s="406">
        <v>6.4290761554872764E-3</v>
      </c>
      <c r="AC1374" s="406">
        <v>6.3334710625536726E-3</v>
      </c>
      <c r="AD1374" s="407">
        <f t="shared" si="51"/>
        <v>0.95605092933603864</v>
      </c>
    </row>
    <row r="1375" spans="20:30" x14ac:dyDescent="0.2">
      <c r="T1375" s="400" t="s">
        <v>73</v>
      </c>
      <c r="U1375" s="413">
        <v>44708</v>
      </c>
      <c r="V1375" s="406">
        <v>6.3397177261982924E-3</v>
      </c>
      <c r="W1375" s="406">
        <v>6.3397959732402849E-3</v>
      </c>
      <c r="X1375" s="407">
        <f t="shared" si="50"/>
        <v>-7.8247041992475508E-4</v>
      </c>
      <c r="Z1375" s="400" t="s">
        <v>73</v>
      </c>
      <c r="AA1375" s="413">
        <v>44707</v>
      </c>
      <c r="AB1375" s="406">
        <v>6.4375355456110723E-3</v>
      </c>
      <c r="AC1375" s="406">
        <v>6.3418708669748299E-3</v>
      </c>
      <c r="AD1375" s="407">
        <f t="shared" si="51"/>
        <v>0.95664678636242328</v>
      </c>
    </row>
    <row r="1376" spans="20:30" x14ac:dyDescent="0.2">
      <c r="T1376" s="400" t="s">
        <v>73</v>
      </c>
      <c r="U1376" s="413">
        <v>44711</v>
      </c>
      <c r="V1376" s="406">
        <v>6.3481179005261913E-3</v>
      </c>
      <c r="W1376" s="406">
        <v>6.3481961773098495E-3</v>
      </c>
      <c r="X1376" s="407">
        <f t="shared" si="50"/>
        <v>-7.8276783658202953E-4</v>
      </c>
      <c r="Z1376" s="400" t="s">
        <v>73</v>
      </c>
      <c r="AA1376" s="413">
        <v>44708</v>
      </c>
      <c r="AB1376" s="406">
        <v>6.4459913745087754E-3</v>
      </c>
      <c r="AC1376" s="406">
        <v>6.3502682097885252E-3</v>
      </c>
      <c r="AD1376" s="407">
        <f t="shared" si="51"/>
        <v>0.95723164720250276</v>
      </c>
    </row>
    <row r="1377" spans="20:30" x14ac:dyDescent="0.2">
      <c r="T1377" s="400" t="s">
        <v>73</v>
      </c>
      <c r="U1377" s="413">
        <v>44712</v>
      </c>
      <c r="V1377" s="406">
        <v>6.3649062759786081E-3</v>
      </c>
      <c r="W1377" s="406">
        <v>6.3649845795550174E-3</v>
      </c>
      <c r="X1377" s="407">
        <f t="shared" si="50"/>
        <v>-7.8303576409380349E-4</v>
      </c>
      <c r="Z1377" s="400" t="s">
        <v>73</v>
      </c>
      <c r="AA1377" s="413">
        <v>44711</v>
      </c>
      <c r="AB1377" s="406">
        <v>6.4628910927583159E-3</v>
      </c>
      <c r="AC1377" s="406">
        <v>6.3670546325000675E-3</v>
      </c>
      <c r="AD1377" s="407">
        <f t="shared" si="51"/>
        <v>0.95836460258248368</v>
      </c>
    </row>
    <row r="1378" spans="20:30" x14ac:dyDescent="0.2">
      <c r="T1378" s="400" t="s">
        <v>73</v>
      </c>
      <c r="U1378" s="413">
        <v>44713</v>
      </c>
      <c r="V1378" s="406">
        <v>6.3816826095542002E-3</v>
      </c>
      <c r="W1378" s="406">
        <v>6.3817609072402345E-3</v>
      </c>
      <c r="X1378" s="407">
        <f t="shared" si="50"/>
        <v>-7.8297686034387026E-4</v>
      </c>
      <c r="Z1378" s="400" t="s">
        <v>73</v>
      </c>
      <c r="AA1378" s="413">
        <v>44712</v>
      </c>
      <c r="AB1378" s="406">
        <v>6.4797788028629006E-3</v>
      </c>
      <c r="AC1378" s="406">
        <v>6.3838327347280005E-3</v>
      </c>
      <c r="AD1378" s="407">
        <f t="shared" si="51"/>
        <v>0.95946068134900031</v>
      </c>
    </row>
    <row r="1379" spans="20:30" x14ac:dyDescent="0.2">
      <c r="T1379" s="400" t="s">
        <v>73</v>
      </c>
      <c r="U1379" s="413">
        <v>44714</v>
      </c>
      <c r="V1379" s="406">
        <v>6.3900647210152458E-3</v>
      </c>
      <c r="W1379" s="406">
        <v>6.390142999329761E-3</v>
      </c>
      <c r="X1379" s="407">
        <f t="shared" si="50"/>
        <v>-7.827831451524131E-4</v>
      </c>
      <c r="Z1379" s="400" t="s">
        <v>73</v>
      </c>
      <c r="AA1379" s="413">
        <v>44713</v>
      </c>
      <c r="AB1379" s="406">
        <v>6.4882166195387855E-3</v>
      </c>
      <c r="AC1379" s="406">
        <v>6.3922175970454022E-3</v>
      </c>
      <c r="AD1379" s="407">
        <f t="shared" si="51"/>
        <v>0.95999022493383279</v>
      </c>
    </row>
    <row r="1380" spans="20:30" x14ac:dyDescent="0.2">
      <c r="T1380" s="400" t="s">
        <v>73</v>
      </c>
      <c r="U1380" s="413">
        <v>44715</v>
      </c>
      <c r="V1380" s="406">
        <v>6.3984431786195473E-3</v>
      </c>
      <c r="W1380" s="406">
        <v>6.3985214277561151E-3</v>
      </c>
      <c r="X1380" s="407">
        <f t="shared" si="50"/>
        <v>-7.8249136567856703E-4</v>
      </c>
      <c r="Z1380" s="400" t="s">
        <v>73</v>
      </c>
      <c r="AA1380" s="413">
        <v>44714</v>
      </c>
      <c r="AB1380" s="406">
        <v>6.4966507927300843E-3</v>
      </c>
      <c r="AC1380" s="406">
        <v>6.4005999286256181E-3</v>
      </c>
      <c r="AD1380" s="407">
        <f t="shared" si="51"/>
        <v>0.96050864104466238</v>
      </c>
    </row>
    <row r="1381" spans="20:30" x14ac:dyDescent="0.2">
      <c r="T1381" s="400" t="s">
        <v>73</v>
      </c>
      <c r="U1381" s="413">
        <v>44718</v>
      </c>
      <c r="V1381" s="406">
        <v>6.4068179687516895E-3</v>
      </c>
      <c r="W1381" s="406">
        <v>6.4068961787417953E-3</v>
      </c>
      <c r="X1381" s="407">
        <f t="shared" si="50"/>
        <v>-7.8209990105743143E-4</v>
      </c>
      <c r="Z1381" s="400" t="s">
        <v>73</v>
      </c>
      <c r="AA1381" s="413">
        <v>44715</v>
      </c>
      <c r="AB1381" s="406">
        <v>6.5050813084161592E-3</v>
      </c>
      <c r="AC1381" s="406">
        <v>6.4089797182845026E-3</v>
      </c>
      <c r="AD1381" s="407">
        <f t="shared" si="51"/>
        <v>0.96101590131656556</v>
      </c>
    </row>
    <row r="1382" spans="20:30" x14ac:dyDescent="0.2">
      <c r="T1382" s="400" t="s">
        <v>73</v>
      </c>
      <c r="U1382" s="413">
        <v>44719</v>
      </c>
      <c r="V1382" s="406">
        <v>6.4235552550755423E-3</v>
      </c>
      <c r="W1382" s="406">
        <v>6.4236333537130118E-3</v>
      </c>
      <c r="X1382" s="407">
        <f t="shared" si="50"/>
        <v>-7.8098637469430077E-4</v>
      </c>
      <c r="Z1382" s="400" t="s">
        <v>73</v>
      </c>
      <c r="AA1382" s="413">
        <v>44718</v>
      </c>
      <c r="AB1382" s="406">
        <v>6.5219300802731627E-3</v>
      </c>
      <c r="AC1382" s="406">
        <v>6.425730766574168E-3</v>
      </c>
      <c r="AD1382" s="407">
        <f t="shared" si="51"/>
        <v>0.96199313698994671</v>
      </c>
    </row>
    <row r="1383" spans="20:30" x14ac:dyDescent="0.2">
      <c r="T1383" s="400" t="s">
        <v>73</v>
      </c>
      <c r="U1383" s="413">
        <v>44720</v>
      </c>
      <c r="V1383" s="406">
        <v>6.4402801788492657E-3</v>
      </c>
      <c r="W1383" s="406">
        <v>6.4403581328925635E-3</v>
      </c>
      <c r="X1383" s="407">
        <f t="shared" si="50"/>
        <v>-7.7954043297724651E-4</v>
      </c>
      <c r="Z1383" s="400" t="s">
        <v>73</v>
      </c>
      <c r="AA1383" s="413">
        <v>44719</v>
      </c>
      <c r="AB1383" s="406">
        <v>6.5387665238028038E-3</v>
      </c>
      <c r="AC1383" s="406">
        <v>6.4424732264894086E-3</v>
      </c>
      <c r="AD1383" s="407">
        <f t="shared" si="51"/>
        <v>0.96293297313395154</v>
      </c>
    </row>
    <row r="1384" spans="20:30" x14ac:dyDescent="0.2">
      <c r="T1384" s="400" t="s">
        <v>73</v>
      </c>
      <c r="U1384" s="413">
        <v>44721</v>
      </c>
      <c r="V1384" s="406">
        <v>6.4486364250410846E-3</v>
      </c>
      <c r="W1384" s="406">
        <v>6.4487142901763998E-3</v>
      </c>
      <c r="X1384" s="407">
        <f t="shared" si="50"/>
        <v>-7.7865135315186018E-4</v>
      </c>
      <c r="Z1384" s="400" t="s">
        <v>73</v>
      </c>
      <c r="AA1384" s="413">
        <v>44720</v>
      </c>
      <c r="AB1384" s="406">
        <v>6.5471785470852467E-3</v>
      </c>
      <c r="AC1384" s="406">
        <v>6.4508401335945636E-3</v>
      </c>
      <c r="AD1384" s="407">
        <f t="shared" si="51"/>
        <v>0.96338413490683161</v>
      </c>
    </row>
    <row r="1385" spans="20:30" x14ac:dyDescent="0.2">
      <c r="T1385" s="400" t="s">
        <v>73</v>
      </c>
      <c r="U1385" s="413">
        <v>44722</v>
      </c>
      <c r="V1385" s="406">
        <v>6.4569889211775694E-3</v>
      </c>
      <c r="W1385" s="406">
        <v>6.4570666874363873E-3</v>
      </c>
      <c r="X1385" s="407">
        <f t="shared" si="50"/>
        <v>-7.7766258817918432E-4</v>
      </c>
      <c r="Z1385" s="400" t="s">
        <v>73</v>
      </c>
      <c r="AA1385" s="413">
        <v>44721</v>
      </c>
      <c r="AB1385" s="406">
        <v>6.5555868306845415E-3</v>
      </c>
      <c r="AC1385" s="406">
        <v>6.4592044296481908E-3</v>
      </c>
      <c r="AD1385" s="407">
        <f t="shared" si="51"/>
        <v>0.96382401036350718</v>
      </c>
    </row>
    <row r="1386" spans="20:30" x14ac:dyDescent="0.2">
      <c r="T1386" s="400" t="s">
        <v>73</v>
      </c>
      <c r="U1386" s="413">
        <v>44725</v>
      </c>
      <c r="V1386" s="406">
        <v>6.4653376536434413E-3</v>
      </c>
      <c r="W1386" s="406">
        <v>6.4654153108951642E-3</v>
      </c>
      <c r="X1386" s="407">
        <f t="shared" si="50"/>
        <v>-7.7657251722901277E-4</v>
      </c>
      <c r="Z1386" s="400" t="s">
        <v>73</v>
      </c>
      <c r="AA1386" s="413">
        <v>44722</v>
      </c>
      <c r="AB1386" s="406">
        <v>6.5639913609043731E-3</v>
      </c>
      <c r="AC1386" s="406">
        <v>6.4675661033041926E-3</v>
      </c>
      <c r="AD1386" s="407">
        <f t="shared" si="51"/>
        <v>0.96425257600180581</v>
      </c>
    </row>
    <row r="1387" spans="20:30" x14ac:dyDescent="0.2">
      <c r="T1387" s="400" t="s">
        <v>73</v>
      </c>
      <c r="U1387" s="413">
        <v>44726</v>
      </c>
      <c r="V1387" s="406">
        <v>6.4820225039309174E-3</v>
      </c>
      <c r="W1387" s="406">
        <v>6.4820999097031148E-3</v>
      </c>
      <c r="X1387" s="407">
        <f t="shared" si="50"/>
        <v>-7.7405772197329525E-4</v>
      </c>
      <c r="Z1387" s="400" t="s">
        <v>73</v>
      </c>
      <c r="AA1387" s="413">
        <v>44725</v>
      </c>
      <c r="AB1387" s="406">
        <v>6.580787841451323E-3</v>
      </c>
      <c r="AC1387" s="406">
        <v>6.4842806517106779E-3</v>
      </c>
      <c r="AD1387" s="407">
        <f t="shared" si="51"/>
        <v>0.96507189740645083</v>
      </c>
    </row>
    <row r="1388" spans="20:30" x14ac:dyDescent="0.2">
      <c r="T1388" s="400" t="s">
        <v>73</v>
      </c>
      <c r="U1388" s="413">
        <v>44727</v>
      </c>
      <c r="V1388" s="406">
        <v>6.4986946709294736E-3</v>
      </c>
      <c r="W1388" s="406">
        <v>6.4987717915762295E-3</v>
      </c>
      <c r="X1388" s="407">
        <f t="shared" si="50"/>
        <v>-7.7120646755843292E-4</v>
      </c>
      <c r="Z1388" s="400" t="s">
        <v>73</v>
      </c>
      <c r="AA1388" s="413">
        <v>44726</v>
      </c>
      <c r="AB1388" s="406">
        <v>6.5975716734955848E-3</v>
      </c>
      <c r="AC1388" s="406">
        <v>6.5009863437072877E-3</v>
      </c>
      <c r="AD1388" s="407">
        <f t="shared" si="51"/>
        <v>0.96585329788297092</v>
      </c>
    </row>
    <row r="1389" spans="20:30" x14ac:dyDescent="0.2">
      <c r="T1389" s="400" t="s">
        <v>73</v>
      </c>
      <c r="U1389" s="413">
        <v>44728</v>
      </c>
      <c r="V1389" s="406">
        <v>6.5070243783818312E-3</v>
      </c>
      <c r="W1389" s="406">
        <v>6.5071013395305898E-3</v>
      </c>
      <c r="X1389" s="407">
        <f t="shared" si="50"/>
        <v>-7.6961148758568354E-4</v>
      </c>
      <c r="Z1389" s="400" t="s">
        <v>73</v>
      </c>
      <c r="AA1389" s="413">
        <v>44727</v>
      </c>
      <c r="AB1389" s="406">
        <v>6.6059572308871158E-3</v>
      </c>
      <c r="AC1389" s="406">
        <v>6.5093347329144569E-3</v>
      </c>
      <c r="AD1389" s="407">
        <f t="shared" si="51"/>
        <v>0.96622497972658972</v>
      </c>
    </row>
    <row r="1390" spans="20:30" x14ac:dyDescent="0.2">
      <c r="T1390" s="400" t="s">
        <v>73</v>
      </c>
      <c r="U1390" s="413">
        <v>44729</v>
      </c>
      <c r="V1390" s="406">
        <v>6.5153502396613607E-3</v>
      </c>
      <c r="W1390" s="406">
        <v>6.5154270312625696E-3</v>
      </c>
      <c r="X1390" s="407">
        <f t="shared" si="50"/>
        <v>-7.6791601208957283E-4</v>
      </c>
      <c r="Z1390" s="400" t="s">
        <v>73</v>
      </c>
      <c r="AA1390" s="413">
        <v>44728</v>
      </c>
      <c r="AB1390" s="406">
        <v>6.61433895264013E-3</v>
      </c>
      <c r="AC1390" s="406">
        <v>6.5176804306747559E-3</v>
      </c>
      <c r="AD1390" s="407">
        <f t="shared" si="51"/>
        <v>0.96658521965374034</v>
      </c>
    </row>
    <row r="1391" spans="20:30" x14ac:dyDescent="0.2">
      <c r="T1391" s="400" t="s">
        <v>73</v>
      </c>
      <c r="U1391" s="413">
        <v>44732</v>
      </c>
      <c r="V1391" s="406">
        <v>6.5236722409099225E-3</v>
      </c>
      <c r="W1391" s="406">
        <v>6.5237488527519439E-3</v>
      </c>
      <c r="X1391" s="407">
        <f t="shared" si="50"/>
        <v>-7.6611842021387377E-4</v>
      </c>
      <c r="Z1391" s="400" t="s">
        <v>73</v>
      </c>
      <c r="AA1391" s="413">
        <v>44729</v>
      </c>
      <c r="AB1391" s="406">
        <v>6.622716824896493E-3</v>
      </c>
      <c r="AC1391" s="406">
        <v>6.5260234255613151E-3</v>
      </c>
      <c r="AD1391" s="407">
        <f t="shared" si="51"/>
        <v>0.96693399335177899</v>
      </c>
    </row>
    <row r="1392" spans="20:30" x14ac:dyDescent="0.2">
      <c r="T1392" s="400" t="s">
        <v>73</v>
      </c>
      <c r="U1392" s="413">
        <v>44733</v>
      </c>
      <c r="V1392" s="406">
        <v>6.5403033082199165E-3</v>
      </c>
      <c r="W1392" s="406">
        <v>6.5403795265287614E-3</v>
      </c>
      <c r="X1392" s="407">
        <f t="shared" si="50"/>
        <v>-7.6218308844855365E-4</v>
      </c>
      <c r="Z1392" s="400" t="s">
        <v>73</v>
      </c>
      <c r="AA1392" s="413">
        <v>44732</v>
      </c>
      <c r="AB1392" s="406">
        <v>6.6394596692666103E-3</v>
      </c>
      <c r="AC1392" s="406">
        <v>6.5427003484820369E-3</v>
      </c>
      <c r="AD1392" s="407">
        <f t="shared" si="51"/>
        <v>0.96759320784573466</v>
      </c>
    </row>
    <row r="1393" spans="20:30" x14ac:dyDescent="0.2">
      <c r="T1393" s="400" t="s">
        <v>73</v>
      </c>
      <c r="U1393" s="413">
        <v>44734</v>
      </c>
      <c r="V1393" s="406">
        <v>6.5569213715047283E-3</v>
      </c>
      <c r="W1393" s="406">
        <v>6.5569971621125597E-3</v>
      </c>
      <c r="X1393" s="407">
        <f t="shared" si="50"/>
        <v>-7.5790607831360823E-4</v>
      </c>
      <c r="Z1393" s="400" t="s">
        <v>73</v>
      </c>
      <c r="AA1393" s="413">
        <v>44733</v>
      </c>
      <c r="AB1393" s="406">
        <v>6.6561895449467993E-3</v>
      </c>
      <c r="AC1393" s="406">
        <v>6.5593681470965904E-3</v>
      </c>
      <c r="AD1393" s="407">
        <f t="shared" si="51"/>
        <v>0.96821397850208912</v>
      </c>
    </row>
    <row r="1394" spans="20:30" x14ac:dyDescent="0.2">
      <c r="T1394" s="400" t="s">
        <v>73</v>
      </c>
      <c r="U1394" s="413">
        <v>44735</v>
      </c>
      <c r="V1394" s="406">
        <v>6.5652238668289526E-3</v>
      </c>
      <c r="W1394" s="406">
        <v>6.5652994265383603E-3</v>
      </c>
      <c r="X1394" s="407">
        <f t="shared" si="50"/>
        <v>-7.5559709407715947E-4</v>
      </c>
      <c r="Z1394" s="400" t="s">
        <v>73</v>
      </c>
      <c r="AA1394" s="413">
        <v>44734</v>
      </c>
      <c r="AB1394" s="406">
        <v>6.6645479641125657E-3</v>
      </c>
      <c r="AC1394" s="406">
        <v>6.5676974554773684E-3</v>
      </c>
      <c r="AD1394" s="407">
        <f t="shared" si="51"/>
        <v>0.96850508635197219</v>
      </c>
    </row>
    <row r="1395" spans="20:30" x14ac:dyDescent="0.2">
      <c r="T1395" s="400" t="s">
        <v>73</v>
      </c>
      <c r="U1395" s="413">
        <v>44736</v>
      </c>
      <c r="V1395" s="406">
        <v>6.5735224197010873E-3</v>
      </c>
      <c r="W1395" s="406">
        <v>6.5735977381383435E-3</v>
      </c>
      <c r="X1395" s="407">
        <f t="shared" si="50"/>
        <v>-7.5318437256152726E-4</v>
      </c>
      <c r="Z1395" s="400" t="s">
        <v>73</v>
      </c>
      <c r="AA1395" s="413">
        <v>44735</v>
      </c>
      <c r="AB1395" s="406">
        <v>6.6729024515226757E-3</v>
      </c>
      <c r="AC1395" s="406">
        <v>6.5760239920972926E-3</v>
      </c>
      <c r="AD1395" s="407">
        <f t="shared" si="51"/>
        <v>0.96878459425383046</v>
      </c>
    </row>
    <row r="1396" spans="20:30" x14ac:dyDescent="0.2">
      <c r="T1396" s="400" t="s">
        <v>73</v>
      </c>
      <c r="U1396" s="413">
        <v>44739</v>
      </c>
      <c r="V1396" s="406">
        <v>6.5818170163440479E-3</v>
      </c>
      <c r="W1396" s="406">
        <v>6.581892083297518E-3</v>
      </c>
      <c r="X1396" s="407">
        <f t="shared" si="50"/>
        <v>-7.5066953470100117E-4</v>
      </c>
      <c r="Z1396" s="400" t="s">
        <v>73</v>
      </c>
      <c r="AA1396" s="413">
        <v>44736</v>
      </c>
      <c r="AB1396" s="406">
        <v>6.6812529934000536E-3</v>
      </c>
      <c r="AC1396" s="406">
        <v>6.5843477456105498E-3</v>
      </c>
      <c r="AD1396" s="407">
        <f t="shared" si="51"/>
        <v>0.96905247789503757</v>
      </c>
    </row>
    <row r="1397" spans="20:30" x14ac:dyDescent="0.2">
      <c r="T1397" s="400" t="s">
        <v>73</v>
      </c>
      <c r="U1397" s="413">
        <v>44740</v>
      </c>
      <c r="V1397" s="406">
        <v>6.5983929537337064E-3</v>
      </c>
      <c r="W1397" s="406">
        <v>6.5984674830932696E-3</v>
      </c>
      <c r="X1397" s="407">
        <f t="shared" si="50"/>
        <v>-7.452935956320933E-4</v>
      </c>
      <c r="Z1397" s="400" t="s">
        <v>73</v>
      </c>
      <c r="AA1397" s="413">
        <v>44739</v>
      </c>
      <c r="AB1397" s="406">
        <v>6.6979408567818567E-3</v>
      </c>
      <c r="AC1397" s="406">
        <v>6.6009859174945952E-3</v>
      </c>
      <c r="AD1397" s="407">
        <f t="shared" si="51"/>
        <v>0.96954939287261477</v>
      </c>
    </row>
    <row r="1398" spans="20:30" x14ac:dyDescent="0.2">
      <c r="T1398" s="400" t="s">
        <v>73</v>
      </c>
      <c r="U1398" s="413">
        <v>44741</v>
      </c>
      <c r="V1398" s="406">
        <v>6.6149555664510714E-3</v>
      </c>
      <c r="W1398" s="406">
        <v>6.6150295236511152E-3</v>
      </c>
      <c r="X1398" s="407">
        <f t="shared" si="50"/>
        <v>-7.3957200043793525E-4</v>
      </c>
      <c r="Z1398" s="400" t="s">
        <v>73</v>
      </c>
      <c r="AA1398" s="413">
        <v>44740</v>
      </c>
      <c r="AB1398" s="406">
        <v>6.7146154312471293E-3</v>
      </c>
      <c r="AC1398" s="406">
        <v>6.6176146971328393E-3</v>
      </c>
      <c r="AD1398" s="407">
        <f t="shared" si="51"/>
        <v>0.97000734114290055</v>
      </c>
    </row>
    <row r="1399" spans="20:30" x14ac:dyDescent="0.2">
      <c r="T1399" s="400" t="s">
        <v>73</v>
      </c>
      <c r="U1399" s="413">
        <v>44742</v>
      </c>
      <c r="V1399" s="406">
        <v>6.6232301760967916E-3</v>
      </c>
      <c r="W1399" s="406">
        <v>6.6233038299444349E-3</v>
      </c>
      <c r="X1399" s="407">
        <f t="shared" si="50"/>
        <v>-7.3653847643302683E-4</v>
      </c>
      <c r="Z1399" s="400" t="s">
        <v>73</v>
      </c>
      <c r="AA1399" s="413">
        <v>44741</v>
      </c>
      <c r="AB1399" s="406">
        <v>6.722946039690576E-3</v>
      </c>
      <c r="AC1399" s="406">
        <v>6.6259243620833391E-3</v>
      </c>
      <c r="AD1399" s="407">
        <f t="shared" si="51"/>
        <v>0.970216776072369</v>
      </c>
    </row>
    <row r="1400" spans="20:30" x14ac:dyDescent="0.2">
      <c r="T1400" s="400" t="s">
        <v>73</v>
      </c>
      <c r="U1400" s="413">
        <v>44743</v>
      </c>
      <c r="V1400" s="406">
        <v>6.6315007470921263E-3</v>
      </c>
      <c r="W1400" s="406">
        <v>6.6315740870515581E-3</v>
      </c>
      <c r="X1400" s="407">
        <f t="shared" si="50"/>
        <v>-7.3339959431872881E-4</v>
      </c>
      <c r="Z1400" s="400" t="s">
        <v>73</v>
      </c>
      <c r="AA1400" s="413">
        <v>44742</v>
      </c>
      <c r="AB1400" s="406">
        <v>6.7312726203421951E-3</v>
      </c>
      <c r="AC1400" s="406">
        <v>6.6342311747968315E-3</v>
      </c>
      <c r="AD1400" s="407">
        <f t="shared" si="51"/>
        <v>0.97041445545363592</v>
      </c>
    </row>
    <row r="1401" spans="20:30" x14ac:dyDescent="0.2">
      <c r="T1401" s="400" t="s">
        <v>73</v>
      </c>
      <c r="U1401" s="413">
        <v>44746</v>
      </c>
      <c r="V1401" s="406">
        <v>6.6397672656595972E-3</v>
      </c>
      <c r="W1401" s="406">
        <v>6.6398402813570984E-3</v>
      </c>
      <c r="X1401" s="407">
        <f t="shared" si="50"/>
        <v>-7.3015697501198351E-4</v>
      </c>
      <c r="Z1401" s="400" t="s">
        <v>73</v>
      </c>
      <c r="AA1401" s="413">
        <v>44743</v>
      </c>
      <c r="AB1401" s="406">
        <v>6.7395951593434665E-3</v>
      </c>
      <c r="AC1401" s="406">
        <v>6.6425351239271036E-3</v>
      </c>
      <c r="AD1401" s="407">
        <f t="shared" si="51"/>
        <v>0.97060035416362922</v>
      </c>
    </row>
    <row r="1402" spans="20:30" x14ac:dyDescent="0.2">
      <c r="T1402" s="400" t="s">
        <v>73</v>
      </c>
      <c r="U1402" s="413">
        <v>44747</v>
      </c>
      <c r="V1402" s="406">
        <v>6.656286726217632E-3</v>
      </c>
      <c r="W1402" s="406">
        <v>6.6563590583892055E-3</v>
      </c>
      <c r="X1402" s="407">
        <f t="shared" si="50"/>
        <v>-7.2332171573499804E-4</v>
      </c>
      <c r="Z1402" s="400" t="s">
        <v>73</v>
      </c>
      <c r="AA1402" s="413">
        <v>44746</v>
      </c>
      <c r="AB1402" s="406">
        <v>6.7562266969600909E-3</v>
      </c>
      <c r="AC1402" s="406">
        <v>6.6591334193889153E-3</v>
      </c>
      <c r="AD1402" s="407">
        <f t="shared" si="51"/>
        <v>0.97093277571175596</v>
      </c>
    </row>
    <row r="1403" spans="20:30" x14ac:dyDescent="0.2">
      <c r="T1403" s="400" t="s">
        <v>73</v>
      </c>
      <c r="U1403" s="413">
        <v>44748</v>
      </c>
      <c r="V1403" s="406">
        <v>6.6727925414025125E-3</v>
      </c>
      <c r="W1403" s="406">
        <v>6.6728641550183824E-3</v>
      </c>
      <c r="X1403" s="407">
        <f t="shared" si="50"/>
        <v>-7.1613615869846325E-4</v>
      </c>
      <c r="Z1403" s="400" t="s">
        <v>73</v>
      </c>
      <c r="AA1403" s="413">
        <v>44747</v>
      </c>
      <c r="AB1403" s="406">
        <v>6.7728446254073102E-3</v>
      </c>
      <c r="AC1403" s="406">
        <v>6.6757220544544135E-3</v>
      </c>
      <c r="AD1403" s="407">
        <f t="shared" si="51"/>
        <v>0.9712257095289677</v>
      </c>
    </row>
    <row r="1404" spans="20:30" x14ac:dyDescent="0.2">
      <c r="T1404" s="400" t="s">
        <v>73</v>
      </c>
      <c r="U1404" s="413">
        <v>44749</v>
      </c>
      <c r="V1404" s="406">
        <v>6.6810385919010527E-3</v>
      </c>
      <c r="W1404" s="406">
        <v>6.6811098286569965E-3</v>
      </c>
      <c r="X1404" s="407">
        <f t="shared" si="50"/>
        <v>-7.1236755943768215E-4</v>
      </c>
      <c r="Z1404" s="400" t="s">
        <v>73</v>
      </c>
      <c r="AA1404" s="413">
        <v>44748</v>
      </c>
      <c r="AB1404" s="406">
        <v>6.7811467507135886E-3</v>
      </c>
      <c r="AC1404" s="406">
        <v>6.6840115131282249E-3</v>
      </c>
      <c r="AD1404" s="407">
        <f t="shared" si="51"/>
        <v>0.97135237585363643</v>
      </c>
    </row>
    <row r="1405" spans="20:30" x14ac:dyDescent="0.2">
      <c r="T1405" s="400" t="s">
        <v>73</v>
      </c>
      <c r="U1405" s="413">
        <v>44750</v>
      </c>
      <c r="V1405" s="406">
        <v>6.6892805075506965E-3</v>
      </c>
      <c r="W1405" s="406">
        <v>6.6893513569109102E-3</v>
      </c>
      <c r="X1405" s="407">
        <f t="shared" si="50"/>
        <v>-7.0849360213690038E-4</v>
      </c>
      <c r="Z1405" s="400" t="s">
        <v>73</v>
      </c>
      <c r="AA1405" s="413">
        <v>44749</v>
      </c>
      <c r="AB1405" s="406">
        <v>6.7894447521106016E-3</v>
      </c>
      <c r="AC1405" s="406">
        <v>6.6922980393317828E-3</v>
      </c>
      <c r="AD1405" s="407">
        <f t="shared" si="51"/>
        <v>0.97146712778818822</v>
      </c>
    </row>
    <row r="1406" spans="20:30" x14ac:dyDescent="0.2">
      <c r="T1406" s="400" t="s">
        <v>73</v>
      </c>
      <c r="U1406" s="413">
        <v>44753</v>
      </c>
      <c r="V1406" s="406">
        <v>6.6975182746554255E-3</v>
      </c>
      <c r="W1406" s="406">
        <v>6.697588726003058E-3</v>
      </c>
      <c r="X1406" s="407">
        <f t="shared" si="50"/>
        <v>-7.0451347632463635E-4</v>
      </c>
      <c r="Z1406" s="400" t="s">
        <v>73</v>
      </c>
      <c r="AA1406" s="413">
        <v>44750</v>
      </c>
      <c r="AB1406" s="406">
        <v>6.7977386159833869E-3</v>
      </c>
      <c r="AC1406" s="406">
        <v>6.7005816213951078E-3</v>
      </c>
      <c r="AD1406" s="407">
        <f t="shared" si="51"/>
        <v>0.97156994588279078</v>
      </c>
    </row>
    <row r="1407" spans="20:30" x14ac:dyDescent="0.2">
      <c r="T1407" s="400" t="s">
        <v>73</v>
      </c>
      <c r="U1407" s="413">
        <v>44754</v>
      </c>
      <c r="V1407" s="406">
        <v>6.7139799113713648E-3</v>
      </c>
      <c r="W1407" s="406">
        <v>6.7140495313364624E-3</v>
      </c>
      <c r="X1407" s="407">
        <f t="shared" si="50"/>
        <v>-6.961996509759899E-4</v>
      </c>
      <c r="Z1407" s="400" t="s">
        <v>73</v>
      </c>
      <c r="AA1407" s="413">
        <v>44753</v>
      </c>
      <c r="AB1407" s="406">
        <v>6.8143124828267867E-3</v>
      </c>
      <c r="AC1407" s="406">
        <v>6.7171389147048901E-3</v>
      </c>
      <c r="AD1407" s="407">
        <f t="shared" si="51"/>
        <v>0.97173568121896625</v>
      </c>
    </row>
    <row r="1408" spans="20:30" x14ac:dyDescent="0.2">
      <c r="T1408" s="400" t="s">
        <v>73</v>
      </c>
      <c r="U1408" s="413">
        <v>44755</v>
      </c>
      <c r="V1408" s="406">
        <v>6.730427582078524E-3</v>
      </c>
      <c r="W1408" s="406">
        <v>6.7304963351263077E-3</v>
      </c>
      <c r="X1408" s="407">
        <f t="shared" si="50"/>
        <v>-6.8753047783622068E-4</v>
      </c>
      <c r="Z1408" s="400" t="s">
        <v>73</v>
      </c>
      <c r="AA1408" s="413">
        <v>44754</v>
      </c>
      <c r="AB1408" s="406">
        <v>6.8308724202804502E-3</v>
      </c>
      <c r="AC1408" s="406">
        <v>6.7336862797037975E-3</v>
      </c>
      <c r="AD1408" s="407">
        <f t="shared" si="51"/>
        <v>0.97186140576652724</v>
      </c>
    </row>
    <row r="1409" spans="20:30" x14ac:dyDescent="0.2">
      <c r="T1409" s="400" t="s">
        <v>73</v>
      </c>
      <c r="U1409" s="413">
        <v>44756</v>
      </c>
      <c r="V1409" s="406">
        <v>6.7386444000418254E-3</v>
      </c>
      <c r="W1409" s="406">
        <v>6.7387127018306995E-3</v>
      </c>
      <c r="X1409" s="407">
        <f t="shared" si="50"/>
        <v>-6.8301788874042257E-4</v>
      </c>
      <c r="Z1409" s="400" t="s">
        <v>73</v>
      </c>
      <c r="AA1409" s="413">
        <v>44755</v>
      </c>
      <c r="AB1409" s="406">
        <v>6.839145390115312E-3</v>
      </c>
      <c r="AC1409" s="406">
        <v>6.7419549694161182E-3</v>
      </c>
      <c r="AD1409" s="407">
        <f t="shared" si="51"/>
        <v>0.97190420699193836</v>
      </c>
    </row>
    <row r="1410" spans="20:30" x14ac:dyDescent="0.2">
      <c r="T1410" s="400" t="s">
        <v>73</v>
      </c>
      <c r="U1410" s="413">
        <v>44757</v>
      </c>
      <c r="V1410" s="406">
        <v>6.7468569868769949E-3</v>
      </c>
      <c r="W1410" s="406">
        <v>6.7469248267090706E-3</v>
      </c>
      <c r="X1410" s="407">
        <f t="shared" si="50"/>
        <v>-6.7839832075707041E-4</v>
      </c>
      <c r="Z1410" s="400" t="s">
        <v>73</v>
      </c>
      <c r="AA1410" s="413">
        <v>44756</v>
      </c>
      <c r="AB1410" s="406">
        <v>6.8474141399238013E-3</v>
      </c>
      <c r="AC1410" s="406">
        <v>6.7502206461010784E-3</v>
      </c>
      <c r="AD1410" s="407">
        <f t="shared" si="51"/>
        <v>0.97193493822722921</v>
      </c>
    </row>
    <row r="1411" spans="20:30" x14ac:dyDescent="0.2">
      <c r="T1411" s="400" t="s">
        <v>73</v>
      </c>
      <c r="U1411" s="413">
        <v>44760</v>
      </c>
      <c r="V1411" s="406">
        <v>6.7550653289696165E-3</v>
      </c>
      <c r="W1411" s="406">
        <v>6.7551326960659614E-3</v>
      </c>
      <c r="X1411" s="407">
        <f t="shared" si="50"/>
        <v>-6.7367096344937705E-4</v>
      </c>
      <c r="Z1411" s="400" t="s">
        <v>73</v>
      </c>
      <c r="AA1411" s="413">
        <v>44757</v>
      </c>
      <c r="AB1411" s="406">
        <v>6.8556786560915184E-3</v>
      </c>
      <c r="AC1411" s="406">
        <v>6.7584832983323883E-3</v>
      </c>
      <c r="AD1411" s="407">
        <f t="shared" si="51"/>
        <v>0.97195357759130052</v>
      </c>
    </row>
    <row r="1412" spans="20:30" x14ac:dyDescent="0.2">
      <c r="T1412" s="400" t="s">
        <v>73</v>
      </c>
      <c r="U1412" s="413">
        <v>44761</v>
      </c>
      <c r="V1412" s="406">
        <v>6.7714677950370733E-3</v>
      </c>
      <c r="W1412" s="406">
        <v>6.7715341808893808E-3</v>
      </c>
      <c r="X1412" s="407">
        <f t="shared" si="50"/>
        <v>-6.6385852307525306E-4</v>
      </c>
      <c r="Z1412" s="400" t="s">
        <v>73</v>
      </c>
      <c r="AA1412" s="413">
        <v>44760</v>
      </c>
      <c r="AB1412" s="406">
        <v>6.8721935073878726E-3</v>
      </c>
      <c r="AC1412" s="406">
        <v>6.7749984640969527E-3</v>
      </c>
      <c r="AD1412" s="407">
        <f t="shared" si="51"/>
        <v>0.97195043290919902</v>
      </c>
    </row>
    <row r="1413" spans="20:30" x14ac:dyDescent="0.2">
      <c r="T1413" s="400" t="s">
        <v>73</v>
      </c>
      <c r="U1413" s="413">
        <v>44762</v>
      </c>
      <c r="V1413" s="406">
        <v>6.7878559743615634E-3</v>
      </c>
      <c r="W1413" s="406">
        <v>6.7879213429687833E-3</v>
      </c>
      <c r="X1413" s="407">
        <f t="shared" si="50"/>
        <v>-6.5368607219881691E-4</v>
      </c>
      <c r="Z1413" s="400" t="s">
        <v>73</v>
      </c>
      <c r="AA1413" s="413">
        <v>44761</v>
      </c>
      <c r="AB1413" s="406">
        <v>6.8886941091257613E-3</v>
      </c>
      <c r="AC1413" s="406">
        <v>6.7915034334430063E-3</v>
      </c>
      <c r="AD1413" s="407">
        <f t="shared" si="51"/>
        <v>0.97190675682755012</v>
      </c>
    </row>
    <row r="1414" spans="20:30" x14ac:dyDescent="0.2">
      <c r="T1414" s="400" t="s">
        <v>73</v>
      </c>
      <c r="U1414" s="413">
        <v>44763</v>
      </c>
      <c r="V1414" s="406">
        <v>6.7960428862406603E-3</v>
      </c>
      <c r="W1414" s="406">
        <v>6.7961077282174872E-3</v>
      </c>
      <c r="X1414" s="407">
        <f t="shared" si="50"/>
        <v>-6.4841976826941761E-4</v>
      </c>
      <c r="Z1414" s="400" t="s">
        <v>73</v>
      </c>
      <c r="AA1414" s="413">
        <v>44762</v>
      </c>
      <c r="AB1414" s="406">
        <v>6.8969372509130322E-3</v>
      </c>
      <c r="AC1414" s="406">
        <v>6.7997507913480923E-3</v>
      </c>
      <c r="AD1414" s="407">
        <f t="shared" si="51"/>
        <v>0.97186459564939898</v>
      </c>
    </row>
    <row r="1415" spans="20:30" x14ac:dyDescent="0.2">
      <c r="T1415" s="400" t="s">
        <v>73</v>
      </c>
      <c r="U1415" s="413">
        <v>44764</v>
      </c>
      <c r="V1415" s="406">
        <v>6.8042254707937682E-3</v>
      </c>
      <c r="W1415" s="406">
        <v>6.8042897753612715E-3</v>
      </c>
      <c r="X1415" s="407">
        <f t="shared" si="50"/>
        <v>-6.4304567503302434E-4</v>
      </c>
      <c r="Z1415" s="400" t="s">
        <v>73</v>
      </c>
      <c r="AA1415" s="413">
        <v>44763</v>
      </c>
      <c r="AB1415" s="406">
        <v>6.9051760767192428E-3</v>
      </c>
      <c r="AC1415" s="406">
        <v>6.8079950559121671E-3</v>
      </c>
      <c r="AD1415" s="407">
        <f t="shared" si="51"/>
        <v>0.9718102080707568</v>
      </c>
    </row>
    <row r="1416" spans="20:30" x14ac:dyDescent="0.2">
      <c r="T1416" s="400" t="s">
        <v>73</v>
      </c>
      <c r="U1416" s="413">
        <v>44767</v>
      </c>
      <c r="V1416" s="406">
        <v>6.812403714405931E-3</v>
      </c>
      <c r="W1416" s="406">
        <v>6.8124674705420472E-3</v>
      </c>
      <c r="X1416" s="407">
        <f t="shared" ref="X1416:X1479" si="52">(V1416-W1416)*10000</f>
        <v>-6.3756136116192852E-4</v>
      </c>
      <c r="Z1416" s="400" t="s">
        <v>73</v>
      </c>
      <c r="AA1416" s="413">
        <v>44764</v>
      </c>
      <c r="AB1416" s="406">
        <v>6.9134105727673596E-3</v>
      </c>
      <c r="AC1416" s="406">
        <v>6.8162362155463133E-3</v>
      </c>
      <c r="AD1416" s="407">
        <f t="shared" ref="AD1416:AD1479" si="53">(AB1416-AC1416)*10000</f>
        <v>0.9717435722104637</v>
      </c>
    </row>
    <row r="1417" spans="20:30" x14ac:dyDescent="0.2">
      <c r="T1417" s="400" t="s">
        <v>73</v>
      </c>
      <c r="U1417" s="413">
        <v>44768</v>
      </c>
      <c r="V1417" s="406">
        <v>6.8287456628759804E-3</v>
      </c>
      <c r="W1417" s="406">
        <v>6.828808285983444E-3</v>
      </c>
      <c r="X1417" s="407">
        <f t="shared" si="52"/>
        <v>-6.2623107463521954E-4</v>
      </c>
      <c r="Z1417" s="400" t="s">
        <v>73</v>
      </c>
      <c r="AA1417" s="413">
        <v>44767</v>
      </c>
      <c r="AB1417" s="406">
        <v>6.9298650636304745E-3</v>
      </c>
      <c r="AC1417" s="406">
        <v>6.8327081281457386E-3</v>
      </c>
      <c r="AD1417" s="407">
        <f t="shared" si="53"/>
        <v>0.97156935484735829</v>
      </c>
    </row>
    <row r="1418" spans="20:30" x14ac:dyDescent="0.2">
      <c r="T1418" s="400" t="s">
        <v>73</v>
      </c>
      <c r="U1418" s="413">
        <v>44769</v>
      </c>
      <c r="V1418" s="406">
        <v>6.8450730038136075E-3</v>
      </c>
      <c r="W1418" s="406">
        <v>6.8451344574623606E-3</v>
      </c>
      <c r="X1418" s="407">
        <f t="shared" si="52"/>
        <v>-6.1453648753095891E-4</v>
      </c>
      <c r="Z1418" s="400" t="s">
        <v>73</v>
      </c>
      <c r="AA1418" s="413">
        <v>44768</v>
      </c>
      <c r="AB1418" s="406">
        <v>6.946304984800972E-3</v>
      </c>
      <c r="AC1418" s="406">
        <v>6.8491695763995501E-3</v>
      </c>
      <c r="AD1418" s="407">
        <f t="shared" si="53"/>
        <v>0.97135408401421985</v>
      </c>
    </row>
    <row r="1419" spans="20:30" x14ac:dyDescent="0.2">
      <c r="T1419" s="400" t="s">
        <v>73</v>
      </c>
      <c r="U1419" s="413">
        <v>44770</v>
      </c>
      <c r="V1419" s="406">
        <v>6.853229336221729E-3</v>
      </c>
      <c r="W1419" s="406">
        <v>6.8532901868150579E-3</v>
      </c>
      <c r="X1419" s="407">
        <f t="shared" si="52"/>
        <v>-6.0850593328921898E-4</v>
      </c>
      <c r="Z1419" s="400" t="s">
        <v>73</v>
      </c>
      <c r="AA1419" s="413">
        <v>44769</v>
      </c>
      <c r="AB1419" s="406">
        <v>6.9545176261266613E-3</v>
      </c>
      <c r="AC1419" s="406">
        <v>6.8573950396517164E-3</v>
      </c>
      <c r="AD1419" s="407">
        <f t="shared" si="53"/>
        <v>0.97122586474944828</v>
      </c>
    </row>
    <row r="1420" spans="20:30" x14ac:dyDescent="0.2">
      <c r="T1420" s="400" t="s">
        <v>73</v>
      </c>
      <c r="U1420" s="413">
        <v>44771</v>
      </c>
      <c r="V1420" s="406">
        <v>6.8613812451057818E-3</v>
      </c>
      <c r="W1420" s="406">
        <v>6.8614414817837147E-3</v>
      </c>
      <c r="X1420" s="407">
        <f t="shared" si="52"/>
        <v>-6.0236677932971883E-4</v>
      </c>
      <c r="Z1420" s="400" t="s">
        <v>73</v>
      </c>
      <c r="AA1420" s="413">
        <v>44770</v>
      </c>
      <c r="AB1420" s="406">
        <v>6.962725855516382E-3</v>
      </c>
      <c r="AC1420" s="406">
        <v>6.8656173292489936E-3</v>
      </c>
      <c r="AD1420" s="407">
        <f t="shared" si="53"/>
        <v>0.9710852626738844</v>
      </c>
    </row>
    <row r="1421" spans="20:30" x14ac:dyDescent="0.2">
      <c r="T1421" s="400" t="s">
        <v>73</v>
      </c>
      <c r="U1421" s="413">
        <v>44774</v>
      </c>
      <c r="V1421" s="406">
        <v>6.8695287167694959E-3</v>
      </c>
      <c r="W1421" s="406">
        <v>6.8695883284289301E-3</v>
      </c>
      <c r="X1421" s="407">
        <f t="shared" si="52"/>
        <v>-5.9611659434209707E-4</v>
      </c>
      <c r="Z1421" s="400" t="s">
        <v>73</v>
      </c>
      <c r="AA1421" s="413">
        <v>44771</v>
      </c>
      <c r="AB1421" s="406">
        <v>6.9709296589496898E-3</v>
      </c>
      <c r="AC1421" s="406">
        <v>6.8738364336021953E-3</v>
      </c>
      <c r="AD1421" s="407">
        <f t="shared" si="53"/>
        <v>0.97093225347494494</v>
      </c>
    </row>
    <row r="1422" spans="20:30" x14ac:dyDescent="0.2">
      <c r="T1422" s="400" t="s">
        <v>73</v>
      </c>
      <c r="U1422" s="413">
        <v>44775</v>
      </c>
      <c r="V1422" s="406">
        <v>6.8858088006654525E-3</v>
      </c>
      <c r="W1422" s="406">
        <v>6.8858671255622346E-3</v>
      </c>
      <c r="X1422" s="407">
        <f t="shared" si="52"/>
        <v>-5.8324896782049884E-4</v>
      </c>
      <c r="Z1422" s="400" t="s">
        <v>73</v>
      </c>
      <c r="AA1422" s="413">
        <v>44774</v>
      </c>
      <c r="AB1422" s="406">
        <v>6.9873224446309031E-3</v>
      </c>
      <c r="AC1422" s="406">
        <v>6.8902639674390965E-3</v>
      </c>
      <c r="AD1422" s="407">
        <f t="shared" si="53"/>
        <v>0.97058477191806591</v>
      </c>
    </row>
    <row r="1423" spans="20:30" x14ac:dyDescent="0.2">
      <c r="T1423" s="400" t="s">
        <v>73</v>
      </c>
      <c r="U1423" s="413">
        <v>44776</v>
      </c>
      <c r="V1423" s="406">
        <v>6.9020739563231386E-3</v>
      </c>
      <c r="W1423" s="406">
        <v>6.902130957606961E-3</v>
      </c>
      <c r="X1423" s="407">
        <f t="shared" si="52"/>
        <v>-5.7001283822362414E-4</v>
      </c>
      <c r="Z1423" s="400" t="s">
        <v>73</v>
      </c>
      <c r="AA1423" s="413">
        <v>44775</v>
      </c>
      <c r="AB1423" s="406">
        <v>7.0037003402471914E-3</v>
      </c>
      <c r="AC1423" s="406">
        <v>6.9066807689787948E-3</v>
      </c>
      <c r="AD1423" s="407">
        <f t="shared" si="53"/>
        <v>0.97019571268396576</v>
      </c>
    </row>
    <row r="1424" spans="20:30" x14ac:dyDescent="0.2">
      <c r="T1424" s="400" t="s">
        <v>73</v>
      </c>
      <c r="U1424" s="413">
        <v>44777</v>
      </c>
      <c r="V1424" s="406">
        <v>6.9101990357115124E-3</v>
      </c>
      <c r="W1424" s="406">
        <v>6.9102553567044651E-3</v>
      </c>
      <c r="X1424" s="407">
        <f t="shared" si="52"/>
        <v>-5.632099295271864E-4</v>
      </c>
      <c r="Z1424" s="400" t="s">
        <v>73</v>
      </c>
      <c r="AA1424" s="413">
        <v>44776</v>
      </c>
      <c r="AB1424" s="406">
        <v>7.0118818088594891E-3</v>
      </c>
      <c r="AC1424" s="406">
        <v>6.914883774975537E-3</v>
      </c>
      <c r="AD1424" s="407">
        <f t="shared" si="53"/>
        <v>0.96998033883952117</v>
      </c>
    </row>
    <row r="1425" spans="20:30" x14ac:dyDescent="0.2">
      <c r="T1425" s="400" t="s">
        <v>73</v>
      </c>
      <c r="U1425" s="413">
        <v>44778</v>
      </c>
      <c r="V1425" s="406">
        <v>6.9183195954593936E-3</v>
      </c>
      <c r="W1425" s="406">
        <v>6.9183752249773319E-3</v>
      </c>
      <c r="X1425" s="407">
        <f t="shared" si="52"/>
        <v>-5.5629517938318718E-4</v>
      </c>
      <c r="Z1425" s="400" t="s">
        <v>73</v>
      </c>
      <c r="AA1425" s="413">
        <v>44777</v>
      </c>
      <c r="AB1425" s="406">
        <v>7.020058769257348E-3</v>
      </c>
      <c r="AC1425" s="406">
        <v>6.923083526842031E-3</v>
      </c>
      <c r="AD1425" s="407">
        <f t="shared" si="53"/>
        <v>0.96975242415316998</v>
      </c>
    </row>
    <row r="1426" spans="20:30" x14ac:dyDescent="0.2">
      <c r="T1426" s="400" t="s">
        <v>73</v>
      </c>
      <c r="U1426" s="413">
        <v>44781</v>
      </c>
      <c r="V1426" s="406">
        <v>6.9264356217886387E-3</v>
      </c>
      <c r="W1426" s="406">
        <v>6.9264905486474187E-3</v>
      </c>
      <c r="X1426" s="407">
        <f t="shared" si="52"/>
        <v>-5.4926858780030008E-4</v>
      </c>
      <c r="Z1426" s="400" t="s">
        <v>73</v>
      </c>
      <c r="AA1426" s="413">
        <v>44778</v>
      </c>
      <c r="AB1426" s="406">
        <v>7.0282312078247065E-3</v>
      </c>
      <c r="AC1426" s="406">
        <v>6.931280012988256E-3</v>
      </c>
      <c r="AD1426" s="407">
        <f t="shared" si="53"/>
        <v>0.96951194836450427</v>
      </c>
    </row>
    <row r="1427" spans="20:30" x14ac:dyDescent="0.2">
      <c r="T1427" s="400" t="s">
        <v>73</v>
      </c>
      <c r="U1427" s="413">
        <v>44782</v>
      </c>
      <c r="V1427" s="406">
        <v>6.9426524941359992E-3</v>
      </c>
      <c r="W1427" s="406">
        <v>6.9427059785494918E-3</v>
      </c>
      <c r="X1427" s="407">
        <f t="shared" si="52"/>
        <v>-5.3484413492684013E-4</v>
      </c>
      <c r="Z1427" s="400" t="s">
        <v>73</v>
      </c>
      <c r="AA1427" s="413">
        <v>44781</v>
      </c>
      <c r="AB1427" s="406">
        <v>7.0445609432835841E-3</v>
      </c>
      <c r="AC1427" s="406">
        <v>6.9476620425982117E-3</v>
      </c>
      <c r="AD1427" s="407">
        <f t="shared" si="53"/>
        <v>0.96898900685372413</v>
      </c>
    </row>
    <row r="1428" spans="20:30" x14ac:dyDescent="0.2">
      <c r="T1428" s="400" t="s">
        <v>73</v>
      </c>
      <c r="U1428" s="413">
        <v>44783</v>
      </c>
      <c r="V1428" s="406">
        <v>6.9588541177001608E-3</v>
      </c>
      <c r="W1428" s="406">
        <v>6.9589061223240302E-3</v>
      </c>
      <c r="X1428" s="407">
        <f t="shared" si="52"/>
        <v>-5.2004623869381095E-4</v>
      </c>
      <c r="Z1428" s="400" t="s">
        <v>73</v>
      </c>
      <c r="AA1428" s="413">
        <v>44782</v>
      </c>
      <c r="AB1428" s="406">
        <v>7.0608754686512475E-3</v>
      </c>
      <c r="AC1428" s="406">
        <v>6.9640330719936191E-3</v>
      </c>
      <c r="AD1428" s="407">
        <f t="shared" si="53"/>
        <v>0.96842396657628382</v>
      </c>
    </row>
    <row r="1429" spans="20:30" x14ac:dyDescent="0.2">
      <c r="T1429" s="400" t="s">
        <v>73</v>
      </c>
      <c r="U1429" s="413">
        <v>44784</v>
      </c>
      <c r="V1429" s="406">
        <v>6.9669472706022639E-3</v>
      </c>
      <c r="W1429" s="406">
        <v>6.9669985166462712E-3</v>
      </c>
      <c r="X1429" s="407">
        <f t="shared" si="52"/>
        <v>-5.124604400726096E-4</v>
      </c>
      <c r="Z1429" s="400" t="s">
        <v>73</v>
      </c>
      <c r="AA1429" s="413">
        <v>44783</v>
      </c>
      <c r="AB1429" s="406">
        <v>7.0690250919753818E-3</v>
      </c>
      <c r="AC1429" s="406">
        <v>6.9722130578094201E-3</v>
      </c>
      <c r="AD1429" s="407">
        <f t="shared" si="53"/>
        <v>0.96812034165961669</v>
      </c>
    </row>
    <row r="1430" spans="20:30" x14ac:dyDescent="0.2">
      <c r="T1430" s="400" t="s">
        <v>73</v>
      </c>
      <c r="U1430" s="413">
        <v>44785</v>
      </c>
      <c r="V1430" s="406">
        <v>6.9750358076653375E-3</v>
      </c>
      <c r="W1430" s="406">
        <v>6.9750862837832548E-3</v>
      </c>
      <c r="X1430" s="407">
        <f t="shared" si="52"/>
        <v>-5.0476117917364061E-4</v>
      </c>
      <c r="Z1430" s="400" t="s">
        <v>73</v>
      </c>
      <c r="AA1430" s="413">
        <v>44784</v>
      </c>
      <c r="AB1430" s="406">
        <v>7.0771701110486588E-3</v>
      </c>
      <c r="AC1430" s="406">
        <v>6.9803897090995846E-3</v>
      </c>
      <c r="AD1430" s="407">
        <f t="shared" si="53"/>
        <v>0.96780401949074157</v>
      </c>
    </row>
    <row r="1431" spans="20:30" x14ac:dyDescent="0.2">
      <c r="T1431" s="400" t="s">
        <v>73</v>
      </c>
      <c r="U1431" s="413">
        <v>44788</v>
      </c>
      <c r="V1431" s="406">
        <v>6.9831197151118017E-3</v>
      </c>
      <c r="W1431" s="406">
        <v>6.9831694100384468E-3</v>
      </c>
      <c r="X1431" s="407">
        <f t="shared" si="52"/>
        <v>-4.9694926645103832E-4</v>
      </c>
      <c r="Z1431" s="400" t="s">
        <v>73</v>
      </c>
      <c r="AA1431" s="413">
        <v>44785</v>
      </c>
      <c r="AB1431" s="406">
        <v>7.085310512174545E-3</v>
      </c>
      <c r="AC1431" s="406">
        <v>6.9885630144367441E-3</v>
      </c>
      <c r="AD1431" s="407">
        <f t="shared" si="53"/>
        <v>0.96747497737800958</v>
      </c>
    </row>
    <row r="1432" spans="20:30" x14ac:dyDescent="0.2">
      <c r="T1432" s="400" t="s">
        <v>73</v>
      </c>
      <c r="U1432" s="413">
        <v>44789</v>
      </c>
      <c r="V1432" s="406">
        <v>6.9992720290801636E-3</v>
      </c>
      <c r="W1432" s="406">
        <v>6.9993201239580156E-3</v>
      </c>
      <c r="X1432" s="407">
        <f t="shared" si="52"/>
        <v>-4.8094877851991014E-4</v>
      </c>
      <c r="Z1432" s="400" t="s">
        <v>73</v>
      </c>
      <c r="AA1432" s="413">
        <v>44788</v>
      </c>
      <c r="AB1432" s="406">
        <v>7.101575852707126E-3</v>
      </c>
      <c r="AC1432" s="406">
        <v>7.0048984142784864E-3</v>
      </c>
      <c r="AD1432" s="407">
        <f t="shared" si="53"/>
        <v>0.96677438428639617</v>
      </c>
    </row>
    <row r="1433" spans="20:30" x14ac:dyDescent="0.2">
      <c r="T1433" s="400" t="s">
        <v>73</v>
      </c>
      <c r="U1433" s="413">
        <v>44790</v>
      </c>
      <c r="V1433" s="406">
        <v>7.0154087735140808E-3</v>
      </c>
      <c r="W1433" s="406">
        <v>7.0154552304565101E-3</v>
      </c>
      <c r="X1433" s="407">
        <f t="shared" si="52"/>
        <v>-4.6456942429280723E-4</v>
      </c>
      <c r="Z1433" s="400" t="s">
        <v>73</v>
      </c>
      <c r="AA1433" s="413">
        <v>44789</v>
      </c>
      <c r="AB1433" s="406">
        <v>7.1178256629593909E-3</v>
      </c>
      <c r="AC1433" s="406">
        <v>7.0212225458539477E-3</v>
      </c>
      <c r="AD1433" s="407">
        <f t="shared" si="53"/>
        <v>0.96603117105443193</v>
      </c>
    </row>
    <row r="1434" spans="20:30" x14ac:dyDescent="0.2">
      <c r="T1434" s="400" t="s">
        <v>73</v>
      </c>
      <c r="U1434" s="413">
        <v>44791</v>
      </c>
      <c r="V1434" s="406">
        <v>7.0234693265439534E-3</v>
      </c>
      <c r="W1434" s="406">
        <v>7.0235149456450274E-3</v>
      </c>
      <c r="X1434" s="407">
        <f t="shared" si="52"/>
        <v>-4.5619101073958446E-4</v>
      </c>
      <c r="Z1434" s="400" t="s">
        <v>73</v>
      </c>
      <c r="AA1434" s="413">
        <v>44790</v>
      </c>
      <c r="AB1434" s="406">
        <v>7.1259427685011461E-3</v>
      </c>
      <c r="AC1434" s="406">
        <v>7.0293789488059108E-3</v>
      </c>
      <c r="AD1434" s="407">
        <f t="shared" si="53"/>
        <v>0.96563819695235331</v>
      </c>
    </row>
    <row r="1435" spans="20:30" x14ac:dyDescent="0.2">
      <c r="T1435" s="400" t="s">
        <v>73</v>
      </c>
      <c r="U1435" s="413">
        <v>44792</v>
      </c>
      <c r="V1435" s="406">
        <v>7.0315251675368727E-3</v>
      </c>
      <c r="W1435" s="406">
        <v>7.0315699372882796E-3</v>
      </c>
      <c r="X1435" s="407">
        <f t="shared" si="52"/>
        <v>-4.4769751406971425E-4</v>
      </c>
      <c r="Z1435" s="400" t="s">
        <v>73</v>
      </c>
      <c r="AA1435" s="413">
        <v>44791</v>
      </c>
      <c r="AB1435" s="406">
        <v>7.1340551738372886E-3</v>
      </c>
      <c r="AC1435" s="406">
        <v>7.0375319368374519E-3</v>
      </c>
      <c r="AD1435" s="407">
        <f t="shared" si="53"/>
        <v>0.96523236999836692</v>
      </c>
    </row>
    <row r="1436" spans="20:30" x14ac:dyDescent="0.2">
      <c r="T1436" s="400" t="s">
        <v>73</v>
      </c>
      <c r="U1436" s="413">
        <v>44795</v>
      </c>
      <c r="V1436" s="406">
        <v>7.0395762825534568E-3</v>
      </c>
      <c r="W1436" s="406">
        <v>7.0396201916900197E-3</v>
      </c>
      <c r="X1436" s="407">
        <f t="shared" si="52"/>
        <v>-4.3909136562825246E-4</v>
      </c>
      <c r="Z1436" s="400" t="s">
        <v>73</v>
      </c>
      <c r="AA1436" s="413">
        <v>44792</v>
      </c>
      <c r="AB1436" s="406">
        <v>7.1421628651094915E-3</v>
      </c>
      <c r="AC1436" s="406">
        <v>7.0456814985214965E-3</v>
      </c>
      <c r="AD1436" s="407">
        <f t="shared" si="53"/>
        <v>0.96481366587995021</v>
      </c>
    </row>
    <row r="1437" spans="20:30" x14ac:dyDescent="0.2">
      <c r="T1437" s="400" t="s">
        <v>73</v>
      </c>
      <c r="U1437" s="413">
        <v>44796</v>
      </c>
      <c r="V1437" s="406">
        <v>7.0556626912169126E-3</v>
      </c>
      <c r="W1437" s="406">
        <v>7.0557048406730029E-3</v>
      </c>
      <c r="X1437" s="407">
        <f t="shared" si="52"/>
        <v>-4.2149456090309623E-4</v>
      </c>
      <c r="Z1437" s="400" t="s">
        <v>73</v>
      </c>
      <c r="AA1437" s="413">
        <v>44795</v>
      </c>
      <c r="AB1437" s="406">
        <v>7.1583624658925803E-3</v>
      </c>
      <c r="AC1437" s="406">
        <v>7.0619691430069366E-3</v>
      </c>
      <c r="AD1437" s="407">
        <f t="shared" si="53"/>
        <v>0.9639332288564374</v>
      </c>
    </row>
    <row r="1438" spans="20:30" x14ac:dyDescent="0.2">
      <c r="T1438" s="400" t="s">
        <v>73</v>
      </c>
      <c r="U1438" s="413">
        <v>44797</v>
      </c>
      <c r="V1438" s="406">
        <v>7.0717332095796663E-3</v>
      </c>
      <c r="W1438" s="406">
        <v>7.0717735611737446E-3</v>
      </c>
      <c r="X1438" s="407">
        <f t="shared" si="52"/>
        <v>-4.0351594078266717E-4</v>
      </c>
      <c r="Z1438" s="400" t="s">
        <v>73</v>
      </c>
      <c r="AA1438" s="413">
        <v>44796</v>
      </c>
      <c r="AB1438" s="406">
        <v>7.1745462160390638E-3</v>
      </c>
      <c r="AC1438" s="406">
        <v>7.078245251295856E-3</v>
      </c>
      <c r="AD1438" s="407">
        <f t="shared" si="53"/>
        <v>0.96300964743207751</v>
      </c>
    </row>
    <row r="1439" spans="20:30" x14ac:dyDescent="0.2">
      <c r="T1439" s="400" t="s">
        <v>73</v>
      </c>
      <c r="U1439" s="413">
        <v>44798</v>
      </c>
      <c r="V1439" s="406">
        <v>7.0797604892712277E-3</v>
      </c>
      <c r="W1439" s="406">
        <v>7.0797999226278685E-3</v>
      </c>
      <c r="X1439" s="407">
        <f t="shared" si="52"/>
        <v>-3.9433356640791728E-4</v>
      </c>
      <c r="Z1439" s="400" t="s">
        <v>73</v>
      </c>
      <c r="AA1439" s="413">
        <v>44797</v>
      </c>
      <c r="AB1439" s="406">
        <v>7.1826301314672448E-3</v>
      </c>
      <c r="AC1439" s="406">
        <v>7.0863775086209228E-3</v>
      </c>
      <c r="AD1439" s="407">
        <f t="shared" si="53"/>
        <v>0.96252622846322056</v>
      </c>
    </row>
    <row r="1440" spans="20:30" x14ac:dyDescent="0.2">
      <c r="T1440" s="400" t="s">
        <v>73</v>
      </c>
      <c r="U1440" s="413">
        <v>44799</v>
      </c>
      <c r="V1440" s="406">
        <v>7.087782960646629E-3</v>
      </c>
      <c r="W1440" s="406">
        <v>7.0878214643385687E-3</v>
      </c>
      <c r="X1440" s="407">
        <f t="shared" si="52"/>
        <v>-3.8503691939667517E-4</v>
      </c>
      <c r="Z1440" s="400" t="s">
        <v>73</v>
      </c>
      <c r="AA1440" s="413">
        <v>44798</v>
      </c>
      <c r="AB1440" s="406">
        <v>7.1907092507348218E-3</v>
      </c>
      <c r="AC1440" s="406">
        <v>7.0945062706305444E-3</v>
      </c>
      <c r="AD1440" s="407">
        <f t="shared" si="53"/>
        <v>0.96202980104277347</v>
      </c>
    </row>
    <row r="1441" spans="20:30" x14ac:dyDescent="0.2">
      <c r="T1441" s="400" t="s">
        <v>73</v>
      </c>
      <c r="U1441" s="413">
        <v>44802</v>
      </c>
      <c r="V1441" s="406">
        <v>7.095800609928875E-3</v>
      </c>
      <c r="W1441" s="406">
        <v>7.0958381724478079E-3</v>
      </c>
      <c r="X1441" s="407">
        <f t="shared" si="52"/>
        <v>-3.7562518932950095E-4</v>
      </c>
      <c r="Z1441" s="400" t="s">
        <v>73</v>
      </c>
      <c r="AA1441" s="413">
        <v>44799</v>
      </c>
      <c r="AB1441" s="406">
        <v>7.1987835597406265E-3</v>
      </c>
      <c r="AC1441" s="406">
        <v>7.1026315258168934E-3</v>
      </c>
      <c r="AD1441" s="407">
        <f t="shared" si="53"/>
        <v>0.96152033923733138</v>
      </c>
    </row>
    <row r="1442" spans="20:30" x14ac:dyDescent="0.2">
      <c r="T1442" s="400" t="s">
        <v>73</v>
      </c>
      <c r="U1442" s="413">
        <v>44803</v>
      </c>
      <c r="V1442" s="406">
        <v>7.1118197663267045E-3</v>
      </c>
      <c r="W1442" s="406">
        <v>7.1118554076681616E-3</v>
      </c>
      <c r="X1442" s="407">
        <f t="shared" si="52"/>
        <v>-3.5641341457164077E-4</v>
      </c>
      <c r="Z1442" s="400" t="s">
        <v>73</v>
      </c>
      <c r="AA1442" s="413">
        <v>44802</v>
      </c>
      <c r="AB1442" s="406">
        <v>7.2149160757844898E-3</v>
      </c>
      <c r="AC1442" s="406">
        <v>7.1188702894253624E-3</v>
      </c>
      <c r="AD1442" s="407">
        <f t="shared" si="53"/>
        <v>0.9604578635912745</v>
      </c>
    </row>
    <row r="1443" spans="20:30" x14ac:dyDescent="0.2">
      <c r="T1443" s="400" t="s">
        <v>73</v>
      </c>
      <c r="U1443" s="413">
        <v>44804</v>
      </c>
      <c r="V1443" s="406">
        <v>7.1278227117153054E-3</v>
      </c>
      <c r="W1443" s="406">
        <v>7.1278563931624402E-3</v>
      </c>
      <c r="X1443" s="407">
        <f t="shared" si="52"/>
        <v>-3.3681447134809028E-4</v>
      </c>
      <c r="Z1443" s="400" t="s">
        <v>73</v>
      </c>
      <c r="AA1443" s="413">
        <v>44803</v>
      </c>
      <c r="AB1443" s="406">
        <v>7.2310324210045039E-3</v>
      </c>
      <c r="AC1443" s="406">
        <v>7.1350972488156668E-3</v>
      </c>
      <c r="AD1443" s="407">
        <f t="shared" si="53"/>
        <v>0.95935172188837092</v>
      </c>
    </row>
    <row r="1444" spans="20:30" x14ac:dyDescent="0.2">
      <c r="T1444" s="400" t="s">
        <v>73</v>
      </c>
      <c r="U1444" s="413">
        <v>44805</v>
      </c>
      <c r="V1444" s="406">
        <v>7.1358160446019676E-3</v>
      </c>
      <c r="W1444" s="406">
        <v>7.135848726686214E-3</v>
      </c>
      <c r="X1444" s="407">
        <f t="shared" si="52"/>
        <v>-3.2682084246359044E-4</v>
      </c>
      <c r="Z1444" s="400" t="s">
        <v>73</v>
      </c>
      <c r="AA1444" s="413">
        <v>44804</v>
      </c>
      <c r="AB1444" s="406">
        <v>7.2390824739874005E-3</v>
      </c>
      <c r="AC1444" s="406">
        <v>7.1432047977502385E-3</v>
      </c>
      <c r="AD1444" s="407">
        <f t="shared" si="53"/>
        <v>0.95877676237162046</v>
      </c>
    </row>
    <row r="1445" spans="20:30" x14ac:dyDescent="0.2">
      <c r="T1445" s="400" t="s">
        <v>73</v>
      </c>
      <c r="U1445" s="413">
        <v>44806</v>
      </c>
      <c r="V1445" s="406">
        <v>7.1438044728935985E-3</v>
      </c>
      <c r="W1445" s="406">
        <v>7.1438361439445652E-3</v>
      </c>
      <c r="X1445" s="407">
        <f t="shared" si="52"/>
        <v>-3.1671050966693148E-4</v>
      </c>
      <c r="Z1445" s="400" t="s">
        <v>73</v>
      </c>
      <c r="AA1445" s="413">
        <v>44805</v>
      </c>
      <c r="AB1445" s="406">
        <v>7.2471276345308583E-3</v>
      </c>
      <c r="AC1445" s="406">
        <v>7.151308770974669E-3</v>
      </c>
      <c r="AD1445" s="407">
        <f t="shared" si="53"/>
        <v>0.95818863556189349</v>
      </c>
    </row>
    <row r="1446" spans="20:30" x14ac:dyDescent="0.2">
      <c r="T1446" s="400" t="s">
        <v>73</v>
      </c>
      <c r="U1446" s="413">
        <v>44809</v>
      </c>
      <c r="V1446" s="406">
        <v>7.1517879828948347E-3</v>
      </c>
      <c r="W1446" s="406">
        <v>7.1518186312421288E-3</v>
      </c>
      <c r="X1446" s="407">
        <f t="shared" si="52"/>
        <v>-3.0648347294076617E-4</v>
      </c>
      <c r="Z1446" s="400" t="s">
        <v>73</v>
      </c>
      <c r="AA1446" s="413">
        <v>44806</v>
      </c>
      <c r="AB1446" s="406">
        <v>7.2551678889395312E-3</v>
      </c>
      <c r="AC1446" s="406">
        <v>7.1594091569006776E-3</v>
      </c>
      <c r="AD1446" s="407">
        <f t="shared" si="53"/>
        <v>0.95758732038853622</v>
      </c>
    </row>
    <row r="1447" spans="20:30" x14ac:dyDescent="0.2">
      <c r="T1447" s="400" t="s">
        <v>73</v>
      </c>
      <c r="U1447" s="413">
        <v>44810</v>
      </c>
      <c r="V1447" s="406">
        <v>7.1677385401162346E-3</v>
      </c>
      <c r="W1447" s="406">
        <v>7.1677671038704611E-3</v>
      </c>
      <c r="X1447" s="407">
        <f t="shared" si="52"/>
        <v>-2.8563754226468285E-4</v>
      </c>
      <c r="Z1447" s="400" t="s">
        <v>73</v>
      </c>
      <c r="AA1447" s="413">
        <v>44809</v>
      </c>
      <c r="AB1447" s="406">
        <v>7.2712319754427894E-3</v>
      </c>
      <c r="AC1447" s="406">
        <v>7.1755979141281089E-3</v>
      </c>
      <c r="AD1447" s="407">
        <f t="shared" si="53"/>
        <v>0.95634061314680585</v>
      </c>
    </row>
    <row r="1448" spans="20:30" x14ac:dyDescent="0.2">
      <c r="T1448" s="400" t="s">
        <v>73</v>
      </c>
      <c r="U1448" s="413">
        <v>44811</v>
      </c>
      <c r="V1448" s="406">
        <v>7.1836725655780335E-3</v>
      </c>
      <c r="W1448" s="406">
        <v>7.1836990055963021E-3</v>
      </c>
      <c r="X1448" s="407">
        <f t="shared" si="52"/>
        <v>-2.6440018268542032E-4</v>
      </c>
      <c r="Z1448" s="400" t="s">
        <v>73</v>
      </c>
      <c r="AA1448" s="413">
        <v>44810</v>
      </c>
      <c r="AB1448" s="406">
        <v>7.2872795709706725E-3</v>
      </c>
      <c r="AC1448" s="406">
        <v>7.1917745991533335E-3</v>
      </c>
      <c r="AD1448" s="407">
        <f t="shared" si="53"/>
        <v>0.95504971817339002</v>
      </c>
    </row>
    <row r="1449" spans="20:30" x14ac:dyDescent="0.2">
      <c r="T1449" s="400" t="s">
        <v>73</v>
      </c>
      <c r="U1449" s="413">
        <v>44812</v>
      </c>
      <c r="V1449" s="406">
        <v>7.191631278194415E-3</v>
      </c>
      <c r="W1449" s="406">
        <v>7.1916566365897543E-3</v>
      </c>
      <c r="X1449" s="407">
        <f t="shared" si="52"/>
        <v>-2.5358395339299122E-4</v>
      </c>
      <c r="Z1449" s="400" t="s">
        <v>73</v>
      </c>
      <c r="AA1449" s="413">
        <v>44811</v>
      </c>
      <c r="AB1449" s="406">
        <v>7.2952950889346628E-3</v>
      </c>
      <c r="AC1449" s="406">
        <v>7.199856876853942E-3</v>
      </c>
      <c r="AD1449" s="407">
        <f t="shared" si="53"/>
        <v>0.95438212080720808</v>
      </c>
    </row>
    <row r="1450" spans="20:30" x14ac:dyDescent="0.2">
      <c r="T1450" s="400" t="s">
        <v>73</v>
      </c>
      <c r="U1450" s="413">
        <v>44813</v>
      </c>
      <c r="V1450" s="406">
        <v>7.1995849899372348E-3</v>
      </c>
      <c r="W1450" s="406">
        <v>7.199609255039258E-3</v>
      </c>
      <c r="X1450" s="407">
        <f t="shared" si="52"/>
        <v>-2.426510202317711E-4</v>
      </c>
      <c r="Z1450" s="400" t="s">
        <v>73</v>
      </c>
      <c r="AA1450" s="413">
        <v>44812</v>
      </c>
      <c r="AB1450" s="406">
        <v>7.3033056184238603E-3</v>
      </c>
      <c r="AC1450" s="406">
        <v>7.2079354984500533E-3</v>
      </c>
      <c r="AD1450" s="407">
        <f t="shared" si="53"/>
        <v>0.95370119973806933</v>
      </c>
    </row>
    <row r="1451" spans="20:30" x14ac:dyDescent="0.2">
      <c r="T1451" s="400" t="s">
        <v>73</v>
      </c>
      <c r="U1451" s="413">
        <v>44816</v>
      </c>
      <c r="V1451" s="406">
        <v>7.2075336873536934E-3</v>
      </c>
      <c r="W1451" s="406">
        <v>7.2075568471678371E-3</v>
      </c>
      <c r="X1451" s="407">
        <f t="shared" si="52"/>
        <v>-2.315981414372642E-4</v>
      </c>
      <c r="Z1451" s="400" t="s">
        <v>73</v>
      </c>
      <c r="AA1451" s="413">
        <v>44813</v>
      </c>
      <c r="AB1451" s="406">
        <v>7.3113111457423392E-3</v>
      </c>
      <c r="AC1451" s="406">
        <v>7.2160104524338579E-3</v>
      </c>
      <c r="AD1451" s="407">
        <f t="shared" si="53"/>
        <v>0.95300693308481355</v>
      </c>
    </row>
    <row r="1452" spans="20:30" x14ac:dyDescent="0.2">
      <c r="T1452" s="400" t="s">
        <v>73</v>
      </c>
      <c r="U1452" s="413">
        <v>44817</v>
      </c>
      <c r="V1452" s="406">
        <v>7.2234142983267921E-3</v>
      </c>
      <c r="W1452" s="406">
        <v>7.2234352082144468E-3</v>
      </c>
      <c r="X1452" s="407">
        <f t="shared" si="52"/>
        <v>-2.0909887654685377E-4</v>
      </c>
      <c r="Z1452" s="400" t="s">
        <v>73</v>
      </c>
      <c r="AA1452" s="413">
        <v>44816</v>
      </c>
      <c r="AB1452" s="406">
        <v>7.3273054578540031E-3</v>
      </c>
      <c r="AC1452" s="406">
        <v>7.2321480776894155E-3</v>
      </c>
      <c r="AD1452" s="407">
        <f t="shared" si="53"/>
        <v>0.95157380164587535</v>
      </c>
    </row>
    <row r="1453" spans="20:30" x14ac:dyDescent="0.2">
      <c r="T1453" s="400" t="s">
        <v>73</v>
      </c>
      <c r="U1453" s="413">
        <v>44818</v>
      </c>
      <c r="V1453" s="406">
        <v>7.2392780569905382E-3</v>
      </c>
      <c r="W1453" s="406">
        <v>7.2392966772473789E-3</v>
      </c>
      <c r="X1453" s="407">
        <f t="shared" si="52"/>
        <v>-1.8620256840747029E-4</v>
      </c>
      <c r="Z1453" s="400" t="s">
        <v>73</v>
      </c>
      <c r="AA1453" s="413">
        <v>44817</v>
      </c>
      <c r="AB1453" s="406">
        <v>7.3432829588129982E-3</v>
      </c>
      <c r="AC1453" s="406">
        <v>7.2482733628090263E-3</v>
      </c>
      <c r="AD1453" s="407">
        <f t="shared" si="53"/>
        <v>0.95009596003971941</v>
      </c>
    </row>
    <row r="1454" spans="20:30" x14ac:dyDescent="0.2">
      <c r="T1454" s="400" t="s">
        <v>73</v>
      </c>
      <c r="U1454" s="413">
        <v>44819</v>
      </c>
      <c r="V1454" s="406">
        <v>7.2472014757902692E-3</v>
      </c>
      <c r="W1454" s="406">
        <v>7.24721893135373E-3</v>
      </c>
      <c r="X1454" s="407">
        <f t="shared" si="52"/>
        <v>-1.7455563460812284E-4</v>
      </c>
      <c r="Z1454" s="400" t="s">
        <v>73</v>
      </c>
      <c r="AA1454" s="413">
        <v>44818</v>
      </c>
      <c r="AB1454" s="406">
        <v>7.3512632693466034E-3</v>
      </c>
      <c r="AC1454" s="406">
        <v>7.2563298065132734E-3</v>
      </c>
      <c r="AD1454" s="407">
        <f t="shared" si="53"/>
        <v>0.94933462833329996</v>
      </c>
    </row>
    <row r="1455" spans="20:30" x14ac:dyDescent="0.2">
      <c r="T1455" s="400" t="s">
        <v>73</v>
      </c>
      <c r="U1455" s="413">
        <v>44820</v>
      </c>
      <c r="V1455" s="406">
        <v>7.2551197975997562E-3</v>
      </c>
      <c r="W1455" s="406">
        <v>7.2551360764752772E-3</v>
      </c>
      <c r="X1455" s="407">
        <f t="shared" si="52"/>
        <v>-1.627887552101831E-4</v>
      </c>
      <c r="Z1455" s="400" t="s">
        <v>73</v>
      </c>
      <c r="AA1455" s="413">
        <v>44819</v>
      </c>
      <c r="AB1455" s="406">
        <v>7.3592384954508615E-3</v>
      </c>
      <c r="AC1455" s="406">
        <v>7.2643825137994663E-3</v>
      </c>
      <c r="AD1455" s="407">
        <f t="shared" si="53"/>
        <v>0.94855981651395183</v>
      </c>
    </row>
    <row r="1456" spans="20:30" x14ac:dyDescent="0.2">
      <c r="T1456" s="400" t="s">
        <v>73</v>
      </c>
      <c r="U1456" s="413">
        <v>44823</v>
      </c>
      <c r="V1456" s="406">
        <v>7.2630330088038278E-3</v>
      </c>
      <c r="W1456" s="406">
        <v>7.2630480989968483E-3</v>
      </c>
      <c r="X1456" s="407">
        <f t="shared" si="52"/>
        <v>-1.5090193020497744E-4</v>
      </c>
      <c r="Z1456" s="400" t="s">
        <v>73</v>
      </c>
      <c r="AA1456" s="413">
        <v>44820</v>
      </c>
      <c r="AB1456" s="406">
        <v>7.3672086231864244E-3</v>
      </c>
      <c r="AC1456" s="406">
        <v>7.2724314729974192E-3</v>
      </c>
      <c r="AD1456" s="407">
        <f t="shared" si="53"/>
        <v>0.9477715018900521</v>
      </c>
    </row>
    <row r="1457" spans="20:30" x14ac:dyDescent="0.2">
      <c r="T1457" s="400" t="s">
        <v>73</v>
      </c>
      <c r="U1457" s="413">
        <v>44824</v>
      </c>
      <c r="V1457" s="406">
        <v>7.2788423267606886E-3</v>
      </c>
      <c r="W1457" s="406">
        <v>7.278854999668685E-3</v>
      </c>
      <c r="X1457" s="407">
        <f t="shared" si="52"/>
        <v>-1.2672907996440219E-4</v>
      </c>
      <c r="Z1457" s="400" t="s">
        <v>73</v>
      </c>
      <c r="AA1457" s="413">
        <v>44823</v>
      </c>
      <c r="AB1457" s="406">
        <v>7.3831318160657387E-3</v>
      </c>
      <c r="AC1457" s="406">
        <v>7.2885168407979426E-3</v>
      </c>
      <c r="AD1457" s="407">
        <f t="shared" si="53"/>
        <v>0.9461497526779602</v>
      </c>
    </row>
    <row r="1458" spans="20:30" x14ac:dyDescent="0.2">
      <c r="T1458" s="400" t="s">
        <v>73</v>
      </c>
      <c r="U1458" s="413">
        <v>44825</v>
      </c>
      <c r="V1458" s="406">
        <v>7.2946344716965641E-3</v>
      </c>
      <c r="W1458" s="406">
        <v>7.2946446871329593E-3</v>
      </c>
      <c r="X1458" s="407">
        <f t="shared" si="52"/>
        <v>-1.0215436395226429E-4</v>
      </c>
      <c r="Z1458" s="400" t="s">
        <v>73</v>
      </c>
      <c r="AA1458" s="413">
        <v>44824</v>
      </c>
      <c r="AB1458" s="406">
        <v>7.3990378774900691E-3</v>
      </c>
      <c r="AC1458" s="406">
        <v>7.3045896003658484E-3</v>
      </c>
      <c r="AD1458" s="407">
        <f t="shared" si="53"/>
        <v>0.94448277124220725</v>
      </c>
    </row>
    <row r="1459" spans="20:30" x14ac:dyDescent="0.2">
      <c r="T1459" s="400" t="s">
        <v>73</v>
      </c>
      <c r="U1459" s="413">
        <v>44826</v>
      </c>
      <c r="V1459" s="406">
        <v>7.3025219232143636E-3</v>
      </c>
      <c r="W1459" s="406">
        <v>7.3025308898333821E-3</v>
      </c>
      <c r="X1459" s="407">
        <f t="shared" si="52"/>
        <v>-8.9666190184606309E-5</v>
      </c>
      <c r="Z1459" s="400" t="s">
        <v>73</v>
      </c>
      <c r="AA1459" s="413">
        <v>44825</v>
      </c>
      <c r="AB1459" s="406">
        <v>7.4069823082628982E-3</v>
      </c>
      <c r="AC1459" s="406">
        <v>7.3126196473923977E-3</v>
      </c>
      <c r="AD1459" s="407">
        <f t="shared" si="53"/>
        <v>0.94362660870500426</v>
      </c>
    </row>
    <row r="1460" spans="20:30" x14ac:dyDescent="0.2">
      <c r="T1460" s="400" t="s">
        <v>73</v>
      </c>
      <c r="U1460" s="413">
        <v>44827</v>
      </c>
      <c r="V1460" s="406">
        <v>7.3104041816258762E-3</v>
      </c>
      <c r="W1460" s="406">
        <v>7.3104118873519178E-3</v>
      </c>
      <c r="X1460" s="407">
        <f t="shared" si="52"/>
        <v>-7.7057260416263373E-5</v>
      </c>
      <c r="Z1460" s="400" t="s">
        <v>73</v>
      </c>
      <c r="AA1460" s="413">
        <v>44826</v>
      </c>
      <c r="AB1460" s="406">
        <v>7.4149215584903829E-3</v>
      </c>
      <c r="AC1460" s="406">
        <v>7.3206458775258807E-3</v>
      </c>
      <c r="AD1460" s="407">
        <f t="shared" si="53"/>
        <v>0.9427568096450224</v>
      </c>
    </row>
    <row r="1461" spans="20:30" x14ac:dyDescent="0.2">
      <c r="T1461" s="400" t="s">
        <v>73</v>
      </c>
      <c r="U1461" s="413">
        <v>44830</v>
      </c>
      <c r="V1461" s="406">
        <v>7.3182812331529599E-3</v>
      </c>
      <c r="W1461" s="406">
        <v>7.3182876657483372E-3</v>
      </c>
      <c r="X1461" s="407">
        <f t="shared" si="52"/>
        <v>-6.4325953773661237E-5</v>
      </c>
      <c r="Z1461" s="400" t="s">
        <v>73</v>
      </c>
      <c r="AA1461" s="413">
        <v>44827</v>
      </c>
      <c r="AB1461" s="406">
        <v>7.4228556143133293E-3</v>
      </c>
      <c r="AC1461" s="406">
        <v>7.3286682792573204E-3</v>
      </c>
      <c r="AD1461" s="407">
        <f t="shared" si="53"/>
        <v>0.94187335056008892</v>
      </c>
    </row>
    <row r="1462" spans="20:30" x14ac:dyDescent="0.2">
      <c r="T1462" s="400" t="s">
        <v>73</v>
      </c>
      <c r="U1462" s="413">
        <v>44831</v>
      </c>
      <c r="V1462" s="406">
        <v>7.3340179111460969E-3</v>
      </c>
      <c r="W1462" s="406">
        <v>7.3340217572086443E-3</v>
      </c>
      <c r="X1462" s="407">
        <f t="shared" si="52"/>
        <v>-3.8460625474343035E-5</v>
      </c>
      <c r="Z1462" s="400" t="s">
        <v>73</v>
      </c>
      <c r="AA1462" s="413">
        <v>44830</v>
      </c>
      <c r="AB1462" s="406">
        <v>7.4387063430244966E-3</v>
      </c>
      <c r="AC1462" s="406">
        <v>7.3447002639595582E-3</v>
      </c>
      <c r="AD1462" s="407">
        <f t="shared" si="53"/>
        <v>0.94006079064938397</v>
      </c>
    </row>
    <row r="1463" spans="20:30" x14ac:dyDescent="0.2">
      <c r="T1463" s="400" t="s">
        <v>73</v>
      </c>
      <c r="U1463" s="413">
        <v>44832</v>
      </c>
      <c r="V1463" s="406">
        <v>7.349737095361168E-3</v>
      </c>
      <c r="W1463" s="406">
        <v>7.3497383141916421E-3</v>
      </c>
      <c r="X1463" s="407">
        <f t="shared" si="52"/>
        <v>-1.2188304740479161E-5</v>
      </c>
      <c r="Z1463" s="400" t="s">
        <v>73</v>
      </c>
      <c r="AA1463" s="413">
        <v>44831</v>
      </c>
      <c r="AB1463" s="406">
        <v>7.4545396202059843E-3</v>
      </c>
      <c r="AC1463" s="406">
        <v>7.3607193725711596E-3</v>
      </c>
      <c r="AD1463" s="407">
        <f t="shared" si="53"/>
        <v>0.93820247634824638</v>
      </c>
    </row>
    <row r="1464" spans="20:30" x14ac:dyDescent="0.2">
      <c r="T1464" s="400" t="s">
        <v>73</v>
      </c>
      <c r="U1464" s="413">
        <v>44833</v>
      </c>
      <c r="V1464" s="406">
        <v>7.3575879062140193E-3</v>
      </c>
      <c r="W1464" s="406">
        <v>7.3575877911306207E-3</v>
      </c>
      <c r="X1464" s="407">
        <f t="shared" si="52"/>
        <v>1.1508339853999461E-6</v>
      </c>
      <c r="Z1464" s="400" t="s">
        <v>73</v>
      </c>
      <c r="AA1464" s="413">
        <v>44832</v>
      </c>
      <c r="AB1464" s="406">
        <v>7.4624474986457467E-3</v>
      </c>
      <c r="AC1464" s="406">
        <v>7.3687224599967328E-3</v>
      </c>
      <c r="AD1464" s="407">
        <f t="shared" si="53"/>
        <v>0.93725038649013914</v>
      </c>
    </row>
    <row r="1465" spans="20:30" x14ac:dyDescent="0.2">
      <c r="T1465" s="400" t="s">
        <v>73</v>
      </c>
      <c r="U1465" s="413">
        <v>44834</v>
      </c>
      <c r="V1465" s="406">
        <v>7.3654334277626589E-3</v>
      </c>
      <c r="W1465" s="406">
        <v>7.3654319665277029E-3</v>
      </c>
      <c r="X1465" s="407">
        <f t="shared" si="52"/>
        <v>1.4612349559517401E-5</v>
      </c>
      <c r="Z1465" s="400" t="s">
        <v>73</v>
      </c>
      <c r="AA1465" s="413">
        <v>44833</v>
      </c>
      <c r="AB1465" s="406">
        <v>7.4703501005043641E-3</v>
      </c>
      <c r="AC1465" s="406">
        <v>7.3767216502965216E-3</v>
      </c>
      <c r="AD1465" s="407">
        <f t="shared" si="53"/>
        <v>0.93628450207842473</v>
      </c>
    </row>
    <row r="1466" spans="20:30" x14ac:dyDescent="0.2">
      <c r="T1466" s="400" t="s">
        <v>73</v>
      </c>
      <c r="U1466" s="413">
        <v>44837</v>
      </c>
      <c r="V1466" s="406">
        <v>7.3732736460665567E-3</v>
      </c>
      <c r="W1466" s="406">
        <v>7.3732708264423619E-3</v>
      </c>
      <c r="X1466" s="407">
        <f t="shared" si="52"/>
        <v>2.8196241947178735E-5</v>
      </c>
      <c r="Z1466" s="400" t="s">
        <v>73</v>
      </c>
      <c r="AA1466" s="413">
        <v>44834</v>
      </c>
      <c r="AB1466" s="406">
        <v>7.4782474120033849E-3</v>
      </c>
      <c r="AC1466" s="406">
        <v>7.384716931718111E-3</v>
      </c>
      <c r="AD1466" s="407">
        <f t="shared" si="53"/>
        <v>0.93530480285273876</v>
      </c>
    </row>
    <row r="1467" spans="20:30" x14ac:dyDescent="0.2">
      <c r="T1467" s="400" t="s">
        <v>73</v>
      </c>
      <c r="U1467" s="413">
        <v>44838</v>
      </c>
      <c r="V1467" s="406">
        <v>7.3889363371914688E-3</v>
      </c>
      <c r="W1467" s="406">
        <v>7.388930759682024E-3</v>
      </c>
      <c r="X1467" s="407">
        <f t="shared" si="52"/>
        <v>5.5775094447499396E-5</v>
      </c>
      <c r="Z1467" s="400" t="s">
        <v>73</v>
      </c>
      <c r="AA1467" s="413">
        <v>44837</v>
      </c>
      <c r="AB1467" s="406">
        <v>7.4940243317921911E-3</v>
      </c>
      <c r="AC1467" s="406">
        <v>7.4006944078489493E-3</v>
      </c>
      <c r="AD1467" s="407">
        <f t="shared" si="53"/>
        <v>0.93329923943241866</v>
      </c>
    </row>
    <row r="1468" spans="20:30" x14ac:dyDescent="0.2">
      <c r="T1468" s="400" t="s">
        <v>73</v>
      </c>
      <c r="U1468" s="413">
        <v>44839</v>
      </c>
      <c r="V1468" s="406">
        <v>7.4045812138138203E-3</v>
      </c>
      <c r="W1468" s="406">
        <v>7.4045728374453976E-3</v>
      </c>
      <c r="X1468" s="407">
        <f t="shared" si="52"/>
        <v>8.376368422664815E-5</v>
      </c>
      <c r="Z1468" s="400" t="s">
        <v>73</v>
      </c>
      <c r="AA1468" s="413">
        <v>44838</v>
      </c>
      <c r="AB1468" s="406">
        <v>7.5097834797619618E-3</v>
      </c>
      <c r="AC1468" s="406">
        <v>7.4166587398502787E-3</v>
      </c>
      <c r="AD1468" s="407">
        <f t="shared" si="53"/>
        <v>0.93124739911683119</v>
      </c>
    </row>
    <row r="1469" spans="20:30" x14ac:dyDescent="0.2">
      <c r="T1469" s="400" t="s">
        <v>73</v>
      </c>
      <c r="U1469" s="413">
        <v>44840</v>
      </c>
      <c r="V1469" s="406">
        <v>7.4123947105371041E-3</v>
      </c>
      <c r="W1469" s="406">
        <v>7.4123849141047677E-3</v>
      </c>
      <c r="X1469" s="407">
        <f t="shared" si="52"/>
        <v>9.7964323363466943E-5</v>
      </c>
      <c r="Z1469" s="400" t="s">
        <v>73</v>
      </c>
      <c r="AA1469" s="413">
        <v>44839</v>
      </c>
      <c r="AB1469" s="406">
        <v>7.5176541336199783E-3</v>
      </c>
      <c r="AC1469" s="406">
        <v>7.4246343051562391E-3</v>
      </c>
      <c r="AD1469" s="407">
        <f t="shared" si="53"/>
        <v>0.93019828463739196</v>
      </c>
    </row>
    <row r="1470" spans="20:30" x14ac:dyDescent="0.2">
      <c r="T1470" s="400" t="s">
        <v>73</v>
      </c>
      <c r="U1470" s="413">
        <v>44841</v>
      </c>
      <c r="V1470" s="406">
        <v>7.4202028216772504E-3</v>
      </c>
      <c r="W1470" s="406">
        <v>7.4201915928622754E-3</v>
      </c>
      <c r="X1470" s="407">
        <f t="shared" si="52"/>
        <v>1.1228814975061674E-4</v>
      </c>
      <c r="Z1470" s="400" t="s">
        <v>73</v>
      </c>
      <c r="AA1470" s="413">
        <v>44840</v>
      </c>
      <c r="AB1470" s="406">
        <v>7.5255194146990022E-3</v>
      </c>
      <c r="AC1470" s="406">
        <v>7.4326058926174644E-3</v>
      </c>
      <c r="AD1470" s="407">
        <f t="shared" si="53"/>
        <v>0.92913522081537747</v>
      </c>
    </row>
    <row r="1471" spans="20:30" x14ac:dyDescent="0.2">
      <c r="T1471" s="400" t="s">
        <v>73</v>
      </c>
      <c r="U1471" s="413">
        <v>44844</v>
      </c>
      <c r="V1471" s="406">
        <v>7.4280055334570152E-3</v>
      </c>
      <c r="W1471" s="406">
        <v>7.4279928598596362E-3</v>
      </c>
      <c r="X1471" s="407">
        <f t="shared" si="52"/>
        <v>1.2673597379019019E-4</v>
      </c>
      <c r="Z1471" s="400" t="s">
        <v>73</v>
      </c>
      <c r="AA1471" s="413">
        <v>44841</v>
      </c>
      <c r="AB1471" s="406">
        <v>7.5333793093838863E-3</v>
      </c>
      <c r="AC1471" s="406">
        <v>7.4405734910500555E-3</v>
      </c>
      <c r="AD1471" s="407">
        <f t="shared" si="53"/>
        <v>0.92805818333830881</v>
      </c>
    </row>
    <row r="1472" spans="20:30" x14ac:dyDescent="0.2">
      <c r="T1472" s="400" t="s">
        <v>73</v>
      </c>
      <c r="U1472" s="413">
        <v>44845</v>
      </c>
      <c r="V1472" s="406">
        <v>7.4435928906930009E-3</v>
      </c>
      <c r="W1472" s="406">
        <v>7.4435772861323208E-3</v>
      </c>
      <c r="X1472" s="407">
        <f t="shared" si="52"/>
        <v>1.5604560680074209E-4</v>
      </c>
      <c r="Z1472" s="400" t="s">
        <v>73</v>
      </c>
      <c r="AA1472" s="413">
        <v>44844</v>
      </c>
      <c r="AB1472" s="406">
        <v>7.5490810753564503E-3</v>
      </c>
      <c r="AC1472" s="406">
        <v>7.4564953330119137E-3</v>
      </c>
      <c r="AD1472" s="407">
        <f t="shared" si="53"/>
        <v>0.92585742344536603</v>
      </c>
    </row>
    <row r="1473" spans="20:30" x14ac:dyDescent="0.2">
      <c r="T1473" s="400" t="s">
        <v>73</v>
      </c>
      <c r="U1473" s="413">
        <v>44846</v>
      </c>
      <c r="V1473" s="406">
        <v>7.4591621127238893E-3</v>
      </c>
      <c r="W1473" s="406">
        <v>7.45914353567505E-3</v>
      </c>
      <c r="X1473" s="407">
        <f t="shared" si="52"/>
        <v>1.8577048839334143E-4</v>
      </c>
      <c r="Z1473" s="400" t="s">
        <v>73</v>
      </c>
      <c r="AA1473" s="413">
        <v>44845</v>
      </c>
      <c r="AB1473" s="406">
        <v>7.5647647493664455E-3</v>
      </c>
      <c r="AC1473" s="406">
        <v>7.4724037629545241E-3</v>
      </c>
      <c r="AD1473" s="407">
        <f t="shared" si="53"/>
        <v>0.92360986411921431</v>
      </c>
    </row>
    <row r="1474" spans="20:30" x14ac:dyDescent="0.2">
      <c r="T1474" s="400" t="s">
        <v>73</v>
      </c>
      <c r="U1474" s="413">
        <v>44847</v>
      </c>
      <c r="V1474" s="406">
        <v>7.466937621853912E-3</v>
      </c>
      <c r="W1474" s="406">
        <v>7.4669175376996617E-3</v>
      </c>
      <c r="X1474" s="407">
        <f t="shared" si="52"/>
        <v>2.0084154250289699E-4</v>
      </c>
      <c r="Z1474" s="400" t="s">
        <v>73</v>
      </c>
      <c r="AA1474" s="413">
        <v>44846</v>
      </c>
      <c r="AB1474" s="406">
        <v>7.5725975060707915E-3</v>
      </c>
      <c r="AC1474" s="406">
        <v>7.4803512431368636E-3</v>
      </c>
      <c r="AD1474" s="407">
        <f t="shared" si="53"/>
        <v>0.92246262933927925</v>
      </c>
    </row>
    <row r="1475" spans="20:30" x14ac:dyDescent="0.2">
      <c r="T1475" s="400" t="s">
        <v>73</v>
      </c>
      <c r="U1475" s="413">
        <v>44848</v>
      </c>
      <c r="V1475" s="406">
        <v>7.4747076491219087E-3</v>
      </c>
      <c r="W1475" s="406">
        <v>7.4746860454624857E-3</v>
      </c>
      <c r="X1475" s="407">
        <f t="shared" si="52"/>
        <v>2.1603659423018173E-4</v>
      </c>
      <c r="Z1475" s="400" t="s">
        <v>73</v>
      </c>
      <c r="AA1475" s="413">
        <v>44847</v>
      </c>
      <c r="AB1475" s="406">
        <v>7.5804247939604283E-3</v>
      </c>
      <c r="AC1475" s="406">
        <v>7.4882946652418273E-3</v>
      </c>
      <c r="AD1475" s="407">
        <f t="shared" si="53"/>
        <v>0.92130128718601045</v>
      </c>
    </row>
    <row r="1476" spans="20:30" x14ac:dyDescent="0.2">
      <c r="T1476" s="400" t="s">
        <v>73</v>
      </c>
      <c r="U1476" s="413">
        <v>44851</v>
      </c>
      <c r="V1476" s="406">
        <v>7.4824721809130385E-3</v>
      </c>
      <c r="W1476" s="406">
        <v>7.4824490451865901E-3</v>
      </c>
      <c r="X1476" s="407">
        <f t="shared" si="52"/>
        <v>2.3135726448346439E-4</v>
      </c>
      <c r="Z1476" s="400" t="s">
        <v>73</v>
      </c>
      <c r="AA1476" s="413">
        <v>44848</v>
      </c>
      <c r="AB1476" s="406">
        <v>7.5882465994205252E-3</v>
      </c>
      <c r="AC1476" s="406">
        <v>7.4962340177616438E-3</v>
      </c>
      <c r="AD1476" s="407">
        <f t="shared" si="53"/>
        <v>0.92012581658881476</v>
      </c>
    </row>
    <row r="1477" spans="20:30" x14ac:dyDescent="0.2">
      <c r="T1477" s="400" t="s">
        <v>73</v>
      </c>
      <c r="U1477" s="413">
        <v>44852</v>
      </c>
      <c r="V1477" s="406">
        <v>7.4979828573730504E-3</v>
      </c>
      <c r="W1477" s="406">
        <v>7.4979566154751744E-3</v>
      </c>
      <c r="X1477" s="407">
        <f t="shared" si="52"/>
        <v>2.6241897876054521E-4</v>
      </c>
      <c r="Z1477" s="400" t="s">
        <v>73</v>
      </c>
      <c r="AA1477" s="413">
        <v>44851</v>
      </c>
      <c r="AB1477" s="406">
        <v>7.6038718667121646E-3</v>
      </c>
      <c r="AC1477" s="406">
        <v>7.5120991001360431E-3</v>
      </c>
      <c r="AD1477" s="407">
        <f t="shared" si="53"/>
        <v>0.91772766576121534</v>
      </c>
    </row>
    <row r="1478" spans="20:30" x14ac:dyDescent="0.2">
      <c r="T1478" s="400" t="s">
        <v>73</v>
      </c>
      <c r="U1478" s="413">
        <v>44853</v>
      </c>
      <c r="V1478" s="406">
        <v>7.5134750779263012E-3</v>
      </c>
      <c r="W1478" s="406">
        <v>7.5134456879890725E-3</v>
      </c>
      <c r="X1478" s="407">
        <f t="shared" si="52"/>
        <v>2.9389937228688212E-4</v>
      </c>
      <c r="Z1478" s="400" t="s">
        <v>73</v>
      </c>
      <c r="AA1478" s="413">
        <v>44852</v>
      </c>
      <c r="AB1478" s="406">
        <v>7.6194787218261551E-3</v>
      </c>
      <c r="AC1478" s="406">
        <v>7.5279505023953886E-3</v>
      </c>
      <c r="AD1478" s="407">
        <f t="shared" si="53"/>
        <v>0.91528219430766533</v>
      </c>
    </row>
    <row r="1479" spans="20:30" x14ac:dyDescent="0.2">
      <c r="T1479" s="400" t="s">
        <v>73</v>
      </c>
      <c r="U1479" s="413">
        <v>44854</v>
      </c>
      <c r="V1479" s="406">
        <v>7.5212119259990811E-3</v>
      </c>
      <c r="W1479" s="406">
        <v>7.5211809408614006E-3</v>
      </c>
      <c r="X1479" s="407">
        <f t="shared" si="52"/>
        <v>3.0985137680454578E-4</v>
      </c>
      <c r="Z1479" s="400" t="s">
        <v>73</v>
      </c>
      <c r="AA1479" s="413">
        <v>44853</v>
      </c>
      <c r="AB1479" s="406">
        <v>7.6272729090477538E-3</v>
      </c>
      <c r="AC1479" s="406">
        <v>7.5358693347739774E-3</v>
      </c>
      <c r="AD1479" s="407">
        <f t="shared" si="53"/>
        <v>0.91403574273776422</v>
      </c>
    </row>
    <row r="1480" spans="20:30" x14ac:dyDescent="0.2">
      <c r="T1480" s="400" t="s">
        <v>73</v>
      </c>
      <c r="U1480" s="413">
        <v>44855</v>
      </c>
      <c r="V1480" s="406">
        <v>7.5289431959306881E-3</v>
      </c>
      <c r="W1480" s="406">
        <v>7.528910603111753E-3</v>
      </c>
      <c r="X1480" s="407">
        <f t="shared" ref="X1480:X1543" si="54">(V1480-W1480)*10000</f>
        <v>3.2592818935070489E-4</v>
      </c>
      <c r="Z1480" s="400" t="s">
        <v>73</v>
      </c>
      <c r="AA1480" s="413">
        <v>44854</v>
      </c>
      <c r="AB1480" s="406">
        <v>7.6350615313376131E-3</v>
      </c>
      <c r="AC1480" s="406">
        <v>7.5437840286801889E-3</v>
      </c>
      <c r="AD1480" s="407">
        <f t="shared" ref="AD1480:AD1543" si="55">(AB1480-AC1480)*10000</f>
        <v>0.91277502657424214</v>
      </c>
    </row>
    <row r="1481" spans="20:30" x14ac:dyDescent="0.2">
      <c r="T1481" s="400" t="s">
        <v>73</v>
      </c>
      <c r="U1481" s="413">
        <v>44858</v>
      </c>
      <c r="V1481" s="406">
        <v>7.5366688742698976E-3</v>
      </c>
      <c r="W1481" s="406">
        <v>7.5366346610457758E-3</v>
      </c>
      <c r="X1481" s="407">
        <f t="shared" si="54"/>
        <v>3.421322412183736E-4</v>
      </c>
      <c r="Z1481" s="400" t="s">
        <v>73</v>
      </c>
      <c r="AA1481" s="413">
        <v>44855</v>
      </c>
      <c r="AB1481" s="406">
        <v>7.6428445750824575E-3</v>
      </c>
      <c r="AC1481" s="406">
        <v>7.5516945726077913E-3</v>
      </c>
      <c r="AD1481" s="407">
        <f t="shared" si="55"/>
        <v>0.91150002474666214</v>
      </c>
    </row>
    <row r="1482" spans="20:30" x14ac:dyDescent="0.2">
      <c r="T1482" s="400" t="s">
        <v>73</v>
      </c>
      <c r="U1482" s="413">
        <v>44859</v>
      </c>
      <c r="V1482" s="406">
        <v>7.5521015229870819E-3</v>
      </c>
      <c r="W1482" s="406">
        <v>7.5520640266323177E-3</v>
      </c>
      <c r="X1482" s="407">
        <f t="shared" si="54"/>
        <v>3.7496354764188222E-4</v>
      </c>
      <c r="Z1482" s="400" t="s">
        <v>73</v>
      </c>
      <c r="AA1482" s="413">
        <v>44858</v>
      </c>
      <c r="AB1482" s="406">
        <v>7.6583919989143988E-3</v>
      </c>
      <c r="AC1482" s="406">
        <v>7.5675017697524952E-3</v>
      </c>
      <c r="AD1482" s="407">
        <f t="shared" si="55"/>
        <v>0.9089022916190358</v>
      </c>
    </row>
    <row r="1483" spans="20:30" x14ac:dyDescent="0.2">
      <c r="T1483" s="400" t="s">
        <v>73</v>
      </c>
      <c r="U1483" s="413">
        <v>44860</v>
      </c>
      <c r="V1483" s="406">
        <v>7.5675153951753442E-3</v>
      </c>
      <c r="W1483" s="406">
        <v>7.5674745732532099E-3</v>
      </c>
      <c r="X1483" s="407">
        <f t="shared" si="54"/>
        <v>4.082192213428204E-4</v>
      </c>
      <c r="Z1483" s="400" t="s">
        <v>73</v>
      </c>
      <c r="AA1483" s="413">
        <v>44859</v>
      </c>
      <c r="AB1483" s="406">
        <v>7.6739206902723981E-3</v>
      </c>
      <c r="AC1483" s="406">
        <v>7.5832950187656751E-3</v>
      </c>
      <c r="AD1483" s="407">
        <f t="shared" si="55"/>
        <v>0.90625671506723049</v>
      </c>
    </row>
    <row r="1484" spans="20:30" x14ac:dyDescent="0.2">
      <c r="T1484" s="400" t="s">
        <v>73</v>
      </c>
      <c r="U1484" s="413">
        <v>44861</v>
      </c>
      <c r="V1484" s="406">
        <v>7.5752129086461674E-3</v>
      </c>
      <c r="W1484" s="406">
        <v>7.5751704026181307E-3</v>
      </c>
      <c r="X1484" s="407">
        <f t="shared" si="54"/>
        <v>4.2506028036758126E-4</v>
      </c>
      <c r="Z1484" s="400" t="s">
        <v>73</v>
      </c>
      <c r="AA1484" s="413">
        <v>44860</v>
      </c>
      <c r="AB1484" s="406">
        <v>7.6816756354393459E-3</v>
      </c>
      <c r="AC1484" s="406">
        <v>7.591184640579624E-3</v>
      </c>
      <c r="AD1484" s="407">
        <f t="shared" si="55"/>
        <v>0.90490994859721874</v>
      </c>
    </row>
    <row r="1485" spans="20:30" x14ac:dyDescent="0.2">
      <c r="T1485" s="400" t="s">
        <v>73</v>
      </c>
      <c r="U1485" s="413">
        <v>44862</v>
      </c>
      <c r="V1485" s="406">
        <v>7.5829047478603272E-3</v>
      </c>
      <c r="W1485" s="406">
        <v>7.5828605450024558E-3</v>
      </c>
      <c r="X1485" s="407">
        <f t="shared" si="54"/>
        <v>4.4202857871385171E-4</v>
      </c>
      <c r="Z1485" s="400" t="s">
        <v>73</v>
      </c>
      <c r="AA1485" s="413">
        <v>44861</v>
      </c>
      <c r="AB1485" s="406">
        <v>7.6894249198022546E-3</v>
      </c>
      <c r="AC1485" s="406">
        <v>7.5990700435277668E-3</v>
      </c>
      <c r="AD1485" s="407">
        <f t="shared" si="55"/>
        <v>0.90354876274487816</v>
      </c>
    </row>
    <row r="1486" spans="20:30" x14ac:dyDescent="0.2">
      <c r="T1486" s="400" t="s">
        <v>73</v>
      </c>
      <c r="U1486" s="413">
        <v>44865</v>
      </c>
      <c r="V1486" s="406">
        <v>7.5905908992026884E-3</v>
      </c>
      <c r="W1486" s="406">
        <v>7.5905449866289654E-3</v>
      </c>
      <c r="X1486" s="407">
        <f t="shared" si="54"/>
        <v>4.5912573722918515E-4</v>
      </c>
      <c r="Z1486" s="400" t="s">
        <v>73</v>
      </c>
      <c r="AA1486" s="413">
        <v>44862</v>
      </c>
      <c r="AB1486" s="406">
        <v>7.6971685295028607E-3</v>
      </c>
      <c r="AC1486" s="406">
        <v>7.6069512160210004E-3</v>
      </c>
      <c r="AD1486" s="407">
        <f t="shared" si="55"/>
        <v>0.90217313481860339</v>
      </c>
    </row>
    <row r="1487" spans="20:30" x14ac:dyDescent="0.2">
      <c r="T1487" s="400" t="s">
        <v>73</v>
      </c>
      <c r="U1487" s="413">
        <v>44866</v>
      </c>
      <c r="V1487" s="406">
        <v>7.605944173297457E-3</v>
      </c>
      <c r="W1487" s="406">
        <v>7.6058947985593933E-3</v>
      </c>
      <c r="X1487" s="407">
        <f t="shared" si="54"/>
        <v>4.9374738063726054E-4</v>
      </c>
      <c r="Z1487" s="400" t="s">
        <v>73</v>
      </c>
      <c r="AA1487" s="413">
        <v>44865</v>
      </c>
      <c r="AB1487" s="406">
        <v>7.7126367649171176E-3</v>
      </c>
      <c r="AC1487" s="406">
        <v>7.6226994024799627E-3</v>
      </c>
      <c r="AD1487" s="407">
        <f t="shared" si="55"/>
        <v>0.89937362437154944</v>
      </c>
    </row>
    <row r="1488" spans="20:30" x14ac:dyDescent="0.2">
      <c r="T1488" s="400" t="s">
        <v>73</v>
      </c>
      <c r="U1488" s="413">
        <v>44867</v>
      </c>
      <c r="V1488" s="406">
        <v>7.6212783501476596E-3</v>
      </c>
      <c r="W1488" s="406">
        <v>7.6212254703366079E-3</v>
      </c>
      <c r="X1488" s="407">
        <f t="shared" si="54"/>
        <v>5.2879811051655123E-4</v>
      </c>
      <c r="Z1488" s="400" t="s">
        <v>73</v>
      </c>
      <c r="AA1488" s="413">
        <v>44866</v>
      </c>
      <c r="AB1488" s="406">
        <v>7.7280859477588662E-3</v>
      </c>
      <c r="AC1488" s="406">
        <v>7.638433372823542E-3</v>
      </c>
      <c r="AD1488" s="407">
        <f t="shared" si="55"/>
        <v>0.89652574935324136</v>
      </c>
    </row>
    <row r="1489" spans="20:30" x14ac:dyDescent="0.2">
      <c r="T1489" s="400" t="s">
        <v>73</v>
      </c>
      <c r="U1489" s="413">
        <v>44868</v>
      </c>
      <c r="V1489" s="406">
        <v>7.6289358555537761E-3</v>
      </c>
      <c r="W1489" s="406">
        <v>7.6288812017588714E-3</v>
      </c>
      <c r="X1489" s="407">
        <f t="shared" si="54"/>
        <v>5.4653794904699349E-4</v>
      </c>
      <c r="Z1489" s="400" t="s">
        <v>73</v>
      </c>
      <c r="AA1489" s="413">
        <v>44867</v>
      </c>
      <c r="AB1489" s="406">
        <v>7.7358009785433281E-3</v>
      </c>
      <c r="AC1489" s="406">
        <v>7.6462932212318238E-3</v>
      </c>
      <c r="AD1489" s="407">
        <f t="shared" si="55"/>
        <v>0.89507757311504266</v>
      </c>
    </row>
    <row r="1490" spans="20:30" x14ac:dyDescent="0.2">
      <c r="T1490" s="400" t="s">
        <v>73</v>
      </c>
      <c r="U1490" s="413">
        <v>44869</v>
      </c>
      <c r="V1490" s="406">
        <v>7.6365875905868687E-3</v>
      </c>
      <c r="W1490" s="406">
        <v>7.6365311497600058E-3</v>
      </c>
      <c r="X1490" s="407">
        <f t="shared" si="54"/>
        <v>5.644082686287466E-4</v>
      </c>
      <c r="Z1490" s="400" t="s">
        <v>73</v>
      </c>
      <c r="AA1490" s="413">
        <v>44868</v>
      </c>
      <c r="AB1490" s="406">
        <v>7.7435102523263875E-3</v>
      </c>
      <c r="AC1490" s="406">
        <v>7.6541487703799954E-3</v>
      </c>
      <c r="AD1490" s="407">
        <f t="shared" si="55"/>
        <v>0.89361481946392129</v>
      </c>
    </row>
    <row r="1491" spans="20:30" x14ac:dyDescent="0.2">
      <c r="T1491" s="400" t="s">
        <v>73</v>
      </c>
      <c r="U1491" s="413">
        <v>44872</v>
      </c>
      <c r="V1491" s="406">
        <v>7.64423354146972E-3</v>
      </c>
      <c r="W1491" s="406">
        <v>7.6441753008059301E-3</v>
      </c>
      <c r="X1491" s="407">
        <f t="shared" si="54"/>
        <v>5.824066378994075E-4</v>
      </c>
      <c r="Z1491" s="400" t="s">
        <v>73</v>
      </c>
      <c r="AA1491" s="413">
        <v>44869</v>
      </c>
      <c r="AB1491" s="406">
        <v>7.7512137555739652E-3</v>
      </c>
      <c r="AC1491" s="406">
        <v>7.6620000087600044E-3</v>
      </c>
      <c r="AD1491" s="407">
        <f t="shared" si="55"/>
        <v>0.89213746813960815</v>
      </c>
    </row>
    <row r="1492" spans="20:30" x14ac:dyDescent="0.2">
      <c r="T1492" s="400" t="s">
        <v>73</v>
      </c>
      <c r="U1492" s="413">
        <v>44873</v>
      </c>
      <c r="V1492" s="406">
        <v>7.6595060940463202E-3</v>
      </c>
      <c r="W1492" s="406">
        <v>7.659444210218848E-3</v>
      </c>
      <c r="X1492" s="407">
        <f t="shared" si="54"/>
        <v>6.188382747213117E-4</v>
      </c>
      <c r="Z1492" s="400" t="s">
        <v>73</v>
      </c>
      <c r="AA1492" s="413">
        <v>44872</v>
      </c>
      <c r="AB1492" s="406">
        <v>7.7666014577351741E-3</v>
      </c>
      <c r="AC1492" s="406">
        <v>7.6776880589165611E-3</v>
      </c>
      <c r="AD1492" s="407">
        <f t="shared" si="55"/>
        <v>0.88913398818613043</v>
      </c>
    </row>
    <row r="1493" spans="20:30" x14ac:dyDescent="0.2">
      <c r="T1493" s="400" t="s">
        <v>73</v>
      </c>
      <c r="U1493" s="413">
        <v>44874</v>
      </c>
      <c r="V1493" s="406">
        <v>7.6747592286027858E-3</v>
      </c>
      <c r="W1493" s="406">
        <v>7.6746936583533959E-3</v>
      </c>
      <c r="X1493" s="407">
        <f t="shared" si="54"/>
        <v>6.5570249389856894E-4</v>
      </c>
      <c r="Z1493" s="400" t="s">
        <v>73</v>
      </c>
      <c r="AA1493" s="413">
        <v>44873</v>
      </c>
      <c r="AB1493" s="406">
        <v>7.7819697870979828E-3</v>
      </c>
      <c r="AC1493" s="406">
        <v>7.6933616250047044E-3</v>
      </c>
      <c r="AD1493" s="407">
        <f t="shared" si="55"/>
        <v>0.88608162093278475</v>
      </c>
    </row>
    <row r="1494" spans="20:30" x14ac:dyDescent="0.2">
      <c r="T1494" s="400" t="s">
        <v>73</v>
      </c>
      <c r="U1494" s="413">
        <v>44875</v>
      </c>
      <c r="V1494" s="406">
        <v>7.6823760525621797E-3</v>
      </c>
      <c r="W1494" s="406">
        <v>7.6823086173163973E-3</v>
      </c>
      <c r="X1494" s="407">
        <f t="shared" si="54"/>
        <v>6.7435245782419828E-4</v>
      </c>
      <c r="Z1494" s="400" t="s">
        <v>73</v>
      </c>
      <c r="AA1494" s="413">
        <v>44874</v>
      </c>
      <c r="AB1494" s="406">
        <v>7.7896442310907638E-3</v>
      </c>
      <c r="AC1494" s="406">
        <v>7.7011911373280504E-3</v>
      </c>
      <c r="AD1494" s="407">
        <f t="shared" si="55"/>
        <v>0.88453093762713364</v>
      </c>
    </row>
    <row r="1495" spans="20:30" x14ac:dyDescent="0.2">
      <c r="T1495" s="400" t="s">
        <v>73</v>
      </c>
      <c r="U1495" s="413">
        <v>44876</v>
      </c>
      <c r="V1495" s="406">
        <v>7.6899870099518082E-3</v>
      </c>
      <c r="W1495" s="406">
        <v>7.689917696661535E-3</v>
      </c>
      <c r="X1495" s="407">
        <f t="shared" si="54"/>
        <v>6.9313290273174955E-4</v>
      </c>
      <c r="Z1495" s="400" t="s">
        <v>73</v>
      </c>
      <c r="AA1495" s="413">
        <v>44875</v>
      </c>
      <c r="AB1495" s="406">
        <v>7.7973128221285838E-3</v>
      </c>
      <c r="AC1495" s="406">
        <v>7.7090162699166047E-3</v>
      </c>
      <c r="AD1495" s="407">
        <f t="shared" si="55"/>
        <v>0.88296552211979129</v>
      </c>
    </row>
    <row r="1496" spans="20:30" x14ac:dyDescent="0.2">
      <c r="T1496" s="400" t="s">
        <v>73</v>
      </c>
      <c r="U1496" s="413">
        <v>44879</v>
      </c>
      <c r="V1496" s="406">
        <v>7.6975920869124855E-3</v>
      </c>
      <c r="W1496" s="406">
        <v>7.6975208824485788E-3</v>
      </c>
      <c r="X1496" s="407">
        <f t="shared" si="54"/>
        <v>7.1204463906668347E-4</v>
      </c>
      <c r="Z1496" s="400" t="s">
        <v>73</v>
      </c>
      <c r="AA1496" s="413">
        <v>44876</v>
      </c>
      <c r="AB1496" s="406">
        <v>7.8049755463522504E-3</v>
      </c>
      <c r="AC1496" s="406">
        <v>7.7168370114234714E-3</v>
      </c>
      <c r="AD1496" s="407">
        <f t="shared" si="55"/>
        <v>0.88138534928778978</v>
      </c>
    </row>
    <row r="1497" spans="20:30" x14ac:dyDescent="0.2">
      <c r="T1497" s="400" t="s">
        <v>73</v>
      </c>
      <c r="U1497" s="413">
        <v>44880</v>
      </c>
      <c r="V1497" s="406">
        <v>7.7127825709545645E-3</v>
      </c>
      <c r="W1497" s="406">
        <v>7.7127075405518768E-3</v>
      </c>
      <c r="X1497" s="407">
        <f t="shared" si="54"/>
        <v>7.5030402687734088E-4</v>
      </c>
      <c r="Z1497" s="400" t="s">
        <v>73</v>
      </c>
      <c r="AA1497" s="413">
        <v>44879</v>
      </c>
      <c r="AB1497" s="406">
        <v>7.8202813704162499E-3</v>
      </c>
      <c r="AC1497" s="406">
        <v>7.7324637996928607E-3</v>
      </c>
      <c r="AD1497" s="407">
        <f t="shared" si="55"/>
        <v>0.87817570723389138</v>
      </c>
    </row>
    <row r="1498" spans="20:30" x14ac:dyDescent="0.2">
      <c r="T1498" s="400" t="s">
        <v>73</v>
      </c>
      <c r="U1498" s="413">
        <v>44881</v>
      </c>
      <c r="V1498" s="406">
        <v>7.7279533163834187E-3</v>
      </c>
      <c r="W1498" s="406">
        <v>7.7278744160956423E-3</v>
      </c>
      <c r="X1498" s="407">
        <f t="shared" si="54"/>
        <v>7.8900287776330347E-4</v>
      </c>
      <c r="Z1498" s="400" t="s">
        <v>73</v>
      </c>
      <c r="AA1498" s="413">
        <v>44880</v>
      </c>
      <c r="AB1498" s="406">
        <v>7.8355675015095334E-3</v>
      </c>
      <c r="AC1498" s="406">
        <v>7.7480758359900221E-3</v>
      </c>
      <c r="AD1498" s="407">
        <f t="shared" si="55"/>
        <v>0.8749166551951133</v>
      </c>
    </row>
    <row r="1499" spans="20:30" x14ac:dyDescent="0.2">
      <c r="T1499" s="400" t="s">
        <v>73</v>
      </c>
      <c r="U1499" s="413">
        <v>44882</v>
      </c>
      <c r="V1499" s="406">
        <v>7.7355287853532158E-3</v>
      </c>
      <c r="W1499" s="406">
        <v>7.7354479282460975E-3</v>
      </c>
      <c r="X1499" s="407">
        <f t="shared" si="54"/>
        <v>8.08571071183109E-4</v>
      </c>
      <c r="Z1499" s="400" t="s">
        <v>73</v>
      </c>
      <c r="AA1499" s="413">
        <v>44881</v>
      </c>
      <c r="AB1499" s="406">
        <v>7.8432006863026829E-3</v>
      </c>
      <c r="AC1499" s="406">
        <v>7.7558744493882977E-3</v>
      </c>
      <c r="AD1499" s="407">
        <f t="shared" si="55"/>
        <v>0.87326236914385225</v>
      </c>
    </row>
    <row r="1500" spans="20:30" x14ac:dyDescent="0.2">
      <c r="T1500" s="400" t="s">
        <v>73</v>
      </c>
      <c r="U1500" s="413">
        <v>44883</v>
      </c>
      <c r="V1500" s="406">
        <v>7.7430982915553071E-3</v>
      </c>
      <c r="W1500" s="406">
        <v>7.7430154643376202E-3</v>
      </c>
      <c r="X1500" s="407">
        <f t="shared" si="54"/>
        <v>8.2827217686917698E-4</v>
      </c>
      <c r="Z1500" s="400" t="s">
        <v>73</v>
      </c>
      <c r="AA1500" s="413">
        <v>44882</v>
      </c>
      <c r="AB1500" s="406">
        <v>7.8508279219429641E-3</v>
      </c>
      <c r="AC1500" s="406">
        <v>7.763668602656937E-3</v>
      </c>
      <c r="AD1500" s="407">
        <f t="shared" si="55"/>
        <v>0.87159319286027148</v>
      </c>
    </row>
    <row r="1501" spans="20:30" x14ac:dyDescent="0.2">
      <c r="T1501" s="400" t="s">
        <v>73</v>
      </c>
      <c r="U1501" s="413">
        <v>44886</v>
      </c>
      <c r="V1501" s="406">
        <v>7.7506618212121762E-3</v>
      </c>
      <c r="W1501" s="406">
        <v>7.750577010673736E-3</v>
      </c>
      <c r="X1501" s="407">
        <f t="shared" si="54"/>
        <v>8.4810538440206751E-4</v>
      </c>
      <c r="Z1501" s="400" t="s">
        <v>73</v>
      </c>
      <c r="AA1501" s="413">
        <v>44883</v>
      </c>
      <c r="AB1501" s="406">
        <v>7.8584491947339043E-3</v>
      </c>
      <c r="AC1501" s="406">
        <v>7.7714582844496689E-3</v>
      </c>
      <c r="AD1501" s="407">
        <f t="shared" si="55"/>
        <v>0.86990910284235468</v>
      </c>
    </row>
    <row r="1502" spans="20:30" x14ac:dyDescent="0.2">
      <c r="T1502" s="400" t="s">
        <v>73</v>
      </c>
      <c r="U1502" s="413">
        <v>44887</v>
      </c>
      <c r="V1502" s="406">
        <v>7.7657688898037933E-3</v>
      </c>
      <c r="W1502" s="406">
        <v>7.7656800684793425E-3</v>
      </c>
      <c r="X1502" s="407">
        <f t="shared" si="54"/>
        <v>8.8821324450809314E-4</v>
      </c>
      <c r="Z1502" s="400" t="s">
        <v>73</v>
      </c>
      <c r="AA1502" s="413">
        <v>44886</v>
      </c>
      <c r="AB1502" s="406">
        <v>7.8736717959337291E-3</v>
      </c>
      <c r="AC1502" s="406">
        <v>7.7870226853918043E-3</v>
      </c>
      <c r="AD1502" s="407">
        <f t="shared" si="55"/>
        <v>0.86649110541924845</v>
      </c>
    </row>
    <row r="1503" spans="20:30" x14ac:dyDescent="0.2">
      <c r="T1503" s="400" t="s">
        <v>73</v>
      </c>
      <c r="U1503" s="413">
        <v>44888</v>
      </c>
      <c r="V1503" s="406">
        <v>7.7808558990912014E-3</v>
      </c>
      <c r="W1503" s="406">
        <v>7.7807630226006267E-3</v>
      </c>
      <c r="X1503" s="407">
        <f t="shared" si="54"/>
        <v>9.2876490574711479E-4</v>
      </c>
      <c r="Z1503" s="400" t="s">
        <v>73</v>
      </c>
      <c r="AA1503" s="413">
        <v>44887</v>
      </c>
      <c r="AB1503" s="406">
        <v>7.8888743838912197E-3</v>
      </c>
      <c r="AC1503" s="406">
        <v>7.8025720663002559E-3</v>
      </c>
      <c r="AD1503" s="407">
        <f t="shared" si="55"/>
        <v>0.86302317590963851</v>
      </c>
    </row>
    <row r="1504" spans="20:30" x14ac:dyDescent="0.2">
      <c r="T1504" s="400" t="s">
        <v>73</v>
      </c>
      <c r="U1504" s="413">
        <v>44889</v>
      </c>
      <c r="V1504" s="406">
        <v>7.788389339689979E-3</v>
      </c>
      <c r="W1504" s="406">
        <v>7.7882944135035702E-3</v>
      </c>
      <c r="X1504" s="407">
        <f t="shared" si="54"/>
        <v>9.4926186408779423E-4</v>
      </c>
      <c r="Z1504" s="400" t="s">
        <v>73</v>
      </c>
      <c r="AA1504" s="413">
        <v>44888</v>
      </c>
      <c r="AB1504" s="406">
        <v>7.8964656369140511E-3</v>
      </c>
      <c r="AC1504" s="406">
        <v>7.8103392180947639E-3</v>
      </c>
      <c r="AD1504" s="407">
        <f t="shared" si="55"/>
        <v>0.86126418819287154</v>
      </c>
    </row>
    <row r="1505" spans="20:30" x14ac:dyDescent="0.2">
      <c r="T1505" s="400" t="s">
        <v>73</v>
      </c>
      <c r="U1505" s="413">
        <v>44890</v>
      </c>
      <c r="V1505" s="406">
        <v>7.7959167213237741E-3</v>
      </c>
      <c r="W1505" s="406">
        <v>7.7958197319882199E-3</v>
      </c>
      <c r="X1505" s="407">
        <f t="shared" si="54"/>
        <v>9.698933555422895E-4</v>
      </c>
      <c r="Z1505" s="400" t="s">
        <v>73</v>
      </c>
      <c r="AA1505" s="413">
        <v>44889</v>
      </c>
      <c r="AB1505" s="406">
        <v>7.9040508448299119E-3</v>
      </c>
      <c r="AC1505" s="406">
        <v>7.8181018292844059E-3</v>
      </c>
      <c r="AD1505" s="407">
        <f t="shared" si="55"/>
        <v>0.85949015545505947</v>
      </c>
    </row>
    <row r="1506" spans="20:30" x14ac:dyDescent="0.2">
      <c r="T1506" s="400" t="s">
        <v>73</v>
      </c>
      <c r="U1506" s="413">
        <v>44893</v>
      </c>
      <c r="V1506" s="406">
        <v>7.8034380300532986E-3</v>
      </c>
      <c r="W1506" s="406">
        <v>7.803338964277374E-3</v>
      </c>
      <c r="X1506" s="407">
        <f t="shared" si="54"/>
        <v>9.9065775924569999E-4</v>
      </c>
      <c r="Z1506" s="400" t="s">
        <v>73</v>
      </c>
      <c r="AA1506" s="413">
        <v>44890</v>
      </c>
      <c r="AB1506" s="406">
        <v>7.9116299939426555E-3</v>
      </c>
      <c r="AC1506" s="406">
        <v>7.8258598886042832E-3</v>
      </c>
      <c r="AD1506" s="407">
        <f t="shared" si="55"/>
        <v>0.85770105338372349</v>
      </c>
    </row>
    <row r="1507" spans="20:30" x14ac:dyDescent="0.2">
      <c r="T1507" s="400" t="s">
        <v>73</v>
      </c>
      <c r="U1507" s="413">
        <v>44894</v>
      </c>
      <c r="V1507" s="406">
        <v>7.8184603363545494E-3</v>
      </c>
      <c r="W1507" s="406">
        <v>7.818357072955074E-3</v>
      </c>
      <c r="X1507" s="407">
        <f t="shared" si="54"/>
        <v>1.0326339947540342E-3</v>
      </c>
      <c r="Z1507" s="400" t="s">
        <v>73</v>
      </c>
      <c r="AA1507" s="413">
        <v>44893</v>
      </c>
      <c r="AB1507" s="406">
        <v>7.9267680273210316E-3</v>
      </c>
      <c r="AC1507" s="406">
        <v>7.8413607766560766E-3</v>
      </c>
      <c r="AD1507" s="407">
        <f t="shared" si="55"/>
        <v>0.85407250664954959</v>
      </c>
    </row>
    <row r="1508" spans="20:30" x14ac:dyDescent="0.2">
      <c r="T1508" s="400" t="s">
        <v>73</v>
      </c>
      <c r="U1508" s="413">
        <v>44895</v>
      </c>
      <c r="V1508" s="406">
        <v>7.8334622625726349E-3</v>
      </c>
      <c r="W1508" s="406">
        <v>7.8333547568263124E-3</v>
      </c>
      <c r="X1508" s="407">
        <f t="shared" si="54"/>
        <v>1.0750574632248378E-3</v>
      </c>
      <c r="Z1508" s="400" t="s">
        <v>73</v>
      </c>
      <c r="AA1508" s="413">
        <v>44894</v>
      </c>
      <c r="AB1508" s="406">
        <v>7.9418857272235324E-3</v>
      </c>
      <c r="AC1508" s="406">
        <v>7.8568463766199061E-3</v>
      </c>
      <c r="AD1508" s="407">
        <f t="shared" si="55"/>
        <v>0.85039350603626285</v>
      </c>
    </row>
    <row r="1509" spans="20:30" x14ac:dyDescent="0.2">
      <c r="T1509" s="400" t="s">
        <v>73</v>
      </c>
      <c r="U1509" s="413">
        <v>44896</v>
      </c>
      <c r="V1509" s="406">
        <v>7.8409530013388434E-3</v>
      </c>
      <c r="W1509" s="406">
        <v>7.8408433519666504E-3</v>
      </c>
      <c r="X1509" s="407">
        <f t="shared" si="54"/>
        <v>1.096493721930436E-3</v>
      </c>
      <c r="Z1509" s="400" t="s">
        <v>73</v>
      </c>
      <c r="AA1509" s="413">
        <v>44895</v>
      </c>
      <c r="AB1509" s="406">
        <v>7.9494343762304652E-3</v>
      </c>
      <c r="AC1509" s="406">
        <v>7.8645815039707669E-3</v>
      </c>
      <c r="AD1509" s="407">
        <f t="shared" si="55"/>
        <v>0.84852872259698342</v>
      </c>
    </row>
    <row r="1510" spans="20:30" x14ac:dyDescent="0.2">
      <c r="T1510" s="400" t="s">
        <v>73</v>
      </c>
      <c r="U1510" s="413">
        <v>44897</v>
      </c>
      <c r="V1510" s="406">
        <v>7.848437584780427E-3</v>
      </c>
      <c r="W1510" s="406">
        <v>7.848325778329052E-3</v>
      </c>
      <c r="X1510" s="407">
        <f t="shared" si="54"/>
        <v>1.1180645137498502E-3</v>
      </c>
      <c r="Z1510" s="400" t="s">
        <v>73</v>
      </c>
      <c r="AA1510" s="413">
        <v>44896</v>
      </c>
      <c r="AB1510" s="406">
        <v>7.9569768839329105E-3</v>
      </c>
      <c r="AC1510" s="406">
        <v>7.8723120103223014E-3</v>
      </c>
      <c r="AD1510" s="407">
        <f t="shared" si="55"/>
        <v>0.84664873610609126</v>
      </c>
    </row>
    <row r="1511" spans="20:30" x14ac:dyDescent="0.2">
      <c r="T1511" s="400" t="s">
        <v>73</v>
      </c>
      <c r="U1511" s="413">
        <v>44900</v>
      </c>
      <c r="V1511" s="406">
        <v>7.8559159993636402E-3</v>
      </c>
      <c r="W1511" s="406">
        <v>7.8558020222987378E-3</v>
      </c>
      <c r="X1511" s="407">
        <f t="shared" si="54"/>
        <v>1.1397706490244575E-3</v>
      </c>
      <c r="Z1511" s="400" t="s">
        <v>73</v>
      </c>
      <c r="AA1511" s="413">
        <v>44897</v>
      </c>
      <c r="AB1511" s="406">
        <v>7.9645132368781849E-3</v>
      </c>
      <c r="AC1511" s="406">
        <v>7.8800378844099354E-3</v>
      </c>
      <c r="AD1511" s="407">
        <f t="shared" si="55"/>
        <v>0.84475352468249554</v>
      </c>
    </row>
    <row r="1512" spans="20:30" x14ac:dyDescent="0.2">
      <c r="T1512" s="400" t="s">
        <v>73</v>
      </c>
      <c r="U1512" s="413">
        <v>44901</v>
      </c>
      <c r="V1512" s="406">
        <v>7.8708521962927956E-3</v>
      </c>
      <c r="W1512" s="406">
        <v>7.8707338329393698E-3</v>
      </c>
      <c r="X1512" s="407">
        <f t="shared" si="54"/>
        <v>1.1836335342581272E-3</v>
      </c>
      <c r="Z1512" s="400" t="s">
        <v>73</v>
      </c>
      <c r="AA1512" s="413">
        <v>44900</v>
      </c>
      <c r="AB1512" s="406">
        <v>7.9795653575640817E-3</v>
      </c>
      <c r="AC1512" s="406">
        <v>7.895474134026581E-3</v>
      </c>
      <c r="AD1512" s="407">
        <f t="shared" si="55"/>
        <v>0.84091223537500692</v>
      </c>
    </row>
    <row r="1513" spans="20:30" x14ac:dyDescent="0.2">
      <c r="T1513" s="400" t="s">
        <v>73</v>
      </c>
      <c r="U1513" s="413">
        <v>44902</v>
      </c>
      <c r="V1513" s="406">
        <v>7.8857676925154045E-3</v>
      </c>
      <c r="W1513" s="406">
        <v>7.8856448976528867E-3</v>
      </c>
      <c r="X1513" s="407">
        <f t="shared" si="54"/>
        <v>1.2279486251778882E-3</v>
      </c>
      <c r="Z1513" s="400" t="s">
        <v>73</v>
      </c>
      <c r="AA1513" s="413">
        <v>44901</v>
      </c>
      <c r="AB1513" s="406">
        <v>7.9945968246523582E-3</v>
      </c>
      <c r="AC1513" s="406">
        <v>7.91089482763669E-3</v>
      </c>
      <c r="AD1513" s="407">
        <f t="shared" si="55"/>
        <v>0.83701997015668206</v>
      </c>
    </row>
    <row r="1514" spans="20:30" x14ac:dyDescent="0.2">
      <c r="T1514" s="400" t="s">
        <v>73</v>
      </c>
      <c r="U1514" s="413">
        <v>44903</v>
      </c>
      <c r="V1514" s="406">
        <v>7.893215055905782E-3</v>
      </c>
      <c r="W1514" s="406">
        <v>7.893090022595901E-3</v>
      </c>
      <c r="X1514" s="407">
        <f t="shared" si="54"/>
        <v>1.2503330988102024E-3</v>
      </c>
      <c r="Z1514" s="400" t="s">
        <v>73</v>
      </c>
      <c r="AA1514" s="413">
        <v>44902</v>
      </c>
      <c r="AB1514" s="406">
        <v>8.0021021970729557E-3</v>
      </c>
      <c r="AC1514" s="406">
        <v>7.9185973677033446E-3</v>
      </c>
      <c r="AD1514" s="407">
        <f t="shared" si="55"/>
        <v>0.83504829369611056</v>
      </c>
    </row>
    <row r="1515" spans="20:30" x14ac:dyDescent="0.2">
      <c r="T1515" s="400" t="s">
        <v>73</v>
      </c>
      <c r="U1515" s="413">
        <v>44904</v>
      </c>
      <c r="V1515" s="406">
        <v>7.9006561679364207E-3</v>
      </c>
      <c r="W1515" s="406">
        <v>7.9005288825637846E-3</v>
      </c>
      <c r="X1515" s="407">
        <f t="shared" si="54"/>
        <v>1.2728537263605177E-3</v>
      </c>
      <c r="Z1515" s="400" t="s">
        <v>73</v>
      </c>
      <c r="AA1515" s="413">
        <v>44903</v>
      </c>
      <c r="AB1515" s="406">
        <v>8.0096013322350432E-3</v>
      </c>
      <c r="AC1515" s="406">
        <v>7.926295206457613E-3</v>
      </c>
      <c r="AD1515" s="407">
        <f t="shared" si="55"/>
        <v>0.8330612577743014</v>
      </c>
    </row>
    <row r="1516" spans="20:30" x14ac:dyDescent="0.2">
      <c r="T1516" s="400" t="s">
        <v>73</v>
      </c>
      <c r="U1516" s="413">
        <v>44907</v>
      </c>
      <c r="V1516" s="406">
        <v>7.9080910146690046E-3</v>
      </c>
      <c r="W1516" s="406">
        <v>7.9079614635371807E-3</v>
      </c>
      <c r="X1516" s="407">
        <f t="shared" si="54"/>
        <v>1.2955113182396005E-3</v>
      </c>
      <c r="Z1516" s="400" t="s">
        <v>73</v>
      </c>
      <c r="AA1516" s="413">
        <v>44904</v>
      </c>
      <c r="AB1516" s="406">
        <v>8.0170942164434593E-3</v>
      </c>
      <c r="AC1516" s="406">
        <v>7.9339883325545216E-3</v>
      </c>
      <c r="AD1516" s="407">
        <f t="shared" si="55"/>
        <v>0.83105883888937715</v>
      </c>
    </row>
    <row r="1517" spans="20:30" x14ac:dyDescent="0.2">
      <c r="T1517" s="400" t="s">
        <v>73</v>
      </c>
      <c r="U1517" s="413">
        <v>44908</v>
      </c>
      <c r="V1517" s="406">
        <v>7.9229397554448685E-3</v>
      </c>
      <c r="W1517" s="406">
        <v>7.9228056273978227E-3</v>
      </c>
      <c r="X1517" s="407">
        <f t="shared" si="54"/>
        <v>1.3412804704578118E-3</v>
      </c>
      <c r="Z1517" s="400" t="s">
        <v>73</v>
      </c>
      <c r="AA1517" s="413">
        <v>44907</v>
      </c>
      <c r="AB1517" s="406">
        <v>8.0320590796811725E-3</v>
      </c>
      <c r="AC1517" s="406">
        <v>7.9493588181304004E-3</v>
      </c>
      <c r="AD1517" s="407">
        <f t="shared" si="55"/>
        <v>0.82700261550772147</v>
      </c>
    </row>
    <row r="1518" spans="20:30" x14ac:dyDescent="0.2">
      <c r="T1518" s="400" t="s">
        <v>73</v>
      </c>
      <c r="U1518" s="413">
        <v>44909</v>
      </c>
      <c r="V1518" s="406">
        <v>7.9377674748503952E-3</v>
      </c>
      <c r="W1518" s="406">
        <v>7.9376287240416517E-3</v>
      </c>
      <c r="X1518" s="407">
        <f t="shared" si="54"/>
        <v>1.3875080874352352E-3</v>
      </c>
      <c r="Z1518" s="400" t="s">
        <v>73</v>
      </c>
      <c r="AA1518" s="413">
        <v>44908</v>
      </c>
      <c r="AB1518" s="406">
        <v>8.0470029689994668E-3</v>
      </c>
      <c r="AC1518" s="406">
        <v>7.9647134797141503E-3</v>
      </c>
      <c r="AD1518" s="407">
        <f t="shared" si="55"/>
        <v>0.82289489285316408</v>
      </c>
    </row>
    <row r="1519" spans="20:30" x14ac:dyDescent="0.2">
      <c r="T1519" s="400" t="s">
        <v>73</v>
      </c>
      <c r="U1519" s="413">
        <v>44910</v>
      </c>
      <c r="V1519" s="406">
        <v>7.9451707894039481E-3</v>
      </c>
      <c r="W1519" s="406">
        <v>7.9450297044348951E-3</v>
      </c>
      <c r="X1519" s="407">
        <f t="shared" si="54"/>
        <v>1.4108496905300416E-3</v>
      </c>
      <c r="Z1519" s="400" t="s">
        <v>73</v>
      </c>
      <c r="AA1519" s="413">
        <v>44909</v>
      </c>
      <c r="AB1519" s="406">
        <v>8.054464392588714E-3</v>
      </c>
      <c r="AC1519" s="406">
        <v>7.9723828698193572E-3</v>
      </c>
      <c r="AD1519" s="407">
        <f t="shared" si="55"/>
        <v>0.82081522769356785</v>
      </c>
    </row>
    <row r="1520" spans="20:30" x14ac:dyDescent="0.2">
      <c r="T1520" s="400" t="s">
        <v>73</v>
      </c>
      <c r="U1520" s="413">
        <v>44911</v>
      </c>
      <c r="V1520" s="406">
        <v>7.9525677563198824E-3</v>
      </c>
      <c r="W1520" s="406">
        <v>7.9524243234130425E-3</v>
      </c>
      <c r="X1520" s="407">
        <f t="shared" si="54"/>
        <v>1.4343290683990761E-3</v>
      </c>
      <c r="Z1520" s="400" t="s">
        <v>73</v>
      </c>
      <c r="AA1520" s="413">
        <v>44910</v>
      </c>
      <c r="AB1520" s="406">
        <v>8.0619194826416166E-3</v>
      </c>
      <c r="AC1520" s="406">
        <v>7.9800474782994787E-3</v>
      </c>
      <c r="AD1520" s="407">
        <f t="shared" si="55"/>
        <v>0.8187200434213795</v>
      </c>
    </row>
    <row r="1521" spans="20:30" x14ac:dyDescent="0.2">
      <c r="T1521" s="400" t="s">
        <v>73</v>
      </c>
      <c r="U1521" s="413">
        <v>44914</v>
      </c>
      <c r="V1521" s="406">
        <v>7.9599583619020583E-3</v>
      </c>
      <c r="W1521" s="406">
        <v>7.9598125671178702E-3</v>
      </c>
      <c r="X1521" s="407">
        <f t="shared" si="54"/>
        <v>1.4579478418812186E-3</v>
      </c>
      <c r="Z1521" s="400" t="s">
        <v>73</v>
      </c>
      <c r="AA1521" s="413">
        <v>44911</v>
      </c>
      <c r="AB1521" s="406">
        <v>8.069368225867268E-3</v>
      </c>
      <c r="AC1521" s="406">
        <v>7.9877072935654516E-3</v>
      </c>
      <c r="AD1521" s="407">
        <f t="shared" si="55"/>
        <v>0.81660932301816369</v>
      </c>
    </row>
    <row r="1522" spans="20:30" x14ac:dyDescent="0.2">
      <c r="T1522" s="400" t="s">
        <v>73</v>
      </c>
      <c r="U1522" s="413">
        <v>44915</v>
      </c>
      <c r="V1522" s="406">
        <v>7.97471829950816E-3</v>
      </c>
      <c r="W1522" s="406">
        <v>7.9745677351941019E-3</v>
      </c>
      <c r="X1522" s="407">
        <f t="shared" si="54"/>
        <v>1.5056431405813253E-3</v>
      </c>
      <c r="Z1522" s="400" t="s">
        <v>73</v>
      </c>
      <c r="AA1522" s="413">
        <v>44914</v>
      </c>
      <c r="AB1522" s="406">
        <v>8.0842444866697678E-3</v>
      </c>
      <c r="AC1522" s="406">
        <v>8.0030108896276594E-3</v>
      </c>
      <c r="AD1522" s="407">
        <f t="shared" si="55"/>
        <v>0.81233597042108463</v>
      </c>
    </row>
    <row r="1523" spans="20:30" x14ac:dyDescent="0.2">
      <c r="T1523" s="400" t="s">
        <v>73</v>
      </c>
      <c r="U1523" s="413">
        <v>44916</v>
      </c>
      <c r="V1523" s="406">
        <v>7.9894568950254138E-3</v>
      </c>
      <c r="W1523" s="406">
        <v>7.9893015149570951E-3</v>
      </c>
      <c r="X1523" s="407">
        <f t="shared" si="54"/>
        <v>1.5538006831877782E-3</v>
      </c>
      <c r="Z1523" s="400" t="s">
        <v>73</v>
      </c>
      <c r="AA1523" s="413">
        <v>44915</v>
      </c>
      <c r="AB1523" s="406">
        <v>8.0990994534950785E-3</v>
      </c>
      <c r="AC1523" s="406">
        <v>8.0182983936242271E-3</v>
      </c>
      <c r="AD1523" s="407">
        <f t="shared" si="55"/>
        <v>0.80801059870851466</v>
      </c>
    </row>
    <row r="1524" spans="20:30" x14ac:dyDescent="0.2">
      <c r="T1524" s="400" t="s">
        <v>73</v>
      </c>
      <c r="U1524" s="413">
        <v>44917</v>
      </c>
      <c r="V1524" s="406">
        <v>7.996815487362155E-3</v>
      </c>
      <c r="W1524" s="406">
        <v>7.9966576762859915E-3</v>
      </c>
      <c r="X1524" s="407">
        <f t="shared" si="54"/>
        <v>1.5781107616345824E-3</v>
      </c>
      <c r="Z1524" s="400" t="s">
        <v>73</v>
      </c>
      <c r="AA1524" s="413">
        <v>44916</v>
      </c>
      <c r="AB1524" s="406">
        <v>8.1065162556026929E-3</v>
      </c>
      <c r="AC1524" s="406">
        <v>8.0259340710096497E-3</v>
      </c>
      <c r="AD1524" s="407">
        <f t="shared" si="55"/>
        <v>0.8058218459304316</v>
      </c>
    </row>
    <row r="1525" spans="20:30" x14ac:dyDescent="0.2">
      <c r="T1525" s="400" t="s">
        <v>73</v>
      </c>
      <c r="U1525" s="413">
        <v>44918</v>
      </c>
      <c r="V1525" s="406">
        <v>8.0041676357831115E-3</v>
      </c>
      <c r="W1525" s="406">
        <v>8.0040073799216328E-3</v>
      </c>
      <c r="X1525" s="407">
        <f t="shared" si="54"/>
        <v>1.6025586147862259E-3</v>
      </c>
      <c r="Z1525" s="400" t="s">
        <v>73</v>
      </c>
      <c r="AA1525" s="413">
        <v>44917</v>
      </c>
      <c r="AB1525" s="406">
        <v>8.1139266283010662E-3</v>
      </c>
      <c r="AC1525" s="406">
        <v>8.0335648862949159E-3</v>
      </c>
      <c r="AD1525" s="407">
        <f t="shared" si="55"/>
        <v>0.8036174200615025</v>
      </c>
    </row>
    <row r="1526" spans="20:30" x14ac:dyDescent="0.2">
      <c r="T1526" s="400" t="s">
        <v>73</v>
      </c>
      <c r="U1526" s="413">
        <v>44922</v>
      </c>
      <c r="V1526" s="406">
        <v>8.0115133266731968E-3</v>
      </c>
      <c r="W1526" s="406">
        <v>8.0113506119247543E-3</v>
      </c>
      <c r="X1526" s="407">
        <f t="shared" si="54"/>
        <v>1.6271474844245515E-3</v>
      </c>
      <c r="Z1526" s="400" t="s">
        <v>73</v>
      </c>
      <c r="AA1526" s="413">
        <v>44918</v>
      </c>
      <c r="AB1526" s="406">
        <v>8.121330557975117E-3</v>
      </c>
      <c r="AC1526" s="406">
        <v>8.0411908280530586E-3</v>
      </c>
      <c r="AD1526" s="407">
        <f t="shared" si="55"/>
        <v>0.80139729922058467</v>
      </c>
    </row>
    <row r="1527" spans="20:30" x14ac:dyDescent="0.2">
      <c r="T1527" s="400" t="s">
        <v>73</v>
      </c>
      <c r="U1527" s="413">
        <v>44923</v>
      </c>
      <c r="V1527" s="406">
        <v>8.0298451454123426E-3</v>
      </c>
      <c r="W1527" s="406">
        <v>8.0296762138558457E-3</v>
      </c>
      <c r="X1527" s="407">
        <f t="shared" si="54"/>
        <v>1.6893155649691516E-3</v>
      </c>
      <c r="Z1527" s="400" t="s">
        <v>73</v>
      </c>
      <c r="AA1527" s="413">
        <v>44922</v>
      </c>
      <c r="AB1527" s="406">
        <v>8.1398080464200502E-3</v>
      </c>
      <c r="AC1527" s="406">
        <v>8.0602312142821764E-3</v>
      </c>
      <c r="AD1527" s="407">
        <f t="shared" si="55"/>
        <v>0.79576832137873832</v>
      </c>
    </row>
    <row r="1528" spans="20:30" x14ac:dyDescent="0.2">
      <c r="T1528" s="400" t="s">
        <v>73</v>
      </c>
      <c r="U1528" s="413">
        <v>44924</v>
      </c>
      <c r="V1528" s="406">
        <v>8.0481444356349414E-3</v>
      </c>
      <c r="W1528" s="406">
        <v>8.0479692172772798E-3</v>
      </c>
      <c r="X1528" s="407">
        <f t="shared" si="54"/>
        <v>1.7521835766164118E-3</v>
      </c>
      <c r="Z1528" s="400" t="s">
        <v>73</v>
      </c>
      <c r="AA1528" s="413">
        <v>44923</v>
      </c>
      <c r="AB1528" s="406">
        <v>8.1582530792655931E-3</v>
      </c>
      <c r="AC1528" s="406">
        <v>8.0792470318045116E-3</v>
      </c>
      <c r="AD1528" s="407">
        <f t="shared" si="55"/>
        <v>0.79006047461081463</v>
      </c>
    </row>
    <row r="1529" spans="20:30" x14ac:dyDescent="0.2">
      <c r="T1529" s="400" t="s">
        <v>73</v>
      </c>
      <c r="U1529" s="413">
        <v>44925</v>
      </c>
      <c r="V1529" s="406">
        <v>8.0554510921005164E-3</v>
      </c>
      <c r="W1529" s="406">
        <v>8.0552733309754189E-3</v>
      </c>
      <c r="X1529" s="407">
        <f t="shared" si="54"/>
        <v>1.7776112509748643E-3</v>
      </c>
      <c r="Z1529" s="400" t="s">
        <v>73</v>
      </c>
      <c r="AA1529" s="413">
        <v>44924</v>
      </c>
      <c r="AB1529" s="406">
        <v>8.16561806212188E-3</v>
      </c>
      <c r="AC1529" s="406">
        <v>8.0868434912182603E-3</v>
      </c>
      <c r="AD1529" s="407">
        <f t="shared" si="55"/>
        <v>0.78774570903619723</v>
      </c>
    </row>
    <row r="1530" spans="20:30" x14ac:dyDescent="0.2">
      <c r="T1530" s="400" t="s">
        <v>73</v>
      </c>
      <c r="U1530" s="413">
        <v>44928</v>
      </c>
      <c r="V1530" s="406">
        <v>8.062751194837816E-3</v>
      </c>
      <c r="W1530" s="406">
        <v>8.0625708768436409E-3</v>
      </c>
      <c r="X1530" s="407">
        <f t="shared" si="54"/>
        <v>1.80317994175061E-3</v>
      </c>
      <c r="Z1530" s="400" t="s">
        <v>73</v>
      </c>
      <c r="AA1530" s="413">
        <v>44925</v>
      </c>
      <c r="AB1530" s="406">
        <v>8.172976505756482E-3</v>
      </c>
      <c r="AC1530" s="406">
        <v>8.0944349966295317E-3</v>
      </c>
      <c r="AD1530" s="407">
        <f t="shared" si="55"/>
        <v>0.78541509126950348</v>
      </c>
    </row>
    <row r="1531" spans="20:30" x14ac:dyDescent="0.2">
      <c r="T1531" s="400" t="s">
        <v>73</v>
      </c>
      <c r="U1531" s="413">
        <v>44929</v>
      </c>
      <c r="V1531" s="406">
        <v>8.077329485403047E-3</v>
      </c>
      <c r="W1531" s="406">
        <v>8.0771440067970227E-3</v>
      </c>
      <c r="X1531" s="407">
        <f t="shared" si="54"/>
        <v>1.8547860602437238E-3</v>
      </c>
      <c r="Z1531" s="400" t="s">
        <v>73</v>
      </c>
      <c r="AA1531" s="413">
        <v>44928</v>
      </c>
      <c r="AB1531" s="406">
        <v>8.1876715273616774E-3</v>
      </c>
      <c r="AC1531" s="406">
        <v>8.1096014369854107E-3</v>
      </c>
      <c r="AD1531" s="407">
        <f t="shared" si="55"/>
        <v>0.78070090376266765</v>
      </c>
    </row>
    <row r="1532" spans="20:30" x14ac:dyDescent="0.2">
      <c r="T1532" s="400" t="s">
        <v>73</v>
      </c>
      <c r="U1532" s="413">
        <v>44930</v>
      </c>
      <c r="V1532" s="406">
        <v>8.0918857923967698E-3</v>
      </c>
      <c r="W1532" s="406">
        <v>8.0916951061530042E-3</v>
      </c>
      <c r="X1532" s="407">
        <f t="shared" si="54"/>
        <v>1.9068624376554488E-3</v>
      </c>
      <c r="Z1532" s="400" t="s">
        <v>73</v>
      </c>
      <c r="AA1532" s="413">
        <v>44929</v>
      </c>
      <c r="AB1532" s="406">
        <v>8.2023446144830862E-3</v>
      </c>
      <c r="AC1532" s="406">
        <v>8.124751249389597E-3</v>
      </c>
      <c r="AD1532" s="407">
        <f t="shared" si="55"/>
        <v>0.7759336509348923</v>
      </c>
    </row>
    <row r="1533" spans="20:30" x14ac:dyDescent="0.2">
      <c r="T1533" s="400" t="s">
        <v>73</v>
      </c>
      <c r="U1533" s="413">
        <v>44931</v>
      </c>
      <c r="V1533" s="406">
        <v>8.0991529199178104E-3</v>
      </c>
      <c r="W1533" s="406">
        <v>8.0989596060536285E-3</v>
      </c>
      <c r="X1533" s="407">
        <f t="shared" si="54"/>
        <v>1.9331386418193486E-3</v>
      </c>
      <c r="Z1533" s="400" t="s">
        <v>73</v>
      </c>
      <c r="AA1533" s="413">
        <v>44930</v>
      </c>
      <c r="AB1533" s="406">
        <v>8.2096701565691158E-3</v>
      </c>
      <c r="AC1533" s="406">
        <v>8.132317812899378E-3</v>
      </c>
      <c r="AD1533" s="407">
        <f t="shared" si="55"/>
        <v>0.77352343669737778</v>
      </c>
    </row>
    <row r="1534" spans="20:30" x14ac:dyDescent="0.2">
      <c r="T1534" s="400" t="s">
        <v>73</v>
      </c>
      <c r="U1534" s="413">
        <v>44932</v>
      </c>
      <c r="V1534" s="406">
        <v>8.106413410966842E-3</v>
      </c>
      <c r="W1534" s="406">
        <v>8.1062174556237425E-3</v>
      </c>
      <c r="X1534" s="407">
        <f t="shared" si="54"/>
        <v>1.9595534309947704E-3</v>
      </c>
      <c r="Z1534" s="400" t="s">
        <v>73</v>
      </c>
      <c r="AA1534" s="413">
        <v>44931</v>
      </c>
      <c r="AB1534" s="406">
        <v>8.2169890770949928E-3</v>
      </c>
      <c r="AC1534" s="406">
        <v>8.1398793536021016E-3</v>
      </c>
      <c r="AD1534" s="407">
        <f t="shared" si="55"/>
        <v>0.77109723492891147</v>
      </c>
    </row>
    <row r="1535" spans="20:30" x14ac:dyDescent="0.2">
      <c r="T1535" s="400" t="s">
        <v>73</v>
      </c>
      <c r="U1535" s="413">
        <v>44935</v>
      </c>
      <c r="V1535" s="406">
        <v>8.1136672520908913E-3</v>
      </c>
      <c r="W1535" s="406">
        <v>8.1134686408430561E-3</v>
      </c>
      <c r="X1535" s="407">
        <f t="shared" si="54"/>
        <v>1.9861124783519812E-3</v>
      </c>
      <c r="Z1535" s="400" t="s">
        <v>73</v>
      </c>
      <c r="AA1535" s="413">
        <v>44932</v>
      </c>
      <c r="AB1535" s="406">
        <v>8.2243013623646156E-3</v>
      </c>
      <c r="AC1535" s="406">
        <v>8.1474358599087342E-3</v>
      </c>
      <c r="AD1535" s="407">
        <f t="shared" si="55"/>
        <v>0.76865502455881329</v>
      </c>
    </row>
    <row r="1536" spans="20:30" x14ac:dyDescent="0.2">
      <c r="T1536" s="400" t="s">
        <v>73</v>
      </c>
      <c r="U1536" s="413">
        <v>44936</v>
      </c>
      <c r="V1536" s="406">
        <v>8.1281526987113193E-3</v>
      </c>
      <c r="W1536" s="406">
        <v>8.1279487284669147E-3</v>
      </c>
      <c r="X1536" s="407">
        <f t="shared" si="54"/>
        <v>2.0397024440461931E-3</v>
      </c>
      <c r="Z1536" s="400" t="s">
        <v>73</v>
      </c>
      <c r="AA1536" s="413">
        <v>44935</v>
      </c>
      <c r="AB1536" s="406">
        <v>8.2389037470610854E-3</v>
      </c>
      <c r="AC1536" s="406">
        <v>8.162532034112829E-3</v>
      </c>
      <c r="AD1536" s="407">
        <f t="shared" si="55"/>
        <v>0.76371712948256409</v>
      </c>
    </row>
    <row r="1537" spans="20:30" x14ac:dyDescent="0.2">
      <c r="T1537" s="400" t="s">
        <v>73</v>
      </c>
      <c r="U1537" s="413">
        <v>44937</v>
      </c>
      <c r="V1537" s="406">
        <v>8.1426158411458845E-3</v>
      </c>
      <c r="W1537" s="406">
        <v>8.1424064642902066E-3</v>
      </c>
      <c r="X1537" s="407">
        <f t="shared" si="54"/>
        <v>2.0937685567788689E-3</v>
      </c>
      <c r="Z1537" s="400" t="s">
        <v>73</v>
      </c>
      <c r="AA1537" s="413">
        <v>44936</v>
      </c>
      <c r="AB1537" s="406">
        <v>8.2534838770396031E-3</v>
      </c>
      <c r="AC1537" s="406">
        <v>8.177611312392313E-3</v>
      </c>
      <c r="AD1537" s="407">
        <f t="shared" si="55"/>
        <v>0.75872564647290131</v>
      </c>
    </row>
    <row r="1538" spans="20:30" x14ac:dyDescent="0.2">
      <c r="T1538" s="400" t="s">
        <v>73</v>
      </c>
      <c r="U1538" s="413">
        <v>44938</v>
      </c>
      <c r="V1538" s="406">
        <v>8.149836225906492E-3</v>
      </c>
      <c r="W1538" s="406">
        <v>8.1496241219084983E-3</v>
      </c>
      <c r="X1538" s="407">
        <f t="shared" si="54"/>
        <v>2.1210399799367896E-3</v>
      </c>
      <c r="Z1538" s="400" t="s">
        <v>73</v>
      </c>
      <c r="AA1538" s="413">
        <v>44937</v>
      </c>
      <c r="AB1538" s="406">
        <v>8.2607627805051879E-3</v>
      </c>
      <c r="AC1538" s="406">
        <v>8.1851424748278327E-3</v>
      </c>
      <c r="AD1538" s="407">
        <f t="shared" si="55"/>
        <v>0.7562030567735516</v>
      </c>
    </row>
    <row r="1539" spans="20:30" x14ac:dyDescent="0.2">
      <c r="T1539" s="400" t="s">
        <v>73</v>
      </c>
      <c r="U1539" s="413">
        <v>44939</v>
      </c>
      <c r="V1539" s="406">
        <v>8.1570498781601674E-3</v>
      </c>
      <c r="W1539" s="406">
        <v>8.156835032756134E-3</v>
      </c>
      <c r="X1539" s="407">
        <f t="shared" si="54"/>
        <v>2.1484540403335362E-3</v>
      </c>
      <c r="Z1539" s="400" t="s">
        <v>73</v>
      </c>
      <c r="AA1539" s="413">
        <v>44938</v>
      </c>
      <c r="AB1539" s="406">
        <v>8.2680349662946958E-3</v>
      </c>
      <c r="AC1539" s="406">
        <v>8.1926685339813298E-3</v>
      </c>
      <c r="AD1539" s="407">
        <f t="shared" si="55"/>
        <v>0.75366432313365983</v>
      </c>
    </row>
    <row r="1540" spans="20:30" x14ac:dyDescent="0.2">
      <c r="T1540" s="400" t="s">
        <v>73</v>
      </c>
      <c r="U1540" s="413">
        <v>44942</v>
      </c>
      <c r="V1540" s="406">
        <v>8.1642567841297801E-3</v>
      </c>
      <c r="W1540" s="406">
        <v>8.1640391829749439E-3</v>
      </c>
      <c r="X1540" s="407">
        <f t="shared" si="54"/>
        <v>2.1760115483625275E-3</v>
      </c>
      <c r="Z1540" s="400" t="s">
        <v>73</v>
      </c>
      <c r="AA1540" s="413">
        <v>44939</v>
      </c>
      <c r="AB1540" s="406">
        <v>8.2753004207930924E-3</v>
      </c>
      <c r="AC1540" s="406">
        <v>8.2001894785069286E-3</v>
      </c>
      <c r="AD1540" s="407">
        <f t="shared" si="55"/>
        <v>0.75110942286163784</v>
      </c>
    </row>
    <row r="1541" spans="20:30" x14ac:dyDescent="0.2">
      <c r="T1541" s="400" t="s">
        <v>73</v>
      </c>
      <c r="U1541" s="413">
        <v>44943</v>
      </c>
      <c r="V1541" s="406">
        <v>8.1786480399651928E-3</v>
      </c>
      <c r="W1541" s="406">
        <v>8.1784248792821472E-3</v>
      </c>
      <c r="X1541" s="407">
        <f t="shared" si="54"/>
        <v>2.2316068304557846E-3</v>
      </c>
      <c r="Z1541" s="400" t="s">
        <v>73</v>
      </c>
      <c r="AA1541" s="413">
        <v>44942</v>
      </c>
      <c r="AB1541" s="406">
        <v>8.289808823678203E-3</v>
      </c>
      <c r="AC1541" s="406">
        <v>8.2152142610055108E-3</v>
      </c>
      <c r="AD1541" s="407">
        <f t="shared" si="55"/>
        <v>0.74594562672692166</v>
      </c>
    </row>
    <row r="1542" spans="20:30" x14ac:dyDescent="0.2">
      <c r="T1542" s="400" t="s">
        <v>73</v>
      </c>
      <c r="U1542" s="413">
        <v>44944</v>
      </c>
      <c r="V1542" s="406">
        <v>8.1930166709212118E-3</v>
      </c>
      <c r="W1542" s="406">
        <v>8.1927879027481956E-3</v>
      </c>
      <c r="X1542" s="407">
        <f t="shared" si="54"/>
        <v>2.2876817301620278E-3</v>
      </c>
      <c r="Z1542" s="400" t="s">
        <v>73</v>
      </c>
      <c r="AA1542" s="413">
        <v>44943</v>
      </c>
      <c r="AB1542" s="406">
        <v>8.3042946517103578E-3</v>
      </c>
      <c r="AC1542" s="406">
        <v>8.2302218796031501E-3</v>
      </c>
      <c r="AD1542" s="407">
        <f t="shared" si="55"/>
        <v>0.74072772107207707</v>
      </c>
    </row>
    <row r="1543" spans="20:30" x14ac:dyDescent="0.2">
      <c r="T1543" s="400" t="s">
        <v>73</v>
      </c>
      <c r="U1543" s="413">
        <v>44945</v>
      </c>
      <c r="V1543" s="406">
        <v>8.2001896394613711E-3</v>
      </c>
      <c r="W1543" s="406">
        <v>8.1999580435705936E-3</v>
      </c>
      <c r="X1543" s="407">
        <f t="shared" si="54"/>
        <v>2.3159589077753617E-3</v>
      </c>
      <c r="Z1543" s="400" t="s">
        <v>73</v>
      </c>
      <c r="AA1543" s="413">
        <v>44944</v>
      </c>
      <c r="AB1543" s="406">
        <v>8.3115262439872883E-3</v>
      </c>
      <c r="AC1543" s="406">
        <v>8.2377170782070991E-3</v>
      </c>
      <c r="AD1543" s="407">
        <f t="shared" si="55"/>
        <v>0.73809165780189256</v>
      </c>
    </row>
    <row r="1544" spans="20:30" x14ac:dyDescent="0.2">
      <c r="T1544" s="400" t="s">
        <v>73</v>
      </c>
      <c r="U1544" s="413">
        <v>44946</v>
      </c>
      <c r="V1544" s="406">
        <v>8.2073557793786982E-3</v>
      </c>
      <c r="W1544" s="406">
        <v>8.2071213412633088E-3</v>
      </c>
      <c r="X1544" s="407">
        <f t="shared" ref="X1544:X1607" si="56">(V1544-W1544)*10000</f>
        <v>2.3443811538945147E-3</v>
      </c>
      <c r="Z1544" s="400" t="s">
        <v>73</v>
      </c>
      <c r="AA1544" s="413">
        <v>44945</v>
      </c>
      <c r="AB1544" s="406">
        <v>8.318751022634378E-3</v>
      </c>
      <c r="AC1544" s="406">
        <v>8.2452070931351776E-3</v>
      </c>
      <c r="AD1544" s="407">
        <f t="shared" ref="AD1544:AD1607" si="57">(AB1544-AC1544)*10000</f>
        <v>0.735439294992004</v>
      </c>
    </row>
    <row r="1545" spans="20:30" x14ac:dyDescent="0.2">
      <c r="T1545" s="400" t="s">
        <v>73</v>
      </c>
      <c r="U1545" s="413">
        <v>44949</v>
      </c>
      <c r="V1545" s="406">
        <v>8.2145150768149541E-3</v>
      </c>
      <c r="W1545" s="406">
        <v>8.2142777819681021E-3</v>
      </c>
      <c r="X1545" s="407">
        <f t="shared" si="56"/>
        <v>2.3729484685194868E-3</v>
      </c>
      <c r="Z1545" s="400" t="s">
        <v>73</v>
      </c>
      <c r="AA1545" s="413">
        <v>44946</v>
      </c>
      <c r="AB1545" s="406">
        <v>8.3259689739554835E-3</v>
      </c>
      <c r="AC1545" s="406">
        <v>8.2526919130414388E-3</v>
      </c>
      <c r="AD1545" s="407">
        <f t="shared" si="57"/>
        <v>0.73277060914044712</v>
      </c>
    </row>
    <row r="1546" spans="20:30" x14ac:dyDescent="0.2">
      <c r="T1546" s="400" t="s">
        <v>73</v>
      </c>
      <c r="U1546" s="413">
        <v>44950</v>
      </c>
      <c r="V1546" s="406">
        <v>8.2314634142866185E-3</v>
      </c>
      <c r="W1546" s="406">
        <v>8.231226740714687E-3</v>
      </c>
      <c r="X1546" s="407">
        <f t="shared" si="56"/>
        <v>2.3667357193155047E-3</v>
      </c>
      <c r="Z1546" s="400" t="s">
        <v>73</v>
      </c>
      <c r="AA1546" s="413">
        <v>44949</v>
      </c>
      <c r="AB1546" s="406">
        <v>8.3432692391173166E-3</v>
      </c>
      <c r="AC1546" s="406">
        <v>8.2706096333251752E-3</v>
      </c>
      <c r="AD1546" s="407">
        <f t="shared" si="57"/>
        <v>0.72659605792141368</v>
      </c>
    </row>
    <row r="1547" spans="20:30" x14ac:dyDescent="0.2">
      <c r="T1547" s="400" t="s">
        <v>73</v>
      </c>
      <c r="U1547" s="413">
        <v>44951</v>
      </c>
      <c r="V1547" s="406">
        <v>8.2492832186199117E-3</v>
      </c>
      <c r="W1547" s="406">
        <v>8.2490492843037486E-3</v>
      </c>
      <c r="X1547" s="407">
        <f t="shared" si="56"/>
        <v>2.339343161631563E-3</v>
      </c>
      <c r="Z1547" s="400" t="s">
        <v>73</v>
      </c>
      <c r="AA1547" s="413">
        <v>44950</v>
      </c>
      <c r="AB1547" s="406">
        <v>8.3615162634023132E-3</v>
      </c>
      <c r="AC1547" s="406">
        <v>8.2894987224873904E-3</v>
      </c>
      <c r="AD1547" s="407">
        <f t="shared" si="57"/>
        <v>0.7201754091492284</v>
      </c>
    </row>
    <row r="1548" spans="20:30" x14ac:dyDescent="0.2">
      <c r="T1548" s="400" t="s">
        <v>73</v>
      </c>
      <c r="U1548" s="413">
        <v>44952</v>
      </c>
      <c r="V1548" s="406">
        <v>8.2581879977803967E-3</v>
      </c>
      <c r="W1548" s="406">
        <v>8.2579554330400526E-3</v>
      </c>
      <c r="X1548" s="407">
        <f t="shared" si="56"/>
        <v>2.3256474034408225E-3</v>
      </c>
      <c r="Z1548" s="400" t="s">
        <v>73</v>
      </c>
      <c r="AA1548" s="413">
        <v>44951</v>
      </c>
      <c r="AB1548" s="406">
        <v>8.3706328302145475E-3</v>
      </c>
      <c r="AC1548" s="406">
        <v>8.2989347100025194E-3</v>
      </c>
      <c r="AD1548" s="407">
        <f t="shared" si="57"/>
        <v>0.71698120212028082</v>
      </c>
    </row>
    <row r="1549" spans="20:30" x14ac:dyDescent="0.2">
      <c r="T1549" s="400" t="s">
        <v>73</v>
      </c>
      <c r="U1549" s="413">
        <v>44953</v>
      </c>
      <c r="V1549" s="406">
        <v>8.2670896863368086E-3</v>
      </c>
      <c r="W1549" s="406">
        <v>8.2668584911722177E-3</v>
      </c>
      <c r="X1549" s="407">
        <f t="shared" si="56"/>
        <v>2.311951645909277E-3</v>
      </c>
      <c r="Z1549" s="400" t="s">
        <v>73</v>
      </c>
      <c r="AA1549" s="413">
        <v>44952</v>
      </c>
      <c r="AB1549" s="406">
        <v>8.3797452094769836E-3</v>
      </c>
      <c r="AC1549" s="406">
        <v>8.3083655389574063E-3</v>
      </c>
      <c r="AD1549" s="407">
        <f t="shared" si="57"/>
        <v>0.71379670519577254</v>
      </c>
    </row>
    <row r="1550" spans="20:30" x14ac:dyDescent="0.2">
      <c r="T1550" s="400" t="s">
        <v>73</v>
      </c>
      <c r="U1550" s="413">
        <v>44956</v>
      </c>
      <c r="V1550" s="406">
        <v>8.275988273186664E-3</v>
      </c>
      <c r="W1550" s="406">
        <v>8.2757584475167106E-3</v>
      </c>
      <c r="X1550" s="407">
        <f t="shared" si="56"/>
        <v>2.2982566995344289E-3</v>
      </c>
      <c r="Z1550" s="400" t="s">
        <v>73</v>
      </c>
      <c r="AA1550" s="413">
        <v>44953</v>
      </c>
      <c r="AB1550" s="406">
        <v>8.388853387736938E-3</v>
      </c>
      <c r="AC1550" s="406">
        <v>8.3177911932249861E-3</v>
      </c>
      <c r="AD1550" s="407">
        <f t="shared" si="57"/>
        <v>0.71062194511951893</v>
      </c>
    </row>
    <row r="1551" spans="20:30" x14ac:dyDescent="0.2">
      <c r="T1551" s="400" t="s">
        <v>73</v>
      </c>
      <c r="U1551" s="413">
        <v>44957</v>
      </c>
      <c r="V1551" s="406">
        <v>8.2937750518194131E-3</v>
      </c>
      <c r="W1551" s="406">
        <v>8.2935479650039293E-3</v>
      </c>
      <c r="X1551" s="407">
        <f t="shared" si="56"/>
        <v>2.2708681548383458E-3</v>
      </c>
      <c r="Z1551" s="400" t="s">
        <v>73</v>
      </c>
      <c r="AA1551" s="413">
        <v>44956</v>
      </c>
      <c r="AB1551" s="406">
        <v>8.4070556726959303E-3</v>
      </c>
      <c r="AC1551" s="406">
        <v>8.3366251716172485E-3</v>
      </c>
      <c r="AD1551" s="407">
        <f t="shared" si="57"/>
        <v>0.70430501078681818</v>
      </c>
    </row>
    <row r="1552" spans="20:30" x14ac:dyDescent="0.2">
      <c r="T1552" s="400" t="s">
        <v>73</v>
      </c>
      <c r="U1552" s="413">
        <v>44958</v>
      </c>
      <c r="V1552" s="406">
        <v>8.3115513795135858E-3</v>
      </c>
      <c r="W1552" s="406">
        <v>8.3113270314162761E-3</v>
      </c>
      <c r="X1552" s="407">
        <f t="shared" si="56"/>
        <v>2.2434809730971506E-3</v>
      </c>
      <c r="Z1552" s="400" t="s">
        <v>73</v>
      </c>
      <c r="AA1552" s="413">
        <v>44957</v>
      </c>
      <c r="AB1552" s="406">
        <v>8.4252438186064125E-3</v>
      </c>
      <c r="AC1552" s="406">
        <v>8.3554417390857838E-3</v>
      </c>
      <c r="AD1552" s="407">
        <f t="shared" si="57"/>
        <v>0.69802079520628679</v>
      </c>
    </row>
    <row r="1553" spans="20:30" x14ac:dyDescent="0.2">
      <c r="T1553" s="400" t="s">
        <v>73</v>
      </c>
      <c r="U1553" s="413">
        <v>44959</v>
      </c>
      <c r="V1553" s="406">
        <v>8.3204342900700754E-3</v>
      </c>
      <c r="W1553" s="406">
        <v>8.3202113111428815E-3</v>
      </c>
      <c r="X1553" s="407">
        <f t="shared" si="56"/>
        <v>2.2297892719388979E-3</v>
      </c>
      <c r="Z1553" s="400" t="s">
        <v>73</v>
      </c>
      <c r="AA1553" s="413">
        <v>44958</v>
      </c>
      <c r="AB1553" s="406">
        <v>8.4343307880299697E-3</v>
      </c>
      <c r="AC1553" s="406">
        <v>8.3648412769496451E-3</v>
      </c>
      <c r="AD1553" s="407">
        <f t="shared" si="57"/>
        <v>0.69489511080324595</v>
      </c>
    </row>
    <row r="1554" spans="20:30" x14ac:dyDescent="0.2">
      <c r="T1554" s="400" t="s">
        <v>73</v>
      </c>
      <c r="U1554" s="413">
        <v>44960</v>
      </c>
      <c r="V1554" s="406">
        <v>8.3293140316541628E-3</v>
      </c>
      <c r="W1554" s="406">
        <v>8.3290924219780633E-3</v>
      </c>
      <c r="X1554" s="407">
        <f t="shared" si="56"/>
        <v>2.2160967609943794E-3</v>
      </c>
      <c r="Z1554" s="400" t="s">
        <v>73</v>
      </c>
      <c r="AA1554" s="413">
        <v>44959</v>
      </c>
      <c r="AB1554" s="406">
        <v>8.4434134751650639E-3</v>
      </c>
      <c r="AC1554" s="406">
        <v>8.3742355428749696E-3</v>
      </c>
      <c r="AD1554" s="407">
        <f t="shared" si="57"/>
        <v>0.69177932290094213</v>
      </c>
    </row>
    <row r="1555" spans="20:30" x14ac:dyDescent="0.2">
      <c r="T1555" s="400" t="s">
        <v>73</v>
      </c>
      <c r="U1555" s="413">
        <v>44963</v>
      </c>
      <c r="V1555" s="406">
        <v>8.3381905934061269E-3</v>
      </c>
      <c r="W1555" s="406">
        <v>8.3379703528189617E-3</v>
      </c>
      <c r="X1555" s="407">
        <f t="shared" si="56"/>
        <v>2.202405871652019E-3</v>
      </c>
      <c r="Z1555" s="400" t="s">
        <v>73</v>
      </c>
      <c r="AA1555" s="413">
        <v>44960</v>
      </c>
      <c r="AB1555" s="406">
        <v>8.4524918662344638E-3</v>
      </c>
      <c r="AC1555" s="406">
        <v>8.383624520815371E-3</v>
      </c>
      <c r="AD1555" s="407">
        <f t="shared" si="57"/>
        <v>0.68867345419092874</v>
      </c>
    </row>
    <row r="1556" spans="20:30" x14ac:dyDescent="0.2">
      <c r="T1556" s="400" t="s">
        <v>73</v>
      </c>
      <c r="U1556" s="413">
        <v>44964</v>
      </c>
      <c r="V1556" s="406">
        <v>8.3559330610535349E-3</v>
      </c>
      <c r="W1556" s="406">
        <v>8.3557155584721415E-3</v>
      </c>
      <c r="X1556" s="407">
        <f t="shared" si="56"/>
        <v>2.175025813934417E-3</v>
      </c>
      <c r="Z1556" s="400" t="s">
        <v>73</v>
      </c>
      <c r="AA1556" s="413">
        <v>44963</v>
      </c>
      <c r="AB1556" s="406">
        <v>8.4706342607833319E-3</v>
      </c>
      <c r="AC1556" s="406">
        <v>8.4023847689779496E-3</v>
      </c>
      <c r="AD1556" s="407">
        <f t="shared" si="57"/>
        <v>0.68249491805382267</v>
      </c>
    </row>
    <row r="1557" spans="20:30" x14ac:dyDescent="0.2">
      <c r="T1557" s="400" t="s">
        <v>73</v>
      </c>
      <c r="U1557" s="413">
        <v>44965</v>
      </c>
      <c r="V1557" s="406">
        <v>8.3736648170373972E-3</v>
      </c>
      <c r="W1557" s="406">
        <v>8.3734500521569361E-3</v>
      </c>
      <c r="X1557" s="407">
        <f t="shared" si="56"/>
        <v>2.1476488046116848E-3</v>
      </c>
      <c r="Z1557" s="400" t="s">
        <v>73</v>
      </c>
      <c r="AA1557" s="413">
        <v>44964</v>
      </c>
      <c r="AB1557" s="406">
        <v>8.4887621999030615E-3</v>
      </c>
      <c r="AC1557" s="406">
        <v>8.4211272284776019E-3</v>
      </c>
      <c r="AD1557" s="407">
        <f t="shared" si="57"/>
        <v>0.67634971425459611</v>
      </c>
    </row>
    <row r="1558" spans="20:30" x14ac:dyDescent="0.2">
      <c r="T1558" s="400" t="s">
        <v>73</v>
      </c>
      <c r="U1558" s="413">
        <v>44966</v>
      </c>
      <c r="V1558" s="406">
        <v>8.3825253113029644E-3</v>
      </c>
      <c r="W1558" s="406">
        <v>8.3823119151869192E-3</v>
      </c>
      <c r="X1558" s="407">
        <f t="shared" si="56"/>
        <v>2.1339611604512254E-3</v>
      </c>
      <c r="Z1558" s="400" t="s">
        <v>73</v>
      </c>
      <c r="AA1558" s="413">
        <v>44965</v>
      </c>
      <c r="AB1558" s="406">
        <v>8.4978189078757406E-3</v>
      </c>
      <c r="AC1558" s="406">
        <v>8.4304895234473317E-3</v>
      </c>
      <c r="AD1558" s="407">
        <f t="shared" si="57"/>
        <v>0.673293844284089</v>
      </c>
    </row>
    <row r="1559" spans="20:30" x14ac:dyDescent="0.2">
      <c r="T1559" s="400" t="s">
        <v>73</v>
      </c>
      <c r="U1559" s="413">
        <v>44967</v>
      </c>
      <c r="V1559" s="406">
        <v>8.3913825585519818E-3</v>
      </c>
      <c r="W1559" s="406">
        <v>8.3911705309571514E-3</v>
      </c>
      <c r="X1559" s="407">
        <f t="shared" si="56"/>
        <v>2.1202759483036904E-3</v>
      </c>
      <c r="Z1559" s="400" t="s">
        <v>73</v>
      </c>
      <c r="AA1559" s="413">
        <v>44966</v>
      </c>
      <c r="AB1559" s="406">
        <v>8.5068712384971327E-3</v>
      </c>
      <c r="AC1559" s="406">
        <v>8.4398464332623522E-3</v>
      </c>
      <c r="AD1559" s="407">
        <f t="shared" si="57"/>
        <v>0.67024805234780493</v>
      </c>
    </row>
    <row r="1560" spans="20:30" x14ac:dyDescent="0.2">
      <c r="T1560" s="400" t="s">
        <v>73</v>
      </c>
      <c r="U1560" s="413">
        <v>44970</v>
      </c>
      <c r="V1560" s="406">
        <v>8.4002365476006039E-3</v>
      </c>
      <c r="W1560" s="406">
        <v>8.4000258886079617E-3</v>
      </c>
      <c r="X1560" s="407">
        <f t="shared" si="56"/>
        <v>2.1065899264219312E-3</v>
      </c>
      <c r="Z1560" s="400" t="s">
        <v>73</v>
      </c>
      <c r="AA1560" s="413">
        <v>44967</v>
      </c>
      <c r="AB1560" s="406">
        <v>8.5159191783142386E-3</v>
      </c>
      <c r="AC1560" s="406">
        <v>8.4491979417952827E-3</v>
      </c>
      <c r="AD1560" s="407">
        <f t="shared" si="57"/>
        <v>0.66721236518955951</v>
      </c>
    </row>
    <row r="1561" spans="20:30" x14ac:dyDescent="0.2">
      <c r="T1561" s="400" t="s">
        <v>73</v>
      </c>
      <c r="U1561" s="413">
        <v>44971</v>
      </c>
      <c r="V1561" s="406">
        <v>8.4179336091628476E-3</v>
      </c>
      <c r="W1561" s="406">
        <v>8.4177256869155271E-3</v>
      </c>
      <c r="X1561" s="407">
        <f t="shared" si="56"/>
        <v>2.0792224732051057E-3</v>
      </c>
      <c r="Z1561" s="400" t="s">
        <v>73</v>
      </c>
      <c r="AA1561" s="413">
        <v>44970</v>
      </c>
      <c r="AB1561" s="406">
        <v>8.5340003539473019E-3</v>
      </c>
      <c r="AC1561" s="406">
        <v>8.4678828733229933E-3</v>
      </c>
      <c r="AD1561" s="407">
        <f t="shared" si="57"/>
        <v>0.66117480624308667</v>
      </c>
    </row>
    <row r="1562" spans="20:30" x14ac:dyDescent="0.2">
      <c r="T1562" s="400" t="s">
        <v>73</v>
      </c>
      <c r="U1562" s="413">
        <v>44972</v>
      </c>
      <c r="V1562" s="406">
        <v>8.4356196983558177E-3</v>
      </c>
      <c r="W1562" s="406">
        <v>8.4354145124745424E-3</v>
      </c>
      <c r="X1562" s="407">
        <f t="shared" si="56"/>
        <v>2.0518588127529935E-3</v>
      </c>
      <c r="Z1562" s="400" t="s">
        <v>73</v>
      </c>
      <c r="AA1562" s="413">
        <v>44971</v>
      </c>
      <c r="AB1562" s="406">
        <v>8.5520667578849619E-3</v>
      </c>
      <c r="AC1562" s="406">
        <v>8.486549638531014E-3</v>
      </c>
      <c r="AD1562" s="407">
        <f t="shared" si="57"/>
        <v>0.65517119353947906</v>
      </c>
    </row>
    <row r="1563" spans="20:30" x14ac:dyDescent="0.2">
      <c r="T1563" s="400" t="s">
        <v>73</v>
      </c>
      <c r="U1563" s="413">
        <v>44973</v>
      </c>
      <c r="V1563" s="406">
        <v>8.4444572288059645E-3</v>
      </c>
      <c r="W1563" s="406">
        <v>8.444253410959229E-3</v>
      </c>
      <c r="X1563" s="407">
        <f t="shared" si="56"/>
        <v>2.0381784673548231E-3</v>
      </c>
      <c r="Z1563" s="400" t="s">
        <v>73</v>
      </c>
      <c r="AA1563" s="413">
        <v>44972</v>
      </c>
      <c r="AB1563" s="406">
        <v>8.5610925401018428E-3</v>
      </c>
      <c r="AC1563" s="406">
        <v>8.4958738975263355E-3</v>
      </c>
      <c r="AD1563" s="407">
        <f t="shared" si="57"/>
        <v>0.65218642575507257</v>
      </c>
    </row>
    <row r="1564" spans="20:30" x14ac:dyDescent="0.2">
      <c r="T1564" s="400" t="s">
        <v>73</v>
      </c>
      <c r="U1564" s="413">
        <v>44974</v>
      </c>
      <c r="V1564" s="406">
        <v>8.4532914340336354E-3</v>
      </c>
      <c r="W1564" s="406">
        <v>8.4530889840592795E-3</v>
      </c>
      <c r="X1564" s="407">
        <f t="shared" si="56"/>
        <v>2.0244997435588108E-3</v>
      </c>
      <c r="Z1564" s="400" t="s">
        <v>73</v>
      </c>
      <c r="AA1564" s="413">
        <v>44973</v>
      </c>
      <c r="AB1564" s="406">
        <v>8.5701138501480655E-3</v>
      </c>
      <c r="AC1564" s="406">
        <v>8.5051926580700567E-3</v>
      </c>
      <c r="AD1564" s="407">
        <f t="shared" si="57"/>
        <v>0.64921192078008783</v>
      </c>
    </row>
    <row r="1565" spans="20:30" x14ac:dyDescent="0.2">
      <c r="T1565" s="400" t="s">
        <v>73</v>
      </c>
      <c r="U1565" s="413">
        <v>44977</v>
      </c>
      <c r="V1565" s="406">
        <v>8.462122302854428E-3</v>
      </c>
      <c r="W1565" s="406">
        <v>8.4619212205902985E-3</v>
      </c>
      <c r="X1565" s="407">
        <f t="shared" si="56"/>
        <v>2.0108226412955676E-3</v>
      </c>
      <c r="Z1565" s="400" t="s">
        <v>73</v>
      </c>
      <c r="AA1565" s="413">
        <v>44974</v>
      </c>
      <c r="AB1565" s="406">
        <v>8.5791306744890331E-3</v>
      </c>
      <c r="AC1565" s="406">
        <v>8.5145059039532043E-3</v>
      </c>
      <c r="AD1565" s="407">
        <f t="shared" si="57"/>
        <v>0.64624770535828824</v>
      </c>
    </row>
    <row r="1566" spans="20:30" x14ac:dyDescent="0.2">
      <c r="T1566" s="400" t="s">
        <v>73</v>
      </c>
      <c r="U1566" s="413">
        <v>44978</v>
      </c>
      <c r="V1566" s="406">
        <v>8.4797728632741189E-3</v>
      </c>
      <c r="W1566" s="406">
        <v>8.4795745161102189E-3</v>
      </c>
      <c r="X1566" s="407">
        <f t="shared" si="56"/>
        <v>1.9834716389992291E-3</v>
      </c>
      <c r="Z1566" s="400" t="s">
        <v>73</v>
      </c>
      <c r="AA1566" s="413">
        <v>44977</v>
      </c>
      <c r="AB1566" s="406">
        <v>8.5971493027909469E-3</v>
      </c>
      <c r="AC1566" s="406">
        <v>8.5331139326321279E-3</v>
      </c>
      <c r="AD1566" s="407">
        <f t="shared" si="57"/>
        <v>0.64035370158819005</v>
      </c>
    </row>
    <row r="1567" spans="20:30" x14ac:dyDescent="0.2">
      <c r="T1567" s="400" t="s">
        <v>73</v>
      </c>
      <c r="U1567" s="413">
        <v>44979</v>
      </c>
      <c r="V1567" s="406">
        <v>8.4974121905556487E-3</v>
      </c>
      <c r="W1567" s="406">
        <v>8.4972165780781584E-3</v>
      </c>
      <c r="X1567" s="407">
        <f t="shared" si="56"/>
        <v>1.9561247749030897E-3</v>
      </c>
      <c r="Z1567" s="400" t="s">
        <v>73</v>
      </c>
      <c r="AA1567" s="413">
        <v>44978</v>
      </c>
      <c r="AB1567" s="406">
        <v>8.6151528431486785E-3</v>
      </c>
      <c r="AC1567" s="406">
        <v>8.5517034172806951E-3</v>
      </c>
      <c r="AD1567" s="407">
        <f t="shared" si="57"/>
        <v>0.63449425867983389</v>
      </c>
    </row>
    <row r="1568" spans="20:30" x14ac:dyDescent="0.2">
      <c r="T1568" s="400" t="s">
        <v>73</v>
      </c>
      <c r="U1568" s="413">
        <v>44980</v>
      </c>
      <c r="V1568" s="406">
        <v>8.5062262097471801E-3</v>
      </c>
      <c r="W1568" s="406">
        <v>8.5060319643312197E-3</v>
      </c>
      <c r="X1568" s="407">
        <f t="shared" si="56"/>
        <v>1.9424541596035905E-3</v>
      </c>
      <c r="Z1568" s="400" t="s">
        <v>73</v>
      </c>
      <c r="AA1568" s="413">
        <v>44979</v>
      </c>
      <c r="AB1568" s="406">
        <v>8.6241470353862031E-3</v>
      </c>
      <c r="AC1568" s="406">
        <v>8.5609888471406843E-3</v>
      </c>
      <c r="AD1568" s="407">
        <f t="shared" si="57"/>
        <v>0.63158188245518787</v>
      </c>
    </row>
    <row r="1569" spans="20:30" x14ac:dyDescent="0.2">
      <c r="T1569" s="400" t="s">
        <v>73</v>
      </c>
      <c r="U1569" s="413">
        <v>44981</v>
      </c>
      <c r="V1569" s="406">
        <v>8.5150368254287984E-3</v>
      </c>
      <c r="W1569" s="406">
        <v>8.5148439468311667E-3</v>
      </c>
      <c r="X1569" s="407">
        <f t="shared" si="56"/>
        <v>1.9287859763170156E-3</v>
      </c>
      <c r="Z1569" s="400" t="s">
        <v>73</v>
      </c>
      <c r="AA1569" s="413">
        <v>44980</v>
      </c>
      <c r="AB1569" s="406">
        <v>8.6331366606332369E-3</v>
      </c>
      <c r="AC1569" s="406">
        <v>8.5702686652517346E-3</v>
      </c>
      <c r="AD1569" s="407">
        <f t="shared" si="57"/>
        <v>0.62867995381502351</v>
      </c>
    </row>
    <row r="1570" spans="20:30" x14ac:dyDescent="0.2">
      <c r="T1570" s="400" t="s">
        <v>73</v>
      </c>
      <c r="U1570" s="413">
        <v>44984</v>
      </c>
      <c r="V1570" s="406">
        <v>8.5238440264165348E-3</v>
      </c>
      <c r="W1570" s="406">
        <v>8.5236525147992549E-3</v>
      </c>
      <c r="X1570" s="407">
        <f t="shared" si="56"/>
        <v>1.9151161727987143E-3</v>
      </c>
      <c r="Z1570" s="400" t="s">
        <v>73</v>
      </c>
      <c r="AA1570" s="413">
        <v>44981</v>
      </c>
      <c r="AB1570" s="406">
        <v>8.6421217051935294E-3</v>
      </c>
      <c r="AC1570" s="406">
        <v>8.5795428553242688E-3</v>
      </c>
      <c r="AD1570" s="407">
        <f t="shared" si="57"/>
        <v>0.62578849869260667</v>
      </c>
    </row>
    <row r="1571" spans="20:30" x14ac:dyDescent="0.2">
      <c r="T1571" s="400" t="s">
        <v>73</v>
      </c>
      <c r="U1571" s="413">
        <v>44985</v>
      </c>
      <c r="V1571" s="406">
        <v>8.5414469905482314E-3</v>
      </c>
      <c r="W1571" s="406">
        <v>8.5412582119204859E-3</v>
      </c>
      <c r="X1571" s="407">
        <f t="shared" si="56"/>
        <v>1.8877862774553666E-3</v>
      </c>
      <c r="Z1571" s="400" t="s">
        <v>73</v>
      </c>
      <c r="AA1571" s="413">
        <v>44984</v>
      </c>
      <c r="AB1571" s="406">
        <v>8.6600764578717848E-3</v>
      </c>
      <c r="AC1571" s="406">
        <v>8.5980723948141779E-3</v>
      </c>
      <c r="AD1571" s="407">
        <f t="shared" si="57"/>
        <v>0.62004063057606928</v>
      </c>
    </row>
    <row r="1572" spans="20:30" x14ac:dyDescent="0.2">
      <c r="T1572" s="400" t="s">
        <v>73</v>
      </c>
      <c r="U1572" s="413">
        <v>44986</v>
      </c>
      <c r="V1572" s="406">
        <v>8.5590384608871441E-3</v>
      </c>
      <c r="W1572" s="406">
        <v>8.5588524146782072E-3</v>
      </c>
      <c r="X1572" s="407">
        <f t="shared" si="56"/>
        <v>1.8604620893696022E-3</v>
      </c>
      <c r="Z1572" s="400" t="s">
        <v>73</v>
      </c>
      <c r="AA1572" s="413">
        <v>44985</v>
      </c>
      <c r="AB1572" s="406">
        <v>8.6780158062115149E-3</v>
      </c>
      <c r="AC1572" s="406">
        <v>8.6165830126015766E-3</v>
      </c>
      <c r="AD1572" s="407">
        <f t="shared" si="57"/>
        <v>0.61432793609938341</v>
      </c>
    </row>
    <row r="1573" spans="20:30" x14ac:dyDescent="0.2">
      <c r="T1573" s="400" t="s">
        <v>73</v>
      </c>
      <c r="U1573" s="413">
        <v>44987</v>
      </c>
      <c r="V1573" s="406">
        <v>8.567828421134115E-3</v>
      </c>
      <c r="W1573" s="406">
        <v>8.567643740932657E-3</v>
      </c>
      <c r="X1573" s="407">
        <f t="shared" si="56"/>
        <v>1.8468020145795405E-3</v>
      </c>
      <c r="Z1573" s="400" t="s">
        <v>73</v>
      </c>
      <c r="AA1573" s="413">
        <v>44986</v>
      </c>
      <c r="AB1573" s="406">
        <v>8.6869777443276154E-3</v>
      </c>
      <c r="AC1573" s="406">
        <v>8.6258288201658331E-3</v>
      </c>
      <c r="AD1573" s="407">
        <f t="shared" si="57"/>
        <v>0.61148924161782281</v>
      </c>
    </row>
    <row r="1574" spans="20:30" x14ac:dyDescent="0.2">
      <c r="T1574" s="400" t="s">
        <v>73</v>
      </c>
      <c r="U1574" s="413">
        <v>44988</v>
      </c>
      <c r="V1574" s="406">
        <v>8.5766148996650818E-3</v>
      </c>
      <c r="W1574" s="406">
        <v>8.5764315853089461E-3</v>
      </c>
      <c r="X1574" s="407">
        <f t="shared" si="56"/>
        <v>1.8331435613569425E-3</v>
      </c>
      <c r="Z1574" s="400" t="s">
        <v>73</v>
      </c>
      <c r="AA1574" s="413">
        <v>44987</v>
      </c>
      <c r="AB1574" s="406">
        <v>8.6959350205526621E-3</v>
      </c>
      <c r="AC1574" s="406">
        <v>8.6350689026841385E-3</v>
      </c>
      <c r="AD1574" s="407">
        <f t="shared" si="57"/>
        <v>0.60866117868523673</v>
      </c>
    </row>
    <row r="1575" spans="20:30" x14ac:dyDescent="0.2">
      <c r="T1575" s="400" t="s">
        <v>73</v>
      </c>
      <c r="U1575" s="413">
        <v>44991</v>
      </c>
      <c r="V1575" s="406">
        <v>8.5853978854581754E-3</v>
      </c>
      <c r="W1575" s="406">
        <v>8.5852159367041624E-3</v>
      </c>
      <c r="X1575" s="407">
        <f t="shared" si="56"/>
        <v>1.8194875401299215E-3</v>
      </c>
      <c r="Z1575" s="400" t="s">
        <v>73</v>
      </c>
      <c r="AA1575" s="413">
        <v>44988</v>
      </c>
      <c r="AB1575" s="406">
        <v>8.7048876211904182E-3</v>
      </c>
      <c r="AC1575" s="406">
        <v>8.6443032438669239E-3</v>
      </c>
      <c r="AD1575" s="407">
        <f t="shared" si="57"/>
        <v>0.60584377323494309</v>
      </c>
    </row>
    <row r="1576" spans="20:30" x14ac:dyDescent="0.2">
      <c r="T1576" s="400" t="s">
        <v>73</v>
      </c>
      <c r="U1576" s="413">
        <v>44992</v>
      </c>
      <c r="V1576" s="406">
        <v>8.6029521582075951E-3</v>
      </c>
      <c r="W1576" s="406">
        <v>8.6027729400830408E-3</v>
      </c>
      <c r="X1576" s="407">
        <f t="shared" si="56"/>
        <v>1.7921812455433395E-3</v>
      </c>
      <c r="Z1576" s="400" t="s">
        <v>73</v>
      </c>
      <c r="AA1576" s="413">
        <v>44991</v>
      </c>
      <c r="AB1576" s="406">
        <v>8.7227771697831712E-3</v>
      </c>
      <c r="AC1576" s="406">
        <v>8.6627527078694463E-3</v>
      </c>
      <c r="AD1576" s="407">
        <f t="shared" si="57"/>
        <v>0.60024461913724814</v>
      </c>
    </row>
    <row r="1577" spans="20:30" x14ac:dyDescent="0.2">
      <c r="T1577" s="400" t="s">
        <v>73</v>
      </c>
      <c r="U1577" s="413">
        <v>44993</v>
      </c>
      <c r="V1577" s="406">
        <v>8.6204946764409131E-3</v>
      </c>
      <c r="W1577" s="406">
        <v>8.6203181882306933E-3</v>
      </c>
      <c r="X1577" s="407">
        <f t="shared" si="56"/>
        <v>1.764882102198162E-3</v>
      </c>
      <c r="Z1577" s="400" t="s">
        <v>73</v>
      </c>
      <c r="AA1577" s="413">
        <v>44992</v>
      </c>
      <c r="AB1577" s="406">
        <v>8.7406509977557469E-3</v>
      </c>
      <c r="AC1577" s="406">
        <v>8.6811828724530533E-3</v>
      </c>
      <c r="AD1577" s="407">
        <f t="shared" si="57"/>
        <v>0.59468125302693586</v>
      </c>
    </row>
    <row r="1578" spans="20:30" x14ac:dyDescent="0.2">
      <c r="T1578" s="400" t="s">
        <v>73</v>
      </c>
      <c r="U1578" s="413">
        <v>44994</v>
      </c>
      <c r="V1578" s="406">
        <v>8.629260030220064E-3</v>
      </c>
      <c r="W1578" s="406">
        <v>8.6290849067201386E-3</v>
      </c>
      <c r="X1578" s="407">
        <f t="shared" si="56"/>
        <v>1.75123499925392E-3</v>
      </c>
      <c r="Z1578" s="400" t="s">
        <v>73</v>
      </c>
      <c r="AA1578" s="413">
        <v>44993</v>
      </c>
      <c r="AB1578" s="406">
        <v>8.7495800175279737E-3</v>
      </c>
      <c r="AC1578" s="406">
        <v>8.6903882645619143E-3</v>
      </c>
      <c r="AD1578" s="407">
        <f t="shared" si="57"/>
        <v>0.59191752966059397</v>
      </c>
    </row>
    <row r="1579" spans="20:30" x14ac:dyDescent="0.2">
      <c r="T1579" s="400" t="s">
        <v>73</v>
      </c>
      <c r="U1579" s="413">
        <v>44995</v>
      </c>
      <c r="V1579" s="406">
        <v>8.6380218241579512E-3</v>
      </c>
      <c r="W1579" s="406">
        <v>8.6378480651251224E-3</v>
      </c>
      <c r="X1579" s="407">
        <f t="shared" si="56"/>
        <v>1.7375903282879079E-3</v>
      </c>
      <c r="Z1579" s="400" t="s">
        <v>73</v>
      </c>
      <c r="AA1579" s="413">
        <v>44994</v>
      </c>
      <c r="AB1579" s="406">
        <v>8.7585042805083772E-3</v>
      </c>
      <c r="AC1579" s="406">
        <v>8.6995878183276122E-3</v>
      </c>
      <c r="AD1579" s="407">
        <f t="shared" si="57"/>
        <v>0.58916462180765017</v>
      </c>
    </row>
    <row r="1580" spans="20:30" x14ac:dyDescent="0.2">
      <c r="T1580" s="400" t="s">
        <v>73</v>
      </c>
      <c r="U1580" s="413">
        <v>44998</v>
      </c>
      <c r="V1580" s="406">
        <v>8.6467800469898406E-3</v>
      </c>
      <c r="W1580" s="406">
        <v>8.6466076523429997E-3</v>
      </c>
      <c r="X1580" s="407">
        <f t="shared" si="56"/>
        <v>1.7239464684092043E-3</v>
      </c>
      <c r="Z1580" s="400" t="s">
        <v>73</v>
      </c>
      <c r="AA1580" s="413">
        <v>44995</v>
      </c>
      <c r="AB1580" s="406">
        <v>8.767423773082034E-3</v>
      </c>
      <c r="AC1580" s="406">
        <v>8.7087815174608559E-3</v>
      </c>
      <c r="AD1580" s="407">
        <f t="shared" si="57"/>
        <v>0.58642255621178108</v>
      </c>
    </row>
    <row r="1581" spans="20:30" x14ac:dyDescent="0.2">
      <c r="T1581" s="400" t="s">
        <v>73</v>
      </c>
      <c r="U1581" s="413">
        <v>44999</v>
      </c>
      <c r="V1581" s="406">
        <v>8.6642845333462486E-3</v>
      </c>
      <c r="W1581" s="406">
        <v>8.6641148663953154E-3</v>
      </c>
      <c r="X1581" s="407">
        <f t="shared" si="56"/>
        <v>1.6966695093323381E-3</v>
      </c>
      <c r="Z1581" s="400" t="s">
        <v>73</v>
      </c>
      <c r="AA1581" s="413">
        <v>44998</v>
      </c>
      <c r="AB1581" s="406">
        <v>8.7852467890994143E-3</v>
      </c>
      <c r="AC1581" s="406">
        <v>8.727149319726759E-3</v>
      </c>
      <c r="AD1581" s="407">
        <f t="shared" si="57"/>
        <v>0.58097469372655342</v>
      </c>
    </row>
    <row r="1582" spans="20:30" x14ac:dyDescent="0.2">
      <c r="T1582" s="400" t="s">
        <v>73</v>
      </c>
      <c r="U1582" s="413">
        <v>45000</v>
      </c>
      <c r="V1582" s="406">
        <v>8.6817770043106958E-3</v>
      </c>
      <c r="W1582" s="406">
        <v>8.681610064370569E-3</v>
      </c>
      <c r="X1582" s="407">
        <f t="shared" si="56"/>
        <v>1.6693994012682845E-3</v>
      </c>
      <c r="Z1582" s="400" t="s">
        <v>73</v>
      </c>
      <c r="AA1582" s="413">
        <v>44999</v>
      </c>
      <c r="AB1582" s="406">
        <v>8.8030537682240798E-3</v>
      </c>
      <c r="AC1582" s="406">
        <v>8.745497444798609E-3</v>
      </c>
      <c r="AD1582" s="407">
        <f t="shared" si="57"/>
        <v>0.57556323425470701</v>
      </c>
    </row>
    <row r="1583" spans="20:30" x14ac:dyDescent="0.2">
      <c r="T1583" s="400" t="s">
        <v>73</v>
      </c>
      <c r="U1583" s="413">
        <v>45001</v>
      </c>
      <c r="V1583" s="406">
        <v>8.6905172041792673E-3</v>
      </c>
      <c r="W1583" s="406">
        <v>8.6903516274901716E-3</v>
      </c>
      <c r="X1583" s="407">
        <f t="shared" si="56"/>
        <v>1.6557668909567003E-3</v>
      </c>
      <c r="Z1583" s="400" t="s">
        <v>73</v>
      </c>
      <c r="AA1583" s="413">
        <v>45000</v>
      </c>
      <c r="AB1583" s="406">
        <v>8.8119492055105351E-3</v>
      </c>
      <c r="AC1583" s="406">
        <v>8.754661628373038E-3</v>
      </c>
      <c r="AD1583" s="407">
        <f t="shared" si="57"/>
        <v>0.57287577137497125</v>
      </c>
    </row>
    <row r="1584" spans="20:30" x14ac:dyDescent="0.2">
      <c r="T1584" s="400" t="s">
        <v>73</v>
      </c>
      <c r="U1584" s="413">
        <v>45002</v>
      </c>
      <c r="V1584" s="406">
        <v>8.6992537659198923E-3</v>
      </c>
      <c r="W1584" s="406">
        <v>8.6990895521575767E-3</v>
      </c>
      <c r="X1584" s="407">
        <f t="shared" si="56"/>
        <v>1.6421376231555429E-3</v>
      </c>
      <c r="Z1584" s="400" t="s">
        <v>73</v>
      </c>
      <c r="AA1584" s="413">
        <v>45001</v>
      </c>
      <c r="AB1584" s="406">
        <v>8.820839791024028E-3</v>
      </c>
      <c r="AC1584" s="406">
        <v>8.7638198602267361E-3</v>
      </c>
      <c r="AD1584" s="407">
        <f t="shared" si="57"/>
        <v>0.5701993079729184</v>
      </c>
    </row>
    <row r="1585" spans="20:30" x14ac:dyDescent="0.2">
      <c r="T1585" s="400" t="s">
        <v>73</v>
      </c>
      <c r="U1585" s="413">
        <v>45005</v>
      </c>
      <c r="V1585" s="406">
        <v>8.7079866783489716E-3</v>
      </c>
      <c r="W1585" s="406">
        <v>8.7078238273512864E-3</v>
      </c>
      <c r="X1585" s="407">
        <f t="shared" si="56"/>
        <v>1.6285099768524602E-3</v>
      </c>
      <c r="Z1585" s="400" t="s">
        <v>73</v>
      </c>
      <c r="AA1585" s="413">
        <v>45002</v>
      </c>
      <c r="AB1585" s="406">
        <v>8.8297255113118263E-3</v>
      </c>
      <c r="AC1585" s="406">
        <v>8.7729721241515523E-3</v>
      </c>
      <c r="AD1585" s="407">
        <f t="shared" si="57"/>
        <v>0.56753387160273994</v>
      </c>
    </row>
    <row r="1586" spans="20:30" x14ac:dyDescent="0.2">
      <c r="T1586" s="400" t="s">
        <v>73</v>
      </c>
      <c r="U1586" s="413">
        <v>45006</v>
      </c>
      <c r="V1586" s="406">
        <v>8.7254402831193744E-3</v>
      </c>
      <c r="W1586" s="406">
        <v>8.7252801566348615E-3</v>
      </c>
      <c r="X1586" s="407">
        <f t="shared" si="56"/>
        <v>1.6012648451288469E-3</v>
      </c>
      <c r="Z1586" s="400" t="s">
        <v>73</v>
      </c>
      <c r="AA1586" s="413">
        <v>45005</v>
      </c>
      <c r="AB1586" s="406">
        <v>8.8474806664031961E-3</v>
      </c>
      <c r="AC1586" s="406">
        <v>8.7912566783248536E-3</v>
      </c>
      <c r="AD1586" s="407">
        <f t="shared" si="57"/>
        <v>0.56223988078342446</v>
      </c>
    </row>
    <row r="1587" spans="20:30" x14ac:dyDescent="0.2">
      <c r="T1587" s="400" t="s">
        <v>73</v>
      </c>
      <c r="U1587" s="413">
        <v>45007</v>
      </c>
      <c r="V1587" s="406">
        <v>8.7428816118349118E-3</v>
      </c>
      <c r="W1587" s="406">
        <v>8.7427242090585208E-3</v>
      </c>
      <c r="X1587" s="407">
        <f t="shared" si="56"/>
        <v>1.5740277639099409E-3</v>
      </c>
      <c r="Z1587" s="400" t="s">
        <v>73</v>
      </c>
      <c r="AA1587" s="413">
        <v>45006</v>
      </c>
      <c r="AB1587" s="406">
        <v>8.8652194683853467E-3</v>
      </c>
      <c r="AC1587" s="406">
        <v>8.8095211776852301E-3</v>
      </c>
      <c r="AD1587" s="407">
        <f t="shared" si="57"/>
        <v>0.55698290700116615</v>
      </c>
    </row>
    <row r="1588" spans="20:30" x14ac:dyDescent="0.2">
      <c r="T1588" s="400" t="s">
        <v>73</v>
      </c>
      <c r="U1588" s="413">
        <v>45008</v>
      </c>
      <c r="V1588" s="406">
        <v>8.7515961101084002E-3</v>
      </c>
      <c r="W1588" s="406">
        <v>8.7514400689616845E-3</v>
      </c>
      <c r="X1588" s="407">
        <f t="shared" si="56"/>
        <v>1.5604114671566305E-3</v>
      </c>
      <c r="Z1588" s="400" t="s">
        <v>73</v>
      </c>
      <c r="AA1588" s="413">
        <v>45007</v>
      </c>
      <c r="AB1588" s="406">
        <v>8.8740806588834976E-3</v>
      </c>
      <c r="AC1588" s="406">
        <v>8.8186433594045818E-3</v>
      </c>
      <c r="AD1588" s="407">
        <f t="shared" si="57"/>
        <v>0.55437299478915825</v>
      </c>
    </row>
    <row r="1589" spans="20:30" x14ac:dyDescent="0.2">
      <c r="T1589" s="400" t="s">
        <v>73</v>
      </c>
      <c r="U1589" s="413">
        <v>45009</v>
      </c>
      <c r="V1589" s="406">
        <v>8.7603068921288611E-3</v>
      </c>
      <c r="W1589" s="406">
        <v>8.7601522121254858E-3</v>
      </c>
      <c r="X1589" s="407">
        <f t="shared" si="56"/>
        <v>1.5468000337526266E-3</v>
      </c>
      <c r="Z1589" s="400" t="s">
        <v>73</v>
      </c>
      <c r="AA1589" s="413">
        <v>45008</v>
      </c>
      <c r="AB1589" s="406">
        <v>8.8829369027891587E-3</v>
      </c>
      <c r="AC1589" s="406">
        <v>8.8277594762683001E-3</v>
      </c>
      <c r="AD1589" s="407">
        <f t="shared" si="57"/>
        <v>0.55177426520858563</v>
      </c>
    </row>
    <row r="1590" spans="20:30" x14ac:dyDescent="0.2">
      <c r="T1590" s="400" t="s">
        <v>73</v>
      </c>
      <c r="U1590" s="413">
        <v>45012</v>
      </c>
      <c r="V1590" s="406">
        <v>8.7690139466315726E-3</v>
      </c>
      <c r="W1590" s="406">
        <v>8.7688606276093845E-3</v>
      </c>
      <c r="X1590" s="407">
        <f t="shared" si="56"/>
        <v>1.533190221881392E-3</v>
      </c>
      <c r="Z1590" s="400" t="s">
        <v>73</v>
      </c>
      <c r="AA1590" s="413">
        <v>45009</v>
      </c>
      <c r="AB1590" s="406">
        <v>8.8917881864874239E-3</v>
      </c>
      <c r="AC1590" s="406">
        <v>8.8368695119060668E-3</v>
      </c>
      <c r="AD1590" s="407">
        <f t="shared" si="57"/>
        <v>0.54918674581357074</v>
      </c>
    </row>
    <row r="1591" spans="20:30" x14ac:dyDescent="0.2">
      <c r="T1591" s="400" t="s">
        <v>73</v>
      </c>
      <c r="U1591" s="413">
        <v>45013</v>
      </c>
      <c r="V1591" s="406">
        <v>8.7864155747430436E-3</v>
      </c>
      <c r="W1591" s="406">
        <v>8.7862649766401128E-3</v>
      </c>
      <c r="X1591" s="407">
        <f t="shared" si="56"/>
        <v>1.5059810293087394E-3</v>
      </c>
      <c r="Z1591" s="400" t="s">
        <v>73</v>
      </c>
      <c r="AA1591" s="413">
        <v>45012</v>
      </c>
      <c r="AB1591" s="406">
        <v>8.9094741523122779E-3</v>
      </c>
      <c r="AC1591" s="406">
        <v>8.855069231639057E-3</v>
      </c>
      <c r="AD1591" s="407">
        <f t="shared" si="57"/>
        <v>0.54404920673220902</v>
      </c>
    </row>
    <row r="1592" spans="20:30" x14ac:dyDescent="0.2">
      <c r="T1592" s="400" t="s">
        <v>73</v>
      </c>
      <c r="U1592" s="413">
        <v>45014</v>
      </c>
      <c r="V1592" s="406">
        <v>8.8038046659493271E-3</v>
      </c>
      <c r="W1592" s="406">
        <v>8.8036567880146709E-3</v>
      </c>
      <c r="X1592" s="407">
        <f t="shared" si="56"/>
        <v>1.4787793465621812E-3</v>
      </c>
      <c r="Z1592" s="400" t="s">
        <v>73</v>
      </c>
      <c r="AA1592" s="413">
        <v>45013</v>
      </c>
      <c r="AB1592" s="406">
        <v>8.9271434486871779E-3</v>
      </c>
      <c r="AC1592" s="406">
        <v>8.8732485189202438E-3</v>
      </c>
      <c r="AD1592" s="407">
        <f t="shared" si="57"/>
        <v>0.53894929766934097</v>
      </c>
    </row>
    <row r="1593" spans="20:30" x14ac:dyDescent="0.2">
      <c r="T1593" s="400" t="s">
        <v>73</v>
      </c>
      <c r="U1593" s="413">
        <v>45015</v>
      </c>
      <c r="V1593" s="406">
        <v>8.8124929152672039E-3</v>
      </c>
      <c r="W1593" s="406">
        <v>8.8123463968546034E-3</v>
      </c>
      <c r="X1593" s="407">
        <f t="shared" si="56"/>
        <v>1.4651841260052145E-3</v>
      </c>
      <c r="Z1593" s="400" t="s">
        <v>73</v>
      </c>
      <c r="AA1593" s="413">
        <v>45014</v>
      </c>
      <c r="AB1593" s="406">
        <v>8.9359697282564328E-3</v>
      </c>
      <c r="AC1593" s="406">
        <v>8.882327905787973E-3</v>
      </c>
      <c r="AD1593" s="407">
        <f t="shared" si="57"/>
        <v>0.53641822468459766</v>
      </c>
    </row>
    <row r="1594" spans="20:30" x14ac:dyDescent="0.2">
      <c r="T1594" s="400" t="s">
        <v>73</v>
      </c>
      <c r="U1594" s="413">
        <v>45016</v>
      </c>
      <c r="V1594" s="406">
        <v>8.8211773700451086E-3</v>
      </c>
      <c r="W1594" s="406">
        <v>8.821032210911366E-3</v>
      </c>
      <c r="X1594" s="407">
        <f t="shared" si="56"/>
        <v>1.4515913374264777E-3</v>
      </c>
      <c r="Z1594" s="400" t="s">
        <v>73</v>
      </c>
      <c r="AA1594" s="413">
        <v>45015</v>
      </c>
      <c r="AB1594" s="406">
        <v>8.9447909663328568E-3</v>
      </c>
      <c r="AC1594" s="406">
        <v>8.8914011144222774E-3</v>
      </c>
      <c r="AD1594" s="407">
        <f t="shared" si="57"/>
        <v>0.53389851910579444</v>
      </c>
    </row>
    <row r="1595" spans="20:30" x14ac:dyDescent="0.2">
      <c r="T1595" s="400" t="s">
        <v>73</v>
      </c>
      <c r="U1595" s="413">
        <v>45019</v>
      </c>
      <c r="V1595" s="406">
        <v>8.829858019018328E-3</v>
      </c>
      <c r="W1595" s="406">
        <v>8.8297142188391974E-3</v>
      </c>
      <c r="X1595" s="407">
        <f t="shared" si="56"/>
        <v>1.438001791306126E-3</v>
      </c>
      <c r="Z1595" s="400" t="s">
        <v>73</v>
      </c>
      <c r="AA1595" s="413">
        <v>45016</v>
      </c>
      <c r="AB1595" s="406">
        <v>8.9536071493015561E-3</v>
      </c>
      <c r="AC1595" s="406">
        <v>8.9004681286149329E-3</v>
      </c>
      <c r="AD1595" s="407">
        <f t="shared" si="57"/>
        <v>0.53139020686623217</v>
      </c>
    </row>
    <row r="1596" spans="20:30" x14ac:dyDescent="0.2">
      <c r="T1596" s="400" t="s">
        <v>73</v>
      </c>
      <c r="U1596" s="413">
        <v>45020</v>
      </c>
      <c r="V1596" s="406">
        <v>8.8472065753053882E-3</v>
      </c>
      <c r="W1596" s="406">
        <v>8.8470654921755949E-3</v>
      </c>
      <c r="X1596" s="407">
        <f t="shared" si="56"/>
        <v>1.410831297933568E-3</v>
      </c>
      <c r="Z1596" s="400" t="s">
        <v>73</v>
      </c>
      <c r="AA1596" s="413">
        <v>45019</v>
      </c>
      <c r="AB1596" s="406">
        <v>8.9712225973716895E-3</v>
      </c>
      <c r="AC1596" s="406">
        <v>8.9185814276004378E-3</v>
      </c>
      <c r="AD1596" s="407">
        <f t="shared" si="57"/>
        <v>0.52641169771251717</v>
      </c>
    </row>
    <row r="1597" spans="20:30" x14ac:dyDescent="0.2">
      <c r="T1597" s="400" t="s">
        <v>73</v>
      </c>
      <c r="U1597" s="413">
        <v>45021</v>
      </c>
      <c r="V1597" s="406">
        <v>8.8645423340779125E-3</v>
      </c>
      <c r="W1597" s="406">
        <v>8.8644039668800273E-3</v>
      </c>
      <c r="X1597" s="407">
        <f t="shared" si="56"/>
        <v>1.3836719788516694E-3</v>
      </c>
      <c r="Z1597" s="400" t="s">
        <v>73</v>
      </c>
      <c r="AA1597" s="413">
        <v>45020</v>
      </c>
      <c r="AB1597" s="406">
        <v>8.9888210597416068E-3</v>
      </c>
      <c r="AC1597" s="406">
        <v>8.9366739164758683E-3</v>
      </c>
      <c r="AD1597" s="407">
        <f t="shared" si="57"/>
        <v>0.5214714326573846</v>
      </c>
    </row>
    <row r="1598" spans="20:30" x14ac:dyDescent="0.2">
      <c r="T1598" s="400" t="s">
        <v>73</v>
      </c>
      <c r="U1598" s="413">
        <v>45022</v>
      </c>
      <c r="V1598" s="406">
        <v>8.8732037867558875E-3</v>
      </c>
      <c r="W1598" s="406">
        <v>8.873066777134531E-3</v>
      </c>
      <c r="X1598" s="407">
        <f t="shared" si="56"/>
        <v>1.3700962135654304E-3</v>
      </c>
      <c r="Z1598" s="400" t="s">
        <v>73</v>
      </c>
      <c r="AA1598" s="413">
        <v>45021</v>
      </c>
      <c r="AB1598" s="406">
        <v>8.9976117641607997E-3</v>
      </c>
      <c r="AC1598" s="406">
        <v>8.945709715333882E-3</v>
      </c>
      <c r="AD1598" s="407">
        <f t="shared" si="57"/>
        <v>0.51902048826917713</v>
      </c>
    </row>
    <row r="1599" spans="20:30" x14ac:dyDescent="0.2">
      <c r="T1599" s="400" t="s">
        <v>73</v>
      </c>
      <c r="U1599" s="413">
        <v>45027</v>
      </c>
      <c r="V1599" s="406">
        <v>8.8818613666074402E-3</v>
      </c>
      <c r="W1599" s="406">
        <v>8.8817257141573271E-3</v>
      </c>
      <c r="X1599" s="407">
        <f t="shared" si="56"/>
        <v>1.3565245011309957E-3</v>
      </c>
      <c r="Z1599" s="400" t="s">
        <v>73</v>
      </c>
      <c r="AA1599" s="413">
        <v>45022</v>
      </c>
      <c r="AB1599" s="406">
        <v>9.0063973321062845E-3</v>
      </c>
      <c r="AC1599" s="406">
        <v>8.9547392226622339E-3</v>
      </c>
      <c r="AD1599" s="407">
        <f t="shared" si="57"/>
        <v>0.51658109444050604</v>
      </c>
    </row>
    <row r="1600" spans="20:30" x14ac:dyDescent="0.2">
      <c r="T1600" s="400" t="s">
        <v>73</v>
      </c>
      <c r="U1600" s="413">
        <v>45028</v>
      </c>
      <c r="V1600" s="406">
        <v>8.9078068403515634E-3</v>
      </c>
      <c r="W1600" s="406">
        <v>8.9076752571375737E-3</v>
      </c>
      <c r="X1600" s="407">
        <f t="shared" si="56"/>
        <v>1.3158321398969164E-3</v>
      </c>
      <c r="Z1600" s="400" t="s">
        <v>73</v>
      </c>
      <c r="AA1600" s="413">
        <v>45027</v>
      </c>
      <c r="AB1600" s="406">
        <v>9.0327178918070371E-3</v>
      </c>
      <c r="AC1600" s="406">
        <v>8.9817834765972149E-3</v>
      </c>
      <c r="AD1600" s="407">
        <f t="shared" si="57"/>
        <v>0.50934415209822126</v>
      </c>
    </row>
    <row r="1601" spans="20:30" x14ac:dyDescent="0.2">
      <c r="T1601" s="400" t="s">
        <v>73</v>
      </c>
      <c r="U1601" s="413">
        <v>45029</v>
      </c>
      <c r="V1601" s="406">
        <v>8.9337248916779993E-3</v>
      </c>
      <c r="W1601" s="406">
        <v>8.9335973754462415E-3</v>
      </c>
      <c r="X1601" s="407">
        <f t="shared" si="56"/>
        <v>1.2751623175780158E-3</v>
      </c>
      <c r="Z1601" s="400" t="s">
        <v>73</v>
      </c>
      <c r="AA1601" s="413">
        <v>45028</v>
      </c>
      <c r="AB1601" s="406">
        <v>9.0590021171317991E-3</v>
      </c>
      <c r="AC1601" s="406">
        <v>9.0087832361003019E-3</v>
      </c>
      <c r="AD1601" s="407">
        <f t="shared" si="57"/>
        <v>0.50218881031497198</v>
      </c>
    </row>
    <row r="1602" spans="20:30" x14ac:dyDescent="0.2">
      <c r="T1602" s="400" t="s">
        <v>73</v>
      </c>
      <c r="U1602" s="413">
        <v>45030</v>
      </c>
      <c r="V1602" s="406">
        <v>8.9423550491614223E-3</v>
      </c>
      <c r="W1602" s="406">
        <v>8.9422288878312078E-3</v>
      </c>
      <c r="X1602" s="407">
        <f t="shared" si="56"/>
        <v>1.26161330214411E-3</v>
      </c>
      <c r="Z1602" s="400" t="s">
        <v>73</v>
      </c>
      <c r="AA1602" s="413">
        <v>45029</v>
      </c>
      <c r="AB1602" s="406">
        <v>9.0677513509677381E-3</v>
      </c>
      <c r="AC1602" s="406">
        <v>9.0177682488830693E-3</v>
      </c>
      <c r="AD1602" s="407">
        <f t="shared" si="57"/>
        <v>0.49983102084668818</v>
      </c>
    </row>
    <row r="1603" spans="20:30" x14ac:dyDescent="0.2">
      <c r="T1603" s="400" t="s">
        <v>73</v>
      </c>
      <c r="U1603" s="413">
        <v>45033</v>
      </c>
      <c r="V1603" s="406">
        <v>8.9509812445096489E-3</v>
      </c>
      <c r="W1603" s="406">
        <v>8.9508564375946464E-3</v>
      </c>
      <c r="X1603" s="407">
        <f t="shared" si="56"/>
        <v>1.2480691500248164E-3</v>
      </c>
      <c r="Z1603" s="400" t="s">
        <v>73</v>
      </c>
      <c r="AA1603" s="413">
        <v>45030</v>
      </c>
      <c r="AB1603" s="406">
        <v>9.0764953399765907E-3</v>
      </c>
      <c r="AC1603" s="406">
        <v>9.0267468405499478E-3</v>
      </c>
      <c r="AD1603" s="407">
        <f t="shared" si="57"/>
        <v>0.497484994266429</v>
      </c>
    </row>
    <row r="1604" spans="20:30" x14ac:dyDescent="0.2">
      <c r="T1604" s="400" t="s">
        <v>73</v>
      </c>
      <c r="U1604" s="413">
        <v>45034</v>
      </c>
      <c r="V1604" s="406">
        <v>8.9682203720101647E-3</v>
      </c>
      <c r="W1604" s="406">
        <v>8.9680982729827621E-3</v>
      </c>
      <c r="X1604" s="407">
        <f t="shared" si="56"/>
        <v>1.2209902740256684E-3</v>
      </c>
      <c r="Z1604" s="400" t="s">
        <v>73</v>
      </c>
      <c r="AA1604" s="413">
        <v>45033</v>
      </c>
      <c r="AB1604" s="406">
        <v>9.0939657673497435E-3</v>
      </c>
      <c r="AC1604" s="406">
        <v>9.0446825392891152E-3</v>
      </c>
      <c r="AD1604" s="407">
        <f t="shared" si="57"/>
        <v>0.49283228060628337</v>
      </c>
    </row>
    <row r="1605" spans="20:30" x14ac:dyDescent="0.2">
      <c r="T1605" s="400" t="s">
        <v>73</v>
      </c>
      <c r="U1605" s="413">
        <v>45035</v>
      </c>
      <c r="V1605" s="406">
        <v>8.9854461804671441E-3</v>
      </c>
      <c r="W1605" s="406">
        <v>8.985326788132653E-3</v>
      </c>
      <c r="X1605" s="407">
        <f t="shared" si="56"/>
        <v>1.1939233449109743E-3</v>
      </c>
      <c r="Z1605" s="400" t="s">
        <v>73</v>
      </c>
      <c r="AA1605" s="413">
        <v>45034</v>
      </c>
      <c r="AB1605" s="406">
        <v>9.1114185764108145E-3</v>
      </c>
      <c r="AC1605" s="406">
        <v>9.0625966725376757E-3</v>
      </c>
      <c r="AD1605" s="407">
        <f t="shared" si="57"/>
        <v>0.48821903873138772</v>
      </c>
    </row>
    <row r="1606" spans="20:30" x14ac:dyDescent="0.2">
      <c r="T1606" s="400" t="s">
        <v>73</v>
      </c>
      <c r="U1606" s="413">
        <v>45036</v>
      </c>
      <c r="V1606" s="406">
        <v>8.9940523972999956E-3</v>
      </c>
      <c r="W1606" s="406">
        <v>8.9939343575974155E-3</v>
      </c>
      <c r="X1606" s="407">
        <f t="shared" si="56"/>
        <v>1.1803970258010554E-3</v>
      </c>
      <c r="Z1606" s="400" t="s">
        <v>73</v>
      </c>
      <c r="AA1606" s="413">
        <v>45035</v>
      </c>
      <c r="AB1606" s="406">
        <v>9.1201361379489223E-3</v>
      </c>
      <c r="AC1606" s="406">
        <v>9.0715429159037245E-3</v>
      </c>
      <c r="AD1606" s="407">
        <f t="shared" si="57"/>
        <v>0.48593222045197754</v>
      </c>
    </row>
    <row r="1607" spans="20:30" x14ac:dyDescent="0.2">
      <c r="T1607" s="400" t="s">
        <v>73</v>
      </c>
      <c r="U1607" s="413">
        <v>45037</v>
      </c>
      <c r="V1607" s="406">
        <v>9.0026545848134517E-3</v>
      </c>
      <c r="W1607" s="406">
        <v>9.0025378975806293E-3</v>
      </c>
      <c r="X1607" s="407">
        <f t="shared" si="56"/>
        <v>1.1668723282239057E-3</v>
      </c>
      <c r="Z1607" s="400" t="s">
        <v>73</v>
      </c>
      <c r="AA1607" s="413">
        <v>45036</v>
      </c>
      <c r="AB1607" s="406">
        <v>9.1288483733746369E-3</v>
      </c>
      <c r="AC1607" s="406">
        <v>9.0804826410655209E-3</v>
      </c>
      <c r="AD1607" s="407">
        <f t="shared" si="57"/>
        <v>0.48365732309115994</v>
      </c>
    </row>
    <row r="1608" spans="20:30" x14ac:dyDescent="0.2">
      <c r="T1608" s="400" t="s">
        <v>73</v>
      </c>
      <c r="U1608" s="413">
        <v>45040</v>
      </c>
      <c r="V1608" s="406">
        <v>9.0112527320668229E-3</v>
      </c>
      <c r="W1608" s="406">
        <v>9.0111373966553377E-3</v>
      </c>
      <c r="X1608" s="407">
        <f t="shared" ref="X1608:X1671" si="58">(V1608-W1608)*10000</f>
        <v>1.1533541148522897E-3</v>
      </c>
      <c r="Z1608" s="400" t="s">
        <v>73</v>
      </c>
      <c r="AA1608" s="413">
        <v>45037</v>
      </c>
      <c r="AB1608" s="406">
        <v>9.1375552689108193E-3</v>
      </c>
      <c r="AC1608" s="406">
        <v>9.0894158318146935E-3</v>
      </c>
      <c r="AD1608" s="407">
        <f t="shared" ref="AD1608:AD1671" si="59">(AB1608-AC1608)*10000</f>
        <v>0.48139437096125781</v>
      </c>
    </row>
    <row r="1609" spans="20:30" x14ac:dyDescent="0.2">
      <c r="T1609" s="400" t="s">
        <v>73</v>
      </c>
      <c r="U1609" s="413">
        <v>45041</v>
      </c>
      <c r="V1609" s="406">
        <v>9.0284355024435412E-3</v>
      </c>
      <c r="W1609" s="406">
        <v>9.0283228698441777E-3</v>
      </c>
      <c r="X1609" s="407">
        <f t="shared" si="58"/>
        <v>1.126325993635463E-3</v>
      </c>
      <c r="Z1609" s="400" t="s">
        <v>73</v>
      </c>
      <c r="AA1609" s="413">
        <v>45040</v>
      </c>
      <c r="AB1609" s="406">
        <v>9.154951193451678E-3</v>
      </c>
      <c r="AC1609" s="406">
        <v>9.1072603509516903E-3</v>
      </c>
      <c r="AD1609" s="407">
        <f t="shared" si="59"/>
        <v>0.47690842499987718</v>
      </c>
    </row>
    <row r="1610" spans="20:30" x14ac:dyDescent="0.2">
      <c r="T1610" s="400" t="s">
        <v>73</v>
      </c>
      <c r="U1610" s="413">
        <v>45042</v>
      </c>
      <c r="V1610" s="406">
        <v>9.0456046931818735E-3</v>
      </c>
      <c r="W1610" s="406">
        <v>9.0454947618943682E-3</v>
      </c>
      <c r="X1610" s="407">
        <f t="shared" si="58"/>
        <v>1.0993128750531878E-3</v>
      </c>
      <c r="Z1610" s="400" t="s">
        <v>73</v>
      </c>
      <c r="AA1610" s="413">
        <v>45041</v>
      </c>
      <c r="AB1610" s="406">
        <v>9.1723291833439163E-3</v>
      </c>
      <c r="AC1610" s="406">
        <v>9.1250829269227431E-3</v>
      </c>
      <c r="AD1610" s="407">
        <f t="shared" si="59"/>
        <v>0.47246256421173277</v>
      </c>
    </row>
    <row r="1611" spans="20:30" x14ac:dyDescent="0.2">
      <c r="T1611" s="400" t="s">
        <v>73</v>
      </c>
      <c r="U1611" s="413">
        <v>45043</v>
      </c>
      <c r="V1611" s="406">
        <v>9.054182470729465E-3</v>
      </c>
      <c r="W1611" s="406">
        <v>9.0540738895610422E-3</v>
      </c>
      <c r="X1611" s="407">
        <f t="shared" si="58"/>
        <v>1.0858116842281385E-3</v>
      </c>
      <c r="Z1611" s="400" t="s">
        <v>73</v>
      </c>
      <c r="AA1611" s="413">
        <v>45042</v>
      </c>
      <c r="AB1611" s="406">
        <v>9.18100917707107E-3</v>
      </c>
      <c r="AC1611" s="406">
        <v>9.1339832027267347E-3</v>
      </c>
      <c r="AD1611" s="407">
        <f t="shared" si="59"/>
        <v>0.47025974344335264</v>
      </c>
    </row>
    <row r="1612" spans="20:30" x14ac:dyDescent="0.2">
      <c r="T1612" s="400" t="s">
        <v>73</v>
      </c>
      <c r="U1612" s="413">
        <v>45044</v>
      </c>
      <c r="V1612" s="406">
        <v>9.0627561407513949E-3</v>
      </c>
      <c r="W1612" s="406">
        <v>9.0626489092967711E-3</v>
      </c>
      <c r="X1612" s="407">
        <f t="shared" si="58"/>
        <v>1.0723145462375461E-3</v>
      </c>
      <c r="Z1612" s="400" t="s">
        <v>73</v>
      </c>
      <c r="AA1612" s="413">
        <v>45043</v>
      </c>
      <c r="AB1612" s="406">
        <v>9.1896837497851443E-3</v>
      </c>
      <c r="AC1612" s="406">
        <v>9.1428768471915091E-3</v>
      </c>
      <c r="AD1612" s="407">
        <f t="shared" si="59"/>
        <v>0.4680690259363518</v>
      </c>
    </row>
    <row r="1613" spans="20:30" x14ac:dyDescent="0.2">
      <c r="T1613" s="400" t="s">
        <v>73</v>
      </c>
      <c r="U1613" s="413">
        <v>45048</v>
      </c>
      <c r="V1613" s="406">
        <v>9.0713256922266648E-3</v>
      </c>
      <c r="W1613" s="406">
        <v>9.0712198099995086E-3</v>
      </c>
      <c r="X1613" s="407">
        <f t="shared" si="58"/>
        <v>1.0588222715615658E-3</v>
      </c>
      <c r="Z1613" s="400" t="s">
        <v>73</v>
      </c>
      <c r="AA1613" s="413">
        <v>45044</v>
      </c>
      <c r="AB1613" s="406">
        <v>9.1983528878718419E-3</v>
      </c>
      <c r="AC1613" s="406">
        <v>9.1517638437852607E-3</v>
      </c>
      <c r="AD1613" s="407">
        <f t="shared" si="59"/>
        <v>0.46589044086581266</v>
      </c>
    </row>
    <row r="1614" spans="20:30" x14ac:dyDescent="0.2">
      <c r="T1614" s="400" t="s">
        <v>73</v>
      </c>
      <c r="U1614" s="413">
        <v>45049</v>
      </c>
      <c r="V1614" s="406">
        <v>9.0927288799677146E-3</v>
      </c>
      <c r="W1614" s="406">
        <v>9.0926263688058083E-3</v>
      </c>
      <c r="X1614" s="407">
        <f t="shared" si="58"/>
        <v>1.025111619062935E-3</v>
      </c>
      <c r="Z1614" s="400" t="s">
        <v>73</v>
      </c>
      <c r="AA1614" s="413">
        <v>45048</v>
      </c>
      <c r="AB1614" s="406">
        <v>9.2199984415727559E-3</v>
      </c>
      <c r="AC1614" s="406">
        <v>9.1739479551398804E-3</v>
      </c>
      <c r="AD1614" s="407">
        <f t="shared" si="59"/>
        <v>0.46050486432875487</v>
      </c>
    </row>
    <row r="1615" spans="20:30" x14ac:dyDescent="0.2">
      <c r="T1615" s="400" t="s">
        <v>73</v>
      </c>
      <c r="U1615" s="413">
        <v>45050</v>
      </c>
      <c r="V1615" s="406">
        <v>9.1141112789940616E-3</v>
      </c>
      <c r="W1615" s="406">
        <v>9.1140121369060034E-3</v>
      </c>
      <c r="X1615" s="407">
        <f t="shared" si="58"/>
        <v>9.9142088058265521E-4</v>
      </c>
      <c r="Z1615" s="400" t="s">
        <v>73</v>
      </c>
      <c r="AA1615" s="413">
        <v>45049</v>
      </c>
      <c r="AB1615" s="406">
        <v>9.241616585039622E-3</v>
      </c>
      <c r="AC1615" s="406">
        <v>9.1960985447158815E-3</v>
      </c>
      <c r="AD1615" s="407">
        <f t="shared" si="59"/>
        <v>0.45518040323740472</v>
      </c>
    </row>
    <row r="1616" spans="20:30" x14ac:dyDescent="0.2">
      <c r="T1616" s="400" t="s">
        <v>73</v>
      </c>
      <c r="U1616" s="413">
        <v>45051</v>
      </c>
      <c r="V1616" s="406">
        <v>9.1226558840849931E-3</v>
      </c>
      <c r="W1616" s="406">
        <v>9.1225580886306005E-3</v>
      </c>
      <c r="X1616" s="407">
        <f t="shared" si="58"/>
        <v>9.7795454392576864E-4</v>
      </c>
      <c r="Z1616" s="400" t="s">
        <v>73</v>
      </c>
      <c r="AA1616" s="413">
        <v>45050</v>
      </c>
      <c r="AB1616" s="406">
        <v>9.2502528309848786E-3</v>
      </c>
      <c r="AC1616" s="406">
        <v>9.2049453150845565E-3</v>
      </c>
      <c r="AD1616" s="407">
        <f t="shared" si="59"/>
        <v>0.45307515900322104</v>
      </c>
    </row>
    <row r="1617" spans="20:30" x14ac:dyDescent="0.2">
      <c r="T1617" s="400" t="s">
        <v>73</v>
      </c>
      <c r="U1617" s="413">
        <v>45054</v>
      </c>
      <c r="V1617" s="406">
        <v>9.1311962922613274E-3</v>
      </c>
      <c r="W1617" s="406">
        <v>9.1310998431974027E-3</v>
      </c>
      <c r="X1617" s="407">
        <f t="shared" si="58"/>
        <v>9.6449063924711198E-4</v>
      </c>
      <c r="Z1617" s="400" t="s">
        <v>73</v>
      </c>
      <c r="AA1617" s="413">
        <v>45051</v>
      </c>
      <c r="AB1617" s="406">
        <v>9.258883547321458E-3</v>
      </c>
      <c r="AC1617" s="406">
        <v>9.2137853244476826E-3</v>
      </c>
      <c r="AD1617" s="407">
        <f t="shared" si="59"/>
        <v>0.45098222873775351</v>
      </c>
    </row>
    <row r="1618" spans="20:30" x14ac:dyDescent="0.2">
      <c r="T1618" s="400" t="s">
        <v>73</v>
      </c>
      <c r="U1618" s="413">
        <v>45055</v>
      </c>
      <c r="V1618" s="406">
        <v>9.1482630633442519E-3</v>
      </c>
      <c r="W1618" s="406">
        <v>9.148169305466575E-3</v>
      </c>
      <c r="X1618" s="407">
        <f t="shared" si="58"/>
        <v>9.3757877676903245E-4</v>
      </c>
      <c r="Z1618" s="400" t="s">
        <v>73</v>
      </c>
      <c r="AA1618" s="413">
        <v>45054</v>
      </c>
      <c r="AB1618" s="406">
        <v>9.276126480681374E-3</v>
      </c>
      <c r="AC1618" s="406">
        <v>9.2314427255894872E-3</v>
      </c>
      <c r="AD1618" s="407">
        <f t="shared" si="59"/>
        <v>0.44683755091886812</v>
      </c>
    </row>
    <row r="1619" spans="20:30" x14ac:dyDescent="0.2">
      <c r="T1619" s="400" t="s">
        <v>73</v>
      </c>
      <c r="U1619" s="413">
        <v>45056</v>
      </c>
      <c r="V1619" s="406">
        <v>9.1653157331982368E-3</v>
      </c>
      <c r="W1619" s="406">
        <v>9.1652246649949788E-3</v>
      </c>
      <c r="X1619" s="407">
        <f t="shared" si="58"/>
        <v>9.1068203257951841E-4</v>
      </c>
      <c r="Z1619" s="400" t="s">
        <v>73</v>
      </c>
      <c r="AA1619" s="413">
        <v>45055</v>
      </c>
      <c r="AB1619" s="406">
        <v>9.2933508469549286E-3</v>
      </c>
      <c r="AC1619" s="406">
        <v>9.2490774280830114E-3</v>
      </c>
      <c r="AD1619" s="407">
        <f t="shared" si="59"/>
        <v>0.44273418871917242</v>
      </c>
    </row>
    <row r="1620" spans="20:30" x14ac:dyDescent="0.2">
      <c r="T1620" s="400" t="s">
        <v>73</v>
      </c>
      <c r="U1620" s="413">
        <v>45057</v>
      </c>
      <c r="V1620" s="406">
        <v>9.1738349895306905E-3</v>
      </c>
      <c r="W1620" s="406">
        <v>9.1737452655293889E-3</v>
      </c>
      <c r="X1620" s="407">
        <f t="shared" si="58"/>
        <v>8.9724001301610956E-4</v>
      </c>
      <c r="Z1620" s="400" t="s">
        <v>73</v>
      </c>
      <c r="AA1620" s="413">
        <v>45056</v>
      </c>
      <c r="AB1620" s="406">
        <v>9.3019537124813829E-3</v>
      </c>
      <c r="AC1620" s="406">
        <v>9.2578833895362173E-3</v>
      </c>
      <c r="AD1620" s="407">
        <f t="shared" si="59"/>
        <v>0.44070322945165619</v>
      </c>
    </row>
    <row r="1621" spans="20:30" x14ac:dyDescent="0.2">
      <c r="T1621" s="400" t="s">
        <v>73</v>
      </c>
      <c r="U1621" s="413">
        <v>45058</v>
      </c>
      <c r="V1621" s="406">
        <v>9.18234998200778E-3</v>
      </c>
      <c r="W1621" s="406">
        <v>9.182261601641057E-3</v>
      </c>
      <c r="X1621" s="407">
        <f t="shared" si="58"/>
        <v>8.8380366723012083E-4</v>
      </c>
      <c r="Z1621" s="400" t="s">
        <v>73</v>
      </c>
      <c r="AA1621" s="413">
        <v>45057</v>
      </c>
      <c r="AB1621" s="406">
        <v>9.3105509673573079E-3</v>
      </c>
      <c r="AC1621" s="406">
        <v>9.2666824928148029E-3</v>
      </c>
      <c r="AD1621" s="407">
        <f t="shared" si="59"/>
        <v>0.43868474542504976</v>
      </c>
    </row>
    <row r="1622" spans="20:30" x14ac:dyDescent="0.2">
      <c r="T1622" s="400" t="s">
        <v>73</v>
      </c>
      <c r="U1622" s="413">
        <v>45061</v>
      </c>
      <c r="V1622" s="406">
        <v>9.1908606993644643E-3</v>
      </c>
      <c r="W1622" s="406">
        <v>9.1907736622270364E-3</v>
      </c>
      <c r="X1622" s="407">
        <f t="shared" si="58"/>
        <v>8.7037137427858902E-4</v>
      </c>
      <c r="Z1622" s="400" t="s">
        <v>73</v>
      </c>
      <c r="AA1622" s="413">
        <v>45058</v>
      </c>
      <c r="AB1622" s="406">
        <v>9.3191425978053927E-3</v>
      </c>
      <c r="AC1622" s="406">
        <v>9.2754747218723194E-3</v>
      </c>
      <c r="AD1622" s="407">
        <f t="shared" si="59"/>
        <v>0.43667875933073308</v>
      </c>
    </row>
    <row r="1623" spans="20:30" x14ac:dyDescent="0.2">
      <c r="T1623" s="400" t="s">
        <v>73</v>
      </c>
      <c r="U1623" s="413">
        <v>45062</v>
      </c>
      <c r="V1623" s="406">
        <v>9.207867828115137E-3</v>
      </c>
      <c r="W1623" s="406">
        <v>9.2077834757758863E-3</v>
      </c>
      <c r="X1623" s="407">
        <f t="shared" si="58"/>
        <v>8.4352339250678976E-4</v>
      </c>
      <c r="Z1623" s="400" t="s">
        <v>73</v>
      </c>
      <c r="AA1623" s="413">
        <v>45061</v>
      </c>
      <c r="AB1623" s="406">
        <v>9.3363070430381306E-3</v>
      </c>
      <c r="AC1623" s="406">
        <v>9.293036184472225E-3</v>
      </c>
      <c r="AD1623" s="407">
        <f t="shared" si="59"/>
        <v>0.43270858565905634</v>
      </c>
    </row>
    <row r="1624" spans="20:30" x14ac:dyDescent="0.2">
      <c r="T1624" s="400" t="s">
        <v>73</v>
      </c>
      <c r="U1624" s="413">
        <v>45063</v>
      </c>
      <c r="V1624" s="406">
        <v>9.2248605948055257E-3</v>
      </c>
      <c r="W1624" s="406">
        <v>9.2247789258840807E-3</v>
      </c>
      <c r="X1624" s="407">
        <f t="shared" si="58"/>
        <v>8.1668921445010589E-4</v>
      </c>
      <c r="Z1624" s="400" t="s">
        <v>73</v>
      </c>
      <c r="AA1624" s="413">
        <v>45062</v>
      </c>
      <c r="AB1624" s="406">
        <v>9.3534526048047514E-3</v>
      </c>
      <c r="AC1624" s="406">
        <v>9.3105745708363143E-3</v>
      </c>
      <c r="AD1624" s="407">
        <f t="shared" si="59"/>
        <v>0.42878033968437101</v>
      </c>
    </row>
    <row r="1625" spans="20:30" x14ac:dyDescent="0.2">
      <c r="T1625" s="400" t="s">
        <v>73</v>
      </c>
      <c r="U1625" s="413">
        <v>45064</v>
      </c>
      <c r="V1625" s="406">
        <v>9.2333497692903173E-3</v>
      </c>
      <c r="W1625" s="406">
        <v>9.2332694411665205E-3</v>
      </c>
      <c r="X1625" s="407">
        <f t="shared" si="58"/>
        <v>8.0328123796755135E-4</v>
      </c>
      <c r="Z1625" s="400" t="s">
        <v>73</v>
      </c>
      <c r="AA1625" s="413">
        <v>45063</v>
      </c>
      <c r="AB1625" s="406">
        <v>9.3620159100237729E-3</v>
      </c>
      <c r="AC1625" s="406">
        <v>9.31933218525903E-3</v>
      </c>
      <c r="AD1625" s="407">
        <f t="shared" si="59"/>
        <v>0.4268372476474297</v>
      </c>
    </row>
    <row r="1626" spans="20:30" x14ac:dyDescent="0.2">
      <c r="T1626" s="400" t="s">
        <v>73</v>
      </c>
      <c r="U1626" s="413">
        <v>45065</v>
      </c>
      <c r="V1626" s="406">
        <v>9.2418346016332996E-3</v>
      </c>
      <c r="W1626" s="406">
        <v>9.2417556138208266E-3</v>
      </c>
      <c r="X1626" s="407">
        <f t="shared" si="58"/>
        <v>7.8987812473022001E-4</v>
      </c>
      <c r="Z1626" s="400" t="s">
        <v>73</v>
      </c>
      <c r="AA1626" s="413">
        <v>45064</v>
      </c>
      <c r="AB1626" s="406">
        <v>9.3705735096924776E-3</v>
      </c>
      <c r="AC1626" s="406">
        <v>9.3280828283730782E-3</v>
      </c>
      <c r="AD1626" s="407">
        <f t="shared" si="59"/>
        <v>0.42490681319399398</v>
      </c>
    </row>
    <row r="1627" spans="20:30" x14ac:dyDescent="0.2">
      <c r="T1627" s="400" t="s">
        <v>73</v>
      </c>
      <c r="U1627" s="413">
        <v>45068</v>
      </c>
      <c r="V1627" s="406">
        <v>9.2503150806504866E-3</v>
      </c>
      <c r="W1627" s="406">
        <v>9.2502374328250949E-3</v>
      </c>
      <c r="X1627" s="407">
        <f t="shared" si="58"/>
        <v>7.7647825391657932E-4</v>
      </c>
      <c r="Z1627" s="400" t="s">
        <v>73</v>
      </c>
      <c r="AA1627" s="413">
        <v>45065</v>
      </c>
      <c r="AB1627" s="406">
        <v>9.3791253899525185E-3</v>
      </c>
      <c r="AC1627" s="406">
        <v>9.336826483888885E-3</v>
      </c>
      <c r="AD1627" s="407">
        <f t="shared" si="59"/>
        <v>0.42298906063633485</v>
      </c>
    </row>
    <row r="1628" spans="20:30" x14ac:dyDescent="0.2">
      <c r="T1628" s="400" t="s">
        <v>73</v>
      </c>
      <c r="U1628" s="413">
        <v>45069</v>
      </c>
      <c r="V1628" s="406">
        <v>9.26726147195275E-3</v>
      </c>
      <c r="W1628" s="406">
        <v>9.2671865022082318E-3</v>
      </c>
      <c r="X1628" s="407">
        <f t="shared" si="58"/>
        <v>7.4969744518274539E-4</v>
      </c>
      <c r="Z1628" s="400" t="s">
        <v>73</v>
      </c>
      <c r="AA1628" s="413">
        <v>45068</v>
      </c>
      <c r="AB1628" s="406">
        <v>9.3962100186313624E-3</v>
      </c>
      <c r="AC1628" s="406">
        <v>9.3542904216927236E-3</v>
      </c>
      <c r="AD1628" s="407">
        <f t="shared" si="59"/>
        <v>0.41919596938638781</v>
      </c>
    </row>
    <row r="1629" spans="20:30" x14ac:dyDescent="0.2">
      <c r="T1629" s="400" t="s">
        <v>73</v>
      </c>
      <c r="U1629" s="413">
        <v>45070</v>
      </c>
      <c r="V1629" s="406">
        <v>9.2841932405145072E-3</v>
      </c>
      <c r="W1629" s="406">
        <v>9.284120947206851E-3</v>
      </c>
      <c r="X1629" s="407">
        <f t="shared" si="58"/>
        <v>7.2293307656207118E-4</v>
      </c>
      <c r="Z1629" s="400" t="s">
        <v>73</v>
      </c>
      <c r="AA1629" s="413">
        <v>45069</v>
      </c>
      <c r="AB1629" s="406">
        <v>9.4132754475230174E-3</v>
      </c>
      <c r="AC1629" s="406">
        <v>9.3717309054785827E-3</v>
      </c>
      <c r="AD1629" s="407">
        <f t="shared" si="59"/>
        <v>0.4154454204443464</v>
      </c>
    </row>
    <row r="1630" spans="20:30" x14ac:dyDescent="0.2">
      <c r="T1630" s="400" t="s">
        <v>73</v>
      </c>
      <c r="U1630" s="413">
        <v>45071</v>
      </c>
      <c r="V1630" s="406">
        <v>9.2926517854699155E-3</v>
      </c>
      <c r="W1630" s="406">
        <v>9.2925808296366545E-3</v>
      </c>
      <c r="X1630" s="407">
        <f t="shared" si="58"/>
        <v>7.0955833261082679E-4</v>
      </c>
      <c r="Z1630" s="400" t="s">
        <v>73</v>
      </c>
      <c r="AA1630" s="413">
        <v>45070</v>
      </c>
      <c r="AB1630" s="406">
        <v>9.421798528297394E-3</v>
      </c>
      <c r="AC1630" s="406">
        <v>9.3804393799591691E-3</v>
      </c>
      <c r="AD1630" s="407">
        <f t="shared" si="59"/>
        <v>0.41359148338224877</v>
      </c>
    </row>
    <row r="1631" spans="20:30" x14ac:dyDescent="0.2">
      <c r="T1631" s="400" t="s">
        <v>73</v>
      </c>
      <c r="U1631" s="413">
        <v>45072</v>
      </c>
      <c r="V1631" s="406">
        <v>9.3011059101588325E-3</v>
      </c>
      <c r="W1631" s="406">
        <v>9.3010362911515512E-3</v>
      </c>
      <c r="X1631" s="407">
        <f t="shared" si="58"/>
        <v>6.9619007281307432E-4</v>
      </c>
      <c r="Z1631" s="400" t="s">
        <v>73</v>
      </c>
      <c r="AA1631" s="413">
        <v>45071</v>
      </c>
      <c r="AB1631" s="406">
        <v>9.4303158083782063E-3</v>
      </c>
      <c r="AC1631" s="406">
        <v>9.3891407695915006E-3</v>
      </c>
      <c r="AD1631" s="407">
        <f t="shared" si="59"/>
        <v>0.41175038786705687</v>
      </c>
    </row>
    <row r="1632" spans="20:30" x14ac:dyDescent="0.2">
      <c r="T1632" s="400" t="s">
        <v>73</v>
      </c>
      <c r="U1632" s="413">
        <v>45075</v>
      </c>
      <c r="V1632" s="406">
        <v>9.3095556033167964E-3</v>
      </c>
      <c r="W1632" s="406">
        <v>9.3094873207302115E-3</v>
      </c>
      <c r="X1632" s="407">
        <f t="shared" si="58"/>
        <v>6.8282586584977878E-4</v>
      </c>
      <c r="Z1632" s="400" t="s">
        <v>73</v>
      </c>
      <c r="AA1632" s="413">
        <v>45072</v>
      </c>
      <c r="AB1632" s="406">
        <v>9.4388272743129095E-3</v>
      </c>
      <c r="AC1632" s="406">
        <v>9.3978350584107556E-3</v>
      </c>
      <c r="AD1632" s="407">
        <f t="shared" si="59"/>
        <v>0.40992215902153906</v>
      </c>
    </row>
    <row r="1633" spans="20:30" x14ac:dyDescent="0.2">
      <c r="T1633" s="400" t="s">
        <v>73</v>
      </c>
      <c r="U1633" s="413">
        <v>45076</v>
      </c>
      <c r="V1633" s="406">
        <v>9.3264401620250566E-3</v>
      </c>
      <c r="W1633" s="406">
        <v>9.326374550472933E-3</v>
      </c>
      <c r="X1633" s="407">
        <f t="shared" si="58"/>
        <v>6.5611552123659433E-4</v>
      </c>
      <c r="Z1633" s="400" t="s">
        <v>73</v>
      </c>
      <c r="AA1633" s="413">
        <v>45075</v>
      </c>
      <c r="AB1633" s="406">
        <v>9.4558307580670225E-3</v>
      </c>
      <c r="AC1633" s="406">
        <v>9.4151998851450102E-3</v>
      </c>
      <c r="AD1633" s="407">
        <f t="shared" si="59"/>
        <v>0.40630872922012284</v>
      </c>
    </row>
    <row r="1634" spans="20:30" x14ac:dyDescent="0.2">
      <c r="T1634" s="400" t="s">
        <v>73</v>
      </c>
      <c r="U1634" s="413">
        <v>45077</v>
      </c>
      <c r="V1634" s="406">
        <v>9.3433098372819722E-3</v>
      </c>
      <c r="W1634" s="406">
        <v>9.3432468950286236E-3</v>
      </c>
      <c r="X1634" s="407">
        <f t="shared" si="58"/>
        <v>6.2942253348588495E-4</v>
      </c>
      <c r="Z1634" s="400" t="s">
        <v>73</v>
      </c>
      <c r="AA1634" s="413">
        <v>45076</v>
      </c>
      <c r="AB1634" s="406">
        <v>9.4728147257435516E-3</v>
      </c>
      <c r="AC1634" s="406">
        <v>9.4325408802502734E-3</v>
      </c>
      <c r="AD1634" s="407">
        <f t="shared" si="59"/>
        <v>0.40273845493278215</v>
      </c>
    </row>
    <row r="1635" spans="20:30" x14ac:dyDescent="0.2">
      <c r="T1635" s="400" t="s">
        <v>73</v>
      </c>
      <c r="U1635" s="413">
        <v>45078</v>
      </c>
      <c r="V1635" s="406">
        <v>9.3517372052691547E-3</v>
      </c>
      <c r="W1635" s="406">
        <v>9.3516755967617323E-3</v>
      </c>
      <c r="X1635" s="407">
        <f t="shared" si="58"/>
        <v>6.1608507422386549E-4</v>
      </c>
      <c r="Z1635" s="400" t="s">
        <v>73</v>
      </c>
      <c r="AA1635" s="413">
        <v>45077</v>
      </c>
      <c r="AB1635" s="406">
        <v>9.4812969176927137E-3</v>
      </c>
      <c r="AC1635" s="406">
        <v>9.4411994213906558E-3</v>
      </c>
      <c r="AD1635" s="407">
        <f t="shared" si="59"/>
        <v>0.40097496302057833</v>
      </c>
    </row>
    <row r="1636" spans="20:30" x14ac:dyDescent="0.2">
      <c r="T1636" s="400" t="s">
        <v>73</v>
      </c>
      <c r="U1636" s="413">
        <v>45079</v>
      </c>
      <c r="V1636" s="406">
        <v>9.3601600747031163E-3</v>
      </c>
      <c r="W1636" s="406">
        <v>9.3600997994552886E-3</v>
      </c>
      <c r="X1636" s="407">
        <f t="shared" si="58"/>
        <v>6.0275247827645817E-4</v>
      </c>
      <c r="Z1636" s="400" t="s">
        <v>73</v>
      </c>
      <c r="AA1636" s="413">
        <v>45078</v>
      </c>
      <c r="AB1636" s="406">
        <v>9.4897732141292872E-3</v>
      </c>
      <c r="AC1636" s="406">
        <v>9.44985076462951E-3</v>
      </c>
      <c r="AD1636" s="407">
        <f t="shared" si="59"/>
        <v>0.39922449499777202</v>
      </c>
    </row>
    <row r="1637" spans="20:30" x14ac:dyDescent="0.2">
      <c r="T1637" s="400" t="s">
        <v>73</v>
      </c>
      <c r="U1637" s="413">
        <v>45082</v>
      </c>
      <c r="V1637" s="406">
        <v>9.3685784344004416E-3</v>
      </c>
      <c r="W1637" s="406">
        <v>9.3685194917637968E-3</v>
      </c>
      <c r="X1637" s="407">
        <f t="shared" si="58"/>
        <v>5.8942636644784829E-4</v>
      </c>
      <c r="Z1637" s="400" t="s">
        <v>73</v>
      </c>
      <c r="AA1637" s="413">
        <v>45079</v>
      </c>
      <c r="AB1637" s="406">
        <v>9.4982436016007327E-3</v>
      </c>
      <c r="AC1637" s="406">
        <v>9.458494893515761E-3</v>
      </c>
      <c r="AD1637" s="407">
        <f t="shared" si="59"/>
        <v>0.39748708084971773</v>
      </c>
    </row>
    <row r="1638" spans="20:30" x14ac:dyDescent="0.2">
      <c r="T1638" s="400" t="s">
        <v>73</v>
      </c>
      <c r="U1638" s="413">
        <v>45083</v>
      </c>
      <c r="V1638" s="406">
        <v>9.3854000655331817E-3</v>
      </c>
      <c r="W1638" s="406">
        <v>9.3853437863935154E-3</v>
      </c>
      <c r="X1638" s="407">
        <f t="shared" si="58"/>
        <v>5.6279139666257083E-4</v>
      </c>
      <c r="Z1638" s="400" t="s">
        <v>73</v>
      </c>
      <c r="AA1638" s="413">
        <v>45082</v>
      </c>
      <c r="AB1638" s="406">
        <v>9.5151646119040183E-3</v>
      </c>
      <c r="AC1638" s="406">
        <v>9.4757590228391874E-3</v>
      </c>
      <c r="AD1638" s="407">
        <f t="shared" si="59"/>
        <v>0.39405589064830937</v>
      </c>
    </row>
    <row r="1639" spans="20:30" x14ac:dyDescent="0.2">
      <c r="T1639" s="400" t="s">
        <v>73</v>
      </c>
      <c r="U1639" s="413">
        <v>45084</v>
      </c>
      <c r="V1639" s="406">
        <v>9.4022065524701631E-3</v>
      </c>
      <c r="W1639" s="406">
        <v>9.4021529350097454E-3</v>
      </c>
      <c r="X1639" s="407">
        <f t="shared" si="58"/>
        <v>5.3617460417723639E-4</v>
      </c>
      <c r="Z1639" s="400" t="s">
        <v>73</v>
      </c>
      <c r="AA1639" s="413">
        <v>45083</v>
      </c>
      <c r="AB1639" s="406">
        <v>9.53206578993856E-3</v>
      </c>
      <c r="AC1639" s="406">
        <v>9.4929989428253602E-3</v>
      </c>
      <c r="AD1639" s="407">
        <f t="shared" si="59"/>
        <v>0.39066847113199826</v>
      </c>
    </row>
    <row r="1640" spans="20:30" x14ac:dyDescent="0.2">
      <c r="T1640" s="400" t="s">
        <v>73</v>
      </c>
      <c r="U1640" s="413">
        <v>45085</v>
      </c>
      <c r="V1640" s="406">
        <v>9.4106021958886739E-3</v>
      </c>
      <c r="W1640" s="406">
        <v>9.4105499082836244E-3</v>
      </c>
      <c r="X1640" s="407">
        <f t="shared" si="58"/>
        <v>5.2287605049536334E-4</v>
      </c>
      <c r="Z1640" s="400" t="s">
        <v>73</v>
      </c>
      <c r="AA1640" s="413">
        <v>45084</v>
      </c>
      <c r="AB1640" s="406">
        <v>9.5405064289255988E-3</v>
      </c>
      <c r="AC1640" s="406">
        <v>9.5016067577142985E-3</v>
      </c>
      <c r="AD1640" s="407">
        <f t="shared" si="59"/>
        <v>0.38899671211300307</v>
      </c>
    </row>
    <row r="1641" spans="20:30" x14ac:dyDescent="0.2">
      <c r="T1641" s="400" t="s">
        <v>73</v>
      </c>
      <c r="U1641" s="413">
        <v>45086</v>
      </c>
      <c r="V1641" s="406">
        <v>9.4189932625486968E-3</v>
      </c>
      <c r="W1641" s="406">
        <v>9.4189423043126875E-3</v>
      </c>
      <c r="X1641" s="407">
        <f t="shared" si="58"/>
        <v>5.0958236009340796E-4</v>
      </c>
      <c r="Z1641" s="400" t="s">
        <v>73</v>
      </c>
      <c r="AA1641" s="413">
        <v>45085</v>
      </c>
      <c r="AB1641" s="406">
        <v>9.5489410775004089E-3</v>
      </c>
      <c r="AC1641" s="406">
        <v>9.5102072611626103E-3</v>
      </c>
      <c r="AD1641" s="407">
        <f t="shared" si="59"/>
        <v>0.38733816337798571</v>
      </c>
    </row>
    <row r="1642" spans="20:30" x14ac:dyDescent="0.2">
      <c r="T1642" s="400" t="s">
        <v>73</v>
      </c>
      <c r="U1642" s="413">
        <v>45089</v>
      </c>
      <c r="V1642" s="406">
        <v>9.4273797411854043E-3</v>
      </c>
      <c r="W1642" s="406">
        <v>9.4273301117510644E-3</v>
      </c>
      <c r="X1642" s="407">
        <f t="shared" si="58"/>
        <v>4.9629434339948375E-4</v>
      </c>
      <c r="Z1642" s="400" t="s">
        <v>73</v>
      </c>
      <c r="AA1642" s="413">
        <v>45086</v>
      </c>
      <c r="AB1642" s="406">
        <v>9.5573697222911206E-3</v>
      </c>
      <c r="AC1642" s="406">
        <v>9.518800437043019E-3</v>
      </c>
      <c r="AD1642" s="407">
        <f t="shared" si="59"/>
        <v>0.38569285248101631</v>
      </c>
    </row>
    <row r="1643" spans="20:30" x14ac:dyDescent="0.2">
      <c r="T1643" s="400" t="s">
        <v>73</v>
      </c>
      <c r="U1643" s="413">
        <v>45090</v>
      </c>
      <c r="V1643" s="406">
        <v>9.4441373495768293E-3</v>
      </c>
      <c r="W1643" s="406">
        <v>9.4440903757731336E-3</v>
      </c>
      <c r="X1643" s="407">
        <f t="shared" si="58"/>
        <v>4.6973803695740668E-4</v>
      </c>
      <c r="Z1643" s="400" t="s">
        <v>73</v>
      </c>
      <c r="AA1643" s="413">
        <v>45089</v>
      </c>
      <c r="AB1643" s="406">
        <v>9.5742069307897405E-3</v>
      </c>
      <c r="AC1643" s="406">
        <v>9.5359622827127649E-3</v>
      </c>
      <c r="AD1643" s="407">
        <f t="shared" si="59"/>
        <v>0.3824464807697554</v>
      </c>
    </row>
    <row r="1644" spans="20:30" x14ac:dyDescent="0.2">
      <c r="T1644" s="400" t="s">
        <v>73</v>
      </c>
      <c r="U1644" s="413">
        <v>45091</v>
      </c>
      <c r="V1644" s="406">
        <v>9.4608795530389308E-3</v>
      </c>
      <c r="W1644" s="406">
        <v>9.4608352328944285E-3</v>
      </c>
      <c r="X1644" s="407">
        <f t="shared" si="58"/>
        <v>4.4320144502313363E-4</v>
      </c>
      <c r="Z1644" s="400" t="s">
        <v>73</v>
      </c>
      <c r="AA1644" s="413">
        <v>45090</v>
      </c>
      <c r="AB1644" s="406">
        <v>9.5910239907454446E-3</v>
      </c>
      <c r="AC1644" s="406">
        <v>9.5530995413675122E-3</v>
      </c>
      <c r="AD1644" s="407">
        <f t="shared" si="59"/>
        <v>0.37924449377932379</v>
      </c>
    </row>
    <row r="1645" spans="20:30" x14ac:dyDescent="0.2">
      <c r="T1645" s="400" t="s">
        <v>73</v>
      </c>
      <c r="U1645" s="413">
        <v>45092</v>
      </c>
      <c r="V1645" s="406">
        <v>9.4692429243700468E-3</v>
      </c>
      <c r="W1645" s="406">
        <v>9.4691999300282725E-3</v>
      </c>
      <c r="X1645" s="407">
        <f t="shared" si="58"/>
        <v>4.2994341774293954E-4</v>
      </c>
      <c r="Z1645" s="400" t="s">
        <v>73</v>
      </c>
      <c r="AA1645" s="413">
        <v>45091</v>
      </c>
      <c r="AB1645" s="406">
        <v>9.5994224125531252E-3</v>
      </c>
      <c r="AC1645" s="406">
        <v>9.5616558366082693E-3</v>
      </c>
      <c r="AD1645" s="407">
        <f t="shared" si="59"/>
        <v>0.37766575944855885</v>
      </c>
    </row>
    <row r="1646" spans="20:30" x14ac:dyDescent="0.2">
      <c r="T1646" s="400" t="s">
        <v>73</v>
      </c>
      <c r="U1646" s="413">
        <v>45093</v>
      </c>
      <c r="V1646" s="406">
        <v>9.4776016406558344E-3</v>
      </c>
      <c r="W1646" s="406">
        <v>9.4775599717115046E-3</v>
      </c>
      <c r="X1646" s="407">
        <f t="shared" si="58"/>
        <v>4.1668944329720237E-4</v>
      </c>
      <c r="Z1646" s="400" t="s">
        <v>73</v>
      </c>
      <c r="AA1646" s="413">
        <v>45092</v>
      </c>
      <c r="AB1646" s="406">
        <v>9.6078147491294487E-3</v>
      </c>
      <c r="AC1646" s="406">
        <v>9.5702047071929471E-3</v>
      </c>
      <c r="AD1646" s="407">
        <f t="shared" si="59"/>
        <v>0.3761004193650157</v>
      </c>
    </row>
    <row r="1647" spans="20:30" x14ac:dyDescent="0.2">
      <c r="T1647" s="400" t="s">
        <v>73</v>
      </c>
      <c r="U1647" s="413">
        <v>45096</v>
      </c>
      <c r="V1647" s="406">
        <v>9.4859556907937494E-3</v>
      </c>
      <c r="W1647" s="406">
        <v>9.4859153465174078E-3</v>
      </c>
      <c r="X1647" s="407">
        <f t="shared" si="58"/>
        <v>4.0344276341572338E-4</v>
      </c>
      <c r="Z1647" s="400" t="s">
        <v>73</v>
      </c>
      <c r="AA1647" s="413">
        <v>45093</v>
      </c>
      <c r="AB1647" s="406">
        <v>9.616200986859615E-3</v>
      </c>
      <c r="AC1647" s="406">
        <v>9.5787461369944774E-3</v>
      </c>
      <c r="AD1647" s="407">
        <f t="shared" si="59"/>
        <v>0.37454849865137596</v>
      </c>
    </row>
    <row r="1648" spans="20:30" x14ac:dyDescent="0.2">
      <c r="T1648" s="400" t="s">
        <v>73</v>
      </c>
      <c r="U1648" s="413">
        <v>45097</v>
      </c>
      <c r="V1648" s="406">
        <v>9.5026481813697689E-3</v>
      </c>
      <c r="W1648" s="406">
        <v>9.5026104843669267E-3</v>
      </c>
      <c r="X1648" s="407">
        <f t="shared" si="58"/>
        <v>3.7697002842201899E-4</v>
      </c>
      <c r="Z1648" s="400" t="s">
        <v>73</v>
      </c>
      <c r="AA1648" s="413">
        <v>45096</v>
      </c>
      <c r="AB1648" s="406">
        <v>9.6329530652432722E-3</v>
      </c>
      <c r="AC1648" s="406">
        <v>9.5958041126839397E-3</v>
      </c>
      <c r="AD1648" s="407">
        <f t="shared" si="59"/>
        <v>0.37148952559332493</v>
      </c>
    </row>
    <row r="1649" spans="20:30" x14ac:dyDescent="0.2">
      <c r="T1649" s="400" t="s">
        <v>73</v>
      </c>
      <c r="U1649" s="413">
        <v>45098</v>
      </c>
      <c r="V1649" s="406">
        <v>9.519325006193893E-3</v>
      </c>
      <c r="W1649" s="406">
        <v>9.519289954591616E-3</v>
      </c>
      <c r="X1649" s="407">
        <f t="shared" si="58"/>
        <v>3.5051602276930938E-4</v>
      </c>
      <c r="Z1649" s="400" t="s">
        <v>73</v>
      </c>
      <c r="AA1649" s="413">
        <v>45097</v>
      </c>
      <c r="AB1649" s="406">
        <v>9.6496846788044991E-3</v>
      </c>
      <c r="AC1649" s="406">
        <v>9.6128371236383747E-3</v>
      </c>
      <c r="AD1649" s="407">
        <f t="shared" si="59"/>
        <v>0.36847555166124452</v>
      </c>
    </row>
    <row r="1650" spans="20:30" x14ac:dyDescent="0.2">
      <c r="T1650" s="400" t="s">
        <v>73</v>
      </c>
      <c r="U1650" s="413">
        <v>45099</v>
      </c>
      <c r="V1650" s="406">
        <v>9.5276555579178416E-3</v>
      </c>
      <c r="W1650" s="406">
        <v>9.5276218278225223E-3</v>
      </c>
      <c r="X1650" s="407">
        <f t="shared" si="58"/>
        <v>3.3730095319248199E-4</v>
      </c>
      <c r="Z1650" s="400" t="s">
        <v>73</v>
      </c>
      <c r="AA1650" s="413">
        <v>45098</v>
      </c>
      <c r="AB1650" s="406">
        <v>9.658040219214549E-3</v>
      </c>
      <c r="AC1650" s="406">
        <v>9.6213411062384437E-3</v>
      </c>
      <c r="AD1650" s="407">
        <f t="shared" si="59"/>
        <v>0.36699112976105314</v>
      </c>
    </row>
    <row r="1651" spans="20:30" x14ac:dyDescent="0.2">
      <c r="T1651" s="400" t="s">
        <v>73</v>
      </c>
      <c r="U1651" s="413">
        <v>45100</v>
      </c>
      <c r="V1651" s="406">
        <v>9.5359813763916633E-3</v>
      </c>
      <c r="W1651" s="406">
        <v>9.5359489673169789E-3</v>
      </c>
      <c r="X1651" s="407">
        <f t="shared" si="58"/>
        <v>3.2409074684353056E-4</v>
      </c>
      <c r="Z1651" s="400" t="s">
        <v>73</v>
      </c>
      <c r="AA1651" s="413">
        <v>45099</v>
      </c>
      <c r="AB1651" s="406">
        <v>9.666389579413048E-3</v>
      </c>
      <c r="AC1651" s="406">
        <v>9.6298375508869632E-3</v>
      </c>
      <c r="AD1651" s="407">
        <f t="shared" si="59"/>
        <v>0.36552028526084734</v>
      </c>
    </row>
    <row r="1652" spans="20:30" x14ac:dyDescent="0.2">
      <c r="T1652" s="400" t="s">
        <v>73</v>
      </c>
      <c r="U1652" s="413">
        <v>45103</v>
      </c>
      <c r="V1652" s="406">
        <v>9.5443024504313946E-3</v>
      </c>
      <c r="W1652" s="406">
        <v>9.5442713617289298E-3</v>
      </c>
      <c r="X1652" s="407">
        <f t="shared" si="58"/>
        <v>3.1088702464807105E-4</v>
      </c>
      <c r="Z1652" s="400" t="s">
        <v>73</v>
      </c>
      <c r="AA1652" s="413">
        <v>45100</v>
      </c>
      <c r="AB1652" s="406">
        <v>9.6747327461089872E-3</v>
      </c>
      <c r="AC1652" s="406">
        <v>9.6383264412943943E-3</v>
      </c>
      <c r="AD1652" s="407">
        <f t="shared" si="59"/>
        <v>0.36406304814592949</v>
      </c>
    </row>
    <row r="1653" spans="20:30" x14ac:dyDescent="0.2">
      <c r="T1653" s="400" t="s">
        <v>73</v>
      </c>
      <c r="U1653" s="413">
        <v>45104</v>
      </c>
      <c r="V1653" s="406">
        <v>9.5609287279966992E-3</v>
      </c>
      <c r="W1653" s="406">
        <v>9.5609002780170666E-3</v>
      </c>
      <c r="X1653" s="407">
        <f t="shared" si="58"/>
        <v>2.8449979632555467E-4</v>
      </c>
      <c r="Z1653" s="400" t="s">
        <v>73</v>
      </c>
      <c r="AA1653" s="413">
        <v>45103</v>
      </c>
      <c r="AB1653" s="406">
        <v>9.6913983658984629E-3</v>
      </c>
      <c r="AC1653" s="406">
        <v>9.655278960759562E-3</v>
      </c>
      <c r="AD1653" s="407">
        <f t="shared" si="59"/>
        <v>0.36119405138900984</v>
      </c>
    </row>
    <row r="1654" spans="20:30" x14ac:dyDescent="0.2">
      <c r="T1654" s="400" t="s">
        <v>73</v>
      </c>
      <c r="U1654" s="413">
        <v>45105</v>
      </c>
      <c r="V1654" s="406">
        <v>9.5775390792225985E-3</v>
      </c>
      <c r="W1654" s="406">
        <v>9.5775132657680041E-3</v>
      </c>
      <c r="X1654" s="407">
        <f t="shared" si="58"/>
        <v>2.5813454594333929E-4</v>
      </c>
      <c r="Z1654" s="400" t="s">
        <v>73</v>
      </c>
      <c r="AA1654" s="413">
        <v>45104</v>
      </c>
      <c r="AB1654" s="406">
        <v>9.7080432045139851E-3</v>
      </c>
      <c r="AC1654" s="406">
        <v>9.6722061377251776E-3</v>
      </c>
      <c r="AD1654" s="407">
        <f t="shared" si="59"/>
        <v>0.35837066788807492</v>
      </c>
    </row>
    <row r="1655" spans="20:30" x14ac:dyDescent="0.2">
      <c r="T1655" s="400" t="s">
        <v>73</v>
      </c>
      <c r="U1655" s="413">
        <v>45106</v>
      </c>
      <c r="V1655" s="406">
        <v>9.5858362636595338E-3</v>
      </c>
      <c r="W1655" s="406">
        <v>9.5858117674161337E-3</v>
      </c>
      <c r="X1655" s="407">
        <f t="shared" si="58"/>
        <v>2.4496243400048967E-4</v>
      </c>
      <c r="Z1655" s="400" t="s">
        <v>73</v>
      </c>
      <c r="AA1655" s="413">
        <v>45105</v>
      </c>
      <c r="AB1655" s="406">
        <v>9.7163551993912547E-3</v>
      </c>
      <c r="AC1655" s="406">
        <v>9.6806570144510277E-3</v>
      </c>
      <c r="AD1655" s="407">
        <f t="shared" si="59"/>
        <v>0.35698184940227001</v>
      </c>
    </row>
    <row r="1656" spans="20:30" x14ac:dyDescent="0.2">
      <c r="T1656" s="400" t="s">
        <v>73</v>
      </c>
      <c r="U1656" s="413">
        <v>45107</v>
      </c>
      <c r="V1656" s="406">
        <v>9.5941286367218614E-3</v>
      </c>
      <c r="W1656" s="406">
        <v>9.5941054569601992E-3</v>
      </c>
      <c r="X1656" s="407">
        <f t="shared" si="58"/>
        <v>2.3179761662189824E-4</v>
      </c>
      <c r="Z1656" s="400" t="s">
        <v>73</v>
      </c>
      <c r="AA1656" s="413">
        <v>45106</v>
      </c>
      <c r="AB1656" s="406">
        <v>9.7246609191570868E-3</v>
      </c>
      <c r="AC1656" s="406">
        <v>9.6891002400101758E-3</v>
      </c>
      <c r="AD1656" s="407">
        <f t="shared" si="59"/>
        <v>0.35560679146911034</v>
      </c>
    </row>
    <row r="1657" spans="20:30" x14ac:dyDescent="0.2">
      <c r="T1657" s="400" t="s">
        <v>73</v>
      </c>
      <c r="U1657" s="413">
        <v>45110</v>
      </c>
      <c r="V1657" s="406">
        <v>9.6024161871447744E-3</v>
      </c>
      <c r="W1657" s="406">
        <v>9.6023943233785256E-3</v>
      </c>
      <c r="X1657" s="407">
        <f t="shared" si="58"/>
        <v>2.1863766248853E-4</v>
      </c>
      <c r="Z1657" s="400" t="s">
        <v>73</v>
      </c>
      <c r="AA1657" s="413">
        <v>45107</v>
      </c>
      <c r="AB1657" s="406">
        <v>9.7329603505206738E-3</v>
      </c>
      <c r="AC1657" s="406">
        <v>9.6975357980322412E-3</v>
      </c>
      <c r="AD1657" s="407">
        <f t="shared" si="59"/>
        <v>0.35424552488432653</v>
      </c>
    </row>
    <row r="1658" spans="20:30" x14ac:dyDescent="0.2">
      <c r="T1658" s="400" t="s">
        <v>73</v>
      </c>
      <c r="U1658" s="413">
        <v>45111</v>
      </c>
      <c r="V1658" s="406">
        <v>9.6189751567105023E-3</v>
      </c>
      <c r="W1658" s="406">
        <v>9.6189559224637983E-3</v>
      </c>
      <c r="X1658" s="407">
        <f t="shared" si="58"/>
        <v>1.923424670403906E-4</v>
      </c>
      <c r="Z1658" s="400" t="s">
        <v>73</v>
      </c>
      <c r="AA1658" s="413">
        <v>45110</v>
      </c>
      <c r="AB1658" s="406">
        <v>9.7495381832878973E-3</v>
      </c>
      <c r="AC1658" s="406">
        <v>9.714381274846055E-3</v>
      </c>
      <c r="AD1658" s="407">
        <f t="shared" si="59"/>
        <v>0.35156908441842316</v>
      </c>
    </row>
    <row r="1659" spans="20:30" x14ac:dyDescent="0.2">
      <c r="T1659" s="400" t="s">
        <v>73</v>
      </c>
      <c r="U1659" s="413">
        <v>45112</v>
      </c>
      <c r="V1659" s="406">
        <v>9.6355179391722379E-3</v>
      </c>
      <c r="W1659" s="406">
        <v>9.6355013323361979E-3</v>
      </c>
      <c r="X1659" s="407">
        <f t="shared" si="58"/>
        <v>1.6606836040003459E-4</v>
      </c>
      <c r="Z1659" s="400" t="s">
        <v>73</v>
      </c>
      <c r="AA1659" s="413">
        <v>45111</v>
      </c>
      <c r="AB1659" s="406">
        <v>9.7660949186803934E-3</v>
      </c>
      <c r="AC1659" s="406">
        <v>9.7312010314752912E-3</v>
      </c>
      <c r="AD1659" s="407">
        <f t="shared" si="59"/>
        <v>0.3489388720510217</v>
      </c>
    </row>
    <row r="1660" spans="20:30" x14ac:dyDescent="0.2">
      <c r="T1660" s="400" t="s">
        <v>73</v>
      </c>
      <c r="U1660" s="413">
        <v>45113</v>
      </c>
      <c r="V1660" s="406">
        <v>9.6437812088843791E-3</v>
      </c>
      <c r="W1660" s="406">
        <v>9.6437659145585542E-3</v>
      </c>
      <c r="X1660" s="407">
        <f t="shared" si="58"/>
        <v>1.5294325824907751E-4</v>
      </c>
      <c r="Z1660" s="400" t="s">
        <v>73</v>
      </c>
      <c r="AA1660" s="413">
        <v>45112</v>
      </c>
      <c r="AB1660" s="406">
        <v>9.7743627037265891E-3</v>
      </c>
      <c r="AC1660" s="406">
        <v>9.7395980093355119E-3</v>
      </c>
      <c r="AD1660" s="407">
        <f t="shared" si="59"/>
        <v>0.34764694391077255</v>
      </c>
    </row>
    <row r="1661" spans="20:30" x14ac:dyDescent="0.2">
      <c r="T1661" s="400" t="s">
        <v>73</v>
      </c>
      <c r="U1661" s="413">
        <v>45114</v>
      </c>
      <c r="V1661" s="406">
        <v>9.6520395889363609E-3</v>
      </c>
      <c r="W1661" s="406">
        <v>9.6520256065533803E-3</v>
      </c>
      <c r="X1661" s="407">
        <f t="shared" si="58"/>
        <v>1.398238298061516E-4</v>
      </c>
      <c r="Z1661" s="400" t="s">
        <v>73</v>
      </c>
      <c r="AA1661" s="413">
        <v>45113</v>
      </c>
      <c r="AB1661" s="406">
        <v>9.7826241188435359E-3</v>
      </c>
      <c r="AC1661" s="406">
        <v>9.7479872225717801E-3</v>
      </c>
      <c r="AD1661" s="407">
        <f t="shared" si="59"/>
        <v>0.34636896271755813</v>
      </c>
    </row>
    <row r="1662" spans="20:30" x14ac:dyDescent="0.2">
      <c r="T1662" s="400" t="s">
        <v>73</v>
      </c>
      <c r="U1662" s="413">
        <v>45117</v>
      </c>
      <c r="V1662" s="406">
        <v>9.6602930681432518E-3</v>
      </c>
      <c r="W1662" s="406">
        <v>9.6602803969736608E-3</v>
      </c>
      <c r="X1662" s="407">
        <f t="shared" si="58"/>
        <v>1.2671169591013665E-4</v>
      </c>
      <c r="Z1662" s="400" t="s">
        <v>73</v>
      </c>
      <c r="AA1662" s="413">
        <v>45114</v>
      </c>
      <c r="AB1662" s="406">
        <v>9.7908791506582001E-3</v>
      </c>
      <c r="AC1662" s="406">
        <v>9.7563686549746263E-3</v>
      </c>
      <c r="AD1662" s="407">
        <f t="shared" si="59"/>
        <v>0.34510495683573794</v>
      </c>
    </row>
    <row r="1663" spans="20:30" x14ac:dyDescent="0.2">
      <c r="T1663" s="400" t="s">
        <v>73</v>
      </c>
      <c r="U1663" s="413">
        <v>45118</v>
      </c>
      <c r="V1663" s="406">
        <v>9.6767836346084244E-3</v>
      </c>
      <c r="W1663" s="406">
        <v>9.6767735835618443E-3</v>
      </c>
      <c r="X1663" s="407">
        <f t="shared" si="58"/>
        <v>1.0051046580097922E-4</v>
      </c>
      <c r="Z1663" s="400" t="s">
        <v>73</v>
      </c>
      <c r="AA1663" s="413">
        <v>45117</v>
      </c>
      <c r="AB1663" s="406">
        <v>9.807367868032265E-3</v>
      </c>
      <c r="AC1663" s="406">
        <v>9.7731055029117338E-3</v>
      </c>
      <c r="AD1663" s="407">
        <f t="shared" si="59"/>
        <v>0.34262365120531213</v>
      </c>
    </row>
    <row r="1664" spans="20:30" x14ac:dyDescent="0.2">
      <c r="T1664" s="400" t="s">
        <v>73</v>
      </c>
      <c r="U1664" s="413">
        <v>45119</v>
      </c>
      <c r="V1664" s="406">
        <v>9.6932577531732358E-3</v>
      </c>
      <c r="W1664" s="406">
        <v>9.6932503199678582E-3</v>
      </c>
      <c r="X1664" s="407">
        <f t="shared" si="58"/>
        <v>7.4332053776049456E-5</v>
      </c>
      <c r="Z1664" s="400" t="s">
        <v>73</v>
      </c>
      <c r="AA1664" s="413">
        <v>45118</v>
      </c>
      <c r="AB1664" s="406">
        <v>9.8238351717073961E-3</v>
      </c>
      <c r="AC1664" s="406">
        <v>9.7898162530629211E-3</v>
      </c>
      <c r="AD1664" s="407">
        <f t="shared" si="59"/>
        <v>0.34018918644474971</v>
      </c>
    </row>
    <row r="1665" spans="20:30" x14ac:dyDescent="0.2">
      <c r="T1665" s="400" t="s">
        <v>73</v>
      </c>
      <c r="U1665" s="413">
        <v>45120</v>
      </c>
      <c r="V1665" s="406">
        <v>9.7014865606430117E-3</v>
      </c>
      <c r="W1665" s="406">
        <v>9.7014804351658306E-3</v>
      </c>
      <c r="X1665" s="407">
        <f t="shared" si="58"/>
        <v>6.1254771810403952E-5</v>
      </c>
      <c r="Z1665" s="400" t="s">
        <v>73</v>
      </c>
      <c r="AA1665" s="413">
        <v>45119</v>
      </c>
      <c r="AB1665" s="406">
        <v>9.8320580827876026E-3</v>
      </c>
      <c r="AC1665" s="406">
        <v>9.7981585386622098E-3</v>
      </c>
      <c r="AD1665" s="407">
        <f t="shared" si="59"/>
        <v>0.33899544125392744</v>
      </c>
    </row>
    <row r="1666" spans="20:30" x14ac:dyDescent="0.2">
      <c r="T1666" s="400" t="s">
        <v>73</v>
      </c>
      <c r="U1666" s="413">
        <v>45121</v>
      </c>
      <c r="V1666" s="406">
        <v>9.7097104001659454E-3</v>
      </c>
      <c r="W1666" s="406">
        <v>9.7097055816875028E-3</v>
      </c>
      <c r="X1666" s="407">
        <f t="shared" si="58"/>
        <v>4.8184784426363869E-5</v>
      </c>
      <c r="Z1666" s="400" t="s">
        <v>73</v>
      </c>
      <c r="AA1666" s="413">
        <v>45120</v>
      </c>
      <c r="AB1666" s="406">
        <v>9.8402745291196088E-3</v>
      </c>
      <c r="AC1666" s="406">
        <v>9.8064929464222947E-3</v>
      </c>
      <c r="AD1666" s="407">
        <f t="shared" si="59"/>
        <v>0.337815826973141</v>
      </c>
    </row>
    <row r="1667" spans="20:30" x14ac:dyDescent="0.2">
      <c r="T1667" s="400" t="s">
        <v>73</v>
      </c>
      <c r="U1667" s="413">
        <v>45124</v>
      </c>
      <c r="V1667" s="406">
        <v>9.7179292606385404E-3</v>
      </c>
      <c r="W1667" s="406">
        <v>9.7179257485104243E-3</v>
      </c>
      <c r="X1667" s="407">
        <f t="shared" si="58"/>
        <v>3.5121281161121232E-5</v>
      </c>
      <c r="Z1667" s="400" t="s">
        <v>73</v>
      </c>
      <c r="AA1667" s="413">
        <v>45121</v>
      </c>
      <c r="AB1667" s="406">
        <v>9.8484844970066019E-3</v>
      </c>
      <c r="AC1667" s="406">
        <v>9.8148194601340982E-3</v>
      </c>
      <c r="AD1667" s="407">
        <f t="shared" si="59"/>
        <v>0.33665036872503745</v>
      </c>
    </row>
    <row r="1668" spans="20:30" x14ac:dyDescent="0.2">
      <c r="T1668" s="400" t="s">
        <v>73</v>
      </c>
      <c r="U1668" s="413">
        <v>45125</v>
      </c>
      <c r="V1668" s="406">
        <v>9.7343503288468552E-3</v>
      </c>
      <c r="W1668" s="406">
        <v>9.7343494270359984E-3</v>
      </c>
      <c r="X1668" s="407">
        <f t="shared" si="58"/>
        <v>9.0181085689311491E-6</v>
      </c>
      <c r="Z1668" s="400" t="s">
        <v>73</v>
      </c>
      <c r="AA1668" s="413">
        <v>45124</v>
      </c>
      <c r="AB1668" s="406">
        <v>9.8648827707039401E-3</v>
      </c>
      <c r="AC1668" s="406">
        <v>9.8314460929043376E-3</v>
      </c>
      <c r="AD1668" s="407">
        <f t="shared" si="59"/>
        <v>0.33436677799602438</v>
      </c>
    </row>
    <row r="1669" spans="20:30" x14ac:dyDescent="0.2">
      <c r="T1669" s="400" t="s">
        <v>73</v>
      </c>
      <c r="U1669" s="413">
        <v>45126</v>
      </c>
      <c r="V1669" s="406">
        <v>9.7507546885184891E-3</v>
      </c>
      <c r="W1669" s="406">
        <v>9.7507563945781698E-3</v>
      </c>
      <c r="X1669" s="407">
        <f t="shared" si="58"/>
        <v>-1.7060596806811601E-5</v>
      </c>
      <c r="Z1669" s="400" t="s">
        <v>73</v>
      </c>
      <c r="AA1669" s="413">
        <v>45125</v>
      </c>
      <c r="AB1669" s="406">
        <v>9.8812593143233936E-3</v>
      </c>
      <c r="AC1669" s="406">
        <v>9.8480462500957731E-3</v>
      </c>
      <c r="AD1669" s="407">
        <f t="shared" si="59"/>
        <v>0.33213064227620437</v>
      </c>
    </row>
    <row r="1670" spans="20:30" x14ac:dyDescent="0.2">
      <c r="T1670" s="400" t="s">
        <v>73</v>
      </c>
      <c r="U1670" s="413">
        <v>45127</v>
      </c>
      <c r="V1670" s="406">
        <v>9.7589484860665272E-3</v>
      </c>
      <c r="W1670" s="406">
        <v>9.7589514948292558E-3</v>
      </c>
      <c r="X1670" s="407">
        <f t="shared" si="58"/>
        <v>-3.0087627285457774E-5</v>
      </c>
      <c r="Z1670" s="400" t="s">
        <v>73</v>
      </c>
      <c r="AA1670" s="413">
        <v>45126</v>
      </c>
      <c r="AB1670" s="406">
        <v>9.8894366872219683E-3</v>
      </c>
      <c r="AC1670" s="406">
        <v>9.8563330505254329E-3</v>
      </c>
      <c r="AD1670" s="407">
        <f t="shared" si="59"/>
        <v>0.33103636696535377</v>
      </c>
    </row>
    <row r="1671" spans="20:30" x14ac:dyDescent="0.2">
      <c r="T1671" s="400" t="s">
        <v>73</v>
      </c>
      <c r="U1671" s="413">
        <v>45128</v>
      </c>
      <c r="V1671" s="406">
        <v>9.7671372375431626E-3</v>
      </c>
      <c r="W1671" s="406">
        <v>9.7671415483605271E-3</v>
      </c>
      <c r="X1671" s="407">
        <f t="shared" si="58"/>
        <v>-4.3108173645306502E-5</v>
      </c>
      <c r="Z1671" s="400" t="s">
        <v>73</v>
      </c>
      <c r="AA1671" s="413">
        <v>45127</v>
      </c>
      <c r="AB1671" s="406">
        <v>9.8976075004723833E-3</v>
      </c>
      <c r="AC1671" s="406">
        <v>9.8646118597385916E-3</v>
      </c>
      <c r="AD1671" s="407">
        <f t="shared" si="59"/>
        <v>0.3299564073379162</v>
      </c>
    </row>
    <row r="1672" spans="20:30" x14ac:dyDescent="0.2">
      <c r="T1672" s="400" t="s">
        <v>73</v>
      </c>
      <c r="U1672" s="413">
        <v>45131</v>
      </c>
      <c r="V1672" s="406">
        <v>9.7753209316836006E-3</v>
      </c>
      <c r="W1672" s="406">
        <v>9.7753265438261499E-3</v>
      </c>
      <c r="X1672" s="407">
        <f t="shared" ref="X1672:X1735" si="60">(V1672-W1672)*10000</f>
        <v>-5.6121425492938748E-5</v>
      </c>
      <c r="Z1672" s="400" t="s">
        <v>73</v>
      </c>
      <c r="AA1672" s="413">
        <v>45128</v>
      </c>
      <c r="AB1672" s="406">
        <v>9.9057717404596735E-3</v>
      </c>
      <c r="AC1672" s="406">
        <v>9.8728826614459288E-3</v>
      </c>
      <c r="AD1672" s="407">
        <f t="shared" ref="AD1672:AD1735" si="61">(AB1672-AC1672)*10000</f>
        <v>0.32889079013744688</v>
      </c>
    </row>
    <row r="1673" spans="20:30" x14ac:dyDescent="0.2">
      <c r="T1673" s="400" t="s">
        <v>73</v>
      </c>
      <c r="U1673" s="413">
        <v>45132</v>
      </c>
      <c r="V1673" s="406">
        <v>9.791671406615552E-3</v>
      </c>
      <c r="W1673" s="406">
        <v>9.7916796187254539E-3</v>
      </c>
      <c r="X1673" s="407">
        <f t="shared" si="60"/>
        <v>-8.2121099018173105E-5</v>
      </c>
      <c r="Z1673" s="400" t="s">
        <v>73</v>
      </c>
      <c r="AA1673" s="413">
        <v>45131</v>
      </c>
      <c r="AB1673" s="406">
        <v>9.9220782419092018E-3</v>
      </c>
      <c r="AC1673" s="406">
        <v>9.8893974927791884E-3</v>
      </c>
      <c r="AD1673" s="407">
        <f t="shared" si="61"/>
        <v>0.32680749130013442</v>
      </c>
    </row>
    <row r="1674" spans="20:30" x14ac:dyDescent="0.2">
      <c r="T1674" s="400" t="s">
        <v>73</v>
      </c>
      <c r="U1674" s="413">
        <v>45133</v>
      </c>
      <c r="V1674" s="406">
        <v>9.8080049122616624E-3</v>
      </c>
      <c r="W1674" s="406">
        <v>9.8080157218430799E-3</v>
      </c>
      <c r="X1674" s="407">
        <f t="shared" si="60"/>
        <v>-1.0809581417470238E-4</v>
      </c>
      <c r="Z1674" s="400" t="s">
        <v>73</v>
      </c>
      <c r="AA1674" s="413">
        <v>45132</v>
      </c>
      <c r="AB1674" s="406">
        <v>9.9383626970177569E-3</v>
      </c>
      <c r="AC1674" s="406">
        <v>9.9058854708342099E-3</v>
      </c>
      <c r="AD1674" s="407">
        <f t="shared" si="61"/>
        <v>0.32477226183547092</v>
      </c>
    </row>
    <row r="1675" spans="20:30" x14ac:dyDescent="0.2">
      <c r="T1675" s="400" t="s">
        <v>73</v>
      </c>
      <c r="U1675" s="413">
        <v>45134</v>
      </c>
      <c r="V1675" s="406">
        <v>9.8161631523705599E-3</v>
      </c>
      <c r="W1675" s="406">
        <v>9.8161752595488389E-3</v>
      </c>
      <c r="X1675" s="407">
        <f t="shared" si="60"/>
        <v>-1.2107178279027742E-4</v>
      </c>
      <c r="Z1675" s="400" t="s">
        <v>73</v>
      </c>
      <c r="AA1675" s="413">
        <v>45133</v>
      </c>
      <c r="AB1675" s="406">
        <v>9.9464938675189549E-3</v>
      </c>
      <c r="AC1675" s="406">
        <v>9.9141159927802602E-3</v>
      </c>
      <c r="AD1675" s="407">
        <f t="shared" si="61"/>
        <v>0.32377874738694773</v>
      </c>
    </row>
    <row r="1676" spans="20:30" x14ac:dyDescent="0.2">
      <c r="T1676" s="400" t="s">
        <v>73</v>
      </c>
      <c r="U1676" s="413">
        <v>45135</v>
      </c>
      <c r="V1676" s="406">
        <v>9.8243162682024841E-3</v>
      </c>
      <c r="W1676" s="406">
        <v>9.8243296721671255E-3</v>
      </c>
      <c r="X1676" s="407">
        <f t="shared" si="60"/>
        <v>-1.3403964641348076E-4</v>
      </c>
      <c r="Z1676" s="400" t="s">
        <v>73</v>
      </c>
      <c r="AA1676" s="413">
        <v>45134</v>
      </c>
      <c r="AB1676" s="406">
        <v>9.9546183834720754E-3</v>
      </c>
      <c r="AC1676" s="406">
        <v>9.9223384102946413E-3</v>
      </c>
      <c r="AD1676" s="407">
        <f t="shared" si="61"/>
        <v>0.32279973177434113</v>
      </c>
    </row>
    <row r="1677" spans="20:30" x14ac:dyDescent="0.2">
      <c r="T1677" s="400" t="s">
        <v>73</v>
      </c>
      <c r="U1677" s="413">
        <v>45138</v>
      </c>
      <c r="V1677" s="406">
        <v>9.832464248574091E-3</v>
      </c>
      <c r="W1677" s="406">
        <v>9.8324789485145971E-3</v>
      </c>
      <c r="X1677" s="407">
        <f t="shared" si="60"/>
        <v>-1.4699940506165965E-4</v>
      </c>
      <c r="Z1677" s="400" t="s">
        <v>73</v>
      </c>
      <c r="AA1677" s="413">
        <v>45135</v>
      </c>
      <c r="AB1677" s="406">
        <v>9.9627362313436021E-3</v>
      </c>
      <c r="AC1677" s="406">
        <v>9.9305527070073993E-3</v>
      </c>
      <c r="AD1677" s="407">
        <f t="shared" si="61"/>
        <v>0.32183524336202796</v>
      </c>
    </row>
    <row r="1678" spans="20:30" x14ac:dyDescent="0.2">
      <c r="T1678" s="400" t="s">
        <v>73</v>
      </c>
      <c r="U1678" s="413">
        <v>45139</v>
      </c>
      <c r="V1678" s="406">
        <v>9.8487430350828759E-3</v>
      </c>
      <c r="W1678" s="406">
        <v>9.848760324421002E-3</v>
      </c>
      <c r="X1678" s="407">
        <f t="shared" si="60"/>
        <v>-1.7289338126100229E-4</v>
      </c>
      <c r="Z1678" s="400" t="s">
        <v>73</v>
      </c>
      <c r="AA1678" s="413">
        <v>45138</v>
      </c>
      <c r="AB1678" s="406">
        <v>9.9789496321794138E-3</v>
      </c>
      <c r="AC1678" s="406">
        <v>9.9469541504713429E-3</v>
      </c>
      <c r="AD1678" s="407">
        <f t="shared" si="61"/>
        <v>0.31995481708070939</v>
      </c>
    </row>
    <row r="1679" spans="20:30" x14ac:dyDescent="0.2">
      <c r="T1679" s="400" t="s">
        <v>73</v>
      </c>
      <c r="U1679" s="413">
        <v>45140</v>
      </c>
      <c r="V1679" s="406">
        <v>9.8650045915393905E-3</v>
      </c>
      <c r="W1679" s="406">
        <v>9.8650244676025504E-3</v>
      </c>
      <c r="X1679" s="407">
        <f t="shared" si="60"/>
        <v>-1.987606315992374E-4</v>
      </c>
      <c r="Z1679" s="400" t="s">
        <v>73</v>
      </c>
      <c r="AA1679" s="413">
        <v>45139</v>
      </c>
      <c r="AB1679" s="406">
        <v>9.9951406704440349E-3</v>
      </c>
      <c r="AC1679" s="406">
        <v>9.9633283630546337E-3</v>
      </c>
      <c r="AD1679" s="407">
        <f t="shared" si="61"/>
        <v>0.31812307389401245</v>
      </c>
    </row>
    <row r="1680" spans="20:30" x14ac:dyDescent="0.2">
      <c r="T1680" s="400" t="s">
        <v>73</v>
      </c>
      <c r="U1680" s="413">
        <v>45141</v>
      </c>
      <c r="V1680" s="406">
        <v>9.873126726691217E-3</v>
      </c>
      <c r="W1680" s="406">
        <v>9.8731478950019255E-3</v>
      </c>
      <c r="X1680" s="407">
        <f t="shared" si="60"/>
        <v>-2.1168310708474802E-4</v>
      </c>
      <c r="Z1680" s="400" t="s">
        <v>73</v>
      </c>
      <c r="AA1680" s="413">
        <v>45140</v>
      </c>
      <c r="AB1680" s="406">
        <v>1.0003224974331598E-2</v>
      </c>
      <c r="AC1680" s="406">
        <v>9.9715018134457385E-3</v>
      </c>
      <c r="AD1680" s="407">
        <f t="shared" si="61"/>
        <v>0.31723160885859314</v>
      </c>
    </row>
    <row r="1681" spans="20:30" x14ac:dyDescent="0.2">
      <c r="T1681" s="400" t="s">
        <v>73</v>
      </c>
      <c r="U1681" s="413">
        <v>45142</v>
      </c>
      <c r="V1681" s="406">
        <v>9.8812436594419763E-3</v>
      </c>
      <c r="W1681" s="406">
        <v>9.8812661190276485E-3</v>
      </c>
      <c r="X1681" s="407">
        <f t="shared" si="60"/>
        <v>-2.2459585672165994E-4</v>
      </c>
      <c r="Z1681" s="400" t="s">
        <v>73</v>
      </c>
      <c r="AA1681" s="413">
        <v>45141</v>
      </c>
      <c r="AB1681" s="406">
        <v>1.0011302528852647E-2</v>
      </c>
      <c r="AC1681" s="406">
        <v>9.979667046028361E-3</v>
      </c>
      <c r="AD1681" s="407">
        <f t="shared" si="61"/>
        <v>0.31635482824286104</v>
      </c>
    </row>
    <row r="1682" spans="20:30" x14ac:dyDescent="0.2">
      <c r="T1682" s="400" t="s">
        <v>73</v>
      </c>
      <c r="U1682" s="413">
        <v>45145</v>
      </c>
      <c r="V1682" s="406">
        <v>9.8893553783660024E-3</v>
      </c>
      <c r="W1682" s="406">
        <v>9.8893791284971836E-3</v>
      </c>
      <c r="X1682" s="407">
        <f t="shared" si="60"/>
        <v>-2.375013118116609E-4</v>
      </c>
      <c r="Z1682" s="400" t="s">
        <v>73</v>
      </c>
      <c r="AA1682" s="413">
        <v>45142</v>
      </c>
      <c r="AB1682" s="406">
        <v>1.00193733203124E-2</v>
      </c>
      <c r="AC1682" s="406">
        <v>9.9878240445144123E-3</v>
      </c>
      <c r="AD1682" s="407">
        <f t="shared" si="61"/>
        <v>0.31549275797987386</v>
      </c>
    </row>
    <row r="1683" spans="20:30" x14ac:dyDescent="0.2">
      <c r="T1683" s="400" t="s">
        <v>73</v>
      </c>
      <c r="U1683" s="413">
        <v>45146</v>
      </c>
      <c r="V1683" s="406">
        <v>9.9055613813688308E-3</v>
      </c>
      <c r="W1683" s="406">
        <v>9.9055877098650821E-3</v>
      </c>
      <c r="X1683" s="407">
        <f t="shared" si="60"/>
        <v>-2.6328496251226685E-4</v>
      </c>
      <c r="Z1683" s="400" t="s">
        <v>73</v>
      </c>
      <c r="AA1683" s="413">
        <v>45145</v>
      </c>
      <c r="AB1683" s="406">
        <v>1.0035492292133106E-2</v>
      </c>
      <c r="AC1683" s="406">
        <v>1.0004110513976585E-2</v>
      </c>
      <c r="AD1683" s="407">
        <f t="shared" si="61"/>
        <v>0.3138177815652059</v>
      </c>
    </row>
    <row r="1684" spans="20:30" x14ac:dyDescent="0.2">
      <c r="T1684" s="400" t="s">
        <v>73</v>
      </c>
      <c r="U1684" s="413">
        <v>45147</v>
      </c>
      <c r="V1684" s="406">
        <v>9.9217498934882006E-3</v>
      </c>
      <c r="W1684" s="406">
        <v>9.9217787976964428E-3</v>
      </c>
      <c r="X1684" s="407">
        <f t="shared" si="60"/>
        <v>-2.8904208242142015E-4</v>
      </c>
      <c r="Z1684" s="400" t="s">
        <v>73</v>
      </c>
      <c r="AA1684" s="413">
        <v>45146</v>
      </c>
      <c r="AB1684" s="406">
        <v>1.0051588585093703E-2</v>
      </c>
      <c r="AC1684" s="406">
        <v>1.0020369374776782E-2</v>
      </c>
      <c r="AD1684" s="407">
        <f t="shared" si="61"/>
        <v>0.31219210316920865</v>
      </c>
    </row>
    <row r="1685" spans="20:30" x14ac:dyDescent="0.2">
      <c r="T1685" s="400" t="s">
        <v>73</v>
      </c>
      <c r="U1685" s="413">
        <v>45148</v>
      </c>
      <c r="V1685" s="406">
        <v>9.9298353762475276E-3</v>
      </c>
      <c r="W1685" s="406">
        <v>9.9298655669487913E-3</v>
      </c>
      <c r="X1685" s="407">
        <f t="shared" si="60"/>
        <v>-3.0190701263629882E-4</v>
      </c>
      <c r="Z1685" s="400" t="s">
        <v>73</v>
      </c>
      <c r="AA1685" s="413">
        <v>45147</v>
      </c>
      <c r="AB1685" s="406">
        <v>1.005962535823391E-2</v>
      </c>
      <c r="AC1685" s="406">
        <v>1.0028484960462073E-2</v>
      </c>
      <c r="AD1685" s="407">
        <f t="shared" si="61"/>
        <v>0.31140397771836981</v>
      </c>
    </row>
    <row r="1686" spans="20:30" x14ac:dyDescent="0.2">
      <c r="T1686" s="400" t="s">
        <v>73</v>
      </c>
      <c r="U1686" s="413">
        <v>45149</v>
      </c>
      <c r="V1686" s="406">
        <v>9.9379155782390021E-3</v>
      </c>
      <c r="W1686" s="406">
        <v>9.9379470546227915E-3</v>
      </c>
      <c r="X1686" s="407">
        <f t="shared" si="60"/>
        <v>-3.1476383789350026E-4</v>
      </c>
      <c r="Z1686" s="400" t="s">
        <v>73</v>
      </c>
      <c r="AA1686" s="413">
        <v>45148</v>
      </c>
      <c r="AB1686" s="406">
        <v>1.0067655287027527E-2</v>
      </c>
      <c r="AC1686" s="406">
        <v>1.0036592214962524E-2</v>
      </c>
      <c r="AD1686" s="407">
        <f t="shared" si="61"/>
        <v>0.3106307206500285</v>
      </c>
    </row>
    <row r="1687" spans="20:30" x14ac:dyDescent="0.2">
      <c r="T1687" s="400" t="s">
        <v>73</v>
      </c>
      <c r="U1687" s="413">
        <v>45152</v>
      </c>
      <c r="V1687" s="406">
        <v>9.9459904882788965E-3</v>
      </c>
      <c r="W1687" s="406">
        <v>9.9460232495347124E-3</v>
      </c>
      <c r="X1687" s="407">
        <f t="shared" si="60"/>
        <v>-3.2761255815833001E-4</v>
      </c>
      <c r="Z1687" s="400" t="s">
        <v>73</v>
      </c>
      <c r="AA1687" s="413">
        <v>45149</v>
      </c>
      <c r="AB1687" s="406">
        <v>1.0075678357940652E-2</v>
      </c>
      <c r="AC1687" s="406">
        <v>1.0044691122150924E-2</v>
      </c>
      <c r="AD1687" s="407">
        <f t="shared" si="61"/>
        <v>0.30987235789727702</v>
      </c>
    </row>
    <row r="1688" spans="20:30" x14ac:dyDescent="0.2">
      <c r="T1688" s="400" t="s">
        <v>73</v>
      </c>
      <c r="U1688" s="413">
        <v>45153</v>
      </c>
      <c r="V1688" s="406">
        <v>9.9621226126529166E-3</v>
      </c>
      <c r="W1688" s="406">
        <v>9.9621579408866439E-3</v>
      </c>
      <c r="X1688" s="407">
        <f t="shared" si="60"/>
        <v>-3.5328233727316416E-4</v>
      </c>
      <c r="Z1688" s="400" t="s">
        <v>73</v>
      </c>
      <c r="AA1688" s="413">
        <v>45152</v>
      </c>
      <c r="AB1688" s="406">
        <v>1.0091701572367665E-2</v>
      </c>
      <c r="AC1688" s="406">
        <v>1.0060861031216036E-2</v>
      </c>
      <c r="AD1688" s="407">
        <f t="shared" si="61"/>
        <v>0.30840541151629441</v>
      </c>
    </row>
    <row r="1689" spans="20:30" x14ac:dyDescent="0.2">
      <c r="T1689" s="400" t="s">
        <v>73</v>
      </c>
      <c r="U1689" s="413">
        <v>45154</v>
      </c>
      <c r="V1689" s="406">
        <v>9.9782369854101508E-3</v>
      </c>
      <c r="W1689" s="406">
        <v>9.9782748778870153E-3</v>
      </c>
      <c r="X1689" s="407">
        <f t="shared" si="60"/>
        <v>-3.7892476864587188E-4</v>
      </c>
      <c r="Z1689" s="400" t="s">
        <v>73</v>
      </c>
      <c r="AA1689" s="413">
        <v>45153</v>
      </c>
      <c r="AB1689" s="406">
        <v>1.0107701791623923E-2</v>
      </c>
      <c r="AC1689" s="406">
        <v>1.0077002953943101E-2</v>
      </c>
      <c r="AD1689" s="407">
        <f t="shared" si="61"/>
        <v>0.30698837680821423</v>
      </c>
    </row>
    <row r="1690" spans="20:30" x14ac:dyDescent="0.2">
      <c r="T1690" s="400" t="s">
        <v>73</v>
      </c>
      <c r="U1690" s="413">
        <v>45155</v>
      </c>
      <c r="V1690" s="406">
        <v>9.9862852681793287E-3</v>
      </c>
      <c r="W1690" s="406">
        <v>9.9863244413136484E-3</v>
      </c>
      <c r="X1690" s="407">
        <f t="shared" si="60"/>
        <v>-3.9173134319669956E-4</v>
      </c>
      <c r="Z1690" s="400" t="s">
        <v>73</v>
      </c>
      <c r="AA1690" s="413">
        <v>45154</v>
      </c>
      <c r="AB1690" s="406">
        <v>1.0115690369720839E-2</v>
      </c>
      <c r="AC1690" s="406">
        <v>1.0085059881690575E-2</v>
      </c>
      <c r="AD1690" s="407">
        <f t="shared" si="61"/>
        <v>0.30630488030264014</v>
      </c>
    </row>
    <row r="1691" spans="20:30" x14ac:dyDescent="0.2">
      <c r="T1691" s="400" t="s">
        <v>73</v>
      </c>
      <c r="U1691" s="413">
        <v>45156</v>
      </c>
      <c r="V1691" s="406">
        <v>9.9943281918945526E-3</v>
      </c>
      <c r="W1691" s="406">
        <v>9.9943686448758298E-3</v>
      </c>
      <c r="X1691" s="407">
        <f t="shared" si="60"/>
        <v>-4.0452981277250277E-4</v>
      </c>
      <c r="Z1691" s="400" t="s">
        <v>73</v>
      </c>
      <c r="AA1691" s="413">
        <v>45155</v>
      </c>
      <c r="AB1691" s="406">
        <v>1.0123672008733861E-2</v>
      </c>
      <c r="AC1691" s="406">
        <v>1.0093108365119619E-2</v>
      </c>
      <c r="AD1691" s="407">
        <f t="shared" si="61"/>
        <v>0.30563643614242575</v>
      </c>
    </row>
    <row r="1692" spans="20:30" x14ac:dyDescent="0.2">
      <c r="T1692" s="400" t="s">
        <v>73</v>
      </c>
      <c r="U1692" s="413">
        <v>45159</v>
      </c>
      <c r="V1692" s="406">
        <v>1.0002365745372097E-2</v>
      </c>
      <c r="W1692" s="406">
        <v>1.000240747747088E-2</v>
      </c>
      <c r="X1692" s="407">
        <f t="shared" si="60"/>
        <v>-4.1732098783608951E-4</v>
      </c>
      <c r="Z1692" s="400" t="s">
        <v>73</v>
      </c>
      <c r="AA1692" s="413">
        <v>45156</v>
      </c>
      <c r="AB1692" s="406">
        <v>1.0131646694804911E-2</v>
      </c>
      <c r="AC1692" s="406">
        <v>1.0101148387697805E-2</v>
      </c>
      <c r="AD1692" s="407">
        <f t="shared" si="61"/>
        <v>0.30498307107105704</v>
      </c>
    </row>
    <row r="1693" spans="20:30" x14ac:dyDescent="0.2">
      <c r="T1693" s="400" t="s">
        <v>73</v>
      </c>
      <c r="U1693" s="413">
        <v>45160</v>
      </c>
      <c r="V1693" s="406">
        <v>1.0018422896066517E-2</v>
      </c>
      <c r="W1693" s="406">
        <v>1.0018467183293538E-2</v>
      </c>
      <c r="X1693" s="407">
        <f t="shared" si="60"/>
        <v>-4.4287227021072573E-4</v>
      </c>
      <c r="Z1693" s="400" t="s">
        <v>73</v>
      </c>
      <c r="AA1693" s="413">
        <v>45159</v>
      </c>
      <c r="AB1693" s="406">
        <v>1.0147572823432731E-2</v>
      </c>
      <c r="AC1693" s="406">
        <v>1.0117200150117567E-2</v>
      </c>
      <c r="AD1693" s="407">
        <f t="shared" si="61"/>
        <v>0.30372673315163035</v>
      </c>
    </row>
    <row r="1694" spans="20:30" x14ac:dyDescent="0.2">
      <c r="T1694" s="400" t="s">
        <v>73</v>
      </c>
      <c r="U1694" s="413">
        <v>45161</v>
      </c>
      <c r="V1694" s="406">
        <v>1.0034462034446651E-2</v>
      </c>
      <c r="W1694" s="406">
        <v>1.0034508873937968E-2</v>
      </c>
      <c r="X1694" s="407">
        <f t="shared" si="60"/>
        <v>-4.6839491316813531E-4</v>
      </c>
      <c r="Z1694" s="400" t="s">
        <v>73</v>
      </c>
      <c r="AA1694" s="413">
        <v>45160</v>
      </c>
      <c r="AB1694" s="406">
        <v>1.0163475640612353E-2</v>
      </c>
      <c r="AC1694" s="406">
        <v>1.0133223548497742E-2</v>
      </c>
      <c r="AD1694" s="407">
        <f t="shared" si="61"/>
        <v>0.30252092114610785</v>
      </c>
    </row>
    <row r="1695" spans="20:30" x14ac:dyDescent="0.2">
      <c r="T1695" s="400" t="s">
        <v>73</v>
      </c>
      <c r="U1695" s="413">
        <v>45162</v>
      </c>
      <c r="V1695" s="406">
        <v>1.0042472569546837E-2</v>
      </c>
      <c r="W1695" s="406">
        <v>1.0042520683779003E-2</v>
      </c>
      <c r="X1695" s="407">
        <f t="shared" si="60"/>
        <v>-4.8114232166149296E-4</v>
      </c>
      <c r="Z1695" s="400" t="s">
        <v>73</v>
      </c>
      <c r="AA1695" s="413">
        <v>45161</v>
      </c>
      <c r="AB1695" s="406">
        <v>1.0171415359532001E-2</v>
      </c>
      <c r="AC1695" s="406">
        <v>1.0141221025237361E-2</v>
      </c>
      <c r="AD1695" s="407">
        <f t="shared" si="61"/>
        <v>0.30194334294639591</v>
      </c>
    </row>
    <row r="1696" spans="20:30" x14ac:dyDescent="0.2">
      <c r="T1696" s="400" t="s">
        <v>73</v>
      </c>
      <c r="U1696" s="413">
        <v>45163</v>
      </c>
      <c r="V1696" s="406">
        <v>1.0050477667469906E-2</v>
      </c>
      <c r="W1696" s="406">
        <v>1.0050527055551381E-2</v>
      </c>
      <c r="X1696" s="407">
        <f t="shared" si="60"/>
        <v>-4.9388081475171264E-4</v>
      </c>
      <c r="Z1696" s="400" t="s">
        <v>73</v>
      </c>
      <c r="AA1696" s="413">
        <v>45162</v>
      </c>
      <c r="AB1696" s="406">
        <v>1.0179348044388177E-2</v>
      </c>
      <c r="AC1696" s="406">
        <v>1.0149209944201647E-2</v>
      </c>
      <c r="AD1696" s="407">
        <f t="shared" si="61"/>
        <v>0.30138100186529948</v>
      </c>
    </row>
    <row r="1697" spans="20:30" x14ac:dyDescent="0.2">
      <c r="T1697" s="400" t="s">
        <v>73</v>
      </c>
      <c r="U1697" s="413">
        <v>45166</v>
      </c>
      <c r="V1697" s="406">
        <v>1.0058477316949871E-2</v>
      </c>
      <c r="W1697" s="406">
        <v>1.0058527977989116E-2</v>
      </c>
      <c r="X1697" s="407">
        <f t="shared" si="60"/>
        <v>-5.0661039245614159E-4</v>
      </c>
      <c r="Z1697" s="400" t="s">
        <v>73</v>
      </c>
      <c r="AA1697" s="413">
        <v>45163</v>
      </c>
      <c r="AB1697" s="406">
        <v>1.0187273681564706E-2</v>
      </c>
      <c r="AC1697" s="406">
        <v>1.0157190289262163E-2</v>
      </c>
      <c r="AD1697" s="407">
        <f t="shared" si="61"/>
        <v>0.30083392302543077</v>
      </c>
    </row>
    <row r="1698" spans="20:30" x14ac:dyDescent="0.2">
      <c r="T1698" s="400" t="s">
        <v>73</v>
      </c>
      <c r="U1698" s="413">
        <v>45167</v>
      </c>
      <c r="V1698" s="406">
        <v>1.0074458398827221E-2</v>
      </c>
      <c r="W1698" s="406">
        <v>1.0074511602844756E-2</v>
      </c>
      <c r="X1698" s="407">
        <f t="shared" si="60"/>
        <v>-5.3204017535363191E-4</v>
      </c>
      <c r="Z1698" s="400" t="s">
        <v>73</v>
      </c>
      <c r="AA1698" s="413">
        <v>45166</v>
      </c>
      <c r="AB1698" s="406">
        <v>1.020310139596447E-2</v>
      </c>
      <c r="AC1698" s="406">
        <v>1.0173122318641937E-2</v>
      </c>
      <c r="AD1698" s="407">
        <f t="shared" si="61"/>
        <v>0.29979077322533215</v>
      </c>
    </row>
    <row r="1699" spans="20:30" x14ac:dyDescent="0.2">
      <c r="T1699" s="400" t="s">
        <v>73</v>
      </c>
      <c r="U1699" s="413">
        <v>45168</v>
      </c>
      <c r="V1699" s="406">
        <v>1.0090421207659864E-2</v>
      </c>
      <c r="W1699" s="406">
        <v>1.0090476951695838E-2</v>
      </c>
      <c r="X1699" s="407">
        <f t="shared" si="60"/>
        <v>-5.5744035973998018E-4</v>
      </c>
      <c r="Z1699" s="400" t="s">
        <v>73</v>
      </c>
      <c r="AA1699" s="413">
        <v>45167</v>
      </c>
      <c r="AB1699" s="406">
        <v>1.0218905482638561E-2</v>
      </c>
      <c r="AC1699" s="406">
        <v>1.0189025606386877E-2</v>
      </c>
      <c r="AD1699" s="407">
        <f t="shared" si="61"/>
        <v>0.29879876251684079</v>
      </c>
    </row>
    <row r="1700" spans="20:30" x14ac:dyDescent="0.2">
      <c r="T1700" s="400" t="s">
        <v>73</v>
      </c>
      <c r="U1700" s="413">
        <v>45169</v>
      </c>
      <c r="V1700" s="406">
        <v>1.0098393447656824E-2</v>
      </c>
      <c r="W1700" s="406">
        <v>1.0098450460192872E-2</v>
      </c>
      <c r="X1700" s="407">
        <f t="shared" si="60"/>
        <v>-5.7012536048076101E-4</v>
      </c>
      <c r="Z1700" s="400" t="s">
        <v>73</v>
      </c>
      <c r="AA1700" s="413">
        <v>45168</v>
      </c>
      <c r="AB1700" s="406">
        <v>1.0226795678167422E-2</v>
      </c>
      <c r="AC1700" s="406">
        <v>1.0196962838888036E-2</v>
      </c>
      <c r="AD1700" s="407">
        <f t="shared" si="61"/>
        <v>0.29832839279386042</v>
      </c>
    </row>
    <row r="1701" spans="20:30" x14ac:dyDescent="0.2">
      <c r="T1701" s="400" t="s">
        <v>73</v>
      </c>
      <c r="U1701" s="413">
        <v>45170</v>
      </c>
      <c r="V1701" s="406">
        <v>1.010636017210878E-2</v>
      </c>
      <c r="W1701" s="406">
        <v>1.0106418452334407E-2</v>
      </c>
      <c r="X1701" s="407">
        <f t="shared" si="60"/>
        <v>-5.8280225626386462E-4</v>
      </c>
      <c r="Z1701" s="400" t="s">
        <v>73</v>
      </c>
      <c r="AA1701" s="413">
        <v>45169</v>
      </c>
      <c r="AB1701" s="406">
        <v>1.0234678744732665E-2</v>
      </c>
      <c r="AC1701" s="406">
        <v>1.0204891400398486E-2</v>
      </c>
      <c r="AD1701" s="407">
        <f t="shared" si="61"/>
        <v>0.29787344334179094</v>
      </c>
    </row>
    <row r="1702" spans="20:30" x14ac:dyDescent="0.2">
      <c r="T1702" s="400" t="s">
        <v>73</v>
      </c>
      <c r="U1702" s="413">
        <v>45173</v>
      </c>
      <c r="V1702" s="406">
        <v>1.0114321370074737E-2</v>
      </c>
      <c r="W1702" s="406">
        <v>1.0114380916936314E-2</v>
      </c>
      <c r="X1702" s="407">
        <f t="shared" si="60"/>
        <v>-5.95468615770256E-4</v>
      </c>
      <c r="Z1702" s="400" t="s">
        <v>73</v>
      </c>
      <c r="AA1702" s="413">
        <v>45170</v>
      </c>
      <c r="AB1702" s="406">
        <v>1.0242554668718946E-2</v>
      </c>
      <c r="AC1702" s="406">
        <v>1.0212811274709573E-2</v>
      </c>
      <c r="AD1702" s="407">
        <f t="shared" si="61"/>
        <v>0.29743394009372481</v>
      </c>
    </row>
    <row r="1703" spans="20:30" x14ac:dyDescent="0.2">
      <c r="T1703" s="400" t="s">
        <v>73</v>
      </c>
      <c r="U1703" s="413">
        <v>45174</v>
      </c>
      <c r="V1703" s="406">
        <v>1.0130225288022628E-2</v>
      </c>
      <c r="W1703" s="406">
        <v>1.0130287365331385E-2</v>
      </c>
      <c r="X1703" s="407">
        <f t="shared" si="60"/>
        <v>-6.2077308756944283E-4</v>
      </c>
      <c r="Z1703" s="400" t="s">
        <v>73</v>
      </c>
      <c r="AA1703" s="413">
        <v>45173</v>
      </c>
      <c r="AB1703" s="406">
        <v>1.0258282640496332E-2</v>
      </c>
      <c r="AC1703" s="406">
        <v>1.0228621984809616E-2</v>
      </c>
      <c r="AD1703" s="407">
        <f t="shared" si="61"/>
        <v>0.29660655686715787</v>
      </c>
    </row>
    <row r="1704" spans="20:30" x14ac:dyDescent="0.2">
      <c r="T1704" s="400" t="s">
        <v>73</v>
      </c>
      <c r="U1704" s="413">
        <v>45175</v>
      </c>
      <c r="V1704" s="406">
        <v>1.0146110672194772E-2</v>
      </c>
      <c r="W1704" s="406">
        <v>1.0146175276846858E-2</v>
      </c>
      <c r="X1704" s="407">
        <f t="shared" si="60"/>
        <v>-6.460465208635302E-4</v>
      </c>
      <c r="Z1704" s="400" t="s">
        <v>73</v>
      </c>
      <c r="AA1704" s="413">
        <v>45174</v>
      </c>
      <c r="AB1704" s="406">
        <v>1.0273986668202929E-2</v>
      </c>
      <c r="AC1704" s="406">
        <v>1.0244403575558652E-2</v>
      </c>
      <c r="AD1704" s="407">
        <f t="shared" si="61"/>
        <v>0.29583092644277359</v>
      </c>
    </row>
    <row r="1705" spans="20:30" x14ac:dyDescent="0.2">
      <c r="T1705" s="400" t="s">
        <v>73</v>
      </c>
      <c r="U1705" s="413">
        <v>45176</v>
      </c>
      <c r="V1705" s="406">
        <v>1.0154044069491218E-2</v>
      </c>
      <c r="W1705" s="406">
        <v>1.0154109936240519E-2</v>
      </c>
      <c r="X1705" s="407">
        <f t="shared" si="60"/>
        <v>-6.5866749301285443E-4</v>
      </c>
      <c r="Z1705" s="400" t="s">
        <v>73</v>
      </c>
      <c r="AA1705" s="413">
        <v>45175</v>
      </c>
      <c r="AB1705" s="406">
        <v>1.0281826676207553E-2</v>
      </c>
      <c r="AC1705" s="406">
        <v>1.0252279770751877E-2</v>
      </c>
      <c r="AD1705" s="407">
        <f t="shared" si="61"/>
        <v>0.29546905455675798</v>
      </c>
    </row>
    <row r="1706" spans="20:30" x14ac:dyDescent="0.2">
      <c r="T1706" s="400" t="s">
        <v>73</v>
      </c>
      <c r="U1706" s="413">
        <v>45177</v>
      </c>
      <c r="V1706" s="406">
        <v>1.0161971873118751E-2</v>
      </c>
      <c r="W1706" s="406">
        <v>1.0162039001154774E-2</v>
      </c>
      <c r="X1706" s="407">
        <f t="shared" si="60"/>
        <v>-6.7128036022184867E-4</v>
      </c>
      <c r="Z1706" s="400" t="s">
        <v>73</v>
      </c>
      <c r="AA1706" s="413">
        <v>45176</v>
      </c>
      <c r="AB1706" s="406">
        <v>1.0289659460187188E-2</v>
      </c>
      <c r="AC1706" s="406">
        <v>1.0260147181577787E-2</v>
      </c>
      <c r="AD1706" s="407">
        <f t="shared" si="61"/>
        <v>0.2951227860940181</v>
      </c>
    </row>
    <row r="1707" spans="20:30" x14ac:dyDescent="0.2">
      <c r="T1707" s="400" t="s">
        <v>73</v>
      </c>
      <c r="U1707" s="413">
        <v>45180</v>
      </c>
      <c r="V1707" s="406">
        <v>1.0169894071893662E-2</v>
      </c>
      <c r="W1707" s="406">
        <v>1.0169962460162781E-2</v>
      </c>
      <c r="X1707" s="407">
        <f t="shared" si="60"/>
        <v>-6.8388269118882516E-4</v>
      </c>
      <c r="Z1707" s="400" t="s">
        <v>73</v>
      </c>
      <c r="AA1707" s="413">
        <v>45177</v>
      </c>
      <c r="AB1707" s="406">
        <v>1.0297485006851084E-2</v>
      </c>
      <c r="AC1707" s="406">
        <v>1.0268005791990241E-2</v>
      </c>
      <c r="AD1707" s="407">
        <f t="shared" si="61"/>
        <v>0.29479214860843317</v>
      </c>
    </row>
    <row r="1708" spans="20:30" x14ac:dyDescent="0.2">
      <c r="T1708" s="400" t="s">
        <v>73</v>
      </c>
      <c r="U1708" s="413">
        <v>45181</v>
      </c>
      <c r="V1708" s="406">
        <v>1.0185719730881077E-2</v>
      </c>
      <c r="W1708" s="406">
        <v>1.0185790636577199E-2</v>
      </c>
      <c r="X1708" s="407">
        <f t="shared" si="60"/>
        <v>-7.0905696121850714E-4</v>
      </c>
      <c r="Z1708" s="400" t="s">
        <v>73</v>
      </c>
      <c r="AA1708" s="413">
        <v>45180</v>
      </c>
      <c r="AB1708" s="406">
        <v>1.0313111907621695E-2</v>
      </c>
      <c r="AC1708" s="406">
        <v>1.0283693596485174E-2</v>
      </c>
      <c r="AD1708" s="407">
        <f t="shared" si="61"/>
        <v>0.29418311136520869</v>
      </c>
    </row>
    <row r="1709" spans="20:30" x14ac:dyDescent="0.2">
      <c r="T1709" s="400" t="s">
        <v>73</v>
      </c>
      <c r="U1709" s="413">
        <v>45182</v>
      </c>
      <c r="V1709" s="406">
        <v>1.0201526595278737E-2</v>
      </c>
      <c r="W1709" s="406">
        <v>1.0201600015321726E-2</v>
      </c>
      <c r="X1709" s="407">
        <f t="shared" si="60"/>
        <v>-7.3420042989713608E-4</v>
      </c>
      <c r="Z1709" s="400" t="s">
        <v>73</v>
      </c>
      <c r="AA1709" s="413">
        <v>45181</v>
      </c>
      <c r="AB1709" s="406">
        <v>1.0328714547969327E-2</v>
      </c>
      <c r="AC1709" s="406">
        <v>1.02993519039627E-2</v>
      </c>
      <c r="AD1709" s="407">
        <f t="shared" si="61"/>
        <v>0.29362644006627331</v>
      </c>
    </row>
    <row r="1710" spans="20:30" x14ac:dyDescent="0.2">
      <c r="T1710" s="400" t="s">
        <v>73</v>
      </c>
      <c r="U1710" s="413">
        <v>45183</v>
      </c>
      <c r="V1710" s="406">
        <v>1.0209420602359487E-2</v>
      </c>
      <c r="W1710" s="406">
        <v>1.020949527785371E-2</v>
      </c>
      <c r="X1710" s="407">
        <f t="shared" si="60"/>
        <v>-7.4675494222270489E-4</v>
      </c>
      <c r="Z1710" s="400" t="s">
        <v>73</v>
      </c>
      <c r="AA1710" s="413">
        <v>45182</v>
      </c>
      <c r="AB1710" s="406">
        <v>1.0336503704236305E-2</v>
      </c>
      <c r="AC1710" s="406">
        <v>1.0307166268698563E-2</v>
      </c>
      <c r="AD1710" s="407">
        <f t="shared" si="61"/>
        <v>0.29337435537742096</v>
      </c>
    </row>
    <row r="1711" spans="20:30" x14ac:dyDescent="0.2">
      <c r="T1711" s="400" t="s">
        <v>73</v>
      </c>
      <c r="U1711" s="413">
        <v>45184</v>
      </c>
      <c r="V1711" s="406">
        <v>1.0217308937565998E-2</v>
      </c>
      <c r="W1711" s="406">
        <v>1.0217384867700956E-2</v>
      </c>
      <c r="X1711" s="407">
        <f t="shared" si="60"/>
        <v>-7.5930134957324924E-4</v>
      </c>
      <c r="Z1711" s="400" t="s">
        <v>73</v>
      </c>
      <c r="AA1711" s="413">
        <v>45183</v>
      </c>
      <c r="AB1711" s="406">
        <v>1.0344285541578629E-2</v>
      </c>
      <c r="AC1711" s="406">
        <v>1.0314971735771174E-2</v>
      </c>
      <c r="AD1711" s="407">
        <f t="shared" si="61"/>
        <v>0.29313805807455046</v>
      </c>
    </row>
    <row r="1712" spans="20:30" x14ac:dyDescent="0.2">
      <c r="T1712" s="400" t="s">
        <v>73</v>
      </c>
      <c r="U1712" s="413">
        <v>45187</v>
      </c>
      <c r="V1712" s="406">
        <v>1.022519158963393E-2</v>
      </c>
      <c r="W1712" s="406">
        <v>1.0225268773437044E-2</v>
      </c>
      <c r="X1712" s="407">
        <f t="shared" si="60"/>
        <v>-7.7183803114458382E-4</v>
      </c>
      <c r="Z1712" s="400" t="s">
        <v>73</v>
      </c>
      <c r="AA1712" s="413">
        <v>45184</v>
      </c>
      <c r="AB1712" s="406">
        <v>1.0352060046624928E-2</v>
      </c>
      <c r="AC1712" s="406">
        <v>1.0322768288972725E-2</v>
      </c>
      <c r="AD1712" s="407">
        <f t="shared" si="61"/>
        <v>0.29291757652202127</v>
      </c>
    </row>
    <row r="1713" spans="20:30" x14ac:dyDescent="0.2">
      <c r="T1713" s="400" t="s">
        <v>73</v>
      </c>
      <c r="U1713" s="413">
        <v>45188</v>
      </c>
      <c r="V1713" s="406">
        <v>1.0240937894500887E-2</v>
      </c>
      <c r="W1713" s="406">
        <v>1.0241017582329983E-2</v>
      </c>
      <c r="X1713" s="407">
        <f t="shared" si="60"/>
        <v>-7.9687829095814733E-4</v>
      </c>
      <c r="Z1713" s="400" t="s">
        <v>73</v>
      </c>
      <c r="AA1713" s="413">
        <v>45187</v>
      </c>
      <c r="AB1713" s="406">
        <v>1.0367584547939153E-2</v>
      </c>
      <c r="AC1713" s="406">
        <v>1.0338331601646669E-2</v>
      </c>
      <c r="AD1713" s="407">
        <f t="shared" si="61"/>
        <v>0.2925294629248405</v>
      </c>
    </row>
    <row r="1714" spans="20:30" x14ac:dyDescent="0.2">
      <c r="T1714" s="400" t="s">
        <v>73</v>
      </c>
      <c r="U1714" s="413">
        <v>45189</v>
      </c>
      <c r="V1714" s="406">
        <v>1.0256665144142495E-2</v>
      </c>
      <c r="W1714" s="406">
        <v>1.0256747332811383E-2</v>
      </c>
      <c r="X1714" s="407">
        <f t="shared" si="60"/>
        <v>-8.2188668888011351E-4</v>
      </c>
      <c r="Z1714" s="400" t="s">
        <v>73</v>
      </c>
      <c r="AA1714" s="413">
        <v>45188</v>
      </c>
      <c r="AB1714" s="406">
        <v>1.0383084472686108E-2</v>
      </c>
      <c r="AC1714" s="406">
        <v>1.0353865039552155E-2</v>
      </c>
      <c r="AD1714" s="407">
        <f t="shared" si="61"/>
        <v>0.29219433133952782</v>
      </c>
    </row>
    <row r="1715" spans="20:30" x14ac:dyDescent="0.2">
      <c r="T1715" s="400" t="s">
        <v>73</v>
      </c>
      <c r="U1715" s="413">
        <v>45190</v>
      </c>
      <c r="V1715" s="406">
        <v>1.0264519213410329E-2</v>
      </c>
      <c r="W1715" s="406">
        <v>1.0264602650803424E-2</v>
      </c>
      <c r="X1715" s="407">
        <f t="shared" si="60"/>
        <v>-8.343739309538134E-4</v>
      </c>
      <c r="Z1715" s="400" t="s">
        <v>73</v>
      </c>
      <c r="AA1715" s="413">
        <v>45189</v>
      </c>
      <c r="AB1715" s="406">
        <v>1.0390822112757894E-2</v>
      </c>
      <c r="AC1715" s="406">
        <v>1.036161678068024E-2</v>
      </c>
      <c r="AD1715" s="407">
        <f t="shared" si="61"/>
        <v>0.29205332077654467</v>
      </c>
    </row>
    <row r="1716" spans="20:30" x14ac:dyDescent="0.2">
      <c r="T1716" s="400" t="s">
        <v>73</v>
      </c>
      <c r="U1716" s="413">
        <v>45191</v>
      </c>
      <c r="V1716" s="406">
        <v>1.0272367532517996E-2</v>
      </c>
      <c r="W1716" s="406">
        <v>1.0272452217824808E-2</v>
      </c>
      <c r="X1716" s="407">
        <f t="shared" si="60"/>
        <v>-8.4685306812187777E-4</v>
      </c>
      <c r="Z1716" s="400" t="s">
        <v>73</v>
      </c>
      <c r="AA1716" s="413">
        <v>45190</v>
      </c>
      <c r="AB1716" s="406">
        <v>1.0398552339248945E-2</v>
      </c>
      <c r="AC1716" s="406">
        <v>1.0369359510849586E-2</v>
      </c>
      <c r="AD1716" s="407">
        <f t="shared" si="61"/>
        <v>0.29192828399358595</v>
      </c>
    </row>
    <row r="1717" spans="20:30" x14ac:dyDescent="0.2">
      <c r="T1717" s="400" t="s">
        <v>73</v>
      </c>
      <c r="U1717" s="413">
        <v>45194</v>
      </c>
      <c r="V1717" s="406">
        <v>1.0280210090364084E-2</v>
      </c>
      <c r="W1717" s="406">
        <v>1.0280296022449942E-2</v>
      </c>
      <c r="X1717" s="407">
        <f t="shared" si="60"/>
        <v>-8.5932085858511642E-4</v>
      </c>
      <c r="Z1717" s="400" t="s">
        <v>73</v>
      </c>
      <c r="AA1717" s="413">
        <v>45191</v>
      </c>
      <c r="AB1717" s="406">
        <v>1.0406275138545607E-2</v>
      </c>
      <c r="AC1717" s="406">
        <v>1.0377093213772188E-2</v>
      </c>
      <c r="AD1717" s="407">
        <f t="shared" si="61"/>
        <v>0.29181924773418955</v>
      </c>
    </row>
    <row r="1718" spans="20:30" x14ac:dyDescent="0.2">
      <c r="T1718" s="400" t="s">
        <v>73</v>
      </c>
      <c r="U1718" s="413">
        <v>45195</v>
      </c>
      <c r="V1718" s="406">
        <v>1.0295875946066502E-2</v>
      </c>
      <c r="W1718" s="406">
        <v>1.0295964368423649E-2</v>
      </c>
      <c r="X1718" s="407">
        <f t="shared" si="60"/>
        <v>-8.842235714630331E-4</v>
      </c>
      <c r="Z1718" s="400" t="s">
        <v>73</v>
      </c>
      <c r="AA1718" s="413">
        <v>45194</v>
      </c>
      <c r="AB1718" s="406">
        <v>1.0421695912025502E-2</v>
      </c>
      <c r="AC1718" s="406">
        <v>1.0392530448250522E-2</v>
      </c>
      <c r="AD1718" s="407">
        <f t="shared" si="61"/>
        <v>0.29165463774979627</v>
      </c>
    </row>
    <row r="1719" spans="20:30" x14ac:dyDescent="0.2">
      <c r="T1719" s="400" t="s">
        <v>73</v>
      </c>
      <c r="U1719" s="413">
        <v>45196</v>
      </c>
      <c r="V1719" s="406">
        <v>1.0311522485772854E-2</v>
      </c>
      <c r="W1719" s="406">
        <v>1.0311613395087018E-2</v>
      </c>
      <c r="X1719" s="407">
        <f t="shared" si="60"/>
        <v>-9.090931416336212E-4</v>
      </c>
      <c r="Z1719" s="400" t="s">
        <v>73</v>
      </c>
      <c r="AA1719" s="413">
        <v>45195</v>
      </c>
      <c r="AB1719" s="406">
        <v>1.043709179253354E-2</v>
      </c>
      <c r="AC1719" s="406">
        <v>1.0407937430279431E-2</v>
      </c>
      <c r="AD1719" s="407">
        <f t="shared" si="61"/>
        <v>0.2915436225410864</v>
      </c>
    </row>
    <row r="1720" spans="20:30" x14ac:dyDescent="0.2">
      <c r="T1720" s="400" t="s">
        <v>73</v>
      </c>
      <c r="U1720" s="413">
        <v>45197</v>
      </c>
      <c r="V1720" s="406">
        <v>1.0319336069713076E-2</v>
      </c>
      <c r="W1720" s="406">
        <v>1.0319428220862343E-2</v>
      </c>
      <c r="X1720" s="407">
        <f t="shared" si="60"/>
        <v>-9.215114926686141E-4</v>
      </c>
      <c r="Z1720" s="400" t="s">
        <v>73</v>
      </c>
      <c r="AA1720" s="413">
        <v>45196</v>
      </c>
      <c r="AB1720" s="406">
        <v>1.0444777252521397E-2</v>
      </c>
      <c r="AC1720" s="406">
        <v>1.0415625754569776E-2</v>
      </c>
      <c r="AD1720" s="407">
        <f t="shared" si="61"/>
        <v>0.29151497951620742</v>
      </c>
    </row>
    <row r="1721" spans="20:30" x14ac:dyDescent="0.2">
      <c r="T1721" s="400" t="s">
        <v>73</v>
      </c>
      <c r="U1721" s="413">
        <v>45198</v>
      </c>
      <c r="V1721" s="406">
        <v>1.0327143825288697E-2</v>
      </c>
      <c r="W1721" s="406">
        <v>1.0327237217219445E-2</v>
      </c>
      <c r="X1721" s="407">
        <f t="shared" si="60"/>
        <v>-9.3391930747893648E-4</v>
      </c>
      <c r="Z1721" s="400" t="s">
        <v>73</v>
      </c>
      <c r="AA1721" s="413">
        <v>45197</v>
      </c>
      <c r="AB1721" s="406">
        <v>1.0452455203948717E-2</v>
      </c>
      <c r="AC1721" s="406">
        <v>1.0423304954687393E-2</v>
      </c>
      <c r="AD1721" s="407">
        <f t="shared" si="61"/>
        <v>0.29150249261323746</v>
      </c>
    </row>
    <row r="1722" spans="20:30" x14ac:dyDescent="0.2">
      <c r="T1722" s="400" t="s">
        <v>73</v>
      </c>
      <c r="U1722" s="413">
        <v>45201</v>
      </c>
      <c r="V1722" s="406">
        <v>1.0334945741397485E-2</v>
      </c>
      <c r="W1722" s="406">
        <v>1.0335040373137134E-2</v>
      </c>
      <c r="X1722" s="407">
        <f t="shared" si="60"/>
        <v>-9.4631739649270186E-4</v>
      </c>
      <c r="Z1722" s="400" t="s">
        <v>73</v>
      </c>
      <c r="AA1722" s="413">
        <v>45198</v>
      </c>
      <c r="AB1722" s="406">
        <v>1.0460125633282058E-2</v>
      </c>
      <c r="AC1722" s="406">
        <v>1.0430975014262404E-2</v>
      </c>
      <c r="AD1722" s="407">
        <f t="shared" si="61"/>
        <v>0.29150619019653601</v>
      </c>
    </row>
    <row r="1723" spans="20:30" x14ac:dyDescent="0.2">
      <c r="T1723" s="400" t="s">
        <v>73</v>
      </c>
      <c r="U1723" s="413">
        <v>45202</v>
      </c>
      <c r="V1723" s="406">
        <v>1.0350530052767244E-2</v>
      </c>
      <c r="W1723" s="406">
        <v>1.0350627160642964E-2</v>
      </c>
      <c r="X1723" s="407">
        <f t="shared" si="60"/>
        <v>-9.7107875719759651E-4</v>
      </c>
      <c r="Z1723" s="400" t="s">
        <v>73</v>
      </c>
      <c r="AA1723" s="413">
        <v>45201</v>
      </c>
      <c r="AB1723" s="406">
        <v>1.0475441350489492E-2</v>
      </c>
      <c r="AC1723" s="406">
        <v>1.0446284584258194E-2</v>
      </c>
      <c r="AD1723" s="407">
        <f t="shared" si="61"/>
        <v>0.29156766231297826</v>
      </c>
    </row>
    <row r="1724" spans="20:30" x14ac:dyDescent="0.2">
      <c r="T1724" s="400" t="s">
        <v>73</v>
      </c>
      <c r="U1724" s="413">
        <v>45203</v>
      </c>
      <c r="V1724" s="406">
        <v>1.0366094787403071E-2</v>
      </c>
      <c r="W1724" s="406">
        <v>1.0366194368004183E-2</v>
      </c>
      <c r="X1724" s="407">
        <f t="shared" si="60"/>
        <v>-9.9580601112259082E-4</v>
      </c>
      <c r="Z1724" s="400" t="s">
        <v>73</v>
      </c>
      <c r="AA1724" s="413">
        <v>45202</v>
      </c>
      <c r="AB1724" s="406">
        <v>1.0490731858505683E-2</v>
      </c>
      <c r="AC1724" s="406">
        <v>1.0461563524100312E-2</v>
      </c>
      <c r="AD1724" s="407">
        <f t="shared" si="61"/>
        <v>0.29168334405371005</v>
      </c>
    </row>
    <row r="1725" spans="20:30" x14ac:dyDescent="0.2">
      <c r="T1725" s="400" t="s">
        <v>73</v>
      </c>
      <c r="U1725" s="413">
        <v>45204</v>
      </c>
      <c r="V1725" s="406">
        <v>1.0373867338500802E-2</v>
      </c>
      <c r="W1725" s="406">
        <v>1.0373968153723745E-2</v>
      </c>
      <c r="X1725" s="407">
        <f t="shared" si="60"/>
        <v>-1.0081522294237699E-3</v>
      </c>
      <c r="Z1725" s="400" t="s">
        <v>73</v>
      </c>
      <c r="AA1725" s="413">
        <v>45203</v>
      </c>
      <c r="AB1725" s="406">
        <v>1.0498364474034422E-2</v>
      </c>
      <c r="AC1725" s="406">
        <v>1.0469187638565906E-2</v>
      </c>
      <c r="AD1725" s="407">
        <f t="shared" si="61"/>
        <v>0.29176835468516099</v>
      </c>
    </row>
    <row r="1726" spans="20:30" x14ac:dyDescent="0.2">
      <c r="T1726" s="400" t="s">
        <v>73</v>
      </c>
      <c r="U1726" s="413">
        <v>45205</v>
      </c>
      <c r="V1726" s="406">
        <v>1.0381633982948077E-2</v>
      </c>
      <c r="W1726" s="406">
        <v>1.0381736031820271E-2</v>
      </c>
      <c r="X1726" s="407">
        <f t="shared" si="60"/>
        <v>-1.0204887219457393E-3</v>
      </c>
      <c r="Z1726" s="400" t="s">
        <v>73</v>
      </c>
      <c r="AA1726" s="413">
        <v>45204</v>
      </c>
      <c r="AB1726" s="406">
        <v>1.0505989486103482E-2</v>
      </c>
      <c r="AC1726" s="406">
        <v>1.0476802515401267E-2</v>
      </c>
      <c r="AD1726" s="407">
        <f t="shared" si="61"/>
        <v>0.29186970702215276</v>
      </c>
    </row>
    <row r="1727" spans="20:30" x14ac:dyDescent="0.2">
      <c r="T1727" s="400" t="s">
        <v>73</v>
      </c>
      <c r="U1727" s="413">
        <v>45208</v>
      </c>
      <c r="V1727" s="406">
        <v>1.0389394709723289E-2</v>
      </c>
      <c r="W1727" s="406">
        <v>1.0389497991191111E-2</v>
      </c>
      <c r="X1727" s="407">
        <f t="shared" si="60"/>
        <v>-1.0328146782256908E-3</v>
      </c>
      <c r="Z1727" s="400" t="s">
        <v>73</v>
      </c>
      <c r="AA1727" s="413">
        <v>45205</v>
      </c>
      <c r="AB1727" s="406">
        <v>1.0513606881341087E-2</v>
      </c>
      <c r="AC1727" s="406">
        <v>1.0484408138398184E-2</v>
      </c>
      <c r="AD1727" s="407">
        <f t="shared" si="61"/>
        <v>0.29198742942902756</v>
      </c>
    </row>
    <row r="1728" spans="20:30" x14ac:dyDescent="0.2">
      <c r="T1728" s="400" t="s">
        <v>73</v>
      </c>
      <c r="U1728" s="413">
        <v>45209</v>
      </c>
      <c r="V1728" s="406">
        <v>1.0404896381716862E-2</v>
      </c>
      <c r="W1728" s="406">
        <v>1.0405002124778167E-2</v>
      </c>
      <c r="X1728" s="407">
        <f t="shared" si="60"/>
        <v>-1.0574306130543831E-3</v>
      </c>
      <c r="Z1728" s="400" t="s">
        <v>73</v>
      </c>
      <c r="AA1728" s="413">
        <v>45208</v>
      </c>
      <c r="AB1728" s="406">
        <v>1.0528816213837337E-2</v>
      </c>
      <c r="AC1728" s="406">
        <v>1.0499588457609675E-2</v>
      </c>
      <c r="AD1728" s="407">
        <f t="shared" si="61"/>
        <v>0.29227756227661816</v>
      </c>
    </row>
    <row r="1729" spans="20:30" x14ac:dyDescent="0.2">
      <c r="T1729" s="400" t="s">
        <v>73</v>
      </c>
      <c r="U1729" s="413">
        <v>45210</v>
      </c>
      <c r="V1729" s="406">
        <v>1.0420378216186575E-2</v>
      </c>
      <c r="W1729" s="406">
        <v>1.0420486417419649E-2</v>
      </c>
      <c r="X1729" s="407">
        <f t="shared" si="60"/>
        <v>-1.0820123307400675E-3</v>
      </c>
      <c r="Z1729" s="400" t="s">
        <v>73</v>
      </c>
      <c r="AA1729" s="413">
        <v>45209</v>
      </c>
      <c r="AB1729" s="406">
        <v>1.0544000020949455E-2</v>
      </c>
      <c r="AC1729" s="406">
        <v>1.0514737769052849E-2</v>
      </c>
      <c r="AD1729" s="407">
        <f t="shared" si="61"/>
        <v>0.29262251896606389</v>
      </c>
    </row>
    <row r="1730" spans="20:30" x14ac:dyDescent="0.2">
      <c r="T1730" s="400" t="s">
        <v>73</v>
      </c>
      <c r="U1730" s="413">
        <v>45211</v>
      </c>
      <c r="V1730" s="406">
        <v>1.0428109186845705E-2</v>
      </c>
      <c r="W1730" s="406">
        <v>1.0428218615325254E-2</v>
      </c>
      <c r="X1730" s="407">
        <f t="shared" si="60"/>
        <v>-1.0942847954859003E-3</v>
      </c>
      <c r="Z1730" s="400" t="s">
        <v>73</v>
      </c>
      <c r="AA1730" s="413">
        <v>45210</v>
      </c>
      <c r="AB1730" s="406">
        <v>1.0551579127886828E-2</v>
      </c>
      <c r="AC1730" s="406">
        <v>1.0522296880382307E-2</v>
      </c>
      <c r="AD1730" s="407">
        <f t="shared" si="61"/>
        <v>0.2928224750452062</v>
      </c>
    </row>
    <row r="1731" spans="20:30" x14ac:dyDescent="0.2">
      <c r="T1731" s="400" t="s">
        <v>73</v>
      </c>
      <c r="U1731" s="413">
        <v>45212</v>
      </c>
      <c r="V1731" s="406">
        <v>1.0435834172731485E-2</v>
      </c>
      <c r="W1731" s="406">
        <v>1.0435944827322841E-2</v>
      </c>
      <c r="X1731" s="407">
        <f t="shared" si="60"/>
        <v>-1.1065459135616018E-3</v>
      </c>
      <c r="Z1731" s="400" t="s">
        <v>73</v>
      </c>
      <c r="AA1731" s="413">
        <v>45211</v>
      </c>
      <c r="AB1731" s="406">
        <v>1.0559150536466264E-2</v>
      </c>
      <c r="AC1731" s="406">
        <v>1.0529846640787002E-2</v>
      </c>
      <c r="AD1731" s="407">
        <f t="shared" si="61"/>
        <v>0.29303895679261283</v>
      </c>
    </row>
    <row r="1732" spans="20:30" x14ac:dyDescent="0.2">
      <c r="T1732" s="400" t="s">
        <v>73</v>
      </c>
      <c r="U1732" s="413">
        <v>45215</v>
      </c>
      <c r="V1732" s="406">
        <v>1.0443553162658959E-2</v>
      </c>
      <c r="W1732" s="406">
        <v>1.0443665042389548E-2</v>
      </c>
      <c r="X1732" s="407">
        <f t="shared" si="60"/>
        <v>-1.118797305892788E-3</v>
      </c>
      <c r="Z1732" s="400" t="s">
        <v>73</v>
      </c>
      <c r="AA1732" s="413">
        <v>45212</v>
      </c>
      <c r="AB1732" s="406">
        <v>1.0566714233233665E-2</v>
      </c>
      <c r="AC1732" s="406">
        <v>1.0537387034138489E-2</v>
      </c>
      <c r="AD1732" s="407">
        <f t="shared" si="61"/>
        <v>0.29327199095175238</v>
      </c>
    </row>
    <row r="1733" spans="20:30" x14ac:dyDescent="0.2">
      <c r="T1733" s="400" t="s">
        <v>73</v>
      </c>
      <c r="U1733" s="413">
        <v>45216</v>
      </c>
      <c r="V1733" s="406">
        <v>1.0458971100087127E-2</v>
      </c>
      <c r="W1733" s="406">
        <v>1.0459085426596473E-2</v>
      </c>
      <c r="X1733" s="407">
        <f t="shared" si="60"/>
        <v>-1.1432650934631305E-3</v>
      </c>
      <c r="Z1733" s="400" t="s">
        <v>73</v>
      </c>
      <c r="AA1733" s="413">
        <v>45215</v>
      </c>
      <c r="AB1733" s="406">
        <v>1.0581815852768277E-2</v>
      </c>
      <c r="AC1733" s="406">
        <v>1.0552436516275885E-2</v>
      </c>
      <c r="AD1733" s="407">
        <f t="shared" si="61"/>
        <v>0.29379336492392494</v>
      </c>
    </row>
    <row r="1734" spans="20:30" x14ac:dyDescent="0.2">
      <c r="T1734" s="400" t="s">
        <v>73</v>
      </c>
      <c r="U1734" s="413">
        <v>45217</v>
      </c>
      <c r="V1734" s="406">
        <v>1.0474368939440483E-2</v>
      </c>
      <c r="W1734" s="406">
        <v>1.0474485708948654E-2</v>
      </c>
      <c r="X1734" s="407">
        <f t="shared" si="60"/>
        <v>-1.1676950817038345E-3</v>
      </c>
      <c r="Z1734" s="400" t="s">
        <v>73</v>
      </c>
      <c r="AA1734" s="413">
        <v>45216</v>
      </c>
      <c r="AB1734" s="406">
        <v>1.0596891630537545E-2</v>
      </c>
      <c r="AC1734" s="406">
        <v>1.0567454612852486E-2</v>
      </c>
      <c r="AD1734" s="407">
        <f t="shared" si="61"/>
        <v>0.29437017685058492</v>
      </c>
    </row>
    <row r="1735" spans="20:30" x14ac:dyDescent="0.2">
      <c r="T1735" s="400" t="s">
        <v>73</v>
      </c>
      <c r="U1735" s="413">
        <v>45218</v>
      </c>
      <c r="V1735" s="406">
        <v>1.0482057781985349E-2</v>
      </c>
      <c r="W1735" s="406">
        <v>1.0482175771364646E-2</v>
      </c>
      <c r="X1735" s="407">
        <f t="shared" si="60"/>
        <v>-1.1798937929637099E-3</v>
      </c>
      <c r="Z1735" s="400" t="s">
        <v>73</v>
      </c>
      <c r="AA1735" s="413">
        <v>45217</v>
      </c>
      <c r="AB1735" s="406">
        <v>1.0604416564671761E-2</v>
      </c>
      <c r="AC1735" s="406">
        <v>1.0574947927979058E-2</v>
      </c>
      <c r="AD1735" s="407">
        <f t="shared" si="61"/>
        <v>0.29468636692703276</v>
      </c>
    </row>
    <row r="1736" spans="20:30" x14ac:dyDescent="0.2">
      <c r="T1736" s="400" t="s">
        <v>73</v>
      </c>
      <c r="U1736" s="413">
        <v>45219</v>
      </c>
      <c r="V1736" s="406">
        <v>1.0489740561632739E-2</v>
      </c>
      <c r="W1736" s="406">
        <v>1.0489859769586407E-2</v>
      </c>
      <c r="X1736" s="407">
        <f t="shared" ref="X1736:X1799" si="62">(V1736-W1736)*10000</f>
        <v>-1.1920795366798798E-3</v>
      </c>
      <c r="Z1736" s="400" t="s">
        <v>73</v>
      </c>
      <c r="AA1736" s="413">
        <v>45218</v>
      </c>
      <c r="AB1736" s="406">
        <v>1.0611933705548532E-2</v>
      </c>
      <c r="AC1736" s="406">
        <v>1.0582431778966129E-2</v>
      </c>
      <c r="AD1736" s="407">
        <f t="shared" ref="AD1736:AD1799" si="63">(AB1736-AC1736)*10000</f>
        <v>0.29501926582402305</v>
      </c>
    </row>
    <row r="1737" spans="20:30" x14ac:dyDescent="0.2">
      <c r="T1737" s="400" t="s">
        <v>73</v>
      </c>
      <c r="U1737" s="413">
        <v>45222</v>
      </c>
      <c r="V1737" s="406">
        <v>1.0497417267116225E-2</v>
      </c>
      <c r="W1737" s="406">
        <v>1.0497537692590646E-2</v>
      </c>
      <c r="X1737" s="407">
        <f t="shared" si="62"/>
        <v>-1.2042547442060736E-3</v>
      </c>
      <c r="Z1737" s="400" t="s">
        <v>73</v>
      </c>
      <c r="AA1737" s="413">
        <v>45219</v>
      </c>
      <c r="AB1737" s="406">
        <v>1.0619443039713333E-2</v>
      </c>
      <c r="AC1737" s="406">
        <v>1.0589906149360648E-2</v>
      </c>
      <c r="AD1737" s="407">
        <f t="shared" si="63"/>
        <v>0.29536890352684086</v>
      </c>
    </row>
    <row r="1738" spans="20:30" x14ac:dyDescent="0.2">
      <c r="T1738" s="400" t="s">
        <v>73</v>
      </c>
      <c r="U1738" s="413">
        <v>45223</v>
      </c>
      <c r="V1738" s="406">
        <v>1.0512750375055098E-2</v>
      </c>
      <c r="W1738" s="406">
        <v>1.0512873231897417E-2</v>
      </c>
      <c r="X1738" s="407">
        <f t="shared" si="62"/>
        <v>-1.2285684231928828E-3</v>
      </c>
      <c r="Z1738" s="400" t="s">
        <v>73</v>
      </c>
      <c r="AA1738" s="413">
        <v>45222</v>
      </c>
      <c r="AB1738" s="406">
        <v>1.063443561777069E-2</v>
      </c>
      <c r="AC1738" s="406">
        <v>1.0604823208178859E-2</v>
      </c>
      <c r="AD1738" s="407">
        <f t="shared" si="63"/>
        <v>0.29612409591830979</v>
      </c>
    </row>
    <row r="1739" spans="20:30" x14ac:dyDescent="0.2">
      <c r="T1739" s="400" t="s">
        <v>73</v>
      </c>
      <c r="U1739" s="413">
        <v>45224</v>
      </c>
      <c r="V1739" s="406">
        <v>1.0528063124078264E-2</v>
      </c>
      <c r="W1739" s="406">
        <v>1.0528188408532183E-2</v>
      </c>
      <c r="X1739" s="407">
        <f t="shared" si="62"/>
        <v>-1.2528445391887799E-3</v>
      </c>
      <c r="Z1739" s="400" t="s">
        <v>73</v>
      </c>
      <c r="AA1739" s="413">
        <v>45223</v>
      </c>
      <c r="AB1739" s="406">
        <v>1.0649402037782087E-2</v>
      </c>
      <c r="AC1739" s="406">
        <v>1.0619708503783482E-2</v>
      </c>
      <c r="AD1739" s="407">
        <f t="shared" si="63"/>
        <v>0.29693533998604793</v>
      </c>
    </row>
    <row r="1740" spans="20:30" x14ac:dyDescent="0.2">
      <c r="T1740" s="400" t="s">
        <v>73</v>
      </c>
      <c r="U1740" s="413">
        <v>45225</v>
      </c>
      <c r="V1740" s="406">
        <v>1.0535709291156334E-2</v>
      </c>
      <c r="W1740" s="406">
        <v>1.0535835787619772E-2</v>
      </c>
      <c r="X1740" s="407">
        <f t="shared" si="62"/>
        <v>-1.2649646343766696E-3</v>
      </c>
      <c r="Z1740" s="400" t="s">
        <v>73</v>
      </c>
      <c r="AA1740" s="413">
        <v>45224</v>
      </c>
      <c r="AB1740" s="406">
        <v>1.0656872134900288E-2</v>
      </c>
      <c r="AC1740" s="406">
        <v>1.0627135229477253E-2</v>
      </c>
      <c r="AD1740" s="407">
        <f t="shared" si="63"/>
        <v>0.29736905423035853</v>
      </c>
    </row>
    <row r="1741" spans="20:30" x14ac:dyDescent="0.2">
      <c r="T1741" s="400" t="s">
        <v>73</v>
      </c>
      <c r="U1741" s="413">
        <v>45226</v>
      </c>
      <c r="V1741" s="406">
        <v>1.0543349317050739E-2</v>
      </c>
      <c r="W1741" s="406">
        <v>1.0543477024389033E-2</v>
      </c>
      <c r="X1741" s="407">
        <f t="shared" si="62"/>
        <v>-1.2770733829464698E-3</v>
      </c>
      <c r="Z1741" s="400" t="s">
        <v>73</v>
      </c>
      <c r="AA1741" s="413">
        <v>45225</v>
      </c>
      <c r="AB1741" s="406">
        <v>1.0664334343861567E-2</v>
      </c>
      <c r="AC1741" s="406">
        <v>1.0634552377654725E-2</v>
      </c>
      <c r="AD1741" s="407">
        <f t="shared" si="63"/>
        <v>0.29781966206841526</v>
      </c>
    </row>
    <row r="1742" spans="20:30" x14ac:dyDescent="0.2">
      <c r="T1742" s="400" t="s">
        <v>73</v>
      </c>
      <c r="U1742" s="413">
        <v>45229</v>
      </c>
      <c r="V1742" s="406">
        <v>1.0550983190577803E-2</v>
      </c>
      <c r="W1742" s="406">
        <v>1.0551112107575243E-2</v>
      </c>
      <c r="X1742" s="407">
        <f t="shared" si="62"/>
        <v>-1.2891699744006779E-3</v>
      </c>
      <c r="Z1742" s="400" t="s">
        <v>73</v>
      </c>
      <c r="AA1742" s="413">
        <v>45226</v>
      </c>
      <c r="AB1742" s="406">
        <v>1.0671788651294161E-2</v>
      </c>
      <c r="AC1742" s="406">
        <v>1.0641959932188744E-2</v>
      </c>
      <c r="AD1742" s="407">
        <f t="shared" si="63"/>
        <v>0.29828719105416679</v>
      </c>
    </row>
    <row r="1743" spans="20:30" x14ac:dyDescent="0.2">
      <c r="T1743" s="400" t="s">
        <v>73</v>
      </c>
      <c r="U1743" s="413">
        <v>45230</v>
      </c>
      <c r="V1743" s="406">
        <v>1.0566230373748174E-2</v>
      </c>
      <c r="W1743" s="406">
        <v>1.0566361706484889E-2</v>
      </c>
      <c r="X1743" s="407">
        <f t="shared" si="62"/>
        <v>-1.3133273671535328E-3</v>
      </c>
      <c r="Z1743" s="400" t="s">
        <v>73</v>
      </c>
      <c r="AA1743" s="413">
        <v>45229</v>
      </c>
      <c r="AB1743" s="406">
        <v>1.0686670859472234E-2</v>
      </c>
      <c r="AC1743" s="406">
        <v>1.0656742981271708E-2</v>
      </c>
      <c r="AD1743" s="407">
        <f t="shared" si="63"/>
        <v>0.29927878200525226</v>
      </c>
    </row>
    <row r="1744" spans="20:30" x14ac:dyDescent="0.2">
      <c r="T1744" s="400" t="s">
        <v>73</v>
      </c>
      <c r="U1744" s="413">
        <v>45231</v>
      </c>
      <c r="V1744" s="406">
        <v>1.0581456937338668E-2</v>
      </c>
      <c r="W1744" s="406">
        <v>1.0581590681950243E-2</v>
      </c>
      <c r="X1744" s="407">
        <f t="shared" si="62"/>
        <v>-1.3374461157490691E-3</v>
      </c>
      <c r="Z1744" s="400" t="s">
        <v>73</v>
      </c>
      <c r="AA1744" s="413">
        <v>45230</v>
      </c>
      <c r="AB1744" s="406">
        <v>1.0701526593358364E-2</v>
      </c>
      <c r="AC1744" s="406">
        <v>1.0671493889482738E-2</v>
      </c>
      <c r="AD1744" s="407">
        <f t="shared" si="63"/>
        <v>0.30032703875625466</v>
      </c>
    </row>
    <row r="1745" spans="20:30" x14ac:dyDescent="0.2">
      <c r="T1745" s="400" t="s">
        <v>73</v>
      </c>
      <c r="U1745" s="413">
        <v>45232</v>
      </c>
      <c r="V1745" s="406">
        <v>1.0589059881355346E-2</v>
      </c>
      <c r="W1745" s="406">
        <v>1.0589194829952752E-2</v>
      </c>
      <c r="X1745" s="407">
        <f t="shared" si="62"/>
        <v>-1.3494859740607879E-3</v>
      </c>
      <c r="Z1745" s="400" t="s">
        <v>73</v>
      </c>
      <c r="AA1745" s="413">
        <v>45231</v>
      </c>
      <c r="AB1745" s="406">
        <v>1.0708941189167721E-2</v>
      </c>
      <c r="AC1745" s="406">
        <v>1.0678853232676942E-2</v>
      </c>
      <c r="AD1745" s="407">
        <f t="shared" si="63"/>
        <v>0.30087956490778767</v>
      </c>
    </row>
    <row r="1746" spans="20:30" x14ac:dyDescent="0.2">
      <c r="T1746" s="400" t="s">
        <v>73</v>
      </c>
      <c r="U1746" s="413">
        <v>45233</v>
      </c>
      <c r="V1746" s="406">
        <v>1.0596656605983244E-2</v>
      </c>
      <c r="W1746" s="406">
        <v>1.0596792757431819E-2</v>
      </c>
      <c r="X1746" s="407">
        <f t="shared" si="62"/>
        <v>-1.361514485754417E-3</v>
      </c>
      <c r="Z1746" s="400" t="s">
        <v>73</v>
      </c>
      <c r="AA1746" s="413">
        <v>45232</v>
      </c>
      <c r="AB1746" s="406">
        <v>1.0716347802082788E-2</v>
      </c>
      <c r="AC1746" s="406">
        <v>1.0686202885059117E-2</v>
      </c>
      <c r="AD1746" s="407">
        <f t="shared" si="63"/>
        <v>0.30144917023671586</v>
      </c>
    </row>
    <row r="1747" spans="20:30" x14ac:dyDescent="0.2">
      <c r="T1747" s="400" t="s">
        <v>73</v>
      </c>
      <c r="U1747" s="413">
        <v>45236</v>
      </c>
      <c r="V1747" s="406">
        <v>1.0604247099877027E-2</v>
      </c>
      <c r="W1747" s="406">
        <v>1.0604384453123153E-2</v>
      </c>
      <c r="X1747" s="407">
        <f t="shared" si="62"/>
        <v>-1.3735324612580702E-3</v>
      </c>
      <c r="Z1747" s="400" t="s">
        <v>73</v>
      </c>
      <c r="AA1747" s="413">
        <v>45233</v>
      </c>
      <c r="AB1747" s="406">
        <v>1.0723746418570154E-2</v>
      </c>
      <c r="AC1747" s="406">
        <v>1.0693542830421501E-2</v>
      </c>
      <c r="AD1747" s="407">
        <f t="shared" si="63"/>
        <v>0.30203588148652527</v>
      </c>
    </row>
    <row r="1748" spans="20:30" x14ac:dyDescent="0.2">
      <c r="T1748" s="400" t="s">
        <v>73</v>
      </c>
      <c r="U1748" s="413">
        <v>45237</v>
      </c>
      <c r="V1748" s="406">
        <v>1.0619407263352899E-2</v>
      </c>
      <c r="W1748" s="406">
        <v>1.0619547016167907E-2</v>
      </c>
      <c r="X1748" s="407">
        <f t="shared" si="62"/>
        <v>-1.3975281500794301E-3</v>
      </c>
      <c r="Z1748" s="400" t="s">
        <v>73</v>
      </c>
      <c r="AA1748" s="413">
        <v>45236</v>
      </c>
      <c r="AB1748" s="406">
        <v>1.07385169284515E-2</v>
      </c>
      <c r="AC1748" s="406">
        <v>1.0708190283539278E-2</v>
      </c>
      <c r="AD1748" s="407">
        <f t="shared" si="63"/>
        <v>0.30326644912221506</v>
      </c>
    </row>
    <row r="1749" spans="20:30" x14ac:dyDescent="0.2">
      <c r="T1749" s="400" t="s">
        <v>73</v>
      </c>
      <c r="U1749" s="413">
        <v>45238</v>
      </c>
      <c r="V1749" s="406">
        <v>1.0634546546463673E-2</v>
      </c>
      <c r="W1749" s="406">
        <v>1.0634688694905024E-2</v>
      </c>
      <c r="X1749" s="407">
        <f t="shared" si="62"/>
        <v>-1.4214844135107541E-3</v>
      </c>
      <c r="Z1749" s="400" t="s">
        <v>73</v>
      </c>
      <c r="AA1749" s="413">
        <v>45237</v>
      </c>
      <c r="AB1749" s="406">
        <v>1.0753260647782746E-2</v>
      </c>
      <c r="AC1749" s="406">
        <v>1.0722805218076514E-2</v>
      </c>
      <c r="AD1749" s="407">
        <f t="shared" si="63"/>
        <v>0.30455429706232817</v>
      </c>
    </row>
    <row r="1750" spans="20:30" x14ac:dyDescent="0.2">
      <c r="T1750" s="400" t="s">
        <v>73</v>
      </c>
      <c r="U1750" s="413">
        <v>45239</v>
      </c>
      <c r="V1750" s="406">
        <v>1.0642105719742247E-2</v>
      </c>
      <c r="W1750" s="406">
        <v>1.0642249064145747E-2</v>
      </c>
      <c r="X1750" s="407">
        <f t="shared" si="62"/>
        <v>-1.4334440349983435E-3</v>
      </c>
      <c r="Z1750" s="400" t="s">
        <v>73</v>
      </c>
      <c r="AA1750" s="413">
        <v>45238</v>
      </c>
      <c r="AB1750" s="406">
        <v>1.0760619078232461E-2</v>
      </c>
      <c r="AC1750" s="406">
        <v>1.0730096385541189E-2</v>
      </c>
      <c r="AD1750" s="407">
        <f t="shared" si="63"/>
        <v>0.30522692691272235</v>
      </c>
    </row>
    <row r="1751" spans="20:30" x14ac:dyDescent="0.2">
      <c r="T1751" s="400" t="s">
        <v>73</v>
      </c>
      <c r="U1751" s="413">
        <v>45240</v>
      </c>
      <c r="V1751" s="406">
        <v>1.0649658595508423E-2</v>
      </c>
      <c r="W1751" s="406">
        <v>1.0649803134577324E-2</v>
      </c>
      <c r="X1751" s="407">
        <f t="shared" si="62"/>
        <v>-1.4453906890116164E-3</v>
      </c>
      <c r="Z1751" s="400" t="s">
        <v>73</v>
      </c>
      <c r="AA1751" s="413">
        <v>45239</v>
      </c>
      <c r="AB1751" s="406">
        <v>1.0767969430807846E-2</v>
      </c>
      <c r="AC1751" s="406">
        <v>1.0737377748979603E-2</v>
      </c>
      <c r="AD1751" s="407">
        <f t="shared" si="63"/>
        <v>0.30591681828243122</v>
      </c>
    </row>
    <row r="1752" spans="20:30" x14ac:dyDescent="0.2">
      <c r="T1752" s="400" t="s">
        <v>73</v>
      </c>
      <c r="U1752" s="413">
        <v>45243</v>
      </c>
      <c r="V1752" s="406">
        <v>1.0657205162498781E-2</v>
      </c>
      <c r="W1752" s="406">
        <v>1.0657350895017379E-2</v>
      </c>
      <c r="X1752" s="407">
        <f t="shared" si="62"/>
        <v>-1.4573251859786862E-3</v>
      </c>
      <c r="Z1752" s="400" t="s">
        <v>73</v>
      </c>
      <c r="AA1752" s="413">
        <v>45240</v>
      </c>
      <c r="AB1752" s="406">
        <v>1.0775311691976371E-2</v>
      </c>
      <c r="AC1752" s="406">
        <v>1.0744649292022783E-2</v>
      </c>
      <c r="AD1752" s="407">
        <f t="shared" si="63"/>
        <v>0.30662399953588354</v>
      </c>
    </row>
    <row r="1753" spans="20:30" x14ac:dyDescent="0.2">
      <c r="T1753" s="400" t="s">
        <v>73</v>
      </c>
      <c r="U1753" s="413">
        <v>45244</v>
      </c>
      <c r="V1753" s="406">
        <v>1.0672277211032402E-2</v>
      </c>
      <c r="W1753" s="406">
        <v>1.0672425326705058E-2</v>
      </c>
      <c r="X1753" s="407">
        <f t="shared" si="62"/>
        <v>-1.4811567265564374E-3</v>
      </c>
      <c r="Z1753" s="400" t="s">
        <v>73</v>
      </c>
      <c r="AA1753" s="413">
        <v>45243</v>
      </c>
      <c r="AB1753" s="406">
        <v>1.0789969175290421E-2</v>
      </c>
      <c r="AC1753" s="406">
        <v>1.0759159562915456E-2</v>
      </c>
      <c r="AD1753" s="407">
        <f t="shared" si="63"/>
        <v>0.30809612374964668</v>
      </c>
    </row>
    <row r="1754" spans="20:30" x14ac:dyDescent="0.2">
      <c r="T1754" s="400" t="s">
        <v>73</v>
      </c>
      <c r="U1754" s="413">
        <v>45245</v>
      </c>
      <c r="V1754" s="406">
        <v>1.0687328118532072E-2</v>
      </c>
      <c r="W1754" s="406">
        <v>1.0687478613259704E-2</v>
      </c>
      <c r="X1754" s="407">
        <f t="shared" si="62"/>
        <v>-1.5049472763123406E-3</v>
      </c>
      <c r="Z1754" s="400" t="s">
        <v>73</v>
      </c>
      <c r="AA1754" s="413">
        <v>45244</v>
      </c>
      <c r="AB1754" s="406">
        <v>1.0804599551651438E-2</v>
      </c>
      <c r="AC1754" s="406">
        <v>1.0773636937446627E-2</v>
      </c>
      <c r="AD1754" s="407">
        <f t="shared" si="63"/>
        <v>0.30962614204810973</v>
      </c>
    </row>
    <row r="1755" spans="20:30" x14ac:dyDescent="0.2">
      <c r="T1755" s="400" t="s">
        <v>73</v>
      </c>
      <c r="U1755" s="413">
        <v>45246</v>
      </c>
      <c r="V1755" s="406">
        <v>1.0694842973640454E-2</v>
      </c>
      <c r="W1755" s="406">
        <v>1.0694994655901343E-2</v>
      </c>
      <c r="X1755" s="407">
        <f t="shared" si="62"/>
        <v>-1.5168226088872749E-3</v>
      </c>
      <c r="Z1755" s="400" t="s">
        <v>73</v>
      </c>
      <c r="AA1755" s="413">
        <v>45245</v>
      </c>
      <c r="AB1755" s="406">
        <v>1.0811901152449078E-2</v>
      </c>
      <c r="AC1755" s="406">
        <v>1.0780859136115374E-2</v>
      </c>
      <c r="AD1755" s="407">
        <f t="shared" si="63"/>
        <v>0.31042016333703709</v>
      </c>
    </row>
    <row r="1756" spans="20:30" x14ac:dyDescent="0.2">
      <c r="T1756" s="400" t="s">
        <v>73</v>
      </c>
      <c r="U1756" s="413">
        <v>45247</v>
      </c>
      <c r="V1756" s="406">
        <v>1.0702351453032241E-2</v>
      </c>
      <c r="W1756" s="406">
        <v>1.0702504321691725E-2</v>
      </c>
      <c r="X1756" s="407">
        <f t="shared" si="62"/>
        <v>-1.5286865948441197E-3</v>
      </c>
      <c r="Z1756" s="400" t="s">
        <v>73</v>
      </c>
      <c r="AA1756" s="413">
        <v>45246</v>
      </c>
      <c r="AB1756" s="406">
        <v>1.0819194580554903E-2</v>
      </c>
      <c r="AC1756" s="406">
        <v>1.0788071417463047E-2</v>
      </c>
      <c r="AD1756" s="407">
        <f t="shared" si="63"/>
        <v>0.31123163091856948</v>
      </c>
    </row>
    <row r="1757" spans="20:30" x14ac:dyDescent="0.2">
      <c r="T1757" s="400" t="s">
        <v>73</v>
      </c>
      <c r="U1757" s="413">
        <v>45250</v>
      </c>
      <c r="V1757" s="406">
        <v>1.0709853545280635E-2</v>
      </c>
      <c r="W1757" s="406">
        <v>1.0710007599123012E-2</v>
      </c>
      <c r="X1757" s="407">
        <f t="shared" si="62"/>
        <v>-1.5405384237721087E-3</v>
      </c>
      <c r="Z1757" s="400" t="s">
        <v>73</v>
      </c>
      <c r="AA1757" s="413">
        <v>45247</v>
      </c>
      <c r="AB1757" s="406">
        <v>1.0826479822435075E-2</v>
      </c>
      <c r="AC1757" s="406">
        <v>1.0795273765038327E-2</v>
      </c>
      <c r="AD1757" s="407">
        <f t="shared" si="63"/>
        <v>0.31206057396747711</v>
      </c>
    </row>
    <row r="1758" spans="20:30" x14ac:dyDescent="0.2">
      <c r="T1758" s="400" t="s">
        <v>73</v>
      </c>
      <c r="U1758" s="413">
        <v>45251</v>
      </c>
      <c r="V1758" s="406">
        <v>1.0724836383927584E-2</v>
      </c>
      <c r="W1758" s="406">
        <v>1.0724992803886738E-2</v>
      </c>
      <c r="X1758" s="407">
        <f t="shared" si="62"/>
        <v>-1.5641995915367801E-3</v>
      </c>
      <c r="Z1758" s="400" t="s">
        <v>73</v>
      </c>
      <c r="AA1758" s="413">
        <v>45250</v>
      </c>
      <c r="AB1758" s="406">
        <v>1.0841022950548423E-2</v>
      </c>
      <c r="AC1758" s="406">
        <v>1.0809645267311263E-2</v>
      </c>
      <c r="AD1758" s="407">
        <f t="shared" si="63"/>
        <v>0.31377683237160392</v>
      </c>
    </row>
    <row r="1759" spans="20:30" x14ac:dyDescent="0.2">
      <c r="T1759" s="400" t="s">
        <v>73</v>
      </c>
      <c r="U1759" s="413">
        <v>45252</v>
      </c>
      <c r="V1759" s="406">
        <v>1.0739797820625813E-2</v>
      </c>
      <c r="W1759" s="406">
        <v>1.0739956602718535E-2</v>
      </c>
      <c r="X1759" s="407">
        <f t="shared" si="62"/>
        <v>-1.5878209272228438E-3</v>
      </c>
      <c r="Z1759" s="400" t="s">
        <v>73</v>
      </c>
      <c r="AA1759" s="413">
        <v>45251</v>
      </c>
      <c r="AB1759" s="406">
        <v>1.0855538655563721E-2</v>
      </c>
      <c r="AC1759" s="406">
        <v>1.0823983495639936E-2</v>
      </c>
      <c r="AD1759" s="407">
        <f t="shared" si="63"/>
        <v>0.31555159923785103</v>
      </c>
    </row>
    <row r="1760" spans="20:30" x14ac:dyDescent="0.2">
      <c r="T1760" s="400" t="s">
        <v>73</v>
      </c>
      <c r="U1760" s="413">
        <v>45253</v>
      </c>
      <c r="V1760" s="406">
        <v>1.0747267810131689E-2</v>
      </c>
      <c r="W1760" s="406">
        <v>1.074742777124774E-2</v>
      </c>
      <c r="X1760" s="407">
        <f t="shared" si="62"/>
        <v>-1.5996111605090513E-3</v>
      </c>
      <c r="Z1760" s="400" t="s">
        <v>73</v>
      </c>
      <c r="AA1760" s="413">
        <v>45252</v>
      </c>
      <c r="AB1760" s="406">
        <v>1.086278276249765E-2</v>
      </c>
      <c r="AC1760" s="406">
        <v>1.0831135932365045E-2</v>
      </c>
      <c r="AD1760" s="407">
        <f t="shared" si="63"/>
        <v>0.31646830132604775</v>
      </c>
    </row>
    <row r="1761" spans="20:30" x14ac:dyDescent="0.2">
      <c r="T1761" s="400" t="s">
        <v>73</v>
      </c>
      <c r="U1761" s="413">
        <v>45254</v>
      </c>
      <c r="V1761" s="406">
        <v>1.0754731345554285E-2</v>
      </c>
      <c r="W1761" s="406">
        <v>1.0754892484396913E-2</v>
      </c>
      <c r="X1761" s="407">
        <f t="shared" si="62"/>
        <v>-1.6113884262862477E-3</v>
      </c>
      <c r="Z1761" s="400" t="s">
        <v>73</v>
      </c>
      <c r="AA1761" s="413">
        <v>45253</v>
      </c>
      <c r="AB1761" s="406">
        <v>1.0870018601921869E-2</v>
      </c>
      <c r="AC1761" s="406">
        <v>1.0838278338311771E-2</v>
      </c>
      <c r="AD1761" s="407">
        <f t="shared" si="63"/>
        <v>0.3174026361009788</v>
      </c>
    </row>
    <row r="1762" spans="20:30" x14ac:dyDescent="0.2">
      <c r="T1762" s="400" t="s">
        <v>73</v>
      </c>
      <c r="U1762" s="413">
        <v>45257</v>
      </c>
      <c r="V1762" s="406">
        <v>1.0762188415628893E-2</v>
      </c>
      <c r="W1762" s="406">
        <v>1.0762350731063441E-2</v>
      </c>
      <c r="X1762" s="407">
        <f t="shared" si="62"/>
        <v>-1.623154345480049E-3</v>
      </c>
      <c r="Z1762" s="400" t="s">
        <v>73</v>
      </c>
      <c r="AA1762" s="413">
        <v>45254</v>
      </c>
      <c r="AB1762" s="406">
        <v>1.0877246160140453E-2</v>
      </c>
      <c r="AC1762" s="406">
        <v>1.0845410697352967E-2</v>
      </c>
      <c r="AD1762" s="407">
        <f t="shared" si="63"/>
        <v>0.31835462787486307</v>
      </c>
    </row>
    <row r="1763" spans="20:30" x14ac:dyDescent="0.2">
      <c r="T1763" s="400" t="s">
        <v>73</v>
      </c>
      <c r="U1763" s="413">
        <v>45258</v>
      </c>
      <c r="V1763" s="406">
        <v>1.0777080949184045E-2</v>
      </c>
      <c r="W1763" s="406">
        <v>1.0777245613535049E-2</v>
      </c>
      <c r="X1763" s="407">
        <f t="shared" si="62"/>
        <v>-1.6466435100344345E-3</v>
      </c>
      <c r="Z1763" s="400" t="s">
        <v>73</v>
      </c>
      <c r="AA1763" s="413">
        <v>45257</v>
      </c>
      <c r="AB1763" s="406">
        <v>1.0891673604870341E-2</v>
      </c>
      <c r="AC1763" s="406">
        <v>1.0859641844722682E-2</v>
      </c>
      <c r="AD1763" s="407">
        <f t="shared" si="63"/>
        <v>0.32031760147658433</v>
      </c>
    </row>
    <row r="1764" spans="20:30" x14ac:dyDescent="0.2">
      <c r="T1764" s="400" t="s">
        <v>73</v>
      </c>
      <c r="U1764" s="413">
        <v>45259</v>
      </c>
      <c r="V1764" s="406">
        <v>1.0791951820070957E-2</v>
      </c>
      <c r="W1764" s="406">
        <v>1.0792118829229884E-2</v>
      </c>
      <c r="X1764" s="407">
        <f t="shared" si="62"/>
        <v>-1.6700915892765844E-3</v>
      </c>
      <c r="Z1764" s="400" t="s">
        <v>73</v>
      </c>
      <c r="AA1764" s="413">
        <v>45258</v>
      </c>
      <c r="AB1764" s="406">
        <v>1.0906073310119736E-2</v>
      </c>
      <c r="AC1764" s="406">
        <v>1.0873839340460873E-2</v>
      </c>
      <c r="AD1764" s="407">
        <f t="shared" si="63"/>
        <v>0.32233969658863187</v>
      </c>
    </row>
    <row r="1765" spans="20:30" x14ac:dyDescent="0.2">
      <c r="T1765" s="400" t="s">
        <v>73</v>
      </c>
      <c r="U1765" s="413">
        <v>45260</v>
      </c>
      <c r="V1765" s="406">
        <v>1.0799376396298648E-2</v>
      </c>
      <c r="W1765" s="406">
        <v>1.0799544575646802E-2</v>
      </c>
      <c r="X1765" s="407">
        <f t="shared" si="62"/>
        <v>-1.6817934815442637E-3</v>
      </c>
      <c r="Z1765" s="400" t="s">
        <v>73</v>
      </c>
      <c r="AA1765" s="413">
        <v>45259</v>
      </c>
      <c r="AB1765" s="406">
        <v>1.0913259259059099E-2</v>
      </c>
      <c r="AC1765" s="406">
        <v>1.0880921222094355E-2</v>
      </c>
      <c r="AD1765" s="407">
        <f t="shared" si="63"/>
        <v>0.32338036964743577</v>
      </c>
    </row>
    <row r="1766" spans="20:30" x14ac:dyDescent="0.2">
      <c r="T1766" s="400" t="s">
        <v>73</v>
      </c>
      <c r="U1766" s="413">
        <v>45261</v>
      </c>
      <c r="V1766" s="406">
        <v>1.080679444023936E-2</v>
      </c>
      <c r="W1766" s="406">
        <v>1.0806963788642083E-2</v>
      </c>
      <c r="X1766" s="407">
        <f t="shared" si="62"/>
        <v>-1.6934840272285479E-3</v>
      </c>
      <c r="Z1766" s="400" t="s">
        <v>73</v>
      </c>
      <c r="AA1766" s="413">
        <v>45260</v>
      </c>
      <c r="AB1766" s="406">
        <v>1.092043684550968E-2</v>
      </c>
      <c r="AC1766" s="406">
        <v>1.0887992959574086E-2</v>
      </c>
      <c r="AD1766" s="407">
        <f t="shared" si="63"/>
        <v>0.32443885935594041</v>
      </c>
    </row>
    <row r="1767" spans="20:30" x14ac:dyDescent="0.2">
      <c r="T1767" s="400" t="s">
        <v>73</v>
      </c>
      <c r="U1767" s="413">
        <v>45264</v>
      </c>
      <c r="V1767" s="406">
        <v>1.081420594062708E-2</v>
      </c>
      <c r="W1767" s="406">
        <v>1.0814376456787626E-2</v>
      </c>
      <c r="X1767" s="407">
        <f t="shared" si="62"/>
        <v>-1.7051616054558627E-3</v>
      </c>
      <c r="Z1767" s="400" t="s">
        <v>73</v>
      </c>
      <c r="AA1767" s="413">
        <v>45261</v>
      </c>
      <c r="AB1767" s="406">
        <v>1.0927606055936319E-2</v>
      </c>
      <c r="AC1767" s="406">
        <v>1.0895054536933693E-2</v>
      </c>
      <c r="AD1767" s="407">
        <f t="shared" si="63"/>
        <v>0.3255151900262605</v>
      </c>
    </row>
    <row r="1768" spans="20:30" x14ac:dyDescent="0.2">
      <c r="T1768" s="400" t="s">
        <v>73</v>
      </c>
      <c r="U1768" s="413">
        <v>45265</v>
      </c>
      <c r="V1768" s="406">
        <v>1.0829007074004702E-2</v>
      </c>
      <c r="W1768" s="406">
        <v>1.0829179921421368E-2</v>
      </c>
      <c r="X1768" s="407">
        <f t="shared" si="62"/>
        <v>-1.7284741666602488E-3</v>
      </c>
      <c r="Z1768" s="400" t="s">
        <v>73</v>
      </c>
      <c r="AA1768" s="413">
        <v>45264</v>
      </c>
      <c r="AB1768" s="406">
        <v>1.0941916488768817E-2</v>
      </c>
      <c r="AC1768" s="406">
        <v>1.0909143743121089E-2</v>
      </c>
      <c r="AD1768" s="407">
        <f t="shared" si="63"/>
        <v>0.32772745647727947</v>
      </c>
    </row>
    <row r="1769" spans="20:30" x14ac:dyDescent="0.2">
      <c r="T1769" s="400" t="s">
        <v>73</v>
      </c>
      <c r="U1769" s="413">
        <v>45266</v>
      </c>
      <c r="V1769" s="406">
        <v>1.0843786283951818E-2</v>
      </c>
      <c r="W1769" s="406">
        <v>1.0843961458419321E-2</v>
      </c>
      <c r="X1769" s="407">
        <f t="shared" si="62"/>
        <v>-1.7517446750277277E-3</v>
      </c>
      <c r="Z1769" s="400" t="s">
        <v>73</v>
      </c>
      <c r="AA1769" s="413">
        <v>45265</v>
      </c>
      <c r="AB1769" s="406">
        <v>1.095619886583982E-2</v>
      </c>
      <c r="AC1769" s="406">
        <v>1.0923198919958075E-2</v>
      </c>
      <c r="AD1769" s="407">
        <f t="shared" si="63"/>
        <v>0.3299994588174503</v>
      </c>
    </row>
    <row r="1770" spans="20:30" x14ac:dyDescent="0.2">
      <c r="T1770" s="400" t="s">
        <v>73</v>
      </c>
      <c r="U1770" s="413">
        <v>45267</v>
      </c>
      <c r="V1770" s="406">
        <v>1.0851164899389235E-2</v>
      </c>
      <c r="W1770" s="406">
        <v>1.0851341235211873E-2</v>
      </c>
      <c r="X1770" s="407">
        <f t="shared" si="62"/>
        <v>-1.7633582263809622E-3</v>
      </c>
      <c r="Z1770" s="400" t="s">
        <v>73</v>
      </c>
      <c r="AA1770" s="413">
        <v>45266</v>
      </c>
      <c r="AB1770" s="406">
        <v>1.0963325992574222E-2</v>
      </c>
      <c r="AC1770" s="406">
        <v>1.0930209453272362E-2</v>
      </c>
      <c r="AD1770" s="407">
        <f t="shared" si="63"/>
        <v>0.33116539301859815</v>
      </c>
    </row>
    <row r="1771" spans="20:30" x14ac:dyDescent="0.2">
      <c r="T1771" s="400" t="s">
        <v>73</v>
      </c>
      <c r="U1771" s="413">
        <v>45268</v>
      </c>
      <c r="V1771" s="406">
        <v>1.0858536904253211E-2</v>
      </c>
      <c r="W1771" s="406">
        <v>1.0858714400053192E-2</v>
      </c>
      <c r="X1771" s="407">
        <f t="shared" si="62"/>
        <v>-1.7749579998144194E-3</v>
      </c>
      <c r="Z1771" s="400" t="s">
        <v>73</v>
      </c>
      <c r="AA1771" s="413">
        <v>45267</v>
      </c>
      <c r="AB1771" s="406">
        <v>1.0970444661920063E-2</v>
      </c>
      <c r="AC1771" s="406">
        <v>1.0937209729298921E-2</v>
      </c>
      <c r="AD1771" s="407">
        <f t="shared" si="63"/>
        <v>0.33234932621141811</v>
      </c>
    </row>
    <row r="1772" spans="20:30" x14ac:dyDescent="0.2">
      <c r="T1772" s="400" t="s">
        <v>73</v>
      </c>
      <c r="U1772" s="413">
        <v>45271</v>
      </c>
      <c r="V1772" s="406">
        <v>1.086590228735965E-2</v>
      </c>
      <c r="W1772" s="406">
        <v>1.086608094200232E-2</v>
      </c>
      <c r="X1772" s="407">
        <f t="shared" si="62"/>
        <v>-1.786546426699176E-3</v>
      </c>
      <c r="Z1772" s="400" t="s">
        <v>73</v>
      </c>
      <c r="AA1772" s="413">
        <v>45268</v>
      </c>
      <c r="AB1772" s="406">
        <v>1.0977554860343077E-2</v>
      </c>
      <c r="AC1772" s="406">
        <v>1.0944199731667043E-2</v>
      </c>
      <c r="AD1772" s="407">
        <f t="shared" si="63"/>
        <v>0.33355128676033907</v>
      </c>
    </row>
    <row r="1773" spans="20:30" x14ac:dyDescent="0.2">
      <c r="T1773" s="400" t="s">
        <v>73</v>
      </c>
      <c r="U1773" s="413">
        <v>45272</v>
      </c>
      <c r="V1773" s="406">
        <v>1.0880610925489066E-2</v>
      </c>
      <c r="W1773" s="406">
        <v>1.0880791893321714E-2</v>
      </c>
      <c r="X1773" s="407">
        <f t="shared" si="62"/>
        <v>-1.8096783264802407E-3</v>
      </c>
      <c r="Z1773" s="400" t="s">
        <v>73</v>
      </c>
      <c r="AA1773" s="413">
        <v>45271</v>
      </c>
      <c r="AB1773" s="406">
        <v>1.0991746952868751E-2</v>
      </c>
      <c r="AC1773" s="406">
        <v>1.0958145410400447E-2</v>
      </c>
      <c r="AD1773" s="407">
        <f t="shared" si="63"/>
        <v>0.33601542468304074</v>
      </c>
    </row>
    <row r="1774" spans="20:30" x14ac:dyDescent="0.2">
      <c r="T1774" s="400" t="s">
        <v>73</v>
      </c>
      <c r="U1774" s="413">
        <v>45273</v>
      </c>
      <c r="V1774" s="406">
        <v>1.0895297379516139E-2</v>
      </c>
      <c r="W1774" s="406">
        <v>1.089548065615689E-2</v>
      </c>
      <c r="X1774" s="407">
        <f t="shared" si="62"/>
        <v>-1.8327664075105943E-3</v>
      </c>
      <c r="Z1774" s="400" t="s">
        <v>73</v>
      </c>
      <c r="AA1774" s="413">
        <v>45272</v>
      </c>
      <c r="AB1774" s="406">
        <v>1.1005910673326541E-2</v>
      </c>
      <c r="AC1774" s="406">
        <v>1.0972056682100126E-2</v>
      </c>
      <c r="AD1774" s="407">
        <f t="shared" si="63"/>
        <v>0.33853991226415536</v>
      </c>
    </row>
    <row r="1775" spans="20:30" x14ac:dyDescent="0.2">
      <c r="T1775" s="400" t="s">
        <v>73</v>
      </c>
      <c r="U1775" s="413">
        <v>45274</v>
      </c>
      <c r="V1775" s="406">
        <v>1.0902629486487981E-2</v>
      </c>
      <c r="W1775" s="406">
        <v>1.0902813915487695E-2</v>
      </c>
      <c r="X1775" s="407">
        <f t="shared" si="62"/>
        <v>-1.8442899971451987E-3</v>
      </c>
      <c r="Z1775" s="400" t="s">
        <v>73</v>
      </c>
      <c r="AA1775" s="413">
        <v>45273</v>
      </c>
      <c r="AB1775" s="406">
        <v>1.1012978313644421E-2</v>
      </c>
      <c r="AC1775" s="406">
        <v>1.0978995074028554E-2</v>
      </c>
      <c r="AD1775" s="407">
        <f t="shared" si="63"/>
        <v>0.33983239615866662</v>
      </c>
    </row>
    <row r="1776" spans="20:30" x14ac:dyDescent="0.2">
      <c r="T1776" s="400" t="s">
        <v>73</v>
      </c>
      <c r="U1776" s="413">
        <v>45275</v>
      </c>
      <c r="V1776" s="406">
        <v>1.090995490476291E-2</v>
      </c>
      <c r="W1776" s="406">
        <v>1.0910140484662753E-2</v>
      </c>
      <c r="X1776" s="407">
        <f t="shared" si="62"/>
        <v>-1.8557989984319123E-3</v>
      </c>
      <c r="Z1776" s="400" t="s">
        <v>73</v>
      </c>
      <c r="AA1776" s="413">
        <v>45274</v>
      </c>
      <c r="AB1776" s="406">
        <v>1.102003740175592E-2</v>
      </c>
      <c r="AC1776" s="406">
        <v>1.0985923095212001E-2</v>
      </c>
      <c r="AD1776" s="407">
        <f t="shared" si="63"/>
        <v>0.34114306543918738</v>
      </c>
    </row>
    <row r="1777" spans="20:30" x14ac:dyDescent="0.2">
      <c r="T1777" s="400" t="s">
        <v>73</v>
      </c>
      <c r="U1777" s="413">
        <v>45278</v>
      </c>
      <c r="V1777" s="406">
        <v>1.0917273623076229E-2</v>
      </c>
      <c r="W1777" s="406">
        <v>1.0917460352579459E-2</v>
      </c>
      <c r="X1777" s="407">
        <f t="shared" si="62"/>
        <v>-1.8672950322963511E-3</v>
      </c>
      <c r="Z1777" s="400" t="s">
        <v>73</v>
      </c>
      <c r="AA1777" s="413">
        <v>45275</v>
      </c>
      <c r="AB1777" s="406">
        <v>1.1027087923965126E-2</v>
      </c>
      <c r="AC1777" s="406">
        <v>1.0992840729604379E-2</v>
      </c>
      <c r="AD1777" s="407">
        <f t="shared" si="63"/>
        <v>0.34247194360747385</v>
      </c>
    </row>
    <row r="1778" spans="20:30" x14ac:dyDescent="0.2">
      <c r="T1778" s="400" t="s">
        <v>73</v>
      </c>
      <c r="U1778" s="413">
        <v>45279</v>
      </c>
      <c r="V1778" s="406">
        <v>1.0931888670848367E-2</v>
      </c>
      <c r="W1778" s="406">
        <v>1.0932077695069809E-2</v>
      </c>
      <c r="X1778" s="407">
        <f t="shared" si="62"/>
        <v>-1.8902422144195796E-3</v>
      </c>
      <c r="Z1778" s="400" t="s">
        <v>73</v>
      </c>
      <c r="AA1778" s="413">
        <v>45278</v>
      </c>
      <c r="AB1778" s="406">
        <v>1.1041160347771192E-2</v>
      </c>
      <c r="AC1778" s="406">
        <v>1.1006641294538284E-2</v>
      </c>
      <c r="AD1778" s="407">
        <f t="shared" si="63"/>
        <v>0.34519053232907881</v>
      </c>
    </row>
    <row r="1779" spans="20:30" x14ac:dyDescent="0.2">
      <c r="T1779" s="400" t="s">
        <v>73</v>
      </c>
      <c r="U1779" s="413">
        <v>45280</v>
      </c>
      <c r="V1779" s="406">
        <v>1.0946481273688795E-2</v>
      </c>
      <c r="W1779" s="406">
        <v>1.0946672588313949E-2</v>
      </c>
      <c r="X1779" s="407">
        <f t="shared" si="62"/>
        <v>-1.9131462515413478E-3</v>
      </c>
      <c r="Z1779" s="400" t="s">
        <v>73</v>
      </c>
      <c r="AA1779" s="413">
        <v>45279</v>
      </c>
      <c r="AB1779" s="406">
        <v>1.1055204083264651E-2</v>
      </c>
      <c r="AC1779" s="406">
        <v>1.102040707485653E-2</v>
      </c>
      <c r="AD1779" s="407">
        <f t="shared" si="63"/>
        <v>0.34797008408121027</v>
      </c>
    </row>
    <row r="1780" spans="20:30" x14ac:dyDescent="0.2">
      <c r="T1780" s="400" t="s">
        <v>73</v>
      </c>
      <c r="U1780" s="413">
        <v>45281</v>
      </c>
      <c r="V1780" s="406">
        <v>1.0953766324844565E-2</v>
      </c>
      <c r="W1780" s="406">
        <v>1.0953958782346254E-2</v>
      </c>
      <c r="X1780" s="407">
        <f t="shared" si="62"/>
        <v>-1.9245750168886411E-3</v>
      </c>
      <c r="Z1780" s="400" t="s">
        <v>73</v>
      </c>
      <c r="AA1780" s="413">
        <v>45280</v>
      </c>
      <c r="AB1780" s="406">
        <v>1.1062211572955052E-2</v>
      </c>
      <c r="AC1780" s="406">
        <v>1.1027272532089866E-2</v>
      </c>
      <c r="AD1780" s="407">
        <f t="shared" si="63"/>
        <v>0.34939040865185689</v>
      </c>
    </row>
    <row r="1781" spans="20:30" x14ac:dyDescent="0.2">
      <c r="T1781" s="400" t="s">
        <v>73</v>
      </c>
      <c r="U1781" s="413">
        <v>45282</v>
      </c>
      <c r="V1781" s="406">
        <v>1.0961044609017883E-2</v>
      </c>
      <c r="W1781" s="406">
        <v>1.0961238208018318E-2</v>
      </c>
      <c r="X1781" s="407">
        <f t="shared" si="62"/>
        <v>-1.9359900043508516E-3</v>
      </c>
      <c r="Z1781" s="400" t="s">
        <v>73</v>
      </c>
      <c r="AA1781" s="413">
        <v>45281</v>
      </c>
      <c r="AB1781" s="406">
        <v>1.1069210415540227E-2</v>
      </c>
      <c r="AC1781" s="406">
        <v>1.1034127505445163E-2</v>
      </c>
      <c r="AD1781" s="407">
        <f t="shared" si="63"/>
        <v>0.35082910095064063</v>
      </c>
    </row>
    <row r="1782" spans="20:30" x14ac:dyDescent="0.2">
      <c r="T1782" s="400" t="s">
        <v>73</v>
      </c>
      <c r="U1782" s="413">
        <v>45287</v>
      </c>
      <c r="V1782" s="406">
        <v>1.0968316114944058E-2</v>
      </c>
      <c r="W1782" s="406">
        <v>1.0968510854227542E-2</v>
      </c>
      <c r="X1782" s="407">
        <f t="shared" si="62"/>
        <v>-1.9473928348362479E-3</v>
      </c>
      <c r="Z1782" s="400" t="s">
        <v>73</v>
      </c>
      <c r="AA1782" s="413">
        <v>45282</v>
      </c>
      <c r="AB1782" s="406">
        <v>1.1076200597324266E-2</v>
      </c>
      <c r="AC1782" s="406">
        <v>1.1040971978633202E-2</v>
      </c>
      <c r="AD1782" s="407">
        <f t="shared" si="63"/>
        <v>0.35228618691063651</v>
      </c>
    </row>
    <row r="1783" spans="20:30" x14ac:dyDescent="0.2">
      <c r="T1783" s="400" t="s">
        <v>73</v>
      </c>
      <c r="U1783" s="413">
        <v>45288</v>
      </c>
      <c r="V1783" s="406">
        <v>1.0990083029418236E-2</v>
      </c>
      <c r="W1783" s="406">
        <v>1.0990281179882747E-2</v>
      </c>
      <c r="X1783" s="407">
        <f t="shared" si="62"/>
        <v>-1.9815046451050755E-3</v>
      </c>
      <c r="Z1783" s="400" t="s">
        <v>73</v>
      </c>
      <c r="AA1783" s="413">
        <v>45287</v>
      </c>
      <c r="AB1783" s="406">
        <v>1.1097110327846478E-2</v>
      </c>
      <c r="AC1783" s="406">
        <v>1.1061431670439539E-2</v>
      </c>
      <c r="AD1783" s="407">
        <f t="shared" si="63"/>
        <v>0.35678657406938707</v>
      </c>
    </row>
    <row r="1784" spans="20:30" x14ac:dyDescent="0.2">
      <c r="T1784" s="400" t="s">
        <v>73</v>
      </c>
      <c r="U1784" s="413">
        <v>45289</v>
      </c>
      <c r="V1784" s="406">
        <v>1.1011802184025239E-2</v>
      </c>
      <c r="W1784" s="406">
        <v>1.1012003736073478E-2</v>
      </c>
      <c r="X1784" s="407">
        <f t="shared" si="62"/>
        <v>-2.0155204823874007E-3</v>
      </c>
      <c r="Z1784" s="400" t="s">
        <v>73</v>
      </c>
      <c r="AA1784" s="413">
        <v>45288</v>
      </c>
      <c r="AB1784" s="406">
        <v>1.1117959053796577E-2</v>
      </c>
      <c r="AC1784" s="406">
        <v>1.1081817407887488E-2</v>
      </c>
      <c r="AD1784" s="407">
        <f t="shared" si="63"/>
        <v>0.36141645909088316</v>
      </c>
    </row>
    <row r="1785" spans="20:30" x14ac:dyDescent="0.2">
      <c r="T1785" s="400" t="s">
        <v>73</v>
      </c>
      <c r="U1785" s="413">
        <v>45293</v>
      </c>
      <c r="V1785" s="406">
        <v>1.1019025930052362E-2</v>
      </c>
      <c r="W1785" s="406">
        <v>1.1019228612739141E-2</v>
      </c>
      <c r="X1785" s="407">
        <f t="shared" si="62"/>
        <v>-2.0268268677986478E-3</v>
      </c>
      <c r="Z1785" s="400" t="s">
        <v>73</v>
      </c>
      <c r="AA1785" s="413">
        <v>45289</v>
      </c>
      <c r="AB1785" s="406">
        <v>1.1124888230945134E-2</v>
      </c>
      <c r="AC1785" s="406">
        <v>1.1088587926724637E-2</v>
      </c>
      <c r="AD1785" s="407">
        <f t="shared" si="63"/>
        <v>0.36300304220497281</v>
      </c>
    </row>
    <row r="1786" spans="20:30" x14ac:dyDescent="0.2">
      <c r="T1786" s="400" t="s">
        <v>73</v>
      </c>
      <c r="U1786" s="413">
        <v>45294</v>
      </c>
      <c r="V1786" s="406">
        <v>1.104459503788806E-2</v>
      </c>
      <c r="W1786" s="406">
        <v>1.10448006808469E-2</v>
      </c>
      <c r="X1786" s="407">
        <f t="shared" si="62"/>
        <v>-2.0564295884033246E-3</v>
      </c>
      <c r="Z1786" s="400" t="s">
        <v>73</v>
      </c>
      <c r="AA1786" s="413">
        <v>45293</v>
      </c>
      <c r="AB1786" s="406">
        <v>1.1149783249480271E-2</v>
      </c>
      <c r="AC1786" s="406">
        <v>1.1113051897310273E-2</v>
      </c>
      <c r="AD1786" s="407">
        <f t="shared" si="63"/>
        <v>0.36731352169997944</v>
      </c>
    </row>
    <row r="1787" spans="20:30" x14ac:dyDescent="0.2">
      <c r="T1787" s="400" t="s">
        <v>73</v>
      </c>
      <c r="U1787" s="413">
        <v>45295</v>
      </c>
      <c r="V1787" s="406">
        <v>1.1085329208489821E-2</v>
      </c>
      <c r="W1787" s="406">
        <v>1.1085538094429125E-2</v>
      </c>
      <c r="X1787" s="407">
        <f t="shared" si="62"/>
        <v>-2.0888593930436239E-3</v>
      </c>
      <c r="Z1787" s="400" t="s">
        <v>73</v>
      </c>
      <c r="AA1787" s="413">
        <v>45294</v>
      </c>
      <c r="AB1787" s="406">
        <v>1.1189976013348679E-2</v>
      </c>
      <c r="AC1787" s="406">
        <v>1.1152752754477045E-2</v>
      </c>
      <c r="AD1787" s="407">
        <f t="shared" si="63"/>
        <v>0.37223258871633624</v>
      </c>
    </row>
    <row r="1788" spans="20:30" x14ac:dyDescent="0.2">
      <c r="T1788" s="400" t="s">
        <v>73</v>
      </c>
      <c r="U1788" s="413">
        <v>45296</v>
      </c>
      <c r="V1788" s="406">
        <v>1.1092531259414588E-2</v>
      </c>
      <c r="W1788" s="406">
        <v>1.1092741270719443E-2</v>
      </c>
      <c r="X1788" s="407">
        <f t="shared" si="62"/>
        <v>-2.1001130485510944E-3</v>
      </c>
      <c r="Z1788" s="400" t="s">
        <v>73</v>
      </c>
      <c r="AA1788" s="413">
        <v>45295</v>
      </c>
      <c r="AB1788" s="406">
        <v>1.1196871211507182E-2</v>
      </c>
      <c r="AC1788" s="406">
        <v>1.1159477626540411E-2</v>
      </c>
      <c r="AD1788" s="407">
        <f t="shared" si="63"/>
        <v>0.37393584966771354</v>
      </c>
    </row>
    <row r="1789" spans="20:30" x14ac:dyDescent="0.2">
      <c r="T1789" s="400" t="s">
        <v>73</v>
      </c>
      <c r="U1789" s="413">
        <v>45299</v>
      </c>
      <c r="V1789" s="406">
        <v>1.1099726356765522E-2</v>
      </c>
      <c r="W1789" s="406">
        <v>1.1099937492135635E-2</v>
      </c>
      <c r="X1789" s="407">
        <f t="shared" si="62"/>
        <v>-2.1113537011265004E-3</v>
      </c>
      <c r="Z1789" s="400" t="s">
        <v>73</v>
      </c>
      <c r="AA1789" s="413">
        <v>45296</v>
      </c>
      <c r="AB1789" s="406">
        <v>1.1203757535062512E-2</v>
      </c>
      <c r="AC1789" s="406">
        <v>1.1166191742457896E-2</v>
      </c>
      <c r="AD1789" s="407">
        <f t="shared" si="63"/>
        <v>0.37565792604615444</v>
      </c>
    </row>
    <row r="1790" spans="20:30" x14ac:dyDescent="0.2">
      <c r="T1790" s="400" t="s">
        <v>73</v>
      </c>
      <c r="U1790" s="413">
        <v>45300</v>
      </c>
      <c r="V1790" s="406">
        <v>1.1114093316828668E-2</v>
      </c>
      <c r="W1790" s="406">
        <v>1.1114306695360737E-2</v>
      </c>
      <c r="X1790" s="407">
        <f t="shared" si="62"/>
        <v>-2.1337853206918056E-3</v>
      </c>
      <c r="Z1790" s="400" t="s">
        <v>73</v>
      </c>
      <c r="AA1790" s="413">
        <v>45299</v>
      </c>
      <c r="AB1790" s="406">
        <v>1.1217500531533349E-2</v>
      </c>
      <c r="AC1790" s="406">
        <v>1.1179584039257937E-2</v>
      </c>
      <c r="AD1790" s="407">
        <f t="shared" si="63"/>
        <v>0.37916492275412095</v>
      </c>
    </row>
    <row r="1791" spans="20:30" x14ac:dyDescent="0.2">
      <c r="T1791" s="400" t="s">
        <v>73</v>
      </c>
      <c r="U1791" s="413">
        <v>45301</v>
      </c>
      <c r="V1791" s="406">
        <v>1.1128436986145355E-2</v>
      </c>
      <c r="W1791" s="406">
        <v>1.1128652603229509E-2</v>
      </c>
      <c r="X1791" s="407">
        <f t="shared" si="62"/>
        <v>-2.1561708415419878E-3</v>
      </c>
      <c r="Z1791" s="400" t="s">
        <v>73</v>
      </c>
      <c r="AA1791" s="413">
        <v>45300</v>
      </c>
      <c r="AB1791" s="406">
        <v>1.1231213809640019E-2</v>
      </c>
      <c r="AC1791" s="406">
        <v>1.1192940319942545E-2</v>
      </c>
      <c r="AD1791" s="407">
        <f t="shared" si="63"/>
        <v>0.38273489697473673</v>
      </c>
    </row>
    <row r="1792" spans="20:30" x14ac:dyDescent="0.2">
      <c r="T1792" s="400" t="s">
        <v>73</v>
      </c>
      <c r="U1792" s="413">
        <v>45302</v>
      </c>
      <c r="V1792" s="406">
        <v>1.1135597147494219E-2</v>
      </c>
      <c r="W1792" s="406">
        <v>1.1135813881410769E-2</v>
      </c>
      <c r="X1792" s="407">
        <f t="shared" si="62"/>
        <v>-2.1673391654986052E-3</v>
      </c>
      <c r="Z1792" s="400" t="s">
        <v>73</v>
      </c>
      <c r="AA1792" s="413">
        <v>45301</v>
      </c>
      <c r="AB1792" s="406">
        <v>1.1238055555478349E-2</v>
      </c>
      <c r="AC1792" s="406">
        <v>1.1199600411585769E-2</v>
      </c>
      <c r="AD1792" s="407">
        <f t="shared" si="63"/>
        <v>0.38455143892579879</v>
      </c>
    </row>
    <row r="1793" spans="20:30" x14ac:dyDescent="0.2">
      <c r="T1793" s="400" t="s">
        <v>73</v>
      </c>
      <c r="U1793" s="413">
        <v>45303</v>
      </c>
      <c r="V1793" s="406">
        <v>1.1142750288064851E-2</v>
      </c>
      <c r="W1793" s="406">
        <v>1.1142968137350972E-2</v>
      </c>
      <c r="X1793" s="407">
        <f t="shared" si="62"/>
        <v>-2.1784928612086918E-3</v>
      </c>
      <c r="Z1793" s="400" t="s">
        <v>73</v>
      </c>
      <c r="AA1793" s="413">
        <v>45302</v>
      </c>
      <c r="AB1793" s="406">
        <v>1.1244888345125617E-2</v>
      </c>
      <c r="AC1793" s="406">
        <v>1.1206249649648919E-2</v>
      </c>
      <c r="AD1793" s="407">
        <f t="shared" si="63"/>
        <v>0.38638695476697626</v>
      </c>
    </row>
    <row r="1794" spans="20:30" x14ac:dyDescent="0.2">
      <c r="T1794" s="400" t="s">
        <v>73</v>
      </c>
      <c r="U1794" s="413">
        <v>45306</v>
      </c>
      <c r="V1794" s="406">
        <v>1.1149896396480443E-2</v>
      </c>
      <c r="W1794" s="406">
        <v>1.1150115359754579E-2</v>
      </c>
      <c r="X1794" s="407">
        <f t="shared" si="62"/>
        <v>-2.1896327413555017E-3</v>
      </c>
      <c r="Z1794" s="400" t="s">
        <v>73</v>
      </c>
      <c r="AA1794" s="413">
        <v>45303</v>
      </c>
      <c r="AB1794" s="406">
        <v>1.1251712164767131E-2</v>
      </c>
      <c r="AC1794" s="406">
        <v>1.1212888018041951E-2</v>
      </c>
      <c r="AD1794" s="407">
        <f t="shared" si="63"/>
        <v>0.3882414672518042</v>
      </c>
    </row>
    <row r="1795" spans="20:30" x14ac:dyDescent="0.2">
      <c r="T1795" s="400" t="s">
        <v>73</v>
      </c>
      <c r="U1795" s="413">
        <v>45307</v>
      </c>
      <c r="V1795" s="406">
        <v>1.1164165117400881E-2</v>
      </c>
      <c r="W1795" s="406">
        <v>1.1164386303852044E-2</v>
      </c>
      <c r="X1795" s="407">
        <f t="shared" si="62"/>
        <v>-2.2118645116343816E-3</v>
      </c>
      <c r="Z1795" s="400" t="s">
        <v>73</v>
      </c>
      <c r="AA1795" s="413">
        <v>45306</v>
      </c>
      <c r="AB1795" s="406">
        <v>1.1265329836532067E-2</v>
      </c>
      <c r="AC1795" s="406">
        <v>1.122612844088167E-2</v>
      </c>
      <c r="AD1795" s="407">
        <f t="shared" si="63"/>
        <v>0.39201395650396986</v>
      </c>
    </row>
    <row r="1796" spans="20:30" x14ac:dyDescent="0.2">
      <c r="T1796" s="400" t="s">
        <v>73</v>
      </c>
      <c r="U1796" s="413">
        <v>45308</v>
      </c>
      <c r="V1796" s="406">
        <v>1.1178410286094778E-2</v>
      </c>
      <c r="W1796" s="406">
        <v>1.1178633690936522E-2</v>
      </c>
      <c r="X1796" s="407">
        <f t="shared" si="62"/>
        <v>-2.2340484174404596E-3</v>
      </c>
      <c r="Z1796" s="400" t="s">
        <v>73</v>
      </c>
      <c r="AA1796" s="413">
        <v>45307</v>
      </c>
      <c r="AB1796" s="406">
        <v>1.1278917472751752E-2</v>
      </c>
      <c r="AC1796" s="406">
        <v>1.1239332468886204E-2</v>
      </c>
      <c r="AD1796" s="407">
        <f t="shared" si="63"/>
        <v>0.39585003865548474</v>
      </c>
    </row>
    <row r="1797" spans="20:30" x14ac:dyDescent="0.2">
      <c r="T1797" s="400" t="s">
        <v>73</v>
      </c>
      <c r="U1797" s="413">
        <v>45309</v>
      </c>
      <c r="V1797" s="406">
        <v>1.1185521066414968E-2</v>
      </c>
      <c r="W1797" s="406">
        <v>1.1185745577930603E-2</v>
      </c>
      <c r="X1797" s="407">
        <f t="shared" si="62"/>
        <v>-2.2451151563546157E-3</v>
      </c>
      <c r="Z1797" s="400" t="s">
        <v>73</v>
      </c>
      <c r="AA1797" s="413">
        <v>45308</v>
      </c>
      <c r="AB1797" s="406">
        <v>1.1285696239126187E-2</v>
      </c>
      <c r="AC1797" s="406">
        <v>1.1245916244814939E-2</v>
      </c>
      <c r="AD1797" s="407">
        <f t="shared" si="63"/>
        <v>0.39779994311248124</v>
      </c>
    </row>
    <row r="1798" spans="20:30" x14ac:dyDescent="0.2">
      <c r="T1798" s="400" t="s">
        <v>73</v>
      </c>
      <c r="U1798" s="413">
        <v>45310</v>
      </c>
      <c r="V1798" s="406">
        <v>1.1192624747457008E-2</v>
      </c>
      <c r="W1798" s="406">
        <v>1.1192850364264975E-2</v>
      </c>
      <c r="X1798" s="407">
        <f t="shared" si="62"/>
        <v>-2.2561680796708006E-3</v>
      </c>
      <c r="Z1798" s="400" t="s">
        <v>73</v>
      </c>
      <c r="AA1798" s="413">
        <v>45309</v>
      </c>
      <c r="AB1798" s="406">
        <v>1.1292465953988261E-2</v>
      </c>
      <c r="AC1798" s="406">
        <v>1.1252489053639373E-2</v>
      </c>
      <c r="AD1798" s="407">
        <f t="shared" si="63"/>
        <v>0.39976900348888056</v>
      </c>
    </row>
    <row r="1799" spans="20:30" x14ac:dyDescent="0.2">
      <c r="T1799" s="400" t="s">
        <v>73</v>
      </c>
      <c r="U1799" s="413">
        <v>45313</v>
      </c>
      <c r="V1799" s="406">
        <v>1.1199721318006652E-2</v>
      </c>
      <c r="W1799" s="406">
        <v>1.1199948038644131E-2</v>
      </c>
      <c r="X1799" s="407">
        <f t="shared" si="62"/>
        <v>-2.2672063747924964E-3</v>
      </c>
      <c r="Z1799" s="400" t="s">
        <v>73</v>
      </c>
      <c r="AA1799" s="413">
        <v>45310</v>
      </c>
      <c r="AB1799" s="406">
        <v>1.1299226603929647E-2</v>
      </c>
      <c r="AC1799" s="406">
        <v>1.1259050879025694E-2</v>
      </c>
      <c r="AD1799" s="407">
        <f t="shared" si="63"/>
        <v>0.4017572490395277</v>
      </c>
    </row>
    <row r="1800" spans="20:30" x14ac:dyDescent="0.2">
      <c r="T1800" s="400" t="s">
        <v>73</v>
      </c>
      <c r="U1800" s="413">
        <v>45314</v>
      </c>
      <c r="V1800" s="406">
        <v>1.1213890701636434E-2</v>
      </c>
      <c r="W1800" s="406">
        <v>1.1214119624978943E-2</v>
      </c>
      <c r="X1800" s="407">
        <f t="shared" ref="X1800:X1863" si="64">(V1800-W1800)*10000</f>
        <v>-2.2892334250977642E-3</v>
      </c>
      <c r="Z1800" s="400" t="s">
        <v>73</v>
      </c>
      <c r="AA1800" s="413">
        <v>45313</v>
      </c>
      <c r="AB1800" s="406">
        <v>1.1312717618877496E-2</v>
      </c>
      <c r="AC1800" s="406">
        <v>1.1272137837361839E-2</v>
      </c>
      <c r="AD1800" s="407">
        <f t="shared" ref="AD1800:AD1863" si="65">(AB1800-AC1800)*10000</f>
        <v>0.40579781515656665</v>
      </c>
    </row>
    <row r="1801" spans="20:30" x14ac:dyDescent="0.2">
      <c r="T1801" s="400" t="s">
        <v>73</v>
      </c>
      <c r="U1801" s="413">
        <v>45315</v>
      </c>
      <c r="V1801" s="406">
        <v>1.1229091837115301E-2</v>
      </c>
      <c r="W1801" s="406">
        <v>1.1229321192129061E-2</v>
      </c>
      <c r="X1801" s="407">
        <f t="shared" si="64"/>
        <v>-2.293550137606043E-3</v>
      </c>
      <c r="Z1801" s="400" t="s">
        <v>73</v>
      </c>
      <c r="AA1801" s="413">
        <v>45314</v>
      </c>
      <c r="AB1801" s="406">
        <v>1.1327219971225761E-2</v>
      </c>
      <c r="AC1801" s="406">
        <v>1.1286331588954876E-2</v>
      </c>
      <c r="AD1801" s="407">
        <f t="shared" si="65"/>
        <v>0.40888382270884427</v>
      </c>
    </row>
    <row r="1802" spans="20:30" x14ac:dyDescent="0.2">
      <c r="T1802" s="400" t="s">
        <v>73</v>
      </c>
      <c r="U1802" s="413">
        <v>45316</v>
      </c>
      <c r="V1802" s="406">
        <v>1.1238263690027605E-2</v>
      </c>
      <c r="W1802" s="406">
        <v>1.1238490615674897E-2</v>
      </c>
      <c r="X1802" s="407">
        <f t="shared" si="64"/>
        <v>-2.2692564729219489E-3</v>
      </c>
      <c r="Z1802" s="400" t="s">
        <v>73</v>
      </c>
      <c r="AA1802" s="413">
        <v>45315</v>
      </c>
      <c r="AB1802" s="406">
        <v>1.133602044879989E-2</v>
      </c>
      <c r="AC1802" s="406">
        <v>1.1295128658736189E-2</v>
      </c>
      <c r="AD1802" s="407">
        <f t="shared" si="65"/>
        <v>0.40891790063701461</v>
      </c>
    </row>
    <row r="1803" spans="20:30" x14ac:dyDescent="0.2">
      <c r="T1803" s="400" t="s">
        <v>73</v>
      </c>
      <c r="U1803" s="413">
        <v>45317</v>
      </c>
      <c r="V1803" s="406">
        <v>1.1247428169867818E-2</v>
      </c>
      <c r="W1803" s="406">
        <v>1.1247652674356616E-2</v>
      </c>
      <c r="X1803" s="407">
        <f t="shared" si="64"/>
        <v>-2.2450448879801632E-3</v>
      </c>
      <c r="Z1803" s="400" t="s">
        <v>73</v>
      </c>
      <c r="AA1803" s="413">
        <v>45316</v>
      </c>
      <c r="AB1803" s="406">
        <v>1.1344814745410239E-2</v>
      </c>
      <c r="AC1803" s="406">
        <v>1.1303919556654969E-2</v>
      </c>
      <c r="AD1803" s="407">
        <f t="shared" si="65"/>
        <v>0.40895188755269218</v>
      </c>
    </row>
    <row r="1804" spans="20:30" x14ac:dyDescent="0.2">
      <c r="T1804" s="400" t="s">
        <v>73</v>
      </c>
      <c r="U1804" s="413">
        <v>45320</v>
      </c>
      <c r="V1804" s="406">
        <v>1.1256585261195991E-2</v>
      </c>
      <c r="W1804" s="406">
        <v>1.1256807352815533E-2</v>
      </c>
      <c r="X1804" s="407">
        <f t="shared" si="64"/>
        <v>-2.2209161954118983E-3</v>
      </c>
      <c r="Z1804" s="400" t="s">
        <v>73</v>
      </c>
      <c r="AA1804" s="413">
        <v>45317</v>
      </c>
      <c r="AB1804" s="406">
        <v>1.1353602848298524E-2</v>
      </c>
      <c r="AC1804" s="406">
        <v>1.1312704270115458E-2</v>
      </c>
      <c r="AD1804" s="407">
        <f t="shared" si="65"/>
        <v>0.40898578183066681</v>
      </c>
    </row>
    <row r="1805" spans="20:30" x14ac:dyDescent="0.2">
      <c r="T1805" s="400" t="s">
        <v>73</v>
      </c>
      <c r="U1805" s="413">
        <v>45321</v>
      </c>
      <c r="V1805" s="406">
        <v>1.1274874738729502E-2</v>
      </c>
      <c r="W1805" s="406">
        <v>1.1275092032316041E-2</v>
      </c>
      <c r="X1805" s="407">
        <f t="shared" si="64"/>
        <v>-2.1729358653903297E-3</v>
      </c>
      <c r="Z1805" s="400" t="s">
        <v>73</v>
      </c>
      <c r="AA1805" s="413">
        <v>45320</v>
      </c>
      <c r="AB1805" s="406">
        <v>1.1371158344529919E-2</v>
      </c>
      <c r="AC1805" s="406">
        <v>1.1330253018160619E-2</v>
      </c>
      <c r="AD1805" s="407">
        <f t="shared" si="65"/>
        <v>0.40905326369300443</v>
      </c>
    </row>
    <row r="1806" spans="20:30" x14ac:dyDescent="0.2">
      <c r="T1806" s="400" t="s">
        <v>73</v>
      </c>
      <c r="U1806" s="413">
        <v>45322</v>
      </c>
      <c r="V1806" s="406">
        <v>1.129313943429586E-2</v>
      </c>
      <c r="W1806" s="406">
        <v>1.12933519574933E-2</v>
      </c>
      <c r="X1806" s="407">
        <f t="shared" si="64"/>
        <v>-2.1252319743966797E-3</v>
      </c>
      <c r="Z1806" s="400" t="s">
        <v>73</v>
      </c>
      <c r="AA1806" s="413">
        <v>45321</v>
      </c>
      <c r="AB1806" s="406">
        <v>1.1388693067302872E-2</v>
      </c>
      <c r="AC1806" s="406">
        <v>1.1347781023558715E-2</v>
      </c>
      <c r="AD1806" s="407">
        <f t="shared" si="65"/>
        <v>0.40912043744156457</v>
      </c>
    </row>
    <row r="1807" spans="20:30" x14ac:dyDescent="0.2">
      <c r="T1807" s="400" t="s">
        <v>73</v>
      </c>
      <c r="U1807" s="413">
        <v>45323</v>
      </c>
      <c r="V1807" s="406">
        <v>1.1302259352764866E-2</v>
      </c>
      <c r="W1807" s="406">
        <v>1.1302469504620508E-2</v>
      </c>
      <c r="X1807" s="407">
        <f t="shared" si="64"/>
        <v>-2.1015185564139671E-3</v>
      </c>
      <c r="Z1807" s="400" t="s">
        <v>73</v>
      </c>
      <c r="AA1807" s="413">
        <v>45322</v>
      </c>
      <c r="AB1807" s="406">
        <v>1.1397450010044111E-2</v>
      </c>
      <c r="AC1807" s="406">
        <v>1.1356534623109727E-2</v>
      </c>
      <c r="AD1807" s="407">
        <f t="shared" si="65"/>
        <v>0.40915386934384579</v>
      </c>
    </row>
    <row r="1808" spans="20:30" x14ac:dyDescent="0.2">
      <c r="T1808" s="400" t="s">
        <v>73</v>
      </c>
      <c r="U1808" s="413">
        <v>45324</v>
      </c>
      <c r="V1808" s="406">
        <v>1.1311371790407143E-2</v>
      </c>
      <c r="W1808" s="406">
        <v>1.1311579579372748E-2</v>
      </c>
      <c r="X1808" s="407">
        <f t="shared" si="64"/>
        <v>-2.0778896560498528E-3</v>
      </c>
      <c r="Z1808" s="400" t="s">
        <v>73</v>
      </c>
      <c r="AA1808" s="413">
        <v>45323</v>
      </c>
      <c r="AB1808" s="406">
        <v>1.1406200682432267E-2</v>
      </c>
      <c r="AC1808" s="406">
        <v>1.1365281961571418E-2</v>
      </c>
      <c r="AD1808" s="407">
        <f t="shared" si="65"/>
        <v>0.40918720860849345</v>
      </c>
    </row>
    <row r="1809" spans="20:30" x14ac:dyDescent="0.2">
      <c r="T1809" s="400" t="s">
        <v>73</v>
      </c>
      <c r="U1809" s="413">
        <v>45327</v>
      </c>
      <c r="V1809" s="406">
        <v>1.1320476732189125E-2</v>
      </c>
      <c r="W1809" s="406">
        <v>1.1320682166553931E-2</v>
      </c>
      <c r="X1809" s="407">
        <f t="shared" si="64"/>
        <v>-2.0543436480592592E-3</v>
      </c>
      <c r="Z1809" s="400" t="s">
        <v>73</v>
      </c>
      <c r="AA1809" s="413">
        <v>45324</v>
      </c>
      <c r="AB1809" s="406">
        <v>1.1414945071709117E-2</v>
      </c>
      <c r="AC1809" s="406">
        <v>1.1374023026266824E-2</v>
      </c>
      <c r="AD1809" s="407">
        <f t="shared" si="65"/>
        <v>0.4092204544229282</v>
      </c>
    </row>
    <row r="1810" spans="20:30" x14ac:dyDescent="0.2">
      <c r="T1810" s="400" t="s">
        <v>73</v>
      </c>
      <c r="U1810" s="413">
        <v>45328</v>
      </c>
      <c r="V1810" s="406">
        <v>1.1338661551907976E-2</v>
      </c>
      <c r="W1810" s="406">
        <v>1.1338862305156953E-2</v>
      </c>
      <c r="X1810" s="407">
        <f t="shared" si="64"/>
        <v>-2.0075324897762814E-3</v>
      </c>
      <c r="Z1810" s="400" t="s">
        <v>73</v>
      </c>
      <c r="AA1810" s="413">
        <v>45327</v>
      </c>
      <c r="AB1810" s="406">
        <v>1.1432412842586413E-2</v>
      </c>
      <c r="AC1810" s="406">
        <v>1.1391484179114545E-2</v>
      </c>
      <c r="AD1810" s="407">
        <f t="shared" si="65"/>
        <v>0.40928663471868565</v>
      </c>
    </row>
    <row r="1811" spans="20:30" x14ac:dyDescent="0.2">
      <c r="T1811" s="400" t="s">
        <v>73</v>
      </c>
      <c r="U1811" s="413">
        <v>45329</v>
      </c>
      <c r="V1811" s="406">
        <v>1.1356821231102663E-2</v>
      </c>
      <c r="W1811" s="406">
        <v>1.1357017331419392E-2</v>
      </c>
      <c r="X1811" s="407">
        <f t="shared" si="64"/>
        <v>-1.9610031672979977E-3</v>
      </c>
      <c r="Z1811" s="400" t="s">
        <v>73</v>
      </c>
      <c r="AA1811" s="413">
        <v>45328</v>
      </c>
      <c r="AB1811" s="406">
        <v>1.1449859541969117E-2</v>
      </c>
      <c r="AC1811" s="406">
        <v>1.1408924291813779E-2</v>
      </c>
      <c r="AD1811" s="407">
        <f t="shared" si="65"/>
        <v>0.40935250155338043</v>
      </c>
    </row>
    <row r="1812" spans="20:30" x14ac:dyDescent="0.2">
      <c r="T1812" s="400" t="s">
        <v>73</v>
      </c>
      <c r="U1812" s="413">
        <v>45330</v>
      </c>
      <c r="V1812" s="406">
        <v>1.1365888462065307E-2</v>
      </c>
      <c r="W1812" s="406">
        <v>1.1366082249958791E-2</v>
      </c>
      <c r="X1812" s="407">
        <f t="shared" si="64"/>
        <v>-1.9378789348385717E-3</v>
      </c>
      <c r="Z1812" s="400" t="s">
        <v>73</v>
      </c>
      <c r="AA1812" s="413">
        <v>45329</v>
      </c>
      <c r="AB1812" s="406">
        <v>1.145857232399022E-2</v>
      </c>
      <c r="AC1812" s="406">
        <v>1.1417633796059793E-2</v>
      </c>
      <c r="AD1812" s="407">
        <f t="shared" si="65"/>
        <v>0.40938527930427582</v>
      </c>
    </row>
    <row r="1813" spans="20:30" x14ac:dyDescent="0.2">
      <c r="T1813" s="400" t="s">
        <v>73</v>
      </c>
      <c r="U1813" s="413">
        <v>45331</v>
      </c>
      <c r="V1813" s="406">
        <v>1.137494810485307E-2</v>
      </c>
      <c r="W1813" s="406">
        <v>1.1375139588775073E-2</v>
      </c>
      <c r="X1813" s="407">
        <f t="shared" si="64"/>
        <v>-1.9148392200324382E-3</v>
      </c>
      <c r="Z1813" s="400" t="s">
        <v>73</v>
      </c>
      <c r="AA1813" s="413">
        <v>45330</v>
      </c>
      <c r="AB1813" s="406">
        <v>1.1467278746269098E-2</v>
      </c>
      <c r="AC1813" s="406">
        <v>1.1426336950152386E-2</v>
      </c>
      <c r="AD1813" s="407">
        <f t="shared" si="65"/>
        <v>0.40941796116711682</v>
      </c>
    </row>
    <row r="1814" spans="20:30" x14ac:dyDescent="0.2">
      <c r="T1814" s="400" t="s">
        <v>73</v>
      </c>
      <c r="U1814" s="413">
        <v>45334</v>
      </c>
      <c r="V1814" s="406">
        <v>1.1384000143944811E-2</v>
      </c>
      <c r="W1814" s="406">
        <v>1.1384189332509622E-2</v>
      </c>
      <c r="X1814" s="407">
        <f t="shared" si="64"/>
        <v>-1.8918856481073276E-3</v>
      </c>
      <c r="Z1814" s="400" t="s">
        <v>73</v>
      </c>
      <c r="AA1814" s="413">
        <v>45331</v>
      </c>
      <c r="AB1814" s="406">
        <v>1.1475978795966266E-2</v>
      </c>
      <c r="AC1814" s="406">
        <v>1.1435033741089543E-2</v>
      </c>
      <c r="AD1814" s="407">
        <f t="shared" si="65"/>
        <v>0.40945054876723519</v>
      </c>
    </row>
    <row r="1815" spans="20:30" x14ac:dyDescent="0.2">
      <c r="T1815" s="400" t="s">
        <v>73</v>
      </c>
      <c r="U1815" s="413">
        <v>45335</v>
      </c>
      <c r="V1815" s="406">
        <v>1.1402078799919169E-2</v>
      </c>
      <c r="W1815" s="406">
        <v>1.1402263426059255E-2</v>
      </c>
      <c r="X1815" s="407">
        <f t="shared" si="64"/>
        <v>-1.8462614008625533E-3</v>
      </c>
      <c r="Z1815" s="400" t="s">
        <v>73</v>
      </c>
      <c r="AA1815" s="413">
        <v>45334</v>
      </c>
      <c r="AB1815" s="406">
        <v>1.149335758972154E-2</v>
      </c>
      <c r="AC1815" s="406">
        <v>1.1452406048975027E-2</v>
      </c>
      <c r="AD1815" s="407">
        <f t="shared" si="65"/>
        <v>0.40951540746512682</v>
      </c>
    </row>
    <row r="1816" spans="20:30" x14ac:dyDescent="0.2">
      <c r="T1816" s="400" t="s">
        <v>73</v>
      </c>
      <c r="U1816" s="413">
        <v>45336</v>
      </c>
      <c r="V1816" s="406">
        <v>1.1420131956908684E-2</v>
      </c>
      <c r="W1816" s="406">
        <v>1.1420312049212455E-2</v>
      </c>
      <c r="X1816" s="407">
        <f t="shared" si="64"/>
        <v>-1.8009230377119545E-3</v>
      </c>
      <c r="Z1816" s="400" t="s">
        <v>73</v>
      </c>
      <c r="AA1816" s="413">
        <v>45335</v>
      </c>
      <c r="AB1816" s="406">
        <v>1.1510715013934135E-2</v>
      </c>
      <c r="AC1816" s="406">
        <v>1.1469757019011458E-2</v>
      </c>
      <c r="AD1816" s="407">
        <f t="shared" si="65"/>
        <v>0.40957994922676683</v>
      </c>
    </row>
    <row r="1817" spans="20:30" x14ac:dyDescent="0.2">
      <c r="T1817" s="400" t="s">
        <v>73</v>
      </c>
      <c r="U1817" s="413">
        <v>45337</v>
      </c>
      <c r="V1817" s="406">
        <v>1.1429145747383757E-2</v>
      </c>
      <c r="W1817" s="406">
        <v>1.1429323587076726E-2</v>
      </c>
      <c r="X1817" s="407">
        <f t="shared" si="64"/>
        <v>-1.778396929684456E-3</v>
      </c>
      <c r="Z1817" s="400" t="s">
        <v>73</v>
      </c>
      <c r="AA1817" s="413">
        <v>45336</v>
      </c>
      <c r="AB1817" s="406">
        <v>1.1519383009348405E-2</v>
      </c>
      <c r="AC1817" s="406">
        <v>1.1478421803284643E-2</v>
      </c>
      <c r="AD1817" s="407">
        <f t="shared" si="65"/>
        <v>0.40961206063762357</v>
      </c>
    </row>
    <row r="1818" spans="20:30" x14ac:dyDescent="0.2">
      <c r="T1818" s="400" t="s">
        <v>73</v>
      </c>
      <c r="U1818" s="413">
        <v>45338</v>
      </c>
      <c r="V1818" s="406">
        <v>1.1438151842173208E-2</v>
      </c>
      <c r="W1818" s="406">
        <v>1.1438327437788397E-2</v>
      </c>
      <c r="X1818" s="407">
        <f t="shared" si="64"/>
        <v>-1.7559561518894207E-3</v>
      </c>
      <c r="Z1818" s="400" t="s">
        <v>73</v>
      </c>
      <c r="AA1818" s="413">
        <v>45337</v>
      </c>
      <c r="AB1818" s="406">
        <v>1.1528044555631225E-2</v>
      </c>
      <c r="AC1818" s="406">
        <v>1.148708014793391E-2</v>
      </c>
      <c r="AD1818" s="407">
        <f t="shared" si="65"/>
        <v>0.40964407697314381</v>
      </c>
    </row>
    <row r="1819" spans="20:30" x14ac:dyDescent="0.2">
      <c r="T1819" s="400" t="s">
        <v>73</v>
      </c>
      <c r="U1819" s="413">
        <v>45341</v>
      </c>
      <c r="V1819" s="406">
        <v>1.14471502257559E-2</v>
      </c>
      <c r="W1819" s="406">
        <v>1.1447323585988862E-2</v>
      </c>
      <c r="X1819" s="407">
        <f t="shared" si="64"/>
        <v>-1.7336023296239678E-3</v>
      </c>
      <c r="Z1819" s="400" t="s">
        <v>73</v>
      </c>
      <c r="AA1819" s="413">
        <v>45338</v>
      </c>
      <c r="AB1819" s="406">
        <v>1.1536699639861861E-2</v>
      </c>
      <c r="AC1819" s="406">
        <v>1.1495732040201047E-2</v>
      </c>
      <c r="AD1819" s="407">
        <f t="shared" si="65"/>
        <v>0.40967599660813453</v>
      </c>
    </row>
    <row r="1820" spans="20:30" x14ac:dyDescent="0.2">
      <c r="T1820" s="400" t="s">
        <v>73</v>
      </c>
      <c r="U1820" s="413">
        <v>45342</v>
      </c>
      <c r="V1820" s="406">
        <v>1.1465121212121067E-2</v>
      </c>
      <c r="W1820" s="406">
        <v>1.1465290130420518E-2</v>
      </c>
      <c r="X1820" s="407">
        <f t="shared" si="64"/>
        <v>-1.6891829945041292E-3</v>
      </c>
      <c r="Z1820" s="400" t="s">
        <v>73</v>
      </c>
      <c r="AA1820" s="413">
        <v>45341</v>
      </c>
      <c r="AB1820" s="406">
        <v>1.1553988204718034E-2</v>
      </c>
      <c r="AC1820" s="406">
        <v>1.1513014253185837E-2</v>
      </c>
      <c r="AD1820" s="407">
        <f t="shared" si="65"/>
        <v>0.4097395153219649</v>
      </c>
    </row>
    <row r="1821" spans="20:30" x14ac:dyDescent="0.2">
      <c r="T1821" s="400" t="s">
        <v>73</v>
      </c>
      <c r="U1821" s="413">
        <v>45343</v>
      </c>
      <c r="V1821" s="406">
        <v>1.1483066340927066E-2</v>
      </c>
      <c r="W1821" s="406">
        <v>1.1483230846261568E-2</v>
      </c>
      <c r="X1821" s="407">
        <f t="shared" si="64"/>
        <v>-1.6450533450208804E-3</v>
      </c>
      <c r="Z1821" s="400" t="s">
        <v>73</v>
      </c>
      <c r="AA1821" s="413">
        <v>45342</v>
      </c>
      <c r="AB1821" s="406">
        <v>1.1571255101991151E-2</v>
      </c>
      <c r="AC1821" s="406">
        <v>1.1530274830770517E-2</v>
      </c>
      <c r="AD1821" s="407">
        <f t="shared" si="65"/>
        <v>0.40980271220633979</v>
      </c>
    </row>
    <row r="1822" spans="20:30" x14ac:dyDescent="0.2">
      <c r="T1822" s="400" t="s">
        <v>73</v>
      </c>
      <c r="U1822" s="413">
        <v>45344</v>
      </c>
      <c r="V1822" s="406">
        <v>1.1492025938096135E-2</v>
      </c>
      <c r="W1822" s="406">
        <v>1.1492188251363632E-2</v>
      </c>
      <c r="X1822" s="407">
        <f t="shared" si="64"/>
        <v>-1.6231326749674424E-3</v>
      </c>
      <c r="Z1822" s="400" t="s">
        <v>73</v>
      </c>
      <c r="AA1822" s="413">
        <v>45343</v>
      </c>
      <c r="AB1822" s="406">
        <v>1.157987768491206E-2</v>
      </c>
      <c r="AC1822" s="406">
        <v>1.1538894269996901E-2</v>
      </c>
      <c r="AD1822" s="407">
        <f t="shared" si="65"/>
        <v>0.40983414915159166</v>
      </c>
    </row>
    <row r="1823" spans="20:30" x14ac:dyDescent="0.2">
      <c r="T1823" s="400" t="s">
        <v>73</v>
      </c>
      <c r="U1823" s="413">
        <v>45345</v>
      </c>
      <c r="V1823" s="406">
        <v>1.1500977731906357E-2</v>
      </c>
      <c r="W1823" s="406">
        <v>1.150113786196493E-2</v>
      </c>
      <c r="X1823" s="407">
        <f t="shared" si="64"/>
        <v>-1.6013005857233586E-3</v>
      </c>
      <c r="Z1823" s="400" t="s">
        <v>73</v>
      </c>
      <c r="AA1823" s="413">
        <v>45344</v>
      </c>
      <c r="AB1823" s="406">
        <v>1.158849372923108E-2</v>
      </c>
      <c r="AC1823" s="406">
        <v>1.1547507180291442E-2</v>
      </c>
      <c r="AD1823" s="407">
        <f t="shared" si="65"/>
        <v>0.40986548939638334</v>
      </c>
    </row>
    <row r="1824" spans="20:30" x14ac:dyDescent="0.2">
      <c r="T1824" s="400" t="s">
        <v>73</v>
      </c>
      <c r="U1824" s="413">
        <v>45348</v>
      </c>
      <c r="V1824" s="406">
        <v>1.1509921706999193E-2</v>
      </c>
      <c r="W1824" s="406">
        <v>1.1510079662544387E-2</v>
      </c>
      <c r="X1824" s="407">
        <f t="shared" si="64"/>
        <v>-1.5795554519394683E-3</v>
      </c>
      <c r="Z1824" s="400" t="s">
        <v>73</v>
      </c>
      <c r="AA1824" s="413">
        <v>45345</v>
      </c>
      <c r="AB1824" s="406">
        <v>1.1597103222190069E-2</v>
      </c>
      <c r="AC1824" s="406">
        <v>1.1556113549058519E-2</v>
      </c>
      <c r="AD1824" s="407">
        <f t="shared" si="65"/>
        <v>0.40989673131550453</v>
      </c>
    </row>
    <row r="1825" spans="20:30" x14ac:dyDescent="0.2">
      <c r="T1825" s="400" t="s">
        <v>73</v>
      </c>
      <c r="U1825" s="413">
        <v>45349</v>
      </c>
      <c r="V1825" s="406">
        <v>1.1527783517824939E-2</v>
      </c>
      <c r="W1825" s="406">
        <v>1.1527937153591605E-2</v>
      </c>
      <c r="X1825" s="407">
        <f t="shared" si="64"/>
        <v>-1.5363576666600764E-3</v>
      </c>
      <c r="Z1825" s="400" t="s">
        <v>73</v>
      </c>
      <c r="AA1825" s="413">
        <v>45348</v>
      </c>
      <c r="AB1825" s="406">
        <v>1.1614300306283668E-2</v>
      </c>
      <c r="AC1825" s="406">
        <v>1.157330441722413E-2</v>
      </c>
      <c r="AD1825" s="407">
        <f t="shared" si="65"/>
        <v>0.4099588905953806</v>
      </c>
    </row>
    <row r="1826" spans="20:30" x14ac:dyDescent="0.2">
      <c r="T1826" s="400" t="s">
        <v>73</v>
      </c>
      <c r="U1826" s="413">
        <v>45350</v>
      </c>
      <c r="V1826" s="406">
        <v>1.1545619112535488E-2</v>
      </c>
      <c r="W1826" s="406">
        <v>1.1545768457876549E-2</v>
      </c>
      <c r="X1826" s="407">
        <f t="shared" si="64"/>
        <v>-1.4934534106093855E-3</v>
      </c>
      <c r="Z1826" s="400" t="s">
        <v>73</v>
      </c>
      <c r="AA1826" s="413">
        <v>45349</v>
      </c>
      <c r="AB1826" s="406">
        <v>1.1631475424853722E-2</v>
      </c>
      <c r="AC1826" s="406">
        <v>1.1590473352467533E-2</v>
      </c>
      <c r="AD1826" s="407">
        <f t="shared" si="65"/>
        <v>0.41002072386189109</v>
      </c>
    </row>
    <row r="1827" spans="20:30" x14ac:dyDescent="0.2">
      <c r="T1827" s="400" t="s">
        <v>73</v>
      </c>
      <c r="U1827" s="413">
        <v>45351</v>
      </c>
      <c r="V1827" s="406">
        <v>1.155452376341776E-2</v>
      </c>
      <c r="W1827" s="406">
        <v>1.1554670978210764E-2</v>
      </c>
      <c r="X1827" s="407">
        <f t="shared" si="64"/>
        <v>-1.472147930035167E-3</v>
      </c>
      <c r="Z1827" s="400" t="s">
        <v>73</v>
      </c>
      <c r="AA1827" s="413">
        <v>45350</v>
      </c>
      <c r="AB1827" s="406">
        <v>1.1640051969313605E-2</v>
      </c>
      <c r="AC1827" s="406">
        <v>1.1599046821735792E-2</v>
      </c>
      <c r="AD1827" s="407">
        <f t="shared" si="65"/>
        <v>0.41005147577813028</v>
      </c>
    </row>
    <row r="1828" spans="20:30" x14ac:dyDescent="0.2">
      <c r="T1828" s="400" t="s">
        <v>73</v>
      </c>
      <c r="U1828" s="413">
        <v>45352</v>
      </c>
      <c r="V1828" s="406">
        <v>1.1563420503349455E-2</v>
      </c>
      <c r="W1828" s="406">
        <v>1.1563565596533739E-2</v>
      </c>
      <c r="X1828" s="407">
        <f t="shared" si="64"/>
        <v>-1.4509318428321261E-3</v>
      </c>
      <c r="Z1828" s="400" t="s">
        <v>73</v>
      </c>
      <c r="AA1828" s="413">
        <v>45351</v>
      </c>
      <c r="AB1828" s="406">
        <v>1.1648621885863908E-2</v>
      </c>
      <c r="AC1828" s="406">
        <v>1.1607613672845766E-2</v>
      </c>
      <c r="AD1828" s="407">
        <f t="shared" si="65"/>
        <v>0.41008213018141682</v>
      </c>
    </row>
    <row r="1829" spans="20:30" x14ac:dyDescent="0.2">
      <c r="T1829" s="400" t="s">
        <v>73</v>
      </c>
      <c r="U1829" s="413">
        <v>45355</v>
      </c>
      <c r="V1829" s="406">
        <v>1.1572309316972035E-2</v>
      </c>
      <c r="W1829" s="406">
        <v>1.1572452297405675E-2</v>
      </c>
      <c r="X1829" s="407">
        <f t="shared" si="64"/>
        <v>-1.4298043364037449E-3</v>
      </c>
      <c r="Z1829" s="400" t="s">
        <v>73</v>
      </c>
      <c r="AA1829" s="413">
        <v>45352</v>
      </c>
      <c r="AB1829" s="406">
        <v>1.1657185161583964E-2</v>
      </c>
      <c r="AC1829" s="406">
        <v>1.1616173892958043E-2</v>
      </c>
      <c r="AD1829" s="407">
        <f t="shared" si="65"/>
        <v>0.41011268625920638</v>
      </c>
    </row>
    <row r="1830" spans="20:30" x14ac:dyDescent="0.2">
      <c r="T1830" s="400" t="s">
        <v>73</v>
      </c>
      <c r="U1830" s="413">
        <v>45356</v>
      </c>
      <c r="V1830" s="406">
        <v>1.1590060446403355E-2</v>
      </c>
      <c r="W1830" s="406">
        <v>1.1590199230957571E-2</v>
      </c>
      <c r="X1830" s="407">
        <f t="shared" si="64"/>
        <v>-1.3878455421695302E-3</v>
      </c>
      <c r="Z1830" s="400" t="s">
        <v>73</v>
      </c>
      <c r="AA1830" s="413">
        <v>45355</v>
      </c>
      <c r="AB1830" s="406">
        <v>1.1674289513186392E-2</v>
      </c>
      <c r="AC1830" s="406">
        <v>1.1633272166545958E-2</v>
      </c>
      <c r="AD1830" s="407">
        <f t="shared" si="65"/>
        <v>0.41017346640434205</v>
      </c>
    </row>
    <row r="1831" spans="20:30" x14ac:dyDescent="0.2">
      <c r="T1831" s="400" t="s">
        <v>73</v>
      </c>
      <c r="U1831" s="413">
        <v>45357</v>
      </c>
      <c r="V1831" s="406">
        <v>1.1607785001034075E-2</v>
      </c>
      <c r="W1831" s="406">
        <v>1.1607919619533454E-2</v>
      </c>
      <c r="X1831" s="407">
        <f t="shared" si="64"/>
        <v>-1.3461849937904113E-3</v>
      </c>
      <c r="Z1831" s="400" t="s">
        <v>73</v>
      </c>
      <c r="AA1831" s="413">
        <v>45356</v>
      </c>
      <c r="AB1831" s="406">
        <v>1.1691371601157508E-2</v>
      </c>
      <c r="AC1831" s="406">
        <v>1.1650348209563699E-2</v>
      </c>
      <c r="AD1831" s="407">
        <f t="shared" si="65"/>
        <v>0.41023391593808867</v>
      </c>
    </row>
    <row r="1832" spans="20:30" x14ac:dyDescent="0.2">
      <c r="T1832" s="400" t="s">
        <v>73</v>
      </c>
      <c r="U1832" s="413">
        <v>45358</v>
      </c>
      <c r="V1832" s="406">
        <v>1.1616633952730659E-2</v>
      </c>
      <c r="W1832" s="406">
        <v>1.1616766503013548E-2</v>
      </c>
      <c r="X1832" s="407">
        <f t="shared" si="64"/>
        <v>-1.3255028288861048E-3</v>
      </c>
      <c r="Z1832" s="400" t="s">
        <v>73</v>
      </c>
      <c r="AA1832" s="413">
        <v>45357</v>
      </c>
      <c r="AB1832" s="406">
        <v>1.1699901481433081E-2</v>
      </c>
      <c r="AC1832" s="406">
        <v>1.1658875083881826E-2</v>
      </c>
      <c r="AD1832" s="407">
        <f t="shared" si="65"/>
        <v>0.41026397551255367</v>
      </c>
    </row>
    <row r="1833" spans="20:30" x14ac:dyDescent="0.2">
      <c r="T1833" s="400" t="s">
        <v>73</v>
      </c>
      <c r="U1833" s="413">
        <v>45359</v>
      </c>
      <c r="V1833" s="406">
        <v>1.1625474885803597E-2</v>
      </c>
      <c r="W1833" s="406">
        <v>1.1625605376971861E-2</v>
      </c>
      <c r="X1833" s="407">
        <f t="shared" si="64"/>
        <v>-1.3049116826327478E-3</v>
      </c>
      <c r="Z1833" s="400" t="s">
        <v>73</v>
      </c>
      <c r="AA1833" s="413">
        <v>45358</v>
      </c>
      <c r="AB1833" s="406">
        <v>1.1708424644166241E-2</v>
      </c>
      <c r="AC1833" s="406">
        <v>1.166739525081515E-2</v>
      </c>
      <c r="AD1833" s="407">
        <f t="shared" si="65"/>
        <v>0.41029393351091004</v>
      </c>
    </row>
    <row r="1834" spans="20:30" x14ac:dyDescent="0.2">
      <c r="T1834" s="400" t="s">
        <v>73</v>
      </c>
      <c r="U1834" s="413">
        <v>45362</v>
      </c>
      <c r="V1834" s="406">
        <v>1.1634307785056775E-2</v>
      </c>
      <c r="W1834" s="406">
        <v>1.1634436226049748E-2</v>
      </c>
      <c r="X1834" s="407">
        <f t="shared" si="64"/>
        <v>-1.2844099297332212E-3</v>
      </c>
      <c r="Z1834" s="400" t="s">
        <v>73</v>
      </c>
      <c r="AA1834" s="413">
        <v>45359</v>
      </c>
      <c r="AB1834" s="406">
        <v>1.1716941076761276E-2</v>
      </c>
      <c r="AC1834" s="406">
        <v>1.1675908697605413E-2</v>
      </c>
      <c r="AD1834" s="407">
        <f t="shared" si="65"/>
        <v>0.4103237915586283</v>
      </c>
    </row>
    <row r="1835" spans="20:30" x14ac:dyDescent="0.2">
      <c r="T1835" s="400" t="s">
        <v>73</v>
      </c>
      <c r="U1835" s="413">
        <v>45363</v>
      </c>
      <c r="V1835" s="406">
        <v>1.1651946727101072E-2</v>
      </c>
      <c r="W1835" s="406">
        <v>1.1652071097856927E-2</v>
      </c>
      <c r="X1835" s="407">
        <f t="shared" si="64"/>
        <v>-1.2437075585548796E-3</v>
      </c>
      <c r="Z1835" s="400" t="s">
        <v>73</v>
      </c>
      <c r="AA1835" s="413">
        <v>45362</v>
      </c>
      <c r="AB1835" s="406">
        <v>1.1733951444146545E-2</v>
      </c>
      <c r="AC1835" s="406">
        <v>1.1692913126613937E-2</v>
      </c>
      <c r="AD1835" s="407">
        <f t="shared" si="65"/>
        <v>0.41038317532608032</v>
      </c>
    </row>
    <row r="1836" spans="20:30" x14ac:dyDescent="0.2">
      <c r="T1836" s="400" t="s">
        <v>73</v>
      </c>
      <c r="U1836" s="413">
        <v>45364</v>
      </c>
      <c r="V1836" s="406">
        <v>1.1669558735967769E-2</v>
      </c>
      <c r="W1836" s="406">
        <v>1.1669679066628094E-2</v>
      </c>
      <c r="X1836" s="407">
        <f t="shared" si="64"/>
        <v>-1.2033066032479667E-3</v>
      </c>
      <c r="Z1836" s="400" t="s">
        <v>73</v>
      </c>
      <c r="AA1836" s="413">
        <v>45363</v>
      </c>
      <c r="AB1836" s="406">
        <v>1.1750939249782618E-2</v>
      </c>
      <c r="AC1836" s="406">
        <v>1.1709895027602129E-2</v>
      </c>
      <c r="AD1836" s="407">
        <f t="shared" si="65"/>
        <v>0.41044222180489781</v>
      </c>
    </row>
    <row r="1837" spans="20:30" x14ac:dyDescent="0.2">
      <c r="T1837" s="400" t="s">
        <v>73</v>
      </c>
      <c r="U1837" s="413">
        <v>45365</v>
      </c>
      <c r="V1837" s="406">
        <v>1.1678351235254927E-2</v>
      </c>
      <c r="W1837" s="406">
        <v>1.1678469561086743E-2</v>
      </c>
      <c r="X1837" s="407">
        <f t="shared" si="64"/>
        <v>-1.1832583181672907E-3</v>
      </c>
      <c r="Z1837" s="400" t="s">
        <v>73</v>
      </c>
      <c r="AA1837" s="413">
        <v>45364</v>
      </c>
      <c r="AB1837" s="406">
        <v>1.1759421839825698E-2</v>
      </c>
      <c r="AC1837" s="406">
        <v>1.1718374681978288E-2</v>
      </c>
      <c r="AD1837" s="407">
        <f t="shared" si="65"/>
        <v>0.4104715784740941</v>
      </c>
    </row>
    <row r="1838" spans="20:30" x14ac:dyDescent="0.2">
      <c r="T1838" s="400" t="s">
        <v>73</v>
      </c>
      <c r="U1838" s="413">
        <v>45366</v>
      </c>
      <c r="V1838" s="406">
        <v>1.1687135608651743E-2</v>
      </c>
      <c r="W1838" s="406">
        <v>1.1687251938594385E-2</v>
      </c>
      <c r="X1838" s="407">
        <f t="shared" si="64"/>
        <v>-1.1632994264230978E-3</v>
      </c>
      <c r="Z1838" s="400" t="s">
        <v>73</v>
      </c>
      <c r="AA1838" s="413">
        <v>45365</v>
      </c>
      <c r="AB1838" s="406">
        <v>1.1767897623018641E-2</v>
      </c>
      <c r="AC1838" s="406">
        <v>1.1726847539824427E-2</v>
      </c>
      <c r="AD1838" s="407">
        <f t="shared" si="65"/>
        <v>0.41050083194214482</v>
      </c>
    </row>
    <row r="1839" spans="20:30" x14ac:dyDescent="0.2">
      <c r="T1839" s="400" t="s">
        <v>73</v>
      </c>
      <c r="U1839" s="413">
        <v>45369</v>
      </c>
      <c r="V1839" s="406">
        <v>1.1695911840474521E-2</v>
      </c>
      <c r="W1839" s="406">
        <v>1.1696026183792379E-2</v>
      </c>
      <c r="X1839" s="407">
        <f t="shared" si="64"/>
        <v>-1.1434331785749319E-3</v>
      </c>
      <c r="Z1839" s="400" t="s">
        <v>73</v>
      </c>
      <c r="AA1839" s="413">
        <v>45366</v>
      </c>
      <c r="AB1839" s="406">
        <v>1.1776366586603198E-2</v>
      </c>
      <c r="AC1839" s="406">
        <v>1.1735313588219767E-2</v>
      </c>
      <c r="AD1839" s="407">
        <f t="shared" si="65"/>
        <v>0.41052998383431238</v>
      </c>
    </row>
    <row r="1840" spans="20:30" x14ac:dyDescent="0.2">
      <c r="T1840" s="400" t="s">
        <v>73</v>
      </c>
      <c r="U1840" s="413">
        <v>45370</v>
      </c>
      <c r="V1840" s="406">
        <v>1.1713437089304756E-2</v>
      </c>
      <c r="W1840" s="406">
        <v>1.1713547489715903E-2</v>
      </c>
      <c r="X1840" s="407">
        <f t="shared" si="64"/>
        <v>-1.1040041114629418E-3</v>
      </c>
      <c r="Z1840" s="400" t="s">
        <v>73</v>
      </c>
      <c r="AA1840" s="413">
        <v>45369</v>
      </c>
      <c r="AB1840" s="406">
        <v>1.179328171791701E-2</v>
      </c>
      <c r="AC1840" s="406">
        <v>1.1752222922896122E-2</v>
      </c>
      <c r="AD1840" s="407">
        <f t="shared" si="65"/>
        <v>0.41058795020887728</v>
      </c>
    </row>
    <row r="1841" spans="20:30" x14ac:dyDescent="0.2">
      <c r="T1841" s="400" t="s">
        <v>73</v>
      </c>
      <c r="U1841" s="413">
        <v>45371</v>
      </c>
      <c r="V1841" s="406">
        <v>1.1730935046315429E-2</v>
      </c>
      <c r="W1841" s="406">
        <v>1.1731041534396519E-2</v>
      </c>
      <c r="X1841" s="407">
        <f t="shared" si="64"/>
        <v>-1.0648808109088581E-3</v>
      </c>
      <c r="Z1841" s="400" t="s">
        <v>73</v>
      </c>
      <c r="AA1841" s="413">
        <v>45370</v>
      </c>
      <c r="AB1841" s="406">
        <v>1.1810173989449077E-2</v>
      </c>
      <c r="AC1841" s="406">
        <v>1.1769109431884587E-2</v>
      </c>
      <c r="AD1841" s="407">
        <f t="shared" si="65"/>
        <v>0.41064557564489745</v>
      </c>
    </row>
    <row r="1842" spans="20:30" x14ac:dyDescent="0.2">
      <c r="T1842" s="400" t="s">
        <v>73</v>
      </c>
      <c r="U1842" s="413">
        <v>45372</v>
      </c>
      <c r="V1842" s="406">
        <v>1.1739670340538603E-2</v>
      </c>
      <c r="W1842" s="406">
        <v>1.1739774887829261E-2</v>
      </c>
      <c r="X1842" s="407">
        <f t="shared" si="64"/>
        <v>-1.0454729065800805E-3</v>
      </c>
      <c r="Z1842" s="400" t="s">
        <v>73</v>
      </c>
      <c r="AA1842" s="413">
        <v>45371</v>
      </c>
      <c r="AB1842" s="406">
        <v>1.1818608663374296E-2</v>
      </c>
      <c r="AC1842" s="406">
        <v>1.1777541241571012E-2</v>
      </c>
      <c r="AD1842" s="407">
        <f t="shared" si="65"/>
        <v>0.4106742180328381</v>
      </c>
    </row>
    <row r="1843" spans="20:30" x14ac:dyDescent="0.2">
      <c r="T1843" s="400" t="s">
        <v>73</v>
      </c>
      <c r="U1843" s="413">
        <v>45373</v>
      </c>
      <c r="V1843" s="406">
        <v>1.1748397401117203E-2</v>
      </c>
      <c r="W1843" s="406">
        <v>1.1748500016800542E-2</v>
      </c>
      <c r="X1843" s="407">
        <f t="shared" si="64"/>
        <v>-1.0261568333946869E-3</v>
      </c>
      <c r="Z1843" s="400" t="s">
        <v>73</v>
      </c>
      <c r="AA1843" s="413">
        <v>45372</v>
      </c>
      <c r="AB1843" s="406">
        <v>1.1827036441060418E-2</v>
      </c>
      <c r="AC1843" s="406">
        <v>1.1785966165338446E-2</v>
      </c>
      <c r="AD1843" s="407">
        <f t="shared" si="65"/>
        <v>0.41070275721971983</v>
      </c>
    </row>
    <row r="1844" spans="20:30" x14ac:dyDescent="0.2">
      <c r="T1844" s="400" t="s">
        <v>73</v>
      </c>
      <c r="U1844" s="413">
        <v>45376</v>
      </c>
      <c r="V1844" s="406">
        <v>1.1757116212692586E-2</v>
      </c>
      <c r="W1844" s="406">
        <v>1.1757216906033E-2</v>
      </c>
      <c r="X1844" s="407">
        <f t="shared" si="64"/>
        <v>-1.0069334041400146E-3</v>
      </c>
      <c r="Z1844" s="400" t="s">
        <v>73</v>
      </c>
      <c r="AA1844" s="413">
        <v>45373</v>
      </c>
      <c r="AB1844" s="406">
        <v>1.1835457309749211E-2</v>
      </c>
      <c r="AC1844" s="406">
        <v>1.1794384190347383E-2</v>
      </c>
      <c r="AD1844" s="407">
        <f t="shared" si="65"/>
        <v>0.41073119401827812</v>
      </c>
    </row>
    <row r="1845" spans="20:30" x14ac:dyDescent="0.2">
      <c r="T1845" s="400" t="s">
        <v>73</v>
      </c>
      <c r="U1845" s="413">
        <v>45377</v>
      </c>
      <c r="V1845" s="406">
        <v>1.177452626232689E-2</v>
      </c>
      <c r="W1845" s="406">
        <v>1.1774623141886539E-2</v>
      </c>
      <c r="X1845" s="407">
        <f t="shared" si="64"/>
        <v>-9.6879559648849201E-4</v>
      </c>
      <c r="Z1845" s="400" t="s">
        <v>73</v>
      </c>
      <c r="AA1845" s="413">
        <v>45376</v>
      </c>
      <c r="AB1845" s="406">
        <v>1.1852275953229689E-2</v>
      </c>
      <c r="AC1845" s="406">
        <v>1.1811197180785415E-2</v>
      </c>
      <c r="AD1845" s="407">
        <f t="shared" si="65"/>
        <v>0.41078772444273426</v>
      </c>
    </row>
    <row r="1846" spans="20:30" x14ac:dyDescent="0.2">
      <c r="T1846" s="400" t="s">
        <v>73</v>
      </c>
      <c r="U1846" s="413">
        <v>45378</v>
      </c>
      <c r="V1846" s="406">
        <v>1.1791908661626899E-2</v>
      </c>
      <c r="W1846" s="406">
        <v>1.1792001758401973E-2</v>
      </c>
      <c r="X1846" s="407">
        <f t="shared" si="64"/>
        <v>-9.3096775073686633E-4</v>
      </c>
      <c r="Z1846" s="400" t="s">
        <v>73</v>
      </c>
      <c r="AA1846" s="413">
        <v>45377</v>
      </c>
      <c r="AB1846" s="406">
        <v>1.1869071438878723E-2</v>
      </c>
      <c r="AC1846" s="406">
        <v>1.1827987047958441E-2</v>
      </c>
      <c r="AD1846" s="407">
        <f t="shared" si="65"/>
        <v>0.41084390920282515</v>
      </c>
    </row>
    <row r="1847" spans="20:30" x14ac:dyDescent="0.2">
      <c r="T1847" s="400" t="s">
        <v>73</v>
      </c>
      <c r="U1847" s="413">
        <v>45379</v>
      </c>
      <c r="V1847" s="406">
        <v>1.1800585997725531E-2</v>
      </c>
      <c r="W1847" s="406">
        <v>1.1800677218560861E-2</v>
      </c>
      <c r="X1847" s="407">
        <f t="shared" si="64"/>
        <v>-9.1220835329863803E-4</v>
      </c>
      <c r="Z1847" s="400" t="s">
        <v>73</v>
      </c>
      <c r="AA1847" s="413">
        <v>45378</v>
      </c>
      <c r="AB1847" s="406">
        <v>1.187745757080098E-2</v>
      </c>
      <c r="AC1847" s="406">
        <v>1.1836370387963846E-2</v>
      </c>
      <c r="AD1847" s="407">
        <f t="shared" si="65"/>
        <v>0.41087182837134739</v>
      </c>
    </row>
    <row r="1848" spans="20:30" x14ac:dyDescent="0.2">
      <c r="T1848" s="400" t="s">
        <v>73</v>
      </c>
      <c r="U1848" s="413">
        <v>45384</v>
      </c>
      <c r="V1848" s="406">
        <v>1.1809254992588039E-2</v>
      </c>
      <c r="W1848" s="406">
        <v>1.1809344346991799E-2</v>
      </c>
      <c r="X1848" s="407">
        <f t="shared" si="64"/>
        <v>-8.9354403759803191E-4</v>
      </c>
      <c r="Z1848" s="400" t="s">
        <v>73</v>
      </c>
      <c r="AA1848" s="413">
        <v>45379</v>
      </c>
      <c r="AB1848" s="406">
        <v>1.1885836717176615E-2</v>
      </c>
      <c r="AC1848" s="406">
        <v>1.1844746752742712E-2</v>
      </c>
      <c r="AD1848" s="407">
        <f t="shared" si="65"/>
        <v>0.41089964433903625</v>
      </c>
    </row>
    <row r="1849" spans="20:30" x14ac:dyDescent="0.2">
      <c r="T1849" s="400" t="s">
        <v>73</v>
      </c>
      <c r="U1849" s="413">
        <v>45385</v>
      </c>
      <c r="V1849" s="406">
        <v>1.1835203373724247E-2</v>
      </c>
      <c r="W1849" s="406">
        <v>1.1835287194234701E-2</v>
      </c>
      <c r="X1849" s="407">
        <f t="shared" si="64"/>
        <v>-8.3820510454399311E-4</v>
      </c>
      <c r="Z1849" s="400" t="s">
        <v>73</v>
      </c>
      <c r="AA1849" s="413">
        <v>45384</v>
      </c>
      <c r="AB1849" s="406">
        <v>1.1910925077624365E-2</v>
      </c>
      <c r="AC1849" s="406">
        <v>1.1869826841631938E-2</v>
      </c>
      <c r="AD1849" s="407">
        <f t="shared" si="65"/>
        <v>0.41098235992426818</v>
      </c>
    </row>
    <row r="1850" spans="20:30" x14ac:dyDescent="0.2">
      <c r="T1850" s="400" t="s">
        <v>73</v>
      </c>
      <c r="U1850" s="413">
        <v>45386</v>
      </c>
      <c r="V1850" s="406">
        <v>1.1861092936205407E-2</v>
      </c>
      <c r="W1850" s="406">
        <v>1.18611712887659E-2</v>
      </c>
      <c r="X1850" s="407">
        <f t="shared" si="64"/>
        <v>-7.8352560493530343E-4</v>
      </c>
      <c r="Z1850" s="400" t="s">
        <v>73</v>
      </c>
      <c r="AA1850" s="413">
        <v>45385</v>
      </c>
      <c r="AB1850" s="406">
        <v>1.1935964180829636E-2</v>
      </c>
      <c r="AC1850" s="406">
        <v>1.1894857746624934E-2</v>
      </c>
      <c r="AD1850" s="407">
        <f t="shared" si="65"/>
        <v>0.4110643420470253</v>
      </c>
    </row>
    <row r="1851" spans="20:30" x14ac:dyDescent="0.2">
      <c r="T1851" s="400" t="s">
        <v>73</v>
      </c>
      <c r="U1851" s="413">
        <v>45387</v>
      </c>
      <c r="V1851" s="406">
        <v>1.1869703112372638E-2</v>
      </c>
      <c r="W1851" s="406">
        <v>1.1869779664408662E-2</v>
      </c>
      <c r="X1851" s="407">
        <f t="shared" si="64"/>
        <v>-7.6552036024427061E-4</v>
      </c>
      <c r="Z1851" s="400" t="s">
        <v>73</v>
      </c>
      <c r="AA1851" s="413">
        <v>45386</v>
      </c>
      <c r="AB1851" s="406">
        <v>1.1944294069847216E-2</v>
      </c>
      <c r="AC1851" s="406">
        <v>1.1903184927505273E-2</v>
      </c>
      <c r="AD1851" s="407">
        <f t="shared" si="65"/>
        <v>0.41109142341943028</v>
      </c>
    </row>
    <row r="1852" spans="20:30" x14ac:dyDescent="0.2">
      <c r="T1852" s="400" t="s">
        <v>73</v>
      </c>
      <c r="U1852" s="413">
        <v>45390</v>
      </c>
      <c r="V1852" s="406">
        <v>1.1878304824515913E-2</v>
      </c>
      <c r="W1852" s="406">
        <v>1.1878379585454379E-2</v>
      </c>
      <c r="X1852" s="407">
        <f t="shared" si="64"/>
        <v>-7.4760938465964766E-4</v>
      </c>
      <c r="Z1852" s="400" t="s">
        <v>73</v>
      </c>
      <c r="AA1852" s="413">
        <v>45387</v>
      </c>
      <c r="AB1852" s="406">
        <v>1.1952616871089675E-2</v>
      </c>
      <c r="AC1852" s="406">
        <v>1.1911505031011833E-2</v>
      </c>
      <c r="AD1852" s="407">
        <f t="shared" si="65"/>
        <v>0.41111840077842288</v>
      </c>
    </row>
    <row r="1853" spans="20:30" x14ac:dyDescent="0.2">
      <c r="T1853" s="400" t="s">
        <v>73</v>
      </c>
      <c r="U1853" s="413">
        <v>45391</v>
      </c>
      <c r="V1853" s="406">
        <v>1.1895479958135892E-2</v>
      </c>
      <c r="W1853" s="406">
        <v>1.18955511686304E-2</v>
      </c>
      <c r="X1853" s="407">
        <f t="shared" si="64"/>
        <v>-7.121049450803385E-4</v>
      </c>
      <c r="Z1853" s="400" t="s">
        <v>73</v>
      </c>
      <c r="AA1853" s="413">
        <v>45390</v>
      </c>
      <c r="AB1853" s="406">
        <v>1.1969238783410096E-2</v>
      </c>
      <c r="AC1853" s="406">
        <v>1.1928121583391063E-2</v>
      </c>
      <c r="AD1853" s="407">
        <f t="shared" si="65"/>
        <v>0.41117200019032824</v>
      </c>
    </row>
    <row r="1854" spans="20:30" x14ac:dyDescent="0.2">
      <c r="T1854" s="400" t="s">
        <v>73</v>
      </c>
      <c r="U1854" s="413">
        <v>45392</v>
      </c>
      <c r="V1854" s="406">
        <v>1.1912626724295626E-2</v>
      </c>
      <c r="W1854" s="406">
        <v>1.1912694416169347E-2</v>
      </c>
      <c r="X1854" s="407">
        <f t="shared" si="64"/>
        <v>-6.7691873720937545E-4</v>
      </c>
      <c r="Z1854" s="400" t="s">
        <v>73</v>
      </c>
      <c r="AA1854" s="413">
        <v>45391</v>
      </c>
      <c r="AB1854" s="406">
        <v>1.1985836941924857E-2</v>
      </c>
      <c r="AC1854" s="406">
        <v>1.1944714417273405E-2</v>
      </c>
      <c r="AD1854" s="407">
        <f t="shared" si="65"/>
        <v>0.41122524651451831</v>
      </c>
    </row>
    <row r="1855" spans="20:30" x14ac:dyDescent="0.2">
      <c r="T1855" s="400" t="s">
        <v>73</v>
      </c>
      <c r="U1855" s="413">
        <v>45393</v>
      </c>
      <c r="V1855" s="406">
        <v>1.1921185885289759E-2</v>
      </c>
      <c r="W1855" s="406">
        <v>1.1921251833769299E-2</v>
      </c>
      <c r="X1855" s="407">
        <f t="shared" si="64"/>
        <v>-6.594847954018157E-4</v>
      </c>
      <c r="Z1855" s="400" t="s">
        <v>73</v>
      </c>
      <c r="AA1855" s="413">
        <v>45392</v>
      </c>
      <c r="AB1855" s="406">
        <v>1.1994124112186963E-2</v>
      </c>
      <c r="AC1855" s="406">
        <v>1.1952998943106497E-2</v>
      </c>
      <c r="AD1855" s="407">
        <f t="shared" si="65"/>
        <v>0.4112516908046614</v>
      </c>
    </row>
    <row r="1856" spans="20:30" x14ac:dyDescent="0.2">
      <c r="T1856" s="400" t="s">
        <v>73</v>
      </c>
      <c r="U1856" s="413">
        <v>45394</v>
      </c>
      <c r="V1856" s="406">
        <v>1.1929736489945955E-2</v>
      </c>
      <c r="W1856" s="406">
        <v>1.1929800704620748E-2</v>
      </c>
      <c r="X1856" s="407">
        <f t="shared" si="64"/>
        <v>-6.4214674792839599E-4</v>
      </c>
      <c r="Z1856" s="400" t="s">
        <v>73</v>
      </c>
      <c r="AA1856" s="413">
        <v>45393</v>
      </c>
      <c r="AB1856" s="406">
        <v>1.2002404118043583E-2</v>
      </c>
      <c r="AC1856" s="406">
        <v>1.1961276315097951E-2</v>
      </c>
      <c r="AD1856" s="407">
        <f t="shared" si="65"/>
        <v>0.41127802945632036</v>
      </c>
    </row>
    <row r="1857" spans="20:30" x14ac:dyDescent="0.2">
      <c r="T1857" s="400" t="s">
        <v>73</v>
      </c>
      <c r="U1857" s="413">
        <v>45397</v>
      </c>
      <c r="V1857" s="406">
        <v>1.1938278522823854E-2</v>
      </c>
      <c r="W1857" s="406">
        <v>1.1938341013445859E-2</v>
      </c>
      <c r="X1857" s="407">
        <f t="shared" si="64"/>
        <v>-6.2490622005154095E-4</v>
      </c>
      <c r="Z1857" s="400" t="s">
        <v>73</v>
      </c>
      <c r="AA1857" s="413">
        <v>45394</v>
      </c>
      <c r="AB1857" s="406">
        <v>1.2010676946654742E-2</v>
      </c>
      <c r="AC1857" s="406">
        <v>1.1969546520489063E-2</v>
      </c>
      <c r="AD1857" s="407">
        <f t="shared" si="65"/>
        <v>0.41130426165679468</v>
      </c>
    </row>
    <row r="1858" spans="20:30" x14ac:dyDescent="0.2">
      <c r="T1858" s="400" t="s">
        <v>73</v>
      </c>
      <c r="U1858" s="413">
        <v>45398</v>
      </c>
      <c r="V1858" s="406">
        <v>1.1955333939580282E-2</v>
      </c>
      <c r="W1858" s="406">
        <v>1.1955393013967324E-2</v>
      </c>
      <c r="X1858" s="407">
        <f t="shared" si="64"/>
        <v>-5.9074387041835319E-4</v>
      </c>
      <c r="Z1858" s="400" t="s">
        <v>73</v>
      </c>
      <c r="AA1858" s="413">
        <v>45397</v>
      </c>
      <c r="AB1858" s="406">
        <v>1.2027198615796934E-2</v>
      </c>
      <c r="AC1858" s="406">
        <v>1.1986062979002654E-2</v>
      </c>
      <c r="AD1858" s="407">
        <f t="shared" si="65"/>
        <v>0.41135636794279939</v>
      </c>
    </row>
    <row r="1859" spans="20:30" x14ac:dyDescent="0.2">
      <c r="T1859" s="400" t="s">
        <v>73</v>
      </c>
      <c r="U1859" s="413">
        <v>45399</v>
      </c>
      <c r="V1859" s="406">
        <v>1.197236063035783E-2</v>
      </c>
      <c r="W1859" s="406">
        <v>1.1972416320825532E-2</v>
      </c>
      <c r="X1859" s="407">
        <f t="shared" si="64"/>
        <v>-5.5690467702651514E-4</v>
      </c>
      <c r="Z1859" s="400" t="s">
        <v>73</v>
      </c>
      <c r="AA1859" s="413">
        <v>45398</v>
      </c>
      <c r="AB1859" s="406">
        <v>1.2043696232995187E-2</v>
      </c>
      <c r="AC1859" s="406">
        <v>1.2002555421456873E-2</v>
      </c>
      <c r="AD1859" s="407">
        <f t="shared" si="65"/>
        <v>0.41140811538314254</v>
      </c>
    </row>
    <row r="1860" spans="20:30" x14ac:dyDescent="0.2">
      <c r="T1860" s="400" t="s">
        <v>73</v>
      </c>
      <c r="U1860" s="413">
        <v>45400</v>
      </c>
      <c r="V1860" s="406">
        <v>1.198085957429134E-2</v>
      </c>
      <c r="W1860" s="406">
        <v>1.1980913588978468E-2</v>
      </c>
      <c r="X1860" s="407">
        <f t="shared" si="64"/>
        <v>-5.4014687127582062E-4</v>
      </c>
      <c r="Z1860" s="400" t="s">
        <v>73</v>
      </c>
      <c r="AA1860" s="413">
        <v>45399</v>
      </c>
      <c r="AB1860" s="406">
        <v>1.2051932983681889E-2</v>
      </c>
      <c r="AC1860" s="406">
        <v>1.2010789602717923E-2</v>
      </c>
      <c r="AD1860" s="407">
        <f t="shared" si="65"/>
        <v>0.41143380963965664</v>
      </c>
    </row>
    <row r="1861" spans="20:30" x14ac:dyDescent="0.2">
      <c r="T1861" s="400" t="s">
        <v>73</v>
      </c>
      <c r="U1861" s="413">
        <v>45401</v>
      </c>
      <c r="V1861" s="406">
        <v>1.1989349854376398E-2</v>
      </c>
      <c r="W1861" s="406">
        <v>1.1989402202953645E-2</v>
      </c>
      <c r="X1861" s="407">
        <f t="shared" si="64"/>
        <v>-5.2348577247313122E-4</v>
      </c>
      <c r="Z1861" s="400" t="s">
        <v>73</v>
      </c>
      <c r="AA1861" s="413">
        <v>45400</v>
      </c>
      <c r="AB1861" s="406">
        <v>1.2060162480492787E-2</v>
      </c>
      <c r="AC1861" s="406">
        <v>1.2019016540992073E-2</v>
      </c>
      <c r="AD1861" s="407">
        <f t="shared" si="65"/>
        <v>0.41145939500714446</v>
      </c>
    </row>
    <row r="1862" spans="20:30" x14ac:dyDescent="0.2">
      <c r="T1862" s="400" t="s">
        <v>73</v>
      </c>
      <c r="U1862" s="413">
        <v>45404</v>
      </c>
      <c r="V1862" s="406">
        <v>1.1997831455173132E-2</v>
      </c>
      <c r="W1862" s="406">
        <v>1.1997882147311189E-2</v>
      </c>
      <c r="X1862" s="407">
        <f t="shared" si="64"/>
        <v>-5.0692138056640523E-4</v>
      </c>
      <c r="Z1862" s="400" t="s">
        <v>73</v>
      </c>
      <c r="AA1862" s="413">
        <v>45401</v>
      </c>
      <c r="AB1862" s="406">
        <v>1.2068384710588404E-2</v>
      </c>
      <c r="AC1862" s="406">
        <v>1.2027236223277303E-2</v>
      </c>
      <c r="AD1862" s="407">
        <f t="shared" si="65"/>
        <v>0.41148487311100723</v>
      </c>
    </row>
    <row r="1863" spans="20:30" x14ac:dyDescent="0.2">
      <c r="T1863" s="400" t="s">
        <v>73</v>
      </c>
      <c r="U1863" s="413">
        <v>45405</v>
      </c>
      <c r="V1863" s="406">
        <v>1.201476564918429E-2</v>
      </c>
      <c r="W1863" s="406">
        <v>1.2014813061142353E-2</v>
      </c>
      <c r="X1863" s="407">
        <f t="shared" si="64"/>
        <v>-4.7411958062695825E-4</v>
      </c>
      <c r="Z1863" s="400" t="s">
        <v>73</v>
      </c>
      <c r="AA1863" s="413">
        <v>45404</v>
      </c>
      <c r="AB1863" s="406">
        <v>1.208480488465501E-2</v>
      </c>
      <c r="AC1863" s="406">
        <v>1.2043651338092241E-2</v>
      </c>
      <c r="AD1863" s="407">
        <f t="shared" si="65"/>
        <v>0.41153546562769372</v>
      </c>
    </row>
    <row r="1864" spans="20:30" x14ac:dyDescent="0.2">
      <c r="T1864" s="400" t="s">
        <v>73</v>
      </c>
      <c r="U1864" s="413">
        <v>45406</v>
      </c>
      <c r="V1864" s="406">
        <v>1.2031670758548512E-2</v>
      </c>
      <c r="W1864" s="406">
        <v>1.2031714923018234E-2</v>
      </c>
      <c r="X1864" s="407">
        <f t="shared" ref="X1864:X1927" si="66">(V1864-W1864)*10000</f>
        <v>-4.4164469721955091E-4</v>
      </c>
      <c r="Z1864" s="400" t="s">
        <v>73</v>
      </c>
      <c r="AA1864" s="413">
        <v>45405</v>
      </c>
      <c r="AB1864" s="406">
        <v>1.210120070881624E-2</v>
      </c>
      <c r="AC1864" s="406">
        <v>1.2060042139233777E-2</v>
      </c>
      <c r="AD1864" s="407">
        <f t="shared" ref="AD1864:AD1927" si="67">(AB1864-AC1864)*10000</f>
        <v>0.41158569582462268</v>
      </c>
    </row>
    <row r="1865" spans="20:30" x14ac:dyDescent="0.2">
      <c r="T1865" s="400" t="s">
        <v>73</v>
      </c>
      <c r="U1865" s="413">
        <v>45407</v>
      </c>
      <c r="V1865" s="406">
        <v>1.2040108732605814E-2</v>
      </c>
      <c r="W1865" s="406">
        <v>1.204015128963992E-2</v>
      </c>
      <c r="X1865" s="407">
        <f t="shared" si="66"/>
        <v>-4.2557034106785463E-4</v>
      </c>
      <c r="Z1865" s="400" t="s">
        <v>73</v>
      </c>
      <c r="AA1865" s="413">
        <v>45406</v>
      </c>
      <c r="AB1865" s="406">
        <v>1.2109386413962205E-2</v>
      </c>
      <c r="AC1865" s="406">
        <v>1.2068225351013801E-2</v>
      </c>
      <c r="AD1865" s="407">
        <f t="shared" si="67"/>
        <v>0.4116106294840306</v>
      </c>
    </row>
    <row r="1866" spans="20:30" x14ac:dyDescent="0.2">
      <c r="T1866" s="400" t="s">
        <v>73</v>
      </c>
      <c r="U1866" s="413">
        <v>45408</v>
      </c>
      <c r="V1866" s="406">
        <v>1.2048537935223163E-2</v>
      </c>
      <c r="W1866" s="406">
        <v>1.2048578894654877E-2</v>
      </c>
      <c r="X1866" s="407">
        <f t="shared" si="66"/>
        <v>-4.0959431714393535E-4</v>
      </c>
      <c r="Z1866" s="400" t="s">
        <v>73</v>
      </c>
      <c r="AA1866" s="413">
        <v>45407</v>
      </c>
      <c r="AB1866" s="406">
        <v>1.2117564775762332E-2</v>
      </c>
      <c r="AC1866" s="406">
        <v>1.2076401230580668E-2</v>
      </c>
      <c r="AD1866" s="407">
        <f t="shared" si="67"/>
        <v>0.41163545181664013</v>
      </c>
    </row>
    <row r="1867" spans="20:30" x14ac:dyDescent="0.2">
      <c r="T1867" s="400" t="s">
        <v>73</v>
      </c>
      <c r="U1867" s="413">
        <v>45411</v>
      </c>
      <c r="V1867" s="406">
        <v>1.2056958350960699E-2</v>
      </c>
      <c r="W1867" s="406">
        <v>1.2056997722623234E-2</v>
      </c>
      <c r="X1867" s="407">
        <f t="shared" si="66"/>
        <v>-3.9371662534370966E-4</v>
      </c>
      <c r="Z1867" s="400" t="s">
        <v>73</v>
      </c>
      <c r="AA1867" s="413">
        <v>45408</v>
      </c>
      <c r="AB1867" s="406">
        <v>1.2125735781458412E-2</v>
      </c>
      <c r="AC1867" s="406">
        <v>1.2084569764932364E-2</v>
      </c>
      <c r="AD1867" s="407">
        <f t="shared" si="67"/>
        <v>0.41166016526048355</v>
      </c>
    </row>
    <row r="1868" spans="20:30" x14ac:dyDescent="0.2">
      <c r="T1868" s="400" t="s">
        <v>73</v>
      </c>
      <c r="U1868" s="413">
        <v>45412</v>
      </c>
      <c r="V1868" s="406">
        <v>1.2073769816183539E-2</v>
      </c>
      <c r="W1868" s="406">
        <v>1.2073806045457739E-2</v>
      </c>
      <c r="X1868" s="407">
        <f t="shared" si="66"/>
        <v>-3.6229274200452743E-4</v>
      </c>
      <c r="Z1868" s="400" t="s">
        <v>73</v>
      </c>
      <c r="AA1868" s="413">
        <v>45411</v>
      </c>
      <c r="AB1868" s="406">
        <v>1.2142053208797869E-2</v>
      </c>
      <c r="AC1868" s="406">
        <v>1.2100882286107239E-2</v>
      </c>
      <c r="AD1868" s="407">
        <f t="shared" si="67"/>
        <v>0.41170922690630596</v>
      </c>
    </row>
    <row r="1869" spans="20:30" x14ac:dyDescent="0.2">
      <c r="T1869" s="400" t="s">
        <v>73</v>
      </c>
      <c r="U1869" s="413">
        <v>45414</v>
      </c>
      <c r="V1869" s="406">
        <v>1.2090551838428509E-2</v>
      </c>
      <c r="W1869" s="406">
        <v>1.2090584958240417E-2</v>
      </c>
      <c r="X1869" s="407">
        <f t="shared" si="66"/>
        <v>-3.3119811908635666E-4</v>
      </c>
      <c r="Z1869" s="400" t="s">
        <v>73</v>
      </c>
      <c r="AA1869" s="413">
        <v>45412</v>
      </c>
      <c r="AB1869" s="406">
        <v>1.215834598811953E-2</v>
      </c>
      <c r="AC1869" s="406">
        <v>1.2117170196079888E-2</v>
      </c>
      <c r="AD1869" s="407">
        <f t="shared" si="67"/>
        <v>0.41175792039641401</v>
      </c>
    </row>
    <row r="1870" spans="20:30" x14ac:dyDescent="0.2">
      <c r="T1870" s="400" t="s">
        <v>73</v>
      </c>
      <c r="U1870" s="413">
        <v>45415</v>
      </c>
      <c r="V1870" s="406">
        <v>1.2103111775581198E-2</v>
      </c>
      <c r="W1870" s="406">
        <v>1.2103142593214419E-2</v>
      </c>
      <c r="X1870" s="407">
        <f t="shared" si="66"/>
        <v>-3.0817633221366658E-4</v>
      </c>
      <c r="Z1870" s="400" t="s">
        <v>73</v>
      </c>
      <c r="AA1870" s="413">
        <v>45414</v>
      </c>
      <c r="AB1870" s="406">
        <v>1.2170543322266417E-2</v>
      </c>
      <c r="AC1870" s="406">
        <v>1.2129363911447394E-2</v>
      </c>
      <c r="AD1870" s="407">
        <f t="shared" si="67"/>
        <v>0.4117941081902346</v>
      </c>
    </row>
    <row r="1871" spans="20:30" x14ac:dyDescent="0.2">
      <c r="T1871" s="400" t="s">
        <v>73</v>
      </c>
      <c r="U1871" s="413">
        <v>45418</v>
      </c>
      <c r="V1871" s="406">
        <v>1.211565393942291E-2</v>
      </c>
      <c r="W1871" s="406">
        <v>1.2115682474713001E-2</v>
      </c>
      <c r="X1871" s="407">
        <f t="shared" si="66"/>
        <v>-2.8535290090905829E-4</v>
      </c>
      <c r="Z1871" s="400" t="s">
        <v>73</v>
      </c>
      <c r="AA1871" s="413">
        <v>45415</v>
      </c>
      <c r="AB1871" s="406">
        <v>1.2182725778159305E-2</v>
      </c>
      <c r="AC1871" s="406">
        <v>1.2141542770767965E-2</v>
      </c>
      <c r="AD1871" s="407">
        <f t="shared" si="67"/>
        <v>0.41183007391339466</v>
      </c>
    </row>
    <row r="1872" spans="20:30" x14ac:dyDescent="0.2">
      <c r="T1872" s="400" t="s">
        <v>73</v>
      </c>
      <c r="U1872" s="413">
        <v>45419</v>
      </c>
      <c r="V1872" s="406">
        <v>1.2132341170035761E-2</v>
      </c>
      <c r="W1872" s="406">
        <v>1.2132366702356566E-2</v>
      </c>
      <c r="X1872" s="407">
        <f t="shared" si="66"/>
        <v>-2.5532320804474984E-4</v>
      </c>
      <c r="Z1872" s="400" t="s">
        <v>73</v>
      </c>
      <c r="AA1872" s="413">
        <v>45418</v>
      </c>
      <c r="AB1872" s="406">
        <v>1.2198939206908396E-2</v>
      </c>
      <c r="AC1872" s="406">
        <v>1.2157751448526929E-2</v>
      </c>
      <c r="AD1872" s="407">
        <f t="shared" si="67"/>
        <v>0.41187758381466821</v>
      </c>
    </row>
    <row r="1873" spans="20:30" x14ac:dyDescent="0.2">
      <c r="T1873" s="400" t="s">
        <v>73</v>
      </c>
      <c r="U1873" s="413">
        <v>45420</v>
      </c>
      <c r="V1873" s="406">
        <v>1.2148998599071982E-2</v>
      </c>
      <c r="W1873" s="406">
        <v>1.2149021161823424E-2</v>
      </c>
      <c r="X1873" s="407">
        <f t="shared" si="66"/>
        <v>-2.2562751441496109E-4</v>
      </c>
      <c r="Z1873" s="400" t="s">
        <v>73</v>
      </c>
      <c r="AA1873" s="413">
        <v>45419</v>
      </c>
      <c r="AB1873" s="406">
        <v>1.2215127689556017E-2</v>
      </c>
      <c r="AC1873" s="406">
        <v>1.2173935217471682E-2</v>
      </c>
      <c r="AD1873" s="407">
        <f t="shared" si="67"/>
        <v>0.41192472084335824</v>
      </c>
    </row>
    <row r="1874" spans="20:30" x14ac:dyDescent="0.2">
      <c r="T1874" s="400" t="s">
        <v>73</v>
      </c>
      <c r="U1874" s="413">
        <v>45421</v>
      </c>
      <c r="V1874" s="406">
        <v>1.2157312374362347E-2</v>
      </c>
      <c r="W1874" s="406">
        <v>1.2157333469131008E-2</v>
      </c>
      <c r="X1874" s="407">
        <f t="shared" si="66"/>
        <v>-2.1094768661023E-4</v>
      </c>
      <c r="Z1874" s="400" t="s">
        <v>73</v>
      </c>
      <c r="AA1874" s="413">
        <v>45420</v>
      </c>
      <c r="AB1874" s="406">
        <v>1.2223209425888025E-2</v>
      </c>
      <c r="AC1874" s="406">
        <v>1.2182014615563652E-2</v>
      </c>
      <c r="AD1874" s="407">
        <f t="shared" si="67"/>
        <v>0.41194810324373177</v>
      </c>
    </row>
    <row r="1875" spans="20:30" x14ac:dyDescent="0.2">
      <c r="T1875" s="400" t="s">
        <v>73</v>
      </c>
      <c r="U1875" s="413">
        <v>45422</v>
      </c>
      <c r="V1875" s="406">
        <v>1.2165617163029878E-2</v>
      </c>
      <c r="W1875" s="406">
        <v>1.2165636799892762E-2</v>
      </c>
      <c r="X1875" s="407">
        <f t="shared" si="66"/>
        <v>-1.963686288401767E-4</v>
      </c>
      <c r="Z1875" s="400" t="s">
        <v>73</v>
      </c>
      <c r="AA1875" s="413">
        <v>45421</v>
      </c>
      <c r="AB1875" s="406">
        <v>1.2231283640096758E-2</v>
      </c>
      <c r="AC1875" s="406">
        <v>1.2190086502746259E-2</v>
      </c>
      <c r="AD1875" s="407">
        <f t="shared" si="67"/>
        <v>0.41197137350498791</v>
      </c>
    </row>
    <row r="1876" spans="20:30" x14ac:dyDescent="0.2">
      <c r="T1876" s="400" t="s">
        <v>73</v>
      </c>
      <c r="U1876" s="413">
        <v>45425</v>
      </c>
      <c r="V1876" s="406">
        <v>1.2173912949796759E-2</v>
      </c>
      <c r="W1876" s="406">
        <v>1.2173931138830871E-2</v>
      </c>
      <c r="X1876" s="407">
        <f t="shared" si="66"/>
        <v>-1.8189034112214841E-4</v>
      </c>
      <c r="Z1876" s="400" t="s">
        <v>73</v>
      </c>
      <c r="AA1876" s="413">
        <v>45422</v>
      </c>
      <c r="AB1876" s="406">
        <v>1.2239350319423515E-2</v>
      </c>
      <c r="AC1876" s="406">
        <v>1.2198150866342065E-2</v>
      </c>
      <c r="AD1876" s="407">
        <f t="shared" si="67"/>
        <v>0.41199453081449539</v>
      </c>
    </row>
    <row r="1877" spans="20:30" x14ac:dyDescent="0.2">
      <c r="T1877" s="400" t="s">
        <v>73</v>
      </c>
      <c r="U1877" s="413">
        <v>45426</v>
      </c>
      <c r="V1877" s="406">
        <v>1.2190474439960538E-2</v>
      </c>
      <c r="W1877" s="406">
        <v>1.2190489767179206E-2</v>
      </c>
      <c r="X1877" s="407">
        <f t="shared" si="66"/>
        <v>-1.5327218667871012E-4</v>
      </c>
      <c r="Z1877" s="400" t="s">
        <v>73</v>
      </c>
      <c r="AA1877" s="413">
        <v>45425</v>
      </c>
      <c r="AB1877" s="406">
        <v>1.2255458497728697E-2</v>
      </c>
      <c r="AC1877" s="406">
        <v>1.2214254450808535E-2</v>
      </c>
      <c r="AD1877" s="407">
        <f t="shared" si="67"/>
        <v>0.41204046920161747</v>
      </c>
    </row>
    <row r="1878" spans="20:30" x14ac:dyDescent="0.2">
      <c r="T1878" s="400" t="s">
        <v>73</v>
      </c>
      <c r="U1878" s="413">
        <v>45427</v>
      </c>
      <c r="V1878" s="406">
        <v>1.2207005769961499E-2</v>
      </c>
      <c r="W1878" s="406">
        <v>1.2207018269181937E-2</v>
      </c>
      <c r="X1878" s="407">
        <f t="shared" si="66"/>
        <v>-1.2499220438180747E-4</v>
      </c>
      <c r="Z1878" s="400" t="s">
        <v>73</v>
      </c>
      <c r="AA1878" s="413">
        <v>45426</v>
      </c>
      <c r="AB1878" s="406">
        <v>1.227154143194107E-2</v>
      </c>
      <c r="AC1878" s="406">
        <v>1.2230332828724986E-2</v>
      </c>
      <c r="AD1878" s="407">
        <f t="shared" si="67"/>
        <v>0.41208603216083894</v>
      </c>
    </row>
    <row r="1879" spans="20:30" x14ac:dyDescent="0.2">
      <c r="T1879" s="400" t="s">
        <v>73</v>
      </c>
      <c r="U1879" s="413">
        <v>45428</v>
      </c>
      <c r="V1879" s="406">
        <v>1.2215256316442921E-2</v>
      </c>
      <c r="W1879" s="406">
        <v>1.2215267418625921E-2</v>
      </c>
      <c r="X1879" s="407">
        <f t="shared" si="66"/>
        <v>-1.1102182999322974E-4</v>
      </c>
      <c r="Z1879" s="400" t="s">
        <v>73</v>
      </c>
      <c r="AA1879" s="413">
        <v>45427</v>
      </c>
      <c r="AB1879" s="406">
        <v>1.2279570245081591E-2</v>
      </c>
      <c r="AC1879" s="406">
        <v>1.2238359382691664E-2</v>
      </c>
      <c r="AD1879" s="407">
        <f t="shared" si="67"/>
        <v>0.41210862389926689</v>
      </c>
    </row>
    <row r="1880" spans="20:30" x14ac:dyDescent="0.2">
      <c r="T1880" s="400" t="s">
        <v>73</v>
      </c>
      <c r="U1880" s="413">
        <v>45429</v>
      </c>
      <c r="V1880" s="406">
        <v>1.2223497768791388E-2</v>
      </c>
      <c r="W1880" s="406">
        <v>1.2223507484257748E-2</v>
      </c>
      <c r="X1880" s="407">
        <f t="shared" si="66"/>
        <v>-9.7154663602355695E-5</v>
      </c>
      <c r="Z1880" s="400" t="s">
        <v>73</v>
      </c>
      <c r="AA1880" s="413">
        <v>45428</v>
      </c>
      <c r="AB1880" s="406">
        <v>1.2287591446628901E-2</v>
      </c>
      <c r="AC1880" s="406">
        <v>1.2246378336360289E-2</v>
      </c>
      <c r="AD1880" s="407">
        <f t="shared" si="67"/>
        <v>0.41213110268611963</v>
      </c>
    </row>
    <row r="1881" spans="20:30" x14ac:dyDescent="0.2">
      <c r="T1881" s="400" t="s">
        <v>73</v>
      </c>
      <c r="U1881" s="413">
        <v>45432</v>
      </c>
      <c r="V1881" s="406">
        <v>1.2231730111567054E-2</v>
      </c>
      <c r="W1881" s="406">
        <v>1.2231738450475036E-2</v>
      </c>
      <c r="X1881" s="407">
        <f t="shared" si="66"/>
        <v>-8.3389079825330059E-5</v>
      </c>
      <c r="Z1881" s="400" t="s">
        <v>73</v>
      </c>
      <c r="AA1881" s="413">
        <v>45429</v>
      </c>
      <c r="AB1881" s="406">
        <v>1.2295605023906067E-2</v>
      </c>
      <c r="AC1881" s="406">
        <v>1.2254389677135196E-2</v>
      </c>
      <c r="AD1881" s="407">
        <f t="shared" si="67"/>
        <v>0.41215346770871397</v>
      </c>
    </row>
    <row r="1882" spans="20:30" x14ac:dyDescent="0.2">
      <c r="T1882" s="400" t="s">
        <v>73</v>
      </c>
      <c r="U1882" s="413">
        <v>45433</v>
      </c>
      <c r="V1882" s="406">
        <v>1.2248164355345832E-2</v>
      </c>
      <c r="W1882" s="406">
        <v>1.2248169975298975E-2</v>
      </c>
      <c r="X1882" s="407">
        <f t="shared" si="66"/>
        <v>-5.6199531434791838E-5</v>
      </c>
      <c r="Z1882" s="400" t="s">
        <v>73</v>
      </c>
      <c r="AA1882" s="413">
        <v>45432</v>
      </c>
      <c r="AB1882" s="406">
        <v>1.2311606700033305E-2</v>
      </c>
      <c r="AC1882" s="406">
        <v>1.227038691836045E-2</v>
      </c>
      <c r="AD1882" s="407">
        <f t="shared" si="67"/>
        <v>0.41219781672855238</v>
      </c>
    </row>
    <row r="1883" spans="20:30" x14ac:dyDescent="0.2">
      <c r="T1883" s="400" t="s">
        <v>73</v>
      </c>
      <c r="U1883" s="413">
        <v>45434</v>
      </c>
      <c r="V1883" s="406">
        <v>1.2264568080339081E-2</v>
      </c>
      <c r="W1883" s="406">
        <v>1.2264571015652634E-2</v>
      </c>
      <c r="X1883" s="407">
        <f t="shared" si="66"/>
        <v>-2.9353135529847085E-5</v>
      </c>
      <c r="Z1883" s="400" t="s">
        <v>73</v>
      </c>
      <c r="AA1883" s="413">
        <v>45433</v>
      </c>
      <c r="AB1883" s="406">
        <v>1.2327582834011896E-2</v>
      </c>
      <c r="AC1883" s="406">
        <v>1.2286358655565044E-2</v>
      </c>
      <c r="AD1883" s="407">
        <f t="shared" si="67"/>
        <v>0.41224178446852211</v>
      </c>
    </row>
    <row r="1884" spans="20:30" x14ac:dyDescent="0.2">
      <c r="T1884" s="400" t="s">
        <v>73</v>
      </c>
      <c r="U1884" s="413">
        <v>45435</v>
      </c>
      <c r="V1884" s="406">
        <v>1.2272754645115758E-2</v>
      </c>
      <c r="W1884" s="406">
        <v>1.2272756255231096E-2</v>
      </c>
      <c r="X1884" s="407">
        <f t="shared" si="66"/>
        <v>-1.6101153379327604E-5</v>
      </c>
      <c r="Z1884" s="400" t="s">
        <v>73</v>
      </c>
      <c r="AA1884" s="413">
        <v>45434</v>
      </c>
      <c r="AB1884" s="406">
        <v>1.233555809799654E-2</v>
      </c>
      <c r="AC1884" s="406">
        <v>1.229433174025458E-2</v>
      </c>
      <c r="AD1884" s="407">
        <f t="shared" si="67"/>
        <v>0.4122635774195943</v>
      </c>
    </row>
    <row r="1885" spans="20:30" x14ac:dyDescent="0.2">
      <c r="T1885" s="400" t="s">
        <v>73</v>
      </c>
      <c r="U1885" s="413">
        <v>45436</v>
      </c>
      <c r="V1885" s="406">
        <v>1.2280932008086864E-2</v>
      </c>
      <c r="W1885" s="406">
        <v>1.2280932303487313E-2</v>
      </c>
      <c r="X1885" s="407">
        <f t="shared" si="66"/>
        <v>-2.954004488936457E-6</v>
      </c>
      <c r="Z1885" s="400" t="s">
        <v>73</v>
      </c>
      <c r="AA1885" s="413">
        <v>45435</v>
      </c>
      <c r="AB1885" s="406">
        <v>1.2343525661080599E-2</v>
      </c>
      <c r="AC1885" s="406">
        <v>1.2302297135501206E-2</v>
      </c>
      <c r="AD1885" s="407">
        <f t="shared" si="67"/>
        <v>0.41228525579393299</v>
      </c>
    </row>
    <row r="1886" spans="20:30" x14ac:dyDescent="0.2">
      <c r="T1886" s="400" t="s">
        <v>73</v>
      </c>
      <c r="U1886" s="413">
        <v>45439</v>
      </c>
      <c r="V1886" s="406">
        <v>1.2289100154056348E-2</v>
      </c>
      <c r="W1886" s="406">
        <v>1.2289099144981433E-2</v>
      </c>
      <c r="X1886" s="407">
        <f t="shared" si="66"/>
        <v>1.0090749156393963E-5</v>
      </c>
      <c r="Z1886" s="400" t="s">
        <v>73</v>
      </c>
      <c r="AA1886" s="413">
        <v>45436</v>
      </c>
      <c r="AB1886" s="406">
        <v>1.2351485510343348E-2</v>
      </c>
      <c r="AC1886" s="406">
        <v>1.2310254828465466E-2</v>
      </c>
      <c r="AD1886" s="407">
        <f t="shared" si="67"/>
        <v>0.41230681877882025</v>
      </c>
    </row>
    <row r="1887" spans="20:30" x14ac:dyDescent="0.2">
      <c r="T1887" s="400" t="s">
        <v>73</v>
      </c>
      <c r="U1887" s="413">
        <v>45440</v>
      </c>
      <c r="V1887" s="406">
        <v>1.2305405645502776E-2</v>
      </c>
      <c r="W1887" s="406">
        <v>1.2305402062120706E-2</v>
      </c>
      <c r="X1887" s="407">
        <f t="shared" si="66"/>
        <v>3.5833820702380059E-5</v>
      </c>
      <c r="Z1887" s="400" t="s">
        <v>73</v>
      </c>
      <c r="AA1887" s="413">
        <v>45439</v>
      </c>
      <c r="AB1887" s="406">
        <v>1.2367379432546536E-2</v>
      </c>
      <c r="AC1887" s="406">
        <v>1.2326144476676277E-2</v>
      </c>
      <c r="AD1887" s="407">
        <f t="shared" si="67"/>
        <v>0.41234955870259049</v>
      </c>
    </row>
    <row r="1888" spans="20:30" x14ac:dyDescent="0.2">
      <c r="T1888" s="400" t="s">
        <v>73</v>
      </c>
      <c r="U1888" s="413">
        <v>45441</v>
      </c>
      <c r="V1888" s="406">
        <v>1.2321680259690033E-2</v>
      </c>
      <c r="W1888" s="406">
        <v>1.2321674136652926E-2</v>
      </c>
      <c r="X1888" s="407">
        <f t="shared" si="66"/>
        <v>6.1230371068560219E-5</v>
      </c>
      <c r="Z1888" s="400" t="s">
        <v>73</v>
      </c>
      <c r="AA1888" s="413">
        <v>45440</v>
      </c>
      <c r="AB1888" s="406">
        <v>1.2383247514505013E-2</v>
      </c>
      <c r="AC1888" s="406">
        <v>1.2342008323228832E-2</v>
      </c>
      <c r="AD1888" s="407">
        <f t="shared" si="67"/>
        <v>0.41239191276180864</v>
      </c>
    </row>
    <row r="1889" spans="20:30" x14ac:dyDescent="0.2">
      <c r="T1889" s="400" t="s">
        <v>73</v>
      </c>
      <c r="U1889" s="413">
        <v>45442</v>
      </c>
      <c r="V1889" s="406">
        <v>1.2329802089703865E-2</v>
      </c>
      <c r="W1889" s="406">
        <v>1.2329794714282924E-2</v>
      </c>
      <c r="X1889" s="407">
        <f t="shared" si="66"/>
        <v>7.3754209406473592E-5</v>
      </c>
      <c r="Z1889" s="400" t="s">
        <v>73</v>
      </c>
      <c r="AA1889" s="413">
        <v>45441</v>
      </c>
      <c r="AB1889" s="406">
        <v>1.2391168603532135E-2</v>
      </c>
      <c r="AC1889" s="406">
        <v>1.2349927313814657E-2</v>
      </c>
      <c r="AD1889" s="407">
        <f t="shared" si="67"/>
        <v>0.41241289717478324</v>
      </c>
    </row>
    <row r="1890" spans="20:30" x14ac:dyDescent="0.2">
      <c r="T1890" s="400" t="s">
        <v>73</v>
      </c>
      <c r="U1890" s="413">
        <v>45443</v>
      </c>
      <c r="V1890" s="406">
        <v>1.2337914610402075E-2</v>
      </c>
      <c r="W1890" s="406">
        <v>1.2337905993080612E-2</v>
      </c>
      <c r="X1890" s="407">
        <f t="shared" si="66"/>
        <v>8.6173214623036509E-5</v>
      </c>
      <c r="Z1890" s="400" t="s">
        <v>73</v>
      </c>
      <c r="AA1890" s="413">
        <v>45442</v>
      </c>
      <c r="AB1890" s="406">
        <v>1.2399081902107537E-2</v>
      </c>
      <c r="AC1890" s="406">
        <v>1.2357838525650214E-2</v>
      </c>
      <c r="AD1890" s="407">
        <f t="shared" si="67"/>
        <v>0.41243376457323483</v>
      </c>
    </row>
    <row r="1891" spans="20:30" x14ac:dyDescent="0.2">
      <c r="T1891" s="400" t="s">
        <v>73</v>
      </c>
      <c r="U1891" s="413">
        <v>45446</v>
      </c>
      <c r="V1891" s="406">
        <v>1.2346017806507346E-2</v>
      </c>
      <c r="W1891" s="406">
        <v>1.2346007957687416E-2</v>
      </c>
      <c r="X1891" s="407">
        <f t="shared" si="66"/>
        <v>9.8488199297419587E-5</v>
      </c>
      <c r="Z1891" s="400" t="s">
        <v>73</v>
      </c>
      <c r="AA1891" s="413">
        <v>45443</v>
      </c>
      <c r="AB1891" s="406">
        <v>1.2406987397554291E-2</v>
      </c>
      <c r="AC1891" s="406">
        <v>1.2365741945977317E-2</v>
      </c>
      <c r="AD1891" s="407">
        <f t="shared" si="67"/>
        <v>0.41245451576974246</v>
      </c>
    </row>
    <row r="1892" spans="20:30" x14ac:dyDescent="0.2">
      <c r="T1892" s="400" t="s">
        <v>73</v>
      </c>
      <c r="U1892" s="413">
        <v>45447</v>
      </c>
      <c r="V1892" s="406">
        <v>1.2362193039747905E-2</v>
      </c>
      <c r="W1892" s="406">
        <v>1.2362180762973364E-2</v>
      </c>
      <c r="X1892" s="407">
        <f t="shared" si="66"/>
        <v>1.2276774541408741E-4</v>
      </c>
      <c r="Z1892" s="400" t="s">
        <v>73</v>
      </c>
      <c r="AA1892" s="413">
        <v>45446</v>
      </c>
      <c r="AB1892" s="406">
        <v>1.2422772313997696E-2</v>
      </c>
      <c r="AC1892" s="406">
        <v>1.2381522751227518E-2</v>
      </c>
      <c r="AD1892" s="407">
        <f t="shared" si="67"/>
        <v>0.41249562770177828</v>
      </c>
    </row>
    <row r="1893" spans="20:30" x14ac:dyDescent="0.2">
      <c r="T1893" s="400" t="s">
        <v>73</v>
      </c>
      <c r="U1893" s="413">
        <v>45448</v>
      </c>
      <c r="V1893" s="406">
        <v>1.2378337037177469E-2</v>
      </c>
      <c r="W1893" s="406">
        <v>1.2378322367521854E-2</v>
      </c>
      <c r="X1893" s="407">
        <f t="shared" si="66"/>
        <v>1.4669655615251465E-4</v>
      </c>
      <c r="Z1893" s="400" t="s">
        <v>73</v>
      </c>
      <c r="AA1893" s="413">
        <v>45447</v>
      </c>
      <c r="AB1893" s="406">
        <v>1.2438531092240962E-2</v>
      </c>
      <c r="AC1893" s="406">
        <v>1.2397277457281133E-2</v>
      </c>
      <c r="AD1893" s="407">
        <f t="shared" si="67"/>
        <v>0.41253634959829283</v>
      </c>
    </row>
    <row r="1894" spans="20:30" x14ac:dyDescent="0.2">
      <c r="T1894" s="400" t="s">
        <v>73</v>
      </c>
      <c r="U1894" s="413">
        <v>45449</v>
      </c>
      <c r="V1894" s="406">
        <v>1.2386393379533372E-2</v>
      </c>
      <c r="W1894" s="406">
        <v>1.2386377531039647E-2</v>
      </c>
      <c r="X1894" s="407">
        <f t="shared" si="66"/>
        <v>1.5848493725711954E-4</v>
      </c>
      <c r="Z1894" s="400" t="s">
        <v>73</v>
      </c>
      <c r="AA1894" s="413">
        <v>45448</v>
      </c>
      <c r="AB1894" s="406">
        <v>1.2446397380265593E-2</v>
      </c>
      <c r="AC1894" s="406">
        <v>1.2405141728774612E-2</v>
      </c>
      <c r="AD1894" s="407">
        <f t="shared" si="67"/>
        <v>0.41255651490981415</v>
      </c>
    </row>
    <row r="1895" spans="20:30" x14ac:dyDescent="0.2">
      <c r="T1895" s="400" t="s">
        <v>73</v>
      </c>
      <c r="U1895" s="413">
        <v>45450</v>
      </c>
      <c r="V1895" s="406">
        <v>1.2394440305063379E-2</v>
      </c>
      <c r="W1895" s="406">
        <v>1.2394423288377384E-2</v>
      </c>
      <c r="X1895" s="407">
        <f t="shared" si="66"/>
        <v>1.7016685994325487E-4</v>
      </c>
      <c r="Z1895" s="400" t="s">
        <v>73</v>
      </c>
      <c r="AA1895" s="413">
        <v>45449</v>
      </c>
      <c r="AB1895" s="406">
        <v>1.2454255788530938E-2</v>
      </c>
      <c r="AC1895" s="406">
        <v>1.2412998132291507E-2</v>
      </c>
      <c r="AD1895" s="407">
        <f t="shared" si="67"/>
        <v>0.41257656239430257</v>
      </c>
    </row>
    <row r="1896" spans="20:30" x14ac:dyDescent="0.2">
      <c r="T1896" s="400" t="s">
        <v>73</v>
      </c>
      <c r="U1896" s="413">
        <v>45453</v>
      </c>
      <c r="V1896" s="406">
        <v>1.2402477798327902E-2</v>
      </c>
      <c r="W1896" s="406">
        <v>1.2402459624014216E-2</v>
      </c>
      <c r="X1896" s="407">
        <f t="shared" si="66"/>
        <v>1.8174313685948018E-4</v>
      </c>
      <c r="Z1896" s="400" t="s">
        <v>73</v>
      </c>
      <c r="AA1896" s="413">
        <v>45450</v>
      </c>
      <c r="AB1896" s="406">
        <v>1.2462106304197794E-2</v>
      </c>
      <c r="AC1896" s="406">
        <v>1.2420846654992625E-2</v>
      </c>
      <c r="AD1896" s="407">
        <f t="shared" si="67"/>
        <v>0.4125964920516888</v>
      </c>
    </row>
    <row r="1897" spans="20:30" x14ac:dyDescent="0.2">
      <c r="T1897" s="400" t="s">
        <v>73</v>
      </c>
      <c r="U1897" s="413">
        <v>45454</v>
      </c>
      <c r="V1897" s="406">
        <v>1.2418521267429618E-2</v>
      </c>
      <c r="W1897" s="406">
        <v>1.2418500813244873E-2</v>
      </c>
      <c r="X1897" s="407">
        <f t="shared" si="66"/>
        <v>2.0454184745249959E-4</v>
      </c>
      <c r="Z1897" s="400" t="s">
        <v>73</v>
      </c>
      <c r="AA1897" s="413">
        <v>45453</v>
      </c>
      <c r="AB1897" s="406">
        <v>1.2477780963120527E-2</v>
      </c>
      <c r="AC1897" s="406">
        <v>1.2436517367463023E-2</v>
      </c>
      <c r="AD1897" s="407">
        <f t="shared" si="67"/>
        <v>0.41263595657503938</v>
      </c>
    </row>
    <row r="1898" spans="20:30" x14ac:dyDescent="0.2">
      <c r="T1898" s="400" t="s">
        <v>73</v>
      </c>
      <c r="U1898" s="413">
        <v>45455</v>
      </c>
      <c r="V1898" s="406">
        <v>1.2434533142128622E-2</v>
      </c>
      <c r="W1898" s="406">
        <v>1.2434510443600024E-2</v>
      </c>
      <c r="X1898" s="407">
        <f t="shared" si="66"/>
        <v>2.2698528598374956E-4</v>
      </c>
      <c r="Z1898" s="400" t="s">
        <v>73</v>
      </c>
      <c r="AA1898" s="413">
        <v>45454</v>
      </c>
      <c r="AB1898" s="406">
        <v>1.2493429185797959E-2</v>
      </c>
      <c r="AC1898" s="406">
        <v>1.2452161683044406E-2</v>
      </c>
      <c r="AD1898" s="407">
        <f t="shared" si="67"/>
        <v>0.41267502753553409</v>
      </c>
    </row>
    <row r="1899" spans="20:30" x14ac:dyDescent="0.2">
      <c r="T1899" s="400" t="s">
        <v>73</v>
      </c>
      <c r="U1899" s="413">
        <v>45456</v>
      </c>
      <c r="V1899" s="406">
        <v>1.2442523243849708E-2</v>
      </c>
      <c r="W1899" s="406">
        <v>1.2442499441003875E-2</v>
      </c>
      <c r="X1899" s="407">
        <f t="shared" si="66"/>
        <v>2.3802845833253983E-4</v>
      </c>
      <c r="Z1899" s="400" t="s">
        <v>73</v>
      </c>
      <c r="AA1899" s="413">
        <v>45455</v>
      </c>
      <c r="AB1899" s="406">
        <v>1.2501240046937104E-2</v>
      </c>
      <c r="AC1899" s="406">
        <v>1.2459970610618884E-2</v>
      </c>
      <c r="AD1899" s="407">
        <f t="shared" si="67"/>
        <v>0.41269436318219432</v>
      </c>
    </row>
    <row r="1900" spans="20:30" x14ac:dyDescent="0.2">
      <c r="T1900" s="400" t="s">
        <v>73</v>
      </c>
      <c r="U1900" s="413">
        <v>45457</v>
      </c>
      <c r="V1900" s="406">
        <v>1.2450503821235163E-2</v>
      </c>
      <c r="W1900" s="406">
        <v>1.2450478924717932E-2</v>
      </c>
      <c r="X1900" s="407">
        <f t="shared" si="66"/>
        <v>2.4896517231490223E-4</v>
      </c>
      <c r="Z1900" s="400" t="s">
        <v>73</v>
      </c>
      <c r="AA1900" s="413">
        <v>45456</v>
      </c>
      <c r="AB1900" s="406">
        <v>1.2509042939091195E-2</v>
      </c>
      <c r="AC1900" s="406">
        <v>1.2467771580828468E-2</v>
      </c>
      <c r="AD1900" s="407">
        <f t="shared" si="67"/>
        <v>0.41271358262727487</v>
      </c>
    </row>
    <row r="1901" spans="20:30" x14ac:dyDescent="0.2">
      <c r="T1901" s="400" t="s">
        <v>73</v>
      </c>
      <c r="U1901" s="413">
        <v>45460</v>
      </c>
      <c r="V1901" s="406">
        <v>1.2458474858845148E-2</v>
      </c>
      <c r="W1901" s="406">
        <v>1.245844887930235E-2</v>
      </c>
      <c r="X1901" s="407">
        <f t="shared" si="66"/>
        <v>2.5979542798287847E-4</v>
      </c>
      <c r="Z1901" s="400" t="s">
        <v>73</v>
      </c>
      <c r="AA1901" s="413">
        <v>45457</v>
      </c>
      <c r="AB1901" s="406">
        <v>1.2516837849095725E-2</v>
      </c>
      <c r="AC1901" s="406">
        <v>1.2475564581077505E-2</v>
      </c>
      <c r="AD1901" s="407">
        <f t="shared" si="67"/>
        <v>0.41273268018220122</v>
      </c>
    </row>
    <row r="1902" spans="20:30" x14ac:dyDescent="0.2">
      <c r="T1902" s="400" t="s">
        <v>73</v>
      </c>
      <c r="U1902" s="413">
        <v>45461</v>
      </c>
      <c r="V1902" s="406">
        <v>1.2474385057846316E-2</v>
      </c>
      <c r="W1902" s="406">
        <v>1.2474356948354417E-2</v>
      </c>
      <c r="X1902" s="407">
        <f t="shared" si="66"/>
        <v>2.8109491899061534E-4</v>
      </c>
      <c r="Z1902" s="400" t="s">
        <v>73</v>
      </c>
      <c r="AA1902" s="413">
        <v>45460</v>
      </c>
      <c r="AB1902" s="406">
        <v>1.2532400998679739E-2</v>
      </c>
      <c r="AC1902" s="406">
        <v>1.2491123950781339E-2</v>
      </c>
      <c r="AD1902" s="407">
        <f t="shared" si="67"/>
        <v>0.4127704789839981</v>
      </c>
    </row>
    <row r="1903" spans="20:30" x14ac:dyDescent="0.2">
      <c r="T1903" s="400" t="s">
        <v>73</v>
      </c>
      <c r="U1903" s="413">
        <v>45462</v>
      </c>
      <c r="V1903" s="406">
        <v>1.2490263303952233E-2</v>
      </c>
      <c r="W1903" s="406">
        <v>1.2490233100309564E-2</v>
      </c>
      <c r="X1903" s="407">
        <f t="shared" si="66"/>
        <v>3.0203642668522046E-4</v>
      </c>
      <c r="Z1903" s="400" t="s">
        <v>73</v>
      </c>
      <c r="AA1903" s="413">
        <v>45461</v>
      </c>
      <c r="AB1903" s="406">
        <v>1.2547937413916899E-2</v>
      </c>
      <c r="AC1903" s="406">
        <v>1.2506656626166323E-2</v>
      </c>
      <c r="AD1903" s="407">
        <f t="shared" si="67"/>
        <v>0.4128078775057602</v>
      </c>
    </row>
    <row r="1904" spans="20:30" x14ac:dyDescent="0.2">
      <c r="T1904" s="400" t="s">
        <v>73</v>
      </c>
      <c r="U1904" s="413">
        <v>45463</v>
      </c>
      <c r="V1904" s="406">
        <v>1.2498186412143852E-2</v>
      </c>
      <c r="W1904" s="406">
        <v>1.2498155179517436E-2</v>
      </c>
      <c r="X1904" s="407">
        <f t="shared" si="66"/>
        <v>3.1232626415689246E-4</v>
      </c>
      <c r="Z1904" s="400" t="s">
        <v>73</v>
      </c>
      <c r="AA1904" s="413">
        <v>45462</v>
      </c>
      <c r="AB1904" s="406">
        <v>1.2555692222532314E-2</v>
      </c>
      <c r="AC1904" s="406">
        <v>1.2514409584752305E-2</v>
      </c>
      <c r="AD1904" s="407">
        <f t="shared" si="67"/>
        <v>0.41282637780009485</v>
      </c>
    </row>
    <row r="1905" spans="20:30" x14ac:dyDescent="0.2">
      <c r="T1905" s="400" t="s">
        <v>73</v>
      </c>
      <c r="U1905" s="413">
        <v>45464</v>
      </c>
      <c r="V1905" s="406">
        <v>1.2506099888408607E-2</v>
      </c>
      <c r="W1905" s="406">
        <v>1.2506067637525545E-2</v>
      </c>
      <c r="X1905" s="407">
        <f t="shared" si="66"/>
        <v>3.2250883061357705E-4</v>
      </c>
      <c r="Z1905" s="400" t="s">
        <v>73</v>
      </c>
      <c r="AA1905" s="413">
        <v>45463</v>
      </c>
      <c r="AB1905" s="406">
        <v>1.2563438972449093E-2</v>
      </c>
      <c r="AC1905" s="406">
        <v>1.2522154496828653E-2</v>
      </c>
      <c r="AD1905" s="407">
        <f t="shared" si="67"/>
        <v>0.41284475620439676</v>
      </c>
    </row>
    <row r="1906" spans="20:30" x14ac:dyDescent="0.2">
      <c r="T1906" s="400" t="s">
        <v>73</v>
      </c>
      <c r="U1906" s="413">
        <v>45467</v>
      </c>
      <c r="V1906" s="406">
        <v>1.2514003717225407E-2</v>
      </c>
      <c r="W1906" s="406">
        <v>1.2513970458975322E-2</v>
      </c>
      <c r="X1906" s="407">
        <f t="shared" si="66"/>
        <v>3.3258250084489127E-4</v>
      </c>
      <c r="Z1906" s="400" t="s">
        <v>73</v>
      </c>
      <c r="AA1906" s="413">
        <v>45464</v>
      </c>
      <c r="AB1906" s="406">
        <v>1.257117765090906E-2</v>
      </c>
      <c r="AC1906" s="406">
        <v>1.2529891349555922E-2</v>
      </c>
      <c r="AD1906" s="407">
        <f t="shared" si="67"/>
        <v>0.41286301353138377</v>
      </c>
    </row>
    <row r="1907" spans="20:30" x14ac:dyDescent="0.2">
      <c r="T1907" s="400" t="s">
        <v>73</v>
      </c>
      <c r="U1907" s="413">
        <v>45468</v>
      </c>
      <c r="V1907" s="406">
        <v>1.2529779140355806E-2</v>
      </c>
      <c r="W1907" s="406">
        <v>1.2529743903618053E-2</v>
      </c>
      <c r="X1907" s="407">
        <f t="shared" si="66"/>
        <v>3.5236737753324698E-4</v>
      </c>
      <c r="Z1907" s="400" t="s">
        <v>73</v>
      </c>
      <c r="AA1907" s="413">
        <v>45467</v>
      </c>
      <c r="AB1907" s="406">
        <v>1.2586628039417952E-2</v>
      </c>
      <c r="AC1907" s="406">
        <v>1.2545338126721454E-2</v>
      </c>
      <c r="AD1907" s="407">
        <f t="shared" si="67"/>
        <v>0.41289912696498149</v>
      </c>
    </row>
    <row r="1908" spans="20:30" x14ac:dyDescent="0.2">
      <c r="T1908" s="400" t="s">
        <v>73</v>
      </c>
      <c r="U1908" s="413">
        <v>45469</v>
      </c>
      <c r="V1908" s="406">
        <v>1.2545522252061025E-2</v>
      </c>
      <c r="W1908" s="406">
        <v>1.2545485073076571E-2</v>
      </c>
      <c r="X1908" s="407">
        <f t="shared" si="66"/>
        <v>3.7178984453600794E-4</v>
      </c>
      <c r="Z1908" s="400" t="s">
        <v>73</v>
      </c>
      <c r="AA1908" s="413">
        <v>45468</v>
      </c>
      <c r="AB1908" s="406">
        <v>1.260205139558639E-2</v>
      </c>
      <c r="AC1908" s="406">
        <v>1.2560757911973407E-2</v>
      </c>
      <c r="AD1908" s="407">
        <f t="shared" si="67"/>
        <v>0.41293483612982529</v>
      </c>
    </row>
    <row r="1909" spans="20:30" x14ac:dyDescent="0.2">
      <c r="T1909" s="400" t="s">
        <v>73</v>
      </c>
      <c r="U1909" s="413">
        <v>45470</v>
      </c>
      <c r="V1909" s="406">
        <v>1.2553377613665935E-2</v>
      </c>
      <c r="W1909" s="406">
        <v>1.2553339481925111E-2</v>
      </c>
      <c r="X1909" s="407">
        <f t="shared" si="66"/>
        <v>3.8131740823926785E-4</v>
      </c>
      <c r="Z1909" s="400" t="s">
        <v>73</v>
      </c>
      <c r="AA1909" s="413">
        <v>45469</v>
      </c>
      <c r="AB1909" s="406">
        <v>1.2609749525470918E-2</v>
      </c>
      <c r="AC1909" s="406">
        <v>1.2568454276745133E-2</v>
      </c>
      <c r="AD1909" s="407">
        <f t="shared" si="67"/>
        <v>0.41295248725784983</v>
      </c>
    </row>
    <row r="1910" spans="20:30" x14ac:dyDescent="0.2">
      <c r="T1910" s="400" t="s">
        <v>73</v>
      </c>
      <c r="U1910" s="413">
        <v>45471</v>
      </c>
      <c r="V1910" s="406">
        <v>1.2561223235834052E-2</v>
      </c>
      <c r="W1910" s="406">
        <v>1.2561184162145213E-2</v>
      </c>
      <c r="X1910" s="407">
        <f t="shared" si="66"/>
        <v>3.907368883830642E-4</v>
      </c>
      <c r="Z1910" s="400" t="s">
        <v>73</v>
      </c>
      <c r="AA1910" s="413">
        <v>45470</v>
      </c>
      <c r="AB1910" s="406">
        <v>1.2617439507349582E-2</v>
      </c>
      <c r="AC1910" s="406">
        <v>1.2576142505618714E-2</v>
      </c>
      <c r="AD1910" s="407">
        <f t="shared" si="67"/>
        <v>0.41297001730868088</v>
      </c>
    </row>
    <row r="1911" spans="20:30" x14ac:dyDescent="0.2">
      <c r="T1911" s="400" t="s">
        <v>73</v>
      </c>
      <c r="U1911" s="413">
        <v>45474</v>
      </c>
      <c r="V1911" s="406">
        <v>1.2569059103044282E-2</v>
      </c>
      <c r="W1911" s="406">
        <v>1.2569019098378315E-2</v>
      </c>
      <c r="X1911" s="407">
        <f t="shared" si="66"/>
        <v>4.0004665967027786E-4</v>
      </c>
      <c r="Z1911" s="400" t="s">
        <v>73</v>
      </c>
      <c r="AA1911" s="413">
        <v>45471</v>
      </c>
      <c r="AB1911" s="406">
        <v>1.2625121328464207E-2</v>
      </c>
      <c r="AC1911" s="406">
        <v>1.258382258591724E-2</v>
      </c>
      <c r="AD1911" s="407">
        <f t="shared" si="67"/>
        <v>0.41298742546966999</v>
      </c>
    </row>
    <row r="1912" spans="20:30" x14ac:dyDescent="0.2">
      <c r="T1912" s="400" t="s">
        <v>73</v>
      </c>
      <c r="U1912" s="413">
        <v>45475</v>
      </c>
      <c r="V1912" s="406">
        <v>1.2584698244265065E-2</v>
      </c>
      <c r="W1912" s="406">
        <v>1.258465641443646E-2</v>
      </c>
      <c r="X1912" s="407">
        <f t="shared" si="66"/>
        <v>4.1829828604372787E-4</v>
      </c>
      <c r="Z1912" s="400" t="s">
        <v>73</v>
      </c>
      <c r="AA1912" s="413">
        <v>45474</v>
      </c>
      <c r="AB1912" s="406">
        <v>1.2640457704080971E-2</v>
      </c>
      <c r="AC1912" s="406">
        <v>1.2599155520717175E-2</v>
      </c>
      <c r="AD1912" s="407">
        <f t="shared" si="67"/>
        <v>0.41302183363796374</v>
      </c>
    </row>
    <row r="1913" spans="20:30" x14ac:dyDescent="0.2">
      <c r="T1913" s="400" t="s">
        <v>73</v>
      </c>
      <c r="U1913" s="413">
        <v>45476</v>
      </c>
      <c r="V1913" s="406">
        <v>1.2600304715460227E-2</v>
      </c>
      <c r="W1913" s="406">
        <v>1.2600261097163461E-2</v>
      </c>
      <c r="X1913" s="407">
        <f t="shared" si="66"/>
        <v>4.3618296766134712E-4</v>
      </c>
      <c r="Z1913" s="400" t="s">
        <v>73</v>
      </c>
      <c r="AA1913" s="413">
        <v>45475</v>
      </c>
      <c r="AB1913" s="406">
        <v>1.265576674922496E-2</v>
      </c>
      <c r="AC1913" s="406">
        <v>1.2614461165953493E-2</v>
      </c>
      <c r="AD1913" s="407">
        <f t="shared" si="67"/>
        <v>0.41305583271467744</v>
      </c>
    </row>
    <row r="1914" spans="20:30" x14ac:dyDescent="0.2">
      <c r="T1914" s="400" t="s">
        <v>73</v>
      </c>
      <c r="U1914" s="413">
        <v>45477</v>
      </c>
      <c r="V1914" s="406">
        <v>1.2608091577746448E-2</v>
      </c>
      <c r="W1914" s="406">
        <v>1.2608047083570771E-2</v>
      </c>
      <c r="X1914" s="407">
        <f t="shared" si="66"/>
        <v>4.4494175677201042E-4</v>
      </c>
      <c r="Z1914" s="400" t="s">
        <v>73</v>
      </c>
      <c r="AA1914" s="413">
        <v>45476</v>
      </c>
      <c r="AB1914" s="406">
        <v>1.2663407574659221E-2</v>
      </c>
      <c r="AC1914" s="406">
        <v>1.2622100311922856E-2</v>
      </c>
      <c r="AD1914" s="407">
        <f t="shared" si="67"/>
        <v>0.41307262736364758</v>
      </c>
    </row>
    <row r="1915" spans="20:30" x14ac:dyDescent="0.2">
      <c r="T1915" s="400" t="s">
        <v>73</v>
      </c>
      <c r="U1915" s="413">
        <v>45478</v>
      </c>
      <c r="V1915" s="406">
        <v>1.2615868592842167E-2</v>
      </c>
      <c r="W1915" s="406">
        <v>1.2615823233920994E-2</v>
      </c>
      <c r="X1915" s="407">
        <f t="shared" si="66"/>
        <v>4.5358921172897193E-4</v>
      </c>
      <c r="Z1915" s="400" t="s">
        <v>73</v>
      </c>
      <c r="AA1915" s="413">
        <v>45477</v>
      </c>
      <c r="AB1915" s="406">
        <v>1.2671040162617882E-2</v>
      </c>
      <c r="AC1915" s="406">
        <v>1.2629731232768122E-2</v>
      </c>
      <c r="AD1915" s="407">
        <f t="shared" si="67"/>
        <v>0.41308929849760007</v>
      </c>
    </row>
    <row r="1916" spans="20:30" x14ac:dyDescent="0.2">
      <c r="T1916" s="400" t="s">
        <v>73</v>
      </c>
      <c r="U1916" s="413">
        <v>45481</v>
      </c>
      <c r="V1916" s="406">
        <v>1.26236357454701E-2</v>
      </c>
      <c r="W1916" s="406">
        <v>1.2623589532855575E-2</v>
      </c>
      <c r="X1916" s="407">
        <f t="shared" si="66"/>
        <v>4.6212614525018014E-4</v>
      </c>
      <c r="Z1916" s="400" t="s">
        <v>73</v>
      </c>
      <c r="AA1916" s="413">
        <v>45478</v>
      </c>
      <c r="AB1916" s="406">
        <v>1.2678664500424043E-2</v>
      </c>
      <c r="AC1916" s="406">
        <v>1.2637353915731118E-2</v>
      </c>
      <c r="AD1916" s="407">
        <f t="shared" si="67"/>
        <v>0.41310584692925284</v>
      </c>
    </row>
    <row r="1917" spans="20:30" x14ac:dyDescent="0.2">
      <c r="T1917" s="400" t="s">
        <v>73</v>
      </c>
      <c r="U1917" s="413">
        <v>45482</v>
      </c>
      <c r="V1917" s="406">
        <v>1.2639137098912564E-2</v>
      </c>
      <c r="W1917" s="406">
        <v>1.2639089216160533E-2</v>
      </c>
      <c r="X1917" s="407">
        <f t="shared" si="66"/>
        <v>4.7882752030742326E-4</v>
      </c>
      <c r="Z1917" s="400" t="s">
        <v>73</v>
      </c>
      <c r="AA1917" s="413">
        <v>45481</v>
      </c>
      <c r="AB1917" s="406">
        <v>1.2693885611337637E-2</v>
      </c>
      <c r="AC1917" s="406">
        <v>1.2652571758206615E-2</v>
      </c>
      <c r="AD1917" s="407">
        <f t="shared" si="67"/>
        <v>0.41313853131021844</v>
      </c>
    </row>
    <row r="1918" spans="20:30" x14ac:dyDescent="0.2">
      <c r="T1918" s="400" t="s">
        <v>73</v>
      </c>
      <c r="U1918" s="413">
        <v>45483</v>
      </c>
      <c r="V1918" s="406">
        <v>1.2654605423889038E-2</v>
      </c>
      <c r="W1918" s="406">
        <v>1.2654555908079013E-2</v>
      </c>
      <c r="X1918" s="407">
        <f t="shared" si="66"/>
        <v>4.951581002513028E-4</v>
      </c>
      <c r="Z1918" s="400" t="s">
        <v>73</v>
      </c>
      <c r="AA1918" s="413">
        <v>45482</v>
      </c>
      <c r="AB1918" s="406">
        <v>1.2709079093741294E-2</v>
      </c>
      <c r="AC1918" s="406">
        <v>1.26677620135157E-2</v>
      </c>
      <c r="AD1918" s="407">
        <f t="shared" si="67"/>
        <v>0.41317080225594316</v>
      </c>
    </row>
    <row r="1919" spans="20:30" x14ac:dyDescent="0.2">
      <c r="T1919" s="400" t="s">
        <v>73</v>
      </c>
      <c r="U1919" s="413">
        <v>45484</v>
      </c>
      <c r="V1919" s="406">
        <v>1.2662323033637174E-2</v>
      </c>
      <c r="W1919" s="406">
        <v>1.2662272719882111E-2</v>
      </c>
      <c r="X1919" s="407">
        <f t="shared" si="66"/>
        <v>5.0313755063299825E-4</v>
      </c>
      <c r="Z1919" s="400" t="s">
        <v>73</v>
      </c>
      <c r="AA1919" s="413">
        <v>45483</v>
      </c>
      <c r="AB1919" s="406">
        <v>1.2716661988843551E-2</v>
      </c>
      <c r="AC1919" s="406">
        <v>1.2675343315776045E-2</v>
      </c>
      <c r="AD1919" s="407">
        <f t="shared" si="67"/>
        <v>0.41318673067506501</v>
      </c>
    </row>
    <row r="1920" spans="20:30" x14ac:dyDescent="0.2">
      <c r="T1920" s="400" t="s">
        <v>73</v>
      </c>
      <c r="U1920" s="413">
        <v>45485</v>
      </c>
      <c r="V1920" s="406">
        <v>1.2670030688766192E-2</v>
      </c>
      <c r="W1920" s="406">
        <v>1.2669979588280764E-2</v>
      </c>
      <c r="X1920" s="407">
        <f t="shared" si="66"/>
        <v>5.110048542818213E-4</v>
      </c>
      <c r="Z1920" s="400" t="s">
        <v>73</v>
      </c>
      <c r="AA1920" s="413">
        <v>45484</v>
      </c>
      <c r="AB1920" s="406">
        <v>1.2724236557081771E-2</v>
      </c>
      <c r="AC1920" s="406">
        <v>1.2682916303605093E-2</v>
      </c>
      <c r="AD1920" s="407">
        <f t="shared" si="67"/>
        <v>0.41320253476678087</v>
      </c>
    </row>
    <row r="1921" spans="20:30" x14ac:dyDescent="0.2">
      <c r="T1921" s="400" t="s">
        <v>73</v>
      </c>
      <c r="U1921" s="413">
        <v>45488</v>
      </c>
      <c r="V1921" s="406">
        <v>1.2677728373836277E-2</v>
      </c>
      <c r="W1921" s="406">
        <v>1.2677676497835159E-2</v>
      </c>
      <c r="X1921" s="407">
        <f t="shared" si="66"/>
        <v>5.187600111804247E-4</v>
      </c>
      <c r="Z1921" s="400" t="s">
        <v>73</v>
      </c>
      <c r="AA1921" s="413">
        <v>45485</v>
      </c>
      <c r="AB1921" s="406">
        <v>1.2731802785535248E-2</v>
      </c>
      <c r="AC1921" s="406">
        <v>1.2690480964325948E-2</v>
      </c>
      <c r="AD1921" s="407">
        <f t="shared" si="67"/>
        <v>0.41321821209300624</v>
      </c>
    </row>
    <row r="1922" spans="20:30" x14ac:dyDescent="0.2">
      <c r="T1922" s="400" t="s">
        <v>73</v>
      </c>
      <c r="U1922" s="413">
        <v>45489</v>
      </c>
      <c r="V1922" s="406">
        <v>1.2693090433667552E-2</v>
      </c>
      <c r="W1922" s="406">
        <v>1.2693037044199048E-2</v>
      </c>
      <c r="X1922" s="407">
        <f t="shared" si="66"/>
        <v>5.3389468504180804E-4</v>
      </c>
      <c r="Z1922" s="400" t="s">
        <v>73</v>
      </c>
      <c r="AA1922" s="413">
        <v>45488</v>
      </c>
      <c r="AB1922" s="406">
        <v>1.2746907380022961E-2</v>
      </c>
      <c r="AC1922" s="406">
        <v>1.2705582464658617E-2</v>
      </c>
      <c r="AD1922" s="407">
        <f t="shared" si="67"/>
        <v>0.41324915364343917</v>
      </c>
    </row>
    <row r="1923" spans="20:30" x14ac:dyDescent="0.2">
      <c r="T1923" s="400" t="s">
        <v>73</v>
      </c>
      <c r="U1923" s="413">
        <v>45490</v>
      </c>
      <c r="V1923" s="406">
        <v>1.270841910635574E-2</v>
      </c>
      <c r="W1923" s="406">
        <v>1.2708364241007424E-2</v>
      </c>
      <c r="X1923" s="407">
        <f t="shared" si="66"/>
        <v>5.4865348316640583E-4</v>
      </c>
      <c r="Z1923" s="400" t="s">
        <v>73</v>
      </c>
      <c r="AA1923" s="413">
        <v>45489</v>
      </c>
      <c r="AB1923" s="406">
        <v>1.2761984047963254E-2</v>
      </c>
      <c r="AC1923" s="406">
        <v>1.2720656080232144E-2</v>
      </c>
      <c r="AD1923" s="407">
        <f t="shared" si="67"/>
        <v>0.41327967731109516</v>
      </c>
    </row>
    <row r="1924" spans="20:30" x14ac:dyDescent="0.2">
      <c r="T1924" s="400" t="s">
        <v>73</v>
      </c>
      <c r="U1924" s="413">
        <v>45491</v>
      </c>
      <c r="V1924" s="406">
        <v>1.2716066710753407E-2</v>
      </c>
      <c r="W1924" s="406">
        <v>1.2716011126206545E-2</v>
      </c>
      <c r="X1924" s="407">
        <f t="shared" si="66"/>
        <v>5.5584546862844086E-4</v>
      </c>
      <c r="Z1924" s="400" t="s">
        <v>73</v>
      </c>
      <c r="AA1924" s="413">
        <v>45490</v>
      </c>
      <c r="AB1924" s="406">
        <v>1.2769508386771204E-2</v>
      </c>
      <c r="AC1924" s="406">
        <v>1.2728178913877492E-2</v>
      </c>
      <c r="AD1924" s="407">
        <f t="shared" si="67"/>
        <v>0.41329472893711705</v>
      </c>
    </row>
    <row r="1925" spans="20:30" x14ac:dyDescent="0.2">
      <c r="T1925" s="400" t="s">
        <v>73</v>
      </c>
      <c r="U1925" s="413">
        <v>45492</v>
      </c>
      <c r="V1925" s="406">
        <v>1.2723704252939803E-2</v>
      </c>
      <c r="W1925" s="406">
        <v>1.2723647960571592E-2</v>
      </c>
      <c r="X1925" s="407">
        <f t="shared" si="66"/>
        <v>5.6292368211252608E-4</v>
      </c>
      <c r="Z1925" s="400" t="s">
        <v>73</v>
      </c>
      <c r="AA1925" s="413">
        <v>45491</v>
      </c>
      <c r="AB1925" s="406">
        <v>1.2777024309163122E-2</v>
      </c>
      <c r="AC1925" s="406">
        <v>1.2735693343702078E-2</v>
      </c>
      <c r="AD1925" s="407">
        <f t="shared" si="67"/>
        <v>0.41330965461043589</v>
      </c>
    </row>
    <row r="1926" spans="20:30" x14ac:dyDescent="0.2">
      <c r="T1926" s="400" t="s">
        <v>73</v>
      </c>
      <c r="U1926" s="413">
        <v>45495</v>
      </c>
      <c r="V1926" s="406">
        <v>1.273133171747718E-2</v>
      </c>
      <c r="W1926" s="406">
        <v>1.2731274728664818E-2</v>
      </c>
      <c r="X1926" s="407">
        <f t="shared" si="66"/>
        <v>5.6988812361866148E-4</v>
      </c>
      <c r="Z1926" s="400" t="s">
        <v>73</v>
      </c>
      <c r="AA1926" s="413">
        <v>45492</v>
      </c>
      <c r="AB1926" s="406">
        <v>1.2784531802626722E-2</v>
      </c>
      <c r="AC1926" s="406">
        <v>1.2743199357193603E-2</v>
      </c>
      <c r="AD1926" s="407">
        <f t="shared" si="67"/>
        <v>0.41332445433119036</v>
      </c>
    </row>
    <row r="1927" spans="20:30" x14ac:dyDescent="0.2">
      <c r="T1927" s="400" t="s">
        <v>73</v>
      </c>
      <c r="U1927" s="413">
        <v>45496</v>
      </c>
      <c r="V1927" s="406">
        <v>1.2746552977767415E-2</v>
      </c>
      <c r="W1927" s="406">
        <v>1.2746494633910171E-2</v>
      </c>
      <c r="X1927" s="407">
        <f t="shared" si="66"/>
        <v>5.8343857243722819E-4</v>
      </c>
      <c r="Z1927" s="400" t="s">
        <v>73</v>
      </c>
      <c r="AA1927" s="413">
        <v>45495</v>
      </c>
      <c r="AB1927" s="406">
        <v>1.2799518628813027E-2</v>
      </c>
      <c r="AC1927" s="406">
        <v>1.2758183265518532E-2</v>
      </c>
      <c r="AD1927" s="407">
        <f t="shared" si="67"/>
        <v>0.41335363294495164</v>
      </c>
    </row>
    <row r="1928" spans="20:30" x14ac:dyDescent="0.2">
      <c r="T1928" s="400" t="s">
        <v>73</v>
      </c>
      <c r="U1928" s="413">
        <v>45497</v>
      </c>
      <c r="V1928" s="406">
        <v>1.2761740492359961E-2</v>
      </c>
      <c r="W1928" s="406">
        <v>1.2761680831461699E-2</v>
      </c>
      <c r="X1928" s="407">
        <f t="shared" ref="X1928:X1991" si="68">(V1928-W1928)*10000</f>
        <v>5.9660898261634787E-4</v>
      </c>
      <c r="Z1928" s="400" t="s">
        <v>73</v>
      </c>
      <c r="AA1928" s="413">
        <v>45496</v>
      </c>
      <c r="AB1928" s="406">
        <v>1.2814477230478695E-2</v>
      </c>
      <c r="AC1928" s="406">
        <v>1.2773138991516171E-2</v>
      </c>
      <c r="AD1928" s="407">
        <f t="shared" ref="AD1928:AD1991" si="69">(AB1928-AC1928)*10000</f>
        <v>0.41338238962523521</v>
      </c>
    </row>
    <row r="1929" spans="20:30" x14ac:dyDescent="0.2">
      <c r="T1929" s="400" t="s">
        <v>73</v>
      </c>
      <c r="U1929" s="413">
        <v>45498</v>
      </c>
      <c r="V1929" s="406">
        <v>1.2769317338430343E-2</v>
      </c>
      <c r="W1929" s="406">
        <v>1.2769257038055176E-2</v>
      </c>
      <c r="X1929" s="407">
        <f t="shared" si="68"/>
        <v>6.030037516709108E-4</v>
      </c>
      <c r="Z1929" s="400" t="s">
        <v>73</v>
      </c>
      <c r="AA1929" s="413">
        <v>45497</v>
      </c>
      <c r="AB1929" s="406">
        <v>1.2821942387028116E-2</v>
      </c>
      <c r="AC1929" s="406">
        <v>1.2780602731476118E-2</v>
      </c>
      <c r="AD1929" s="407">
        <f t="shared" si="69"/>
        <v>0.41339655551997712</v>
      </c>
    </row>
    <row r="1930" spans="20:30" x14ac:dyDescent="0.2">
      <c r="T1930" s="400" t="s">
        <v>73</v>
      </c>
      <c r="U1930" s="413">
        <v>45499</v>
      </c>
      <c r="V1930" s="406">
        <v>1.2776884014700424E-2</v>
      </c>
      <c r="W1930" s="406">
        <v>1.2776823086225544E-2</v>
      </c>
      <c r="X1930" s="407">
        <f t="shared" si="68"/>
        <v>6.0928474879956562E-4</v>
      </c>
      <c r="Z1930" s="400" t="s">
        <v>73</v>
      </c>
      <c r="AA1930" s="413">
        <v>45498</v>
      </c>
      <c r="AB1930" s="406">
        <v>1.2829399037937719E-2</v>
      </c>
      <c r="AC1930" s="406">
        <v>1.2788057978554023E-2</v>
      </c>
      <c r="AD1930" s="407">
        <f t="shared" si="69"/>
        <v>0.41341059383696172</v>
      </c>
    </row>
    <row r="1931" spans="20:30" x14ac:dyDescent="0.2">
      <c r="T1931" s="400" t="s">
        <v>73</v>
      </c>
      <c r="U1931" s="413">
        <v>45502</v>
      </c>
      <c r="V1931" s="406">
        <v>1.2784440505809581E-2</v>
      </c>
      <c r="W1931" s="406">
        <v>1.2784378960693444E-2</v>
      </c>
      <c r="X1931" s="407">
        <f t="shared" si="68"/>
        <v>6.1545116137110001E-4</v>
      </c>
      <c r="Z1931" s="400" t="s">
        <v>73</v>
      </c>
      <c r="AA1931" s="413">
        <v>45499</v>
      </c>
      <c r="AB1931" s="406">
        <v>1.2836847170365998E-2</v>
      </c>
      <c r="AC1931" s="406">
        <v>1.2795504719745852E-2</v>
      </c>
      <c r="AD1931" s="407">
        <f t="shared" si="69"/>
        <v>0.41342450620145133</v>
      </c>
    </row>
    <row r="1932" spans="20:30" x14ac:dyDescent="0.2">
      <c r="T1932" s="400" t="s">
        <v>73</v>
      </c>
      <c r="U1932" s="413">
        <v>45503</v>
      </c>
      <c r="V1932" s="406">
        <v>1.2799519460588509E-2</v>
      </c>
      <c r="W1932" s="406">
        <v>1.279945672068269E-2</v>
      </c>
      <c r="X1932" s="407">
        <f t="shared" si="68"/>
        <v>6.2739905819231279E-4</v>
      </c>
      <c r="Z1932" s="400" t="s">
        <v>73</v>
      </c>
      <c r="AA1932" s="413">
        <v>45502</v>
      </c>
      <c r="AB1932" s="406">
        <v>1.2851714976495879E-2</v>
      </c>
      <c r="AC1932" s="406">
        <v>1.281036978626241E-2</v>
      </c>
      <c r="AD1932" s="407">
        <f t="shared" si="69"/>
        <v>0.41345190233469525</v>
      </c>
    </row>
    <row r="1933" spans="20:30" x14ac:dyDescent="0.2">
      <c r="T1933" s="400" t="s">
        <v>73</v>
      </c>
      <c r="U1933" s="413">
        <v>45504</v>
      </c>
      <c r="V1933" s="406">
        <v>1.2814564311153452E-2</v>
      </c>
      <c r="W1933" s="406">
        <v>1.2814500414788245E-2</v>
      </c>
      <c r="X1933" s="407">
        <f t="shared" si="68"/>
        <v>6.3896365207552486E-4</v>
      </c>
      <c r="Z1933" s="400" t="s">
        <v>73</v>
      </c>
      <c r="AA1933" s="413">
        <v>45503</v>
      </c>
      <c r="AB1933" s="406">
        <v>1.2866554260033934E-2</v>
      </c>
      <c r="AC1933" s="406">
        <v>1.2825206372777086E-2</v>
      </c>
      <c r="AD1933" s="407">
        <f t="shared" si="69"/>
        <v>0.41347887256848459</v>
      </c>
    </row>
    <row r="1934" spans="20:30" x14ac:dyDescent="0.2">
      <c r="T1934" s="400" t="s">
        <v>73</v>
      </c>
      <c r="U1934" s="413">
        <v>45505</v>
      </c>
      <c r="V1934" s="406">
        <v>1.2822069646004255E-2</v>
      </c>
      <c r="W1934" s="406">
        <v>1.2822005190533867E-2</v>
      </c>
      <c r="X1934" s="407">
        <f t="shared" si="68"/>
        <v>6.4455470388108393E-4</v>
      </c>
      <c r="Z1934" s="400" t="s">
        <v>73</v>
      </c>
      <c r="AA1934" s="413">
        <v>45504</v>
      </c>
      <c r="AB1934" s="406">
        <v>1.2873959608526411E-2</v>
      </c>
      <c r="AC1934" s="406">
        <v>1.2832610394228285E-2</v>
      </c>
      <c r="AD1934" s="407">
        <f t="shared" si="69"/>
        <v>0.41349214298125669</v>
      </c>
    </row>
    <row r="1935" spans="20:30" x14ac:dyDescent="0.2">
      <c r="T1935" s="400" t="s">
        <v>73</v>
      </c>
      <c r="U1935" s="413">
        <v>45506</v>
      </c>
      <c r="V1935" s="406">
        <v>1.282956470338137E-2</v>
      </c>
      <c r="W1935" s="406">
        <v>1.2829499700508054E-2</v>
      </c>
      <c r="X1935" s="407">
        <f t="shared" si="68"/>
        <v>6.5002873316649668E-4</v>
      </c>
      <c r="Z1935" s="400" t="s">
        <v>73</v>
      </c>
      <c r="AA1935" s="413">
        <v>45505</v>
      </c>
      <c r="AB1935" s="406">
        <v>1.2881356361989657E-2</v>
      </c>
      <c r="AC1935" s="406">
        <v>1.2840005833408014E-2</v>
      </c>
      <c r="AD1935" s="407">
        <f t="shared" si="69"/>
        <v>0.41350528581642759</v>
      </c>
    </row>
    <row r="1936" spans="20:30" x14ac:dyDescent="0.2">
      <c r="T1936" s="400" t="s">
        <v>73</v>
      </c>
      <c r="U1936" s="413">
        <v>45509</v>
      </c>
      <c r="V1936" s="406">
        <v>1.2837049468007525E-2</v>
      </c>
      <c r="W1936" s="406">
        <v>1.2836983929433523E-2</v>
      </c>
      <c r="X1936" s="407">
        <f t="shared" si="68"/>
        <v>6.5538574001849925E-4</v>
      </c>
      <c r="Z1936" s="400" t="s">
        <v>73</v>
      </c>
      <c r="AA1936" s="413">
        <v>45506</v>
      </c>
      <c r="AB1936" s="406">
        <v>1.2888744507502983E-2</v>
      </c>
      <c r="AC1936" s="406">
        <v>1.2847392677639381E-2</v>
      </c>
      <c r="AD1936" s="407">
        <f t="shared" si="69"/>
        <v>0.41351829863601686</v>
      </c>
    </row>
    <row r="1937" spans="20:30" x14ac:dyDescent="0.2">
      <c r="T1937" s="400" t="s">
        <v>73</v>
      </c>
      <c r="U1937" s="413">
        <v>45510</v>
      </c>
      <c r="V1937" s="406">
        <v>1.2851984611482547E-2</v>
      </c>
      <c r="W1937" s="406">
        <v>1.2851918039853675E-2</v>
      </c>
      <c r="X1937" s="407">
        <f t="shared" si="68"/>
        <v>6.6571628872663657E-4</v>
      </c>
      <c r="Z1937" s="400" t="s">
        <v>73</v>
      </c>
      <c r="AA1937" s="413">
        <v>45509</v>
      </c>
      <c r="AB1937" s="406">
        <v>1.2903492041780902E-2</v>
      </c>
      <c r="AC1937" s="406">
        <v>1.2862137652314721E-2</v>
      </c>
      <c r="AD1937" s="407">
        <f t="shared" si="69"/>
        <v>0.41354389466181918</v>
      </c>
    </row>
    <row r="1938" spans="20:30" x14ac:dyDescent="0.2">
      <c r="T1938" s="400" t="s">
        <v>73</v>
      </c>
      <c r="U1938" s="413">
        <v>45511</v>
      </c>
      <c r="V1938" s="406">
        <v>1.2866885292156708E-2</v>
      </c>
      <c r="W1938" s="406">
        <v>1.2866817726339673E-2</v>
      </c>
      <c r="X1938" s="407">
        <f t="shared" si="68"/>
        <v>6.756581703501463E-4</v>
      </c>
      <c r="Z1938" s="400" t="s">
        <v>73</v>
      </c>
      <c r="AA1938" s="413">
        <v>45510</v>
      </c>
      <c r="AB1938" s="406">
        <v>1.2918210755381576E-2</v>
      </c>
      <c r="AC1938" s="406">
        <v>1.2876853849511727E-2</v>
      </c>
      <c r="AD1938" s="407">
        <f t="shared" si="69"/>
        <v>0.41356905869848959</v>
      </c>
    </row>
    <row r="1939" spans="20:30" x14ac:dyDescent="0.2">
      <c r="T1939" s="400" t="s">
        <v>73</v>
      </c>
      <c r="U1939" s="413">
        <v>45512</v>
      </c>
      <c r="V1939" s="406">
        <v>1.2874318362731171E-2</v>
      </c>
      <c r="W1939" s="406">
        <v>1.2874250319237095E-2</v>
      </c>
      <c r="X1939" s="407">
        <f t="shared" si="68"/>
        <v>6.8043494075298305E-4</v>
      </c>
      <c r="Z1939" s="400" t="s">
        <v>73</v>
      </c>
      <c r="AA1939" s="413">
        <v>45511</v>
      </c>
      <c r="AB1939" s="406">
        <v>1.2925555669935501E-2</v>
      </c>
      <c r="AC1939" s="406">
        <v>1.2884197527466376E-2</v>
      </c>
      <c r="AD1939" s="407">
        <f t="shared" si="69"/>
        <v>0.41358142469125059</v>
      </c>
    </row>
    <row r="1940" spans="20:30" x14ac:dyDescent="0.2">
      <c r="T1940" s="400" t="s">
        <v>73</v>
      </c>
      <c r="U1940" s="413">
        <v>45513</v>
      </c>
      <c r="V1940" s="406">
        <v>1.2881741048322152E-2</v>
      </c>
      <c r="W1940" s="406">
        <v>1.2881672538934547E-2</v>
      </c>
      <c r="X1940" s="407">
        <f t="shared" si="68"/>
        <v>6.8509387605650285E-4</v>
      </c>
      <c r="Z1940" s="400" t="s">
        <v>73</v>
      </c>
      <c r="AA1940" s="413">
        <v>45512</v>
      </c>
      <c r="AB1940" s="406">
        <v>1.2932891899990579E-2</v>
      </c>
      <c r="AC1940" s="406">
        <v>1.289153253392372E-2</v>
      </c>
      <c r="AD1940" s="407">
        <f t="shared" si="69"/>
        <v>0.41359366066858611</v>
      </c>
    </row>
    <row r="1941" spans="20:30" x14ac:dyDescent="0.2">
      <c r="T1941" s="400" t="s">
        <v>73</v>
      </c>
      <c r="U1941" s="413">
        <v>45516</v>
      </c>
      <c r="V1941" s="406">
        <v>1.2889153333652379E-2</v>
      </c>
      <c r="W1941" s="406">
        <v>1.2889084370073484E-2</v>
      </c>
      <c r="X1941" s="407">
        <f t="shared" si="68"/>
        <v>6.8963578894395972E-4</v>
      </c>
      <c r="Z1941" s="400" t="s">
        <v>73</v>
      </c>
      <c r="AA1941" s="413">
        <v>45513</v>
      </c>
      <c r="AB1941" s="406">
        <v>1.2940219432707385E-2</v>
      </c>
      <c r="AC1941" s="406">
        <v>1.28988588561256E-2</v>
      </c>
      <c r="AD1941" s="407">
        <f t="shared" si="69"/>
        <v>0.41360576581784758</v>
      </c>
    </row>
    <row r="1942" spans="20:30" x14ac:dyDescent="0.2">
      <c r="T1942" s="400" t="s">
        <v>73</v>
      </c>
      <c r="U1942" s="413">
        <v>45517</v>
      </c>
      <c r="V1942" s="406">
        <v>1.2903943159751042E-2</v>
      </c>
      <c r="W1942" s="406">
        <v>1.2903873326818338E-2</v>
      </c>
      <c r="X1942" s="407">
        <f t="shared" si="68"/>
        <v>6.9832932703822737E-4</v>
      </c>
      <c r="Z1942" s="400" t="s">
        <v>73</v>
      </c>
      <c r="AA1942" s="413">
        <v>45516</v>
      </c>
      <c r="AB1942" s="406">
        <v>1.2954845443408759E-2</v>
      </c>
      <c r="AC1942" s="406">
        <v>1.291348248915831E-2</v>
      </c>
      <c r="AD1942" s="407">
        <f t="shared" si="69"/>
        <v>0.41362954250449141</v>
      </c>
    </row>
    <row r="1943" spans="20:30" x14ac:dyDescent="0.2">
      <c r="T1943" s="400" t="s">
        <v>73</v>
      </c>
      <c r="U1943" s="413">
        <v>45518</v>
      </c>
      <c r="V1943" s="406">
        <v>1.2918698164544787E-2</v>
      </c>
      <c r="W1943" s="406">
        <v>1.2918627501548225E-2</v>
      </c>
      <c r="X1943" s="407">
        <f t="shared" si="68"/>
        <v>7.0662996561748903E-4</v>
      </c>
      <c r="Z1943" s="400" t="s">
        <v>73</v>
      </c>
      <c r="AA1943" s="413">
        <v>45517</v>
      </c>
      <c r="AB1943" s="406">
        <v>1.2969442335353919E-2</v>
      </c>
      <c r="AC1943" s="406">
        <v>1.2928077047134104E-2</v>
      </c>
      <c r="AD1943" s="407">
        <f t="shared" si="69"/>
        <v>0.41365288219815877</v>
      </c>
    </row>
    <row r="1944" spans="20:30" x14ac:dyDescent="0.2">
      <c r="T1944" s="400" t="s">
        <v>73</v>
      </c>
      <c r="U1944" s="413">
        <v>45519</v>
      </c>
      <c r="V1944" s="406">
        <v>1.2926058217949335E-2</v>
      </c>
      <c r="W1944" s="406">
        <v>1.2925987159516487E-2</v>
      </c>
      <c r="X1944" s="407">
        <f t="shared" si="68"/>
        <v>7.1058432847895259E-4</v>
      </c>
      <c r="Z1944" s="400" t="s">
        <v>73</v>
      </c>
      <c r="AA1944" s="413">
        <v>45518</v>
      </c>
      <c r="AB1944" s="406">
        <v>1.2976726190088351E-2</v>
      </c>
      <c r="AC1944" s="406">
        <v>1.2935359756686334E-2</v>
      </c>
      <c r="AD1944" s="407">
        <f t="shared" si="69"/>
        <v>0.41366433402016678</v>
      </c>
    </row>
    <row r="1945" spans="20:30" x14ac:dyDescent="0.2">
      <c r="T1945" s="400" t="s">
        <v>73</v>
      </c>
      <c r="U1945" s="413">
        <v>45520</v>
      </c>
      <c r="V1945" s="406">
        <v>1.2933407778779358E-2</v>
      </c>
      <c r="W1945" s="406">
        <v>1.2933336336693729E-2</v>
      </c>
      <c r="X1945" s="407">
        <f t="shared" si="68"/>
        <v>7.1442085629314089E-4</v>
      </c>
      <c r="Z1945" s="400" t="s">
        <v>73</v>
      </c>
      <c r="AA1945" s="413">
        <v>45519</v>
      </c>
      <c r="AB1945" s="406">
        <v>1.2984001270773069E-2</v>
      </c>
      <c r="AC1945" s="406">
        <v>1.294263370551544E-2</v>
      </c>
      <c r="AD1945" s="407">
        <f t="shared" si="69"/>
        <v>0.41367565257629385</v>
      </c>
    </row>
    <row r="1946" spans="20:30" x14ac:dyDescent="0.2">
      <c r="T1946" s="400" t="s">
        <v>73</v>
      </c>
      <c r="U1946" s="413">
        <v>45523</v>
      </c>
      <c r="V1946" s="406">
        <v>1.2940746831757582E-2</v>
      </c>
      <c r="W1946" s="406">
        <v>1.2940675018046473E-2</v>
      </c>
      <c r="X1946" s="407">
        <f t="shared" si="68"/>
        <v>7.1813711109702805E-4</v>
      </c>
      <c r="Z1946" s="400" t="s">
        <v>73</v>
      </c>
      <c r="AA1946" s="413">
        <v>45520</v>
      </c>
      <c r="AB1946" s="406">
        <v>1.2991267564893718E-2</v>
      </c>
      <c r="AC1946" s="406">
        <v>1.2949898880700732E-2</v>
      </c>
      <c r="AD1946" s="407">
        <f t="shared" si="69"/>
        <v>0.41368684192985217</v>
      </c>
    </row>
    <row r="1947" spans="20:30" x14ac:dyDescent="0.2">
      <c r="T1947" s="400" t="s">
        <v>73</v>
      </c>
      <c r="U1947" s="413">
        <v>45524</v>
      </c>
      <c r="V1947" s="406">
        <v>1.2955389834724614E-2</v>
      </c>
      <c r="W1947" s="406">
        <v>1.2955317316973919E-2</v>
      </c>
      <c r="X1947" s="407">
        <f t="shared" si="68"/>
        <v>7.2517750695014205E-4</v>
      </c>
      <c r="Z1947" s="400" t="s">
        <v>73</v>
      </c>
      <c r="AA1947" s="413">
        <v>45523</v>
      </c>
      <c r="AB1947" s="406">
        <v>1.3005770800122406E-2</v>
      </c>
      <c r="AC1947" s="406">
        <v>1.2964399922224137E-2</v>
      </c>
      <c r="AD1947" s="407">
        <f t="shared" si="69"/>
        <v>0.4137087789826861</v>
      </c>
    </row>
    <row r="1948" spans="20:30" x14ac:dyDescent="0.2">
      <c r="T1948" s="400" t="s">
        <v>73</v>
      </c>
      <c r="U1948" s="413">
        <v>45525</v>
      </c>
      <c r="V1948" s="406">
        <v>1.2969997657818687E-2</v>
      </c>
      <c r="W1948" s="406">
        <v>1.2969924475684482E-2</v>
      </c>
      <c r="X1948" s="407">
        <f t="shared" si="68"/>
        <v>7.3182134205027061E-4</v>
      </c>
      <c r="Z1948" s="400" t="s">
        <v>73</v>
      </c>
      <c r="AA1948" s="413">
        <v>45524</v>
      </c>
      <c r="AB1948" s="406">
        <v>1.3020244618621713E-2</v>
      </c>
      <c r="AC1948" s="406">
        <v>1.2978871591140468E-2</v>
      </c>
      <c r="AD1948" s="407">
        <f t="shared" si="69"/>
        <v>0.41373027481245506</v>
      </c>
    </row>
    <row r="1949" spans="20:30" x14ac:dyDescent="0.2">
      <c r="T1949" s="400" t="s">
        <v>73</v>
      </c>
      <c r="U1949" s="413">
        <v>45526</v>
      </c>
      <c r="V1949" s="406">
        <v>1.2977283940997857E-2</v>
      </c>
      <c r="W1949" s="406">
        <v>1.2977210446643274E-2</v>
      </c>
      <c r="X1949" s="407">
        <f t="shared" si="68"/>
        <v>7.3494354583050758E-4</v>
      </c>
      <c r="Z1949" s="400" t="s">
        <v>73</v>
      </c>
      <c r="AA1949" s="413">
        <v>45525</v>
      </c>
      <c r="AB1949" s="406">
        <v>1.3027466787575107E-2</v>
      </c>
      <c r="AC1949" s="406">
        <v>1.2986092707385074E-2</v>
      </c>
      <c r="AD1949" s="407">
        <f t="shared" si="69"/>
        <v>0.41374080190033702</v>
      </c>
    </row>
    <row r="1950" spans="20:30" x14ac:dyDescent="0.2">
      <c r="T1950" s="400" t="s">
        <v>73</v>
      </c>
      <c r="U1950" s="413">
        <v>45527</v>
      </c>
      <c r="V1950" s="406">
        <v>1.2984559624172949E-2</v>
      </c>
      <c r="W1950" s="406">
        <v>1.2984485829381486E-2</v>
      </c>
      <c r="X1950" s="407">
        <f t="shared" si="68"/>
        <v>7.3794791463285825E-4</v>
      </c>
      <c r="Z1950" s="400" t="s">
        <v>73</v>
      </c>
      <c r="AA1950" s="413">
        <v>45526</v>
      </c>
      <c r="AB1950" s="406">
        <v>1.3034680093089413E-2</v>
      </c>
      <c r="AC1950" s="406">
        <v>1.2993304973517163E-2</v>
      </c>
      <c r="AD1950" s="407">
        <f t="shared" si="69"/>
        <v>0.41375119572249419</v>
      </c>
    </row>
    <row r="1951" spans="20:30" x14ac:dyDescent="0.2">
      <c r="T1951" s="400" t="s">
        <v>73</v>
      </c>
      <c r="U1951" s="413">
        <v>45530</v>
      </c>
      <c r="V1951" s="406">
        <v>1.2991824691906276E-2</v>
      </c>
      <c r="W1951" s="406">
        <v>1.2991750608705227E-2</v>
      </c>
      <c r="X1951" s="407">
        <f t="shared" si="68"/>
        <v>7.408320104942967E-4</v>
      </c>
      <c r="Z1951" s="400" t="s">
        <v>73</v>
      </c>
      <c r="AA1951" s="413">
        <v>45527</v>
      </c>
      <c r="AB1951" s="406">
        <v>1.3041884522652395E-2</v>
      </c>
      <c r="AC1951" s="406">
        <v>1.3000508376780703E-2</v>
      </c>
      <c r="AD1951" s="407">
        <f t="shared" si="69"/>
        <v>0.41376145871692416</v>
      </c>
    </row>
    <row r="1952" spans="20:30" x14ac:dyDescent="0.2">
      <c r="T1952" s="400" t="s">
        <v>73</v>
      </c>
      <c r="U1952" s="413">
        <v>45531</v>
      </c>
      <c r="V1952" s="406">
        <v>1.3006319365709458E-2</v>
      </c>
      <c r="W1952" s="406">
        <v>1.300624474566615E-2</v>
      </c>
      <c r="X1952" s="407">
        <f t="shared" si="68"/>
        <v>7.4620043307577211E-4</v>
      </c>
      <c r="Z1952" s="400" t="s">
        <v>73</v>
      </c>
      <c r="AA1952" s="413">
        <v>45530</v>
      </c>
      <c r="AB1952" s="406">
        <v>1.3056263730667818E-2</v>
      </c>
      <c r="AC1952" s="406">
        <v>1.3014885577027442E-2</v>
      </c>
      <c r="AD1952" s="407">
        <f t="shared" si="69"/>
        <v>0.41378153640376364</v>
      </c>
    </row>
    <row r="1953" spans="20:30" x14ac:dyDescent="0.2">
      <c r="T1953" s="400" t="s">
        <v>73</v>
      </c>
      <c r="U1953" s="413">
        <v>45532</v>
      </c>
      <c r="V1953" s="406">
        <v>1.3020778501157794E-2</v>
      </c>
      <c r="W1953" s="406">
        <v>1.3020703384266282E-2</v>
      </c>
      <c r="X1953" s="407">
        <f t="shared" si="68"/>
        <v>7.5116891512516659E-4</v>
      </c>
      <c r="Z1953" s="400" t="s">
        <v>73</v>
      </c>
      <c r="AA1953" s="413">
        <v>45531</v>
      </c>
      <c r="AB1953" s="406">
        <v>1.3070613223940545E-2</v>
      </c>
      <c r="AC1953" s="406">
        <v>1.3029233106949381E-2</v>
      </c>
      <c r="AD1953" s="407">
        <f t="shared" si="69"/>
        <v>0.41380116991163868</v>
      </c>
    </row>
    <row r="1954" spans="20:30" x14ac:dyDescent="0.2">
      <c r="T1954" s="400" t="s">
        <v>73</v>
      </c>
      <c r="U1954" s="413">
        <v>45533</v>
      </c>
      <c r="V1954" s="406">
        <v>1.302799026121665E-2</v>
      </c>
      <c r="W1954" s="406">
        <v>1.3027914915970756E-2</v>
      </c>
      <c r="X1954" s="407">
        <f t="shared" si="68"/>
        <v>7.5345245894795077E-4</v>
      </c>
      <c r="Z1954" s="400" t="s">
        <v>73</v>
      </c>
      <c r="AA1954" s="413">
        <v>45532</v>
      </c>
      <c r="AB1954" s="406">
        <v>1.3077773081149368E-2</v>
      </c>
      <c r="AC1954" s="406">
        <v>1.3036392004897902E-2</v>
      </c>
      <c r="AD1954" s="407">
        <f t="shared" si="69"/>
        <v>0.41381076251465265</v>
      </c>
    </row>
    <row r="1955" spans="20:30" x14ac:dyDescent="0.2">
      <c r="T1955" s="400" t="s">
        <v>73</v>
      </c>
      <c r="U1955" s="413">
        <v>45534</v>
      </c>
      <c r="V1955" s="406">
        <v>1.3035191313763803E-2</v>
      </c>
      <c r="W1955" s="406">
        <v>1.3035115752190808E-2</v>
      </c>
      <c r="X1955" s="407">
        <f t="shared" si="68"/>
        <v>7.5561572995125337E-4</v>
      </c>
      <c r="Z1955" s="400" t="s">
        <v>73</v>
      </c>
      <c r="AA1955" s="413">
        <v>45533</v>
      </c>
      <c r="AB1955" s="406">
        <v>1.3084923985695456E-2</v>
      </c>
      <c r="AC1955" s="406">
        <v>1.3043541963510244E-2</v>
      </c>
      <c r="AD1955" s="407">
        <f t="shared" si="69"/>
        <v>0.41382022185211531</v>
      </c>
    </row>
    <row r="1956" spans="20:30" x14ac:dyDescent="0.2">
      <c r="T1956" s="400" t="s">
        <v>73</v>
      </c>
      <c r="U1956" s="413">
        <v>45537</v>
      </c>
      <c r="V1956" s="406">
        <v>1.3042381643194793E-2</v>
      </c>
      <c r="W1956" s="406">
        <v>1.3042305877484527E-2</v>
      </c>
      <c r="X1956" s="407">
        <f t="shared" si="68"/>
        <v>7.5765710266448294E-4</v>
      </c>
      <c r="Z1956" s="400" t="s">
        <v>73</v>
      </c>
      <c r="AA1956" s="413">
        <v>45534</v>
      </c>
      <c r="AB1956" s="406">
        <v>1.3092065924737276E-2</v>
      </c>
      <c r="AC1956" s="406">
        <v>1.3050682970026135E-2</v>
      </c>
      <c r="AD1956" s="407">
        <f t="shared" si="69"/>
        <v>0.41382954711141273</v>
      </c>
    </row>
    <row r="1957" spans="20:30" x14ac:dyDescent="0.2">
      <c r="T1957" s="400" t="s">
        <v>73</v>
      </c>
      <c r="U1957" s="413">
        <v>45538</v>
      </c>
      <c r="V1957" s="406">
        <v>1.3056726482068395E-2</v>
      </c>
      <c r="W1957" s="406">
        <v>1.3056650348270299E-2</v>
      </c>
      <c r="X1957" s="407">
        <f t="shared" si="68"/>
        <v>7.6133798095762151E-4</v>
      </c>
      <c r="Z1957" s="400" t="s">
        <v>73</v>
      </c>
      <c r="AA1957" s="413">
        <v>45537</v>
      </c>
      <c r="AB1957" s="406">
        <v>1.3106319853766743E-2</v>
      </c>
      <c r="AC1957" s="406">
        <v>1.3064935078950898E-2</v>
      </c>
      <c r="AD1957" s="407">
        <f t="shared" si="69"/>
        <v>0.41384774815845377</v>
      </c>
    </row>
    <row r="1958" spans="20:30" x14ac:dyDescent="0.2">
      <c r="T1958" s="400" t="s">
        <v>73</v>
      </c>
      <c r="U1958" s="413">
        <v>45539</v>
      </c>
      <c r="V1958" s="406">
        <v>1.3071035423899471E-2</v>
      </c>
      <c r="W1958" s="406">
        <v>1.3070958962563113E-2</v>
      </c>
      <c r="X1958" s="407">
        <f t="shared" si="68"/>
        <v>7.6461336357899756E-4</v>
      </c>
      <c r="Z1958" s="400" t="s">
        <v>73</v>
      </c>
      <c r="AA1958" s="413">
        <v>45538</v>
      </c>
      <c r="AB1958" s="406">
        <v>1.3120543769980321E-2</v>
      </c>
      <c r="AC1958" s="406">
        <v>1.3079157220056266E-2</v>
      </c>
      <c r="AD1958" s="407">
        <f t="shared" si="69"/>
        <v>0.41386549924055105</v>
      </c>
    </row>
    <row r="1959" spans="20:30" x14ac:dyDescent="0.2">
      <c r="T1959" s="400" t="s">
        <v>73</v>
      </c>
      <c r="U1959" s="413">
        <v>45540</v>
      </c>
      <c r="V1959" s="406">
        <v>1.3078171908028152E-2</v>
      </c>
      <c r="W1959" s="406">
        <v>1.307809530301602E-2</v>
      </c>
      <c r="X1959" s="407">
        <f t="shared" si="68"/>
        <v>7.660501213230253E-4</v>
      </c>
      <c r="Z1959" s="400" t="s">
        <v>73</v>
      </c>
      <c r="AA1959" s="413">
        <v>45539</v>
      </c>
      <c r="AB1959" s="406">
        <v>1.3127640689728669E-2</v>
      </c>
      <c r="AC1959" s="406">
        <v>1.3086253274805336E-2</v>
      </c>
      <c r="AD1959" s="407">
        <f t="shared" si="69"/>
        <v>0.41387414923333909</v>
      </c>
    </row>
    <row r="1960" spans="20:30" x14ac:dyDescent="0.2">
      <c r="T1960" s="400" t="s">
        <v>73</v>
      </c>
      <c r="U1960" s="413">
        <v>45541</v>
      </c>
      <c r="V1960" s="406">
        <v>1.3085297576889473E-2</v>
      </c>
      <c r="W1960" s="406">
        <v>1.3085220840635178E-2</v>
      </c>
      <c r="X1960" s="407">
        <f t="shared" si="68"/>
        <v>7.6736254295273199E-4</v>
      </c>
      <c r="Z1960" s="400" t="s">
        <v>73</v>
      </c>
      <c r="AA1960" s="413">
        <v>45540</v>
      </c>
      <c r="AB1960" s="406">
        <v>1.313472856734261E-2</v>
      </c>
      <c r="AC1960" s="406">
        <v>1.3093340300909072E-2</v>
      </c>
      <c r="AD1960" s="407">
        <f t="shared" si="69"/>
        <v>0.41388266433538268</v>
      </c>
    </row>
    <row r="1961" spans="20:30" x14ac:dyDescent="0.2">
      <c r="T1961" s="400" t="s">
        <v>73</v>
      </c>
      <c r="U1961" s="413">
        <v>45544</v>
      </c>
      <c r="V1961" s="406">
        <v>1.3092412415126495E-2</v>
      </c>
      <c r="W1961" s="406">
        <v>1.3092335559738589E-2</v>
      </c>
      <c r="X1961" s="407">
        <f t="shared" si="68"/>
        <v>7.6855387906235584E-4</v>
      </c>
      <c r="Z1961" s="400" t="s">
        <v>73</v>
      </c>
      <c r="AA1961" s="413">
        <v>45541</v>
      </c>
      <c r="AB1961" s="406">
        <v>1.314180738990307E-2</v>
      </c>
      <c r="AC1961" s="406">
        <v>1.3100418285692189E-2</v>
      </c>
      <c r="AD1961" s="407">
        <f t="shared" si="69"/>
        <v>0.41389104210880556</v>
      </c>
    </row>
    <row r="1962" spans="20:30" x14ac:dyDescent="0.2">
      <c r="T1962" s="400" t="s">
        <v>73</v>
      </c>
      <c r="U1962" s="413">
        <v>45545</v>
      </c>
      <c r="V1962" s="406">
        <v>1.3106605913111403E-2</v>
      </c>
      <c r="W1962" s="406">
        <v>1.3106528860190068E-2</v>
      </c>
      <c r="X1962" s="407">
        <f t="shared" si="68"/>
        <v>7.7052921335085678E-4</v>
      </c>
      <c r="Z1962" s="400" t="s">
        <v>73</v>
      </c>
      <c r="AA1962" s="413">
        <v>45544</v>
      </c>
      <c r="AB1962" s="406">
        <v>1.3155934788196929E-2</v>
      </c>
      <c r="AC1962" s="406">
        <v>1.311454405351443E-2</v>
      </c>
      <c r="AD1962" s="407">
        <f t="shared" si="69"/>
        <v>0.41390734682499386</v>
      </c>
    </row>
    <row r="1963" spans="20:30" x14ac:dyDescent="0.2">
      <c r="T1963" s="400" t="s">
        <v>73</v>
      </c>
      <c r="U1963" s="413">
        <v>45546</v>
      </c>
      <c r="V1963" s="406">
        <v>1.3120763155549562E-2</v>
      </c>
      <c r="W1963" s="406">
        <v>1.3120685946012943E-2</v>
      </c>
      <c r="X1963" s="407">
        <f t="shared" si="68"/>
        <v>7.7209536618327856E-4</v>
      </c>
      <c r="Z1963" s="400" t="s">
        <v>73</v>
      </c>
      <c r="AA1963" s="413">
        <v>45545</v>
      </c>
      <c r="AB1963" s="406">
        <v>1.3170031875579611E-2</v>
      </c>
      <c r="AC1963" s="406">
        <v>1.3128639555881392E-2</v>
      </c>
      <c r="AD1963" s="407">
        <f t="shared" si="69"/>
        <v>0.4139231969821876</v>
      </c>
    </row>
    <row r="1964" spans="20:30" x14ac:dyDescent="0.2">
      <c r="T1964" s="400" t="s">
        <v>73</v>
      </c>
      <c r="U1964" s="413">
        <v>45547</v>
      </c>
      <c r="V1964" s="406">
        <v>1.3127823610609516E-2</v>
      </c>
      <c r="W1964" s="406">
        <v>1.312774634313215E-2</v>
      </c>
      <c r="X1964" s="407">
        <f t="shared" si="68"/>
        <v>7.7267477366013693E-4</v>
      </c>
      <c r="Z1964" s="400" t="s">
        <v>73</v>
      </c>
      <c r="AA1964" s="413">
        <v>45546</v>
      </c>
      <c r="AB1964" s="406">
        <v>1.317706523190418E-2</v>
      </c>
      <c r="AC1964" s="406">
        <v>1.3135672142524047E-2</v>
      </c>
      <c r="AD1964" s="407">
        <f t="shared" si="69"/>
        <v>0.41393089380132447</v>
      </c>
    </row>
    <row r="1965" spans="20:30" x14ac:dyDescent="0.2">
      <c r="T1965" s="400" t="s">
        <v>73</v>
      </c>
      <c r="U1965" s="413">
        <v>45548</v>
      </c>
      <c r="V1965" s="406">
        <v>1.3134873142893452E-2</v>
      </c>
      <c r="W1965" s="406">
        <v>1.3134795829908945E-2</v>
      </c>
      <c r="X1965" s="407">
        <f t="shared" si="68"/>
        <v>7.7312984507471594E-4</v>
      </c>
      <c r="Z1965" s="400" t="s">
        <v>73</v>
      </c>
      <c r="AA1965" s="413">
        <v>45547</v>
      </c>
      <c r="AB1965" s="406">
        <v>1.3184089456625877E-2</v>
      </c>
      <c r="AC1965" s="406">
        <v>1.314269561121542E-2</v>
      </c>
      <c r="AD1965" s="407">
        <f t="shared" si="69"/>
        <v>0.41393845410457597</v>
      </c>
    </row>
    <row r="1966" spans="20:30" x14ac:dyDescent="0.2">
      <c r="T1966" s="400" t="s">
        <v>73</v>
      </c>
      <c r="U1966" s="413">
        <v>45551</v>
      </c>
      <c r="V1966" s="406">
        <v>1.3141911737042836E-2</v>
      </c>
      <c r="W1966" s="406">
        <v>1.3141834390903532E-2</v>
      </c>
      <c r="X1966" s="407">
        <f t="shared" si="68"/>
        <v>7.7346139304088068E-4</v>
      </c>
      <c r="Z1966" s="400" t="s">
        <v>73</v>
      </c>
      <c r="AA1966" s="413">
        <v>45548</v>
      </c>
      <c r="AB1966" s="406">
        <v>1.3191104537067828E-2</v>
      </c>
      <c r="AC1966" s="406">
        <v>1.3149709949278627E-2</v>
      </c>
      <c r="AD1966" s="407">
        <f t="shared" si="69"/>
        <v>0.41394587789201143</v>
      </c>
    </row>
    <row r="1967" spans="20:30" x14ac:dyDescent="0.2">
      <c r="T1967" s="400" t="s">
        <v>73</v>
      </c>
      <c r="U1967" s="413">
        <v>45552</v>
      </c>
      <c r="V1967" s="406">
        <v>1.3155952388178432E-2</v>
      </c>
      <c r="W1967" s="406">
        <v>1.3155875016750779E-2</v>
      </c>
      <c r="X1967" s="407">
        <f t="shared" si="68"/>
        <v>7.7371427653627478E-4</v>
      </c>
      <c r="Z1967" s="400" t="s">
        <v>73</v>
      </c>
      <c r="AA1967" s="413">
        <v>45551</v>
      </c>
      <c r="AB1967" s="406">
        <v>1.3205104152685384E-2</v>
      </c>
      <c r="AC1967" s="406">
        <v>1.3163708126133059E-2</v>
      </c>
      <c r="AD1967" s="407">
        <f t="shared" si="69"/>
        <v>0.4139602655232541</v>
      </c>
    </row>
    <row r="1968" spans="20:30" x14ac:dyDescent="0.2">
      <c r="T1968" s="400" t="s">
        <v>73</v>
      </c>
      <c r="U1968" s="413">
        <v>45553</v>
      </c>
      <c r="V1968" s="406">
        <v>1.3169956425205525E-2</v>
      </c>
      <c r="W1968" s="406">
        <v>1.3169879069807891E-2</v>
      </c>
      <c r="X1968" s="407">
        <f t="shared" si="68"/>
        <v>7.7355397634301659E-4</v>
      </c>
      <c r="Z1968" s="400" t="s">
        <v>73</v>
      </c>
      <c r="AA1968" s="413">
        <v>45552</v>
      </c>
      <c r="AB1968" s="406">
        <v>1.3219073159412575E-2</v>
      </c>
      <c r="AC1968" s="406">
        <v>1.3177675740005695E-2</v>
      </c>
      <c r="AD1968" s="407">
        <f t="shared" si="69"/>
        <v>0.41397419406879327</v>
      </c>
    </row>
    <row r="1969" spans="20:30" x14ac:dyDescent="0.2">
      <c r="T1969" s="400" t="s">
        <v>73</v>
      </c>
      <c r="U1969" s="413">
        <v>45554</v>
      </c>
      <c r="V1969" s="406">
        <v>1.3176940098385466E-2</v>
      </c>
      <c r="W1969" s="406">
        <v>1.3176862771594728E-2</v>
      </c>
      <c r="X1969" s="407">
        <f t="shared" si="68"/>
        <v>7.7326790737936024E-4</v>
      </c>
      <c r="Z1969" s="400" t="s">
        <v>73</v>
      </c>
      <c r="AA1969" s="413">
        <v>45553</v>
      </c>
      <c r="AB1969" s="406">
        <v>1.3226042326433559E-2</v>
      </c>
      <c r="AC1969" s="406">
        <v>1.3184644233474676E-2</v>
      </c>
      <c r="AD1969" s="407">
        <f t="shared" si="69"/>
        <v>0.41398092958883426</v>
      </c>
    </row>
    <row r="1970" spans="20:30" x14ac:dyDescent="0.2">
      <c r="T1970" s="400" t="s">
        <v>73</v>
      </c>
      <c r="U1970" s="413">
        <v>45555</v>
      </c>
      <c r="V1970" s="406">
        <v>1.3183912741035881E-2</v>
      </c>
      <c r="W1970" s="406">
        <v>1.3183835455529438E-2</v>
      </c>
      <c r="X1970" s="407">
        <f t="shared" si="68"/>
        <v>7.7285506442509311E-4</v>
      </c>
      <c r="Z1970" s="400" t="s">
        <v>73</v>
      </c>
      <c r="AA1970" s="413">
        <v>45554</v>
      </c>
      <c r="AB1970" s="406">
        <v>1.3233002272382159E-2</v>
      </c>
      <c r="AC1970" s="406">
        <v>1.3191603519847899E-2</v>
      </c>
      <c r="AD1970" s="407">
        <f t="shared" si="69"/>
        <v>0.41398752534260386</v>
      </c>
    </row>
    <row r="1971" spans="20:30" x14ac:dyDescent="0.2">
      <c r="T1971" s="400" t="s">
        <v>73</v>
      </c>
      <c r="U1971" s="413">
        <v>45558</v>
      </c>
      <c r="V1971" s="406">
        <v>1.3190874338204563E-2</v>
      </c>
      <c r="W1971" s="406">
        <v>1.3190797106172223E-2</v>
      </c>
      <c r="X1971" s="407">
        <f t="shared" si="68"/>
        <v>7.72320323406267E-4</v>
      </c>
      <c r="Z1971" s="400" t="s">
        <v>73</v>
      </c>
      <c r="AA1971" s="413">
        <v>45555</v>
      </c>
      <c r="AB1971" s="406">
        <v>1.3239952984662764E-2</v>
      </c>
      <c r="AC1971" s="406">
        <v>1.3198553586285963E-2</v>
      </c>
      <c r="AD1971" s="407">
        <f t="shared" si="69"/>
        <v>0.41399398376801289</v>
      </c>
    </row>
    <row r="1972" spans="20:30" x14ac:dyDescent="0.2">
      <c r="T1972" s="400" t="s">
        <v>73</v>
      </c>
      <c r="U1972" s="413">
        <v>45559</v>
      </c>
      <c r="V1972" s="406">
        <v>1.3204760636583225E-2</v>
      </c>
      <c r="W1972" s="406">
        <v>1.3204683553359903E-2</v>
      </c>
      <c r="X1972" s="407">
        <f t="shared" si="68"/>
        <v>7.7083223321700034E-4</v>
      </c>
      <c r="Z1972" s="400" t="s">
        <v>73</v>
      </c>
      <c r="AA1972" s="413">
        <v>45558</v>
      </c>
      <c r="AB1972" s="406">
        <v>1.3253823565960617E-2</v>
      </c>
      <c r="AC1972" s="406">
        <v>1.3212422922277485E-2</v>
      </c>
      <c r="AD1972" s="407">
        <f t="shared" si="69"/>
        <v>0.41400643683131566</v>
      </c>
    </row>
    <row r="1973" spans="20:30" x14ac:dyDescent="0.2">
      <c r="T1973" s="400" t="s">
        <v>73</v>
      </c>
      <c r="U1973" s="413">
        <v>45560</v>
      </c>
      <c r="V1973" s="406">
        <v>1.3218609962371643E-2</v>
      </c>
      <c r="W1973" s="406">
        <v>1.3218533069628158E-2</v>
      </c>
      <c r="X1973" s="407">
        <f t="shared" si="68"/>
        <v>7.6892743484935355E-4</v>
      </c>
      <c r="Z1973" s="400" t="s">
        <v>73</v>
      </c>
      <c r="AA1973" s="413">
        <v>45559</v>
      </c>
      <c r="AB1973" s="406">
        <v>1.3267663240316618E-2</v>
      </c>
      <c r="AC1973" s="406">
        <v>1.3226261397685768E-2</v>
      </c>
      <c r="AD1973" s="407">
        <f t="shared" si="69"/>
        <v>0.41401842630850449</v>
      </c>
    </row>
    <row r="1974" spans="20:30" x14ac:dyDescent="0.2">
      <c r="T1974" s="400" t="s">
        <v>73</v>
      </c>
      <c r="U1974" s="413">
        <v>45561</v>
      </c>
      <c r="V1974" s="406">
        <v>1.322551610061656E-2</v>
      </c>
      <c r="W1974" s="406">
        <v>1.3225439323921501E-2</v>
      </c>
      <c r="X1974" s="407">
        <f t="shared" si="68"/>
        <v>7.6776695058858313E-4</v>
      </c>
      <c r="Z1974" s="400" t="s">
        <v>73</v>
      </c>
      <c r="AA1974" s="413">
        <v>45560</v>
      </c>
      <c r="AB1974" s="406">
        <v>1.3274567592073053E-2</v>
      </c>
      <c r="AC1974" s="406">
        <v>1.3233165173157707E-2</v>
      </c>
      <c r="AD1974" s="407">
        <f t="shared" si="69"/>
        <v>0.41402418915346267</v>
      </c>
    </row>
    <row r="1975" spans="20:30" x14ac:dyDescent="0.2">
      <c r="T1975" s="400" t="s">
        <v>73</v>
      </c>
      <c r="U1975" s="413">
        <v>45562</v>
      </c>
      <c r="V1975" s="406">
        <v>1.3232411100821172E-2</v>
      </c>
      <c r="W1975" s="406">
        <v>1.3232334452851931E-2</v>
      </c>
      <c r="X1975" s="407">
        <f t="shared" si="68"/>
        <v>7.6647969240659086E-4</v>
      </c>
      <c r="Z1975" s="400" t="s">
        <v>73</v>
      </c>
      <c r="AA1975" s="413">
        <v>45561</v>
      </c>
      <c r="AB1975" s="406">
        <v>1.3281462633367791E-2</v>
      </c>
      <c r="AC1975" s="406">
        <v>1.3240059652225831E-2</v>
      </c>
      <c r="AD1975" s="407">
        <f t="shared" si="69"/>
        <v>0.41402981141960493</v>
      </c>
    </row>
    <row r="1976" spans="20:30" x14ac:dyDescent="0.2">
      <c r="T1976" s="400" t="s">
        <v>73</v>
      </c>
      <c r="U1976" s="413">
        <v>45565</v>
      </c>
      <c r="V1976" s="406">
        <v>1.3239294947872892E-2</v>
      </c>
      <c r="W1976" s="406">
        <v>1.323921844106307E-2</v>
      </c>
      <c r="X1976" s="407">
        <f t="shared" si="68"/>
        <v>7.6506809821436095E-4</v>
      </c>
      <c r="Z1976" s="400" t="s">
        <v>73</v>
      </c>
      <c r="AA1976" s="413">
        <v>45562</v>
      </c>
      <c r="AB1976" s="406">
        <v>1.3288348351607377E-2</v>
      </c>
      <c r="AC1976" s="406">
        <v>1.3246944822134149E-2</v>
      </c>
      <c r="AD1976" s="407">
        <f t="shared" si="69"/>
        <v>0.41403529473228035</v>
      </c>
    </row>
    <row r="1977" spans="20:30" x14ac:dyDescent="0.2">
      <c r="T1977" s="400" t="s">
        <v>73</v>
      </c>
      <c r="U1977" s="413">
        <v>45566</v>
      </c>
      <c r="V1977" s="406">
        <v>1.3253025387667964E-2</v>
      </c>
      <c r="W1977" s="406">
        <v>1.3252949205399187E-2</v>
      </c>
      <c r="X1977" s="407">
        <f t="shared" si="68"/>
        <v>7.6182268776356366E-4</v>
      </c>
      <c r="Z1977" s="400" t="s">
        <v>73</v>
      </c>
      <c r="AA1977" s="413">
        <v>45565</v>
      </c>
      <c r="AB1977" s="406">
        <v>1.3302088646753191E-2</v>
      </c>
      <c r="AC1977" s="406">
        <v>1.3260684067420463E-2</v>
      </c>
      <c r="AD1977" s="407">
        <f t="shared" si="69"/>
        <v>0.4140457933272772</v>
      </c>
    </row>
    <row r="1978" spans="20:30" x14ac:dyDescent="0.2">
      <c r="T1978" s="400" t="s">
        <v>73</v>
      </c>
      <c r="U1978" s="413">
        <v>45567</v>
      </c>
      <c r="V1978" s="406">
        <v>1.3266718496229717E-2</v>
      </c>
      <c r="W1978" s="406">
        <v>1.3266642680587684E-2</v>
      </c>
      <c r="X1978" s="407">
        <f t="shared" si="68"/>
        <v>7.5815642033502662E-4</v>
      </c>
      <c r="Z1978" s="400" t="s">
        <v>73</v>
      </c>
      <c r="AA1978" s="413">
        <v>45566</v>
      </c>
      <c r="AB1978" s="406">
        <v>1.3315797736888171E-2</v>
      </c>
      <c r="AC1978" s="406">
        <v>1.3274392154506076E-2</v>
      </c>
      <c r="AD1978" s="407">
        <f t="shared" si="69"/>
        <v>0.41405582382095241</v>
      </c>
    </row>
    <row r="1979" spans="20:30" x14ac:dyDescent="0.2">
      <c r="T1979" s="400" t="s">
        <v>73</v>
      </c>
      <c r="U1979" s="413">
        <v>45568</v>
      </c>
      <c r="V1979" s="406">
        <v>1.3273546346645574E-2</v>
      </c>
      <c r="W1979" s="406">
        <v>1.3273470735306112E-2</v>
      </c>
      <c r="X1979" s="407">
        <f t="shared" si="68"/>
        <v>7.5611339462114402E-4</v>
      </c>
      <c r="Z1979" s="400" t="s">
        <v>73</v>
      </c>
      <c r="AA1979" s="413">
        <v>45567</v>
      </c>
      <c r="AB1979" s="406">
        <v>1.3322636647580099E-2</v>
      </c>
      <c r="AC1979" s="406">
        <v>1.3281230587074829E-2</v>
      </c>
      <c r="AD1979" s="407">
        <f t="shared" si="69"/>
        <v>0.4140606050526997</v>
      </c>
    </row>
    <row r="1980" spans="20:30" x14ac:dyDescent="0.2">
      <c r="T1980" s="400" t="s">
        <v>73</v>
      </c>
      <c r="U1980" s="413">
        <v>45569</v>
      </c>
      <c r="V1980" s="406">
        <v>1.3280362951431774E-2</v>
      </c>
      <c r="W1980" s="406">
        <v>1.3280287557234807E-2</v>
      </c>
      <c r="X1980" s="407">
        <f t="shared" si="68"/>
        <v>7.5394196967157323E-4</v>
      </c>
      <c r="Z1980" s="400" t="s">
        <v>73</v>
      </c>
      <c r="AA1980" s="413">
        <v>45568</v>
      </c>
      <c r="AB1980" s="406">
        <v>1.3329466158342462E-2</v>
      </c>
      <c r="AC1980" s="406">
        <v>1.3288059633934406E-2</v>
      </c>
      <c r="AD1980" s="407">
        <f t="shared" si="69"/>
        <v>0.4140652440805595</v>
      </c>
    </row>
    <row r="1981" spans="20:30" x14ac:dyDescent="0.2">
      <c r="T1981" s="400" t="s">
        <v>73</v>
      </c>
      <c r="U1981" s="413">
        <v>45572</v>
      </c>
      <c r="V1981" s="406">
        <v>1.3287168295553235E-2</v>
      </c>
      <c r="W1981" s="406">
        <v>1.3287093131013622E-2</v>
      </c>
      <c r="X1981" s="407">
        <f t="shared" si="68"/>
        <v>7.5164539613259418E-4</v>
      </c>
      <c r="Z1981" s="400" t="s">
        <v>73</v>
      </c>
      <c r="AA1981" s="413">
        <v>45569</v>
      </c>
      <c r="AB1981" s="406">
        <v>1.3336286256578024E-2</v>
      </c>
      <c r="AC1981" s="406">
        <v>1.3294879282243785E-2</v>
      </c>
      <c r="AD1981" s="407">
        <f t="shared" si="69"/>
        <v>0.41406974334239066</v>
      </c>
    </row>
    <row r="1982" spans="20:30" x14ac:dyDescent="0.2">
      <c r="T1982" s="400" t="s">
        <v>73</v>
      </c>
      <c r="U1982" s="413">
        <v>45573</v>
      </c>
      <c r="V1982" s="406">
        <v>1.3300741370722685E-2</v>
      </c>
      <c r="W1982" s="406">
        <v>1.3300666708198235E-2</v>
      </c>
      <c r="X1982" s="407">
        <f t="shared" si="68"/>
        <v>7.4662524449445322E-4</v>
      </c>
      <c r="Z1982" s="400" t="s">
        <v>73</v>
      </c>
      <c r="AA1982" s="413">
        <v>45572</v>
      </c>
      <c r="AB1982" s="406">
        <v>1.334989501382355E-2</v>
      </c>
      <c r="AC1982" s="406">
        <v>1.3308487186983365E-2</v>
      </c>
      <c r="AD1982" s="407">
        <f t="shared" si="69"/>
        <v>0.41407826840185114</v>
      </c>
    </row>
    <row r="1983" spans="20:30" x14ac:dyDescent="0.2">
      <c r="T1983" s="400" t="s">
        <v>73</v>
      </c>
      <c r="U1983" s="413">
        <v>45574</v>
      </c>
      <c r="V1983" s="406">
        <v>1.3314276756283739E-2</v>
      </c>
      <c r="W1983" s="406">
        <v>1.3314202638203853E-2</v>
      </c>
      <c r="X1983" s="407">
        <f t="shared" si="68"/>
        <v>7.4118079885360233E-4</v>
      </c>
      <c r="Z1983" s="400" t="s">
        <v>73</v>
      </c>
      <c r="AA1983" s="413">
        <v>45573</v>
      </c>
      <c r="AB1983" s="406">
        <v>1.3363472267964848E-2</v>
      </c>
      <c r="AC1983" s="406">
        <v>1.3322063635885954E-2</v>
      </c>
      <c r="AD1983" s="407">
        <f t="shared" si="69"/>
        <v>0.41408632078894159</v>
      </c>
    </row>
    <row r="1984" spans="20:30" x14ac:dyDescent="0.2">
      <c r="T1984" s="400" t="s">
        <v>73</v>
      </c>
      <c r="U1984" s="413">
        <v>45575</v>
      </c>
      <c r="V1984" s="406">
        <v>1.3321025565734355E-2</v>
      </c>
      <c r="W1984" s="406">
        <v>1.3320951741186339E-2</v>
      </c>
      <c r="X1984" s="407">
        <f t="shared" si="68"/>
        <v>7.3824548016410141E-4</v>
      </c>
      <c r="Z1984" s="400" t="s">
        <v>73</v>
      </c>
      <c r="AA1984" s="413">
        <v>45574</v>
      </c>
      <c r="AB1984" s="406">
        <v>1.3370245111631483E-2</v>
      </c>
      <c r="AC1984" s="406">
        <v>1.3328836100565799E-2</v>
      </c>
      <c r="AD1984" s="407">
        <f t="shared" si="69"/>
        <v>0.4140901106568402</v>
      </c>
    </row>
    <row r="1985" spans="20:30" x14ac:dyDescent="0.2">
      <c r="T1985" s="400" t="s">
        <v>73</v>
      </c>
      <c r="U1985" s="413">
        <v>45576</v>
      </c>
      <c r="V1985" s="406">
        <v>1.3327763022207614E-2</v>
      </c>
      <c r="W1985" s="406">
        <v>1.3327689504031391E-2</v>
      </c>
      <c r="X1985" s="407">
        <f t="shared" si="68"/>
        <v>7.3518176222156506E-4</v>
      </c>
      <c r="Z1985" s="400" t="s">
        <v>73</v>
      </c>
      <c r="AA1985" s="413">
        <v>45575</v>
      </c>
      <c r="AB1985" s="406">
        <v>1.3377008466061057E-2</v>
      </c>
      <c r="AC1985" s="406">
        <v>1.3335599090228967E-2</v>
      </c>
      <c r="AD1985" s="407">
        <f t="shared" si="69"/>
        <v>0.41409375832090339</v>
      </c>
    </row>
    <row r="1986" spans="20:30" x14ac:dyDescent="0.2">
      <c r="T1986" s="400" t="s">
        <v>73</v>
      </c>
      <c r="U1986" s="413">
        <v>45579</v>
      </c>
      <c r="V1986" s="406">
        <v>1.3334489110344995E-2</v>
      </c>
      <c r="W1986" s="406">
        <v>1.3334415911217944E-2</v>
      </c>
      <c r="X1986" s="407">
        <f t="shared" si="68"/>
        <v>7.3199127051393198E-4</v>
      </c>
      <c r="Z1986" s="400" t="s">
        <v>73</v>
      </c>
      <c r="AA1986" s="413">
        <v>45576</v>
      </c>
      <c r="AB1986" s="406">
        <v>1.3383762318414174E-2</v>
      </c>
      <c r="AC1986" s="406">
        <v>1.3342352592198585E-2</v>
      </c>
      <c r="AD1986" s="407">
        <f t="shared" si="69"/>
        <v>0.41409726215588594</v>
      </c>
    </row>
    <row r="1987" spans="20:30" x14ac:dyDescent="0.2">
      <c r="T1987" s="400" t="s">
        <v>73</v>
      </c>
      <c r="U1987" s="413">
        <v>45580</v>
      </c>
      <c r="V1987" s="406">
        <v>1.3347903315144858E-2</v>
      </c>
      <c r="W1987" s="406">
        <v>1.3347830797194093E-2</v>
      </c>
      <c r="X1987" s="407">
        <f t="shared" si="68"/>
        <v>7.2517950764142136E-4</v>
      </c>
      <c r="Z1987" s="400" t="s">
        <v>73</v>
      </c>
      <c r="AA1987" s="413">
        <v>45579</v>
      </c>
      <c r="AB1987" s="406">
        <v>1.3397238285904967E-2</v>
      </c>
      <c r="AC1987" s="406">
        <v>1.3355827906441674E-2</v>
      </c>
      <c r="AD1987" s="407">
        <f t="shared" si="69"/>
        <v>0.4141037946329279</v>
      </c>
    </row>
    <row r="1988" spans="20:30" x14ac:dyDescent="0.2">
      <c r="T1988" s="400" t="s">
        <v>73</v>
      </c>
      <c r="U1988" s="413">
        <v>45581</v>
      </c>
      <c r="V1988" s="406">
        <v>1.3361279471633796E-2</v>
      </c>
      <c r="W1988" s="406">
        <v>1.3361207677752682E-2</v>
      </c>
      <c r="X1988" s="407">
        <f t="shared" si="68"/>
        <v>7.179388111441809E-4</v>
      </c>
      <c r="Z1988" s="400" t="s">
        <v>73</v>
      </c>
      <c r="AA1988" s="413">
        <v>45580</v>
      </c>
      <c r="AB1988" s="406">
        <v>1.3410682452305709E-2</v>
      </c>
      <c r="AC1988" s="406">
        <v>1.3369271467328704E-2</v>
      </c>
      <c r="AD1988" s="407">
        <f t="shared" si="69"/>
        <v>0.41410984977004878</v>
      </c>
    </row>
    <row r="1989" spans="20:30" x14ac:dyDescent="0.2">
      <c r="T1989" s="400" t="s">
        <v>73</v>
      </c>
      <c r="U1989" s="413">
        <v>45582</v>
      </c>
      <c r="V1989" s="406">
        <v>1.3367948487388813E-2</v>
      </c>
      <c r="W1989" s="406">
        <v>1.3367877077081496E-2</v>
      </c>
      <c r="X1989" s="407">
        <f t="shared" si="68"/>
        <v>7.1410307316693844E-4</v>
      </c>
      <c r="Z1989" s="400" t="s">
        <v>73</v>
      </c>
      <c r="AA1989" s="413">
        <v>45581</v>
      </c>
      <c r="AB1989" s="406">
        <v>1.3417388603067059E-2</v>
      </c>
      <c r="AC1989" s="406">
        <v>1.3375977339133465E-2</v>
      </c>
      <c r="AD1989" s="407">
        <f t="shared" si="69"/>
        <v>0.41411263933593612</v>
      </c>
    </row>
    <row r="1990" spans="20:30" x14ac:dyDescent="0.2">
      <c r="T1990" s="400" t="s">
        <v>73</v>
      </c>
      <c r="U1990" s="413">
        <v>45583</v>
      </c>
      <c r="V1990" s="406">
        <v>1.3374606042575525E-2</v>
      </c>
      <c r="W1990" s="406">
        <v>1.3374535028600648E-2</v>
      </c>
      <c r="X1990" s="407">
        <f t="shared" si="68"/>
        <v>7.1013974877603969E-4</v>
      </c>
      <c r="Z1990" s="400" t="s">
        <v>73</v>
      </c>
      <c r="AA1990" s="413">
        <v>45582</v>
      </c>
      <c r="AB1990" s="406">
        <v>1.3424085175121879E-2</v>
      </c>
      <c r="AC1990" s="406">
        <v>1.3382673646777126E-2</v>
      </c>
      <c r="AD1990" s="407">
        <f t="shared" si="69"/>
        <v>0.41411528344753246</v>
      </c>
    </row>
    <row r="1991" spans="20:30" x14ac:dyDescent="0.2">
      <c r="T1991" s="400" t="s">
        <v>73</v>
      </c>
      <c r="U1991" s="413">
        <v>45586</v>
      </c>
      <c r="V1991" s="406">
        <v>1.3381252121754141E-2</v>
      </c>
      <c r="W1991" s="406">
        <v>1.3381181517195407E-2</v>
      </c>
      <c r="X1991" s="407">
        <f t="shared" si="68"/>
        <v>7.0604558734255196E-4</v>
      </c>
      <c r="Z1991" s="400" t="s">
        <v>73</v>
      </c>
      <c r="AA1991" s="413">
        <v>45583</v>
      </c>
      <c r="AB1991" s="406">
        <v>1.3430772155712043E-2</v>
      </c>
      <c r="AC1991" s="406">
        <v>1.3389360377339019E-2</v>
      </c>
      <c r="AD1991" s="407">
        <f t="shared" si="69"/>
        <v>0.414117783730239</v>
      </c>
    </row>
    <row r="1992" spans="20:30" x14ac:dyDescent="0.2">
      <c r="T1992" s="400" t="s">
        <v>73</v>
      </c>
      <c r="U1992" s="413">
        <v>45587</v>
      </c>
      <c r="V1992" s="406">
        <v>1.3394505950198971E-2</v>
      </c>
      <c r="W1992" s="406">
        <v>1.3394436207690831E-2</v>
      </c>
      <c r="X1992" s="407">
        <f t="shared" ref="X1992:X2055" si="70">(V1992-W1992)*10000</f>
        <v>6.9742508140152593E-4</v>
      </c>
      <c r="Z1992" s="400" t="s">
        <v>73</v>
      </c>
      <c r="AA1992" s="413">
        <v>45586</v>
      </c>
      <c r="AB1992" s="406">
        <v>1.3444114081761169E-2</v>
      </c>
      <c r="AC1992" s="406">
        <v>1.3402701851247143E-2</v>
      </c>
      <c r="AD1992" s="407">
        <f t="shared" ref="AD1992:AD2055" si="71">(AB1992-AC1992)*10000</f>
        <v>0.41412230514025622</v>
      </c>
    </row>
    <row r="1993" spans="20:30" x14ac:dyDescent="0.2">
      <c r="T1993" s="400" t="s">
        <v>73</v>
      </c>
      <c r="U1993" s="413">
        <v>45588</v>
      </c>
      <c r="V1993" s="406">
        <v>1.3407721371785955E-2</v>
      </c>
      <c r="W1993" s="406">
        <v>1.3407652534672389E-2</v>
      </c>
      <c r="X1993" s="407">
        <f t="shared" si="70"/>
        <v>6.8837113566602715E-4</v>
      </c>
      <c r="Z1993" s="400" t="s">
        <v>73</v>
      </c>
      <c r="AA1993" s="413">
        <v>45587</v>
      </c>
      <c r="AB1993" s="406">
        <v>1.3457423908588513E-2</v>
      </c>
      <c r="AC1993" s="406">
        <v>1.341601127425634E-2</v>
      </c>
      <c r="AD1993" s="407">
        <f t="shared" si="71"/>
        <v>0.41412634332172948</v>
      </c>
    </row>
    <row r="1994" spans="20:30" x14ac:dyDescent="0.2">
      <c r="T1994" s="400" t="s">
        <v>73</v>
      </c>
      <c r="U1994" s="413">
        <v>45589</v>
      </c>
      <c r="V1994" s="406">
        <v>1.3414309840871249E-2</v>
      </c>
      <c r="W1994" s="406">
        <v>1.3414241478104749E-2</v>
      </c>
      <c r="X1994" s="407">
        <f t="shared" si="70"/>
        <v>6.8362766499768801E-4</v>
      </c>
      <c r="Z1994" s="400" t="s">
        <v>73</v>
      </c>
      <c r="AA1994" s="413">
        <v>45588</v>
      </c>
      <c r="AB1994" s="406">
        <v>1.346406274048339E-2</v>
      </c>
      <c r="AC1994" s="406">
        <v>1.3422649928362434E-2</v>
      </c>
      <c r="AD1994" s="407">
        <f t="shared" si="71"/>
        <v>0.41412812120956644</v>
      </c>
    </row>
    <row r="1995" spans="20:30" x14ac:dyDescent="0.2">
      <c r="T1995" s="400" t="s">
        <v>73</v>
      </c>
      <c r="U1995" s="413">
        <v>45590</v>
      </c>
      <c r="V1995" s="406">
        <v>1.3420886741716018E-2</v>
      </c>
      <c r="W1995" s="406">
        <v>1.3420818866380288E-2</v>
      </c>
      <c r="X1995" s="407">
        <f t="shared" si="70"/>
        <v>6.7875335730410713E-4</v>
      </c>
      <c r="Z1995" s="400" t="s">
        <v>73</v>
      </c>
      <c r="AA1995" s="413">
        <v>45589</v>
      </c>
      <c r="AB1995" s="406">
        <v>1.3470691904364814E-2</v>
      </c>
      <c r="AC1995" s="406">
        <v>1.3429278928837952E-2</v>
      </c>
      <c r="AD1995" s="407">
        <f t="shared" si="71"/>
        <v>0.41412975526861767</v>
      </c>
    </row>
    <row r="1996" spans="20:30" x14ac:dyDescent="0.2">
      <c r="T1996" s="400" t="s">
        <v>73</v>
      </c>
      <c r="U1996" s="413">
        <v>45593</v>
      </c>
      <c r="V1996" s="406">
        <v>1.3427452059043006E-2</v>
      </c>
      <c r="W1996" s="406">
        <v>1.3427384684303012E-2</v>
      </c>
      <c r="X1996" s="407">
        <f t="shared" si="70"/>
        <v>6.7374739993672494E-4</v>
      </c>
      <c r="Z1996" s="400" t="s">
        <v>73</v>
      </c>
      <c r="AA1996" s="413">
        <v>45590</v>
      </c>
      <c r="AB1996" s="406">
        <v>1.3477311387393389E-2</v>
      </c>
      <c r="AC1996" s="406">
        <v>1.3435898263168556E-2</v>
      </c>
      <c r="AD1996" s="407">
        <f t="shared" si="71"/>
        <v>0.41413124224832371</v>
      </c>
    </row>
    <row r="1997" spans="20:30" x14ac:dyDescent="0.2">
      <c r="T1997" s="400" t="s">
        <v>73</v>
      </c>
      <c r="U1997" s="413">
        <v>45594</v>
      </c>
      <c r="V1997" s="406">
        <v>1.344054400523028E-2</v>
      </c>
      <c r="W1997" s="406">
        <v>1.3440477675127469E-2</v>
      </c>
      <c r="X1997" s="407">
        <f t="shared" si="70"/>
        <v>6.6330102811359981E-4</v>
      </c>
      <c r="Z1997" s="400" t="s">
        <v>73</v>
      </c>
      <c r="AA1997" s="413">
        <v>45593</v>
      </c>
      <c r="AB1997" s="406">
        <v>1.3490518020102205E-2</v>
      </c>
      <c r="AC1997" s="406">
        <v>1.344910464687912E-2</v>
      </c>
      <c r="AD1997" s="407">
        <f t="shared" si="71"/>
        <v>0.41413373223084943</v>
      </c>
    </row>
    <row r="1998" spans="20:30" x14ac:dyDescent="0.2">
      <c r="T1998" s="400" t="s">
        <v>73</v>
      </c>
      <c r="U1998" s="413">
        <v>45595</v>
      </c>
      <c r="V1998" s="406">
        <v>1.345359718608387E-2</v>
      </c>
      <c r="W1998" s="406">
        <v>1.3453531944401288E-2</v>
      </c>
      <c r="X1998" s="407">
        <f t="shared" si="70"/>
        <v>6.5241682582414806E-4</v>
      </c>
      <c r="Z1998" s="400" t="s">
        <v>73</v>
      </c>
      <c r="AA1998" s="413">
        <v>45594</v>
      </c>
      <c r="AB1998" s="406">
        <v>1.3503692255572734E-2</v>
      </c>
      <c r="AC1998" s="406">
        <v>1.3462278682091319E-2</v>
      </c>
      <c r="AD1998" s="407">
        <f t="shared" si="71"/>
        <v>0.41413573481415694</v>
      </c>
    </row>
    <row r="1999" spans="20:30" x14ac:dyDescent="0.2">
      <c r="T1999" s="400" t="s">
        <v>73</v>
      </c>
      <c r="U1999" s="413">
        <v>45596</v>
      </c>
      <c r="V1999" s="406">
        <v>1.346010435544405E-2</v>
      </c>
      <c r="W1999" s="406">
        <v>1.3460039679775696E-2</v>
      </c>
      <c r="X1999" s="407">
        <f t="shared" si="70"/>
        <v>6.4675668353872395E-4</v>
      </c>
      <c r="Z1999" s="400" t="s">
        <v>73</v>
      </c>
      <c r="AA1999" s="413">
        <v>45595</v>
      </c>
      <c r="AB1999" s="406">
        <v>1.3510263142802547E-2</v>
      </c>
      <c r="AC1999" s="406">
        <v>1.3468849493512694E-2</v>
      </c>
      <c r="AD1999" s="407">
        <f t="shared" si="71"/>
        <v>0.41413649289853349</v>
      </c>
    </row>
    <row r="2000" spans="20:30" x14ac:dyDescent="0.2">
      <c r="T2000" s="400" t="s">
        <v>73</v>
      </c>
      <c r="U2000" s="413">
        <v>45597</v>
      </c>
      <c r="V2000" s="406">
        <v>1.3466599849054023E-2</v>
      </c>
      <c r="W2000" s="406">
        <v>1.3466535752727396E-2</v>
      </c>
      <c r="X2000" s="407">
        <f t="shared" si="70"/>
        <v>6.4096326626503219E-4</v>
      </c>
      <c r="Z2000" s="400" t="s">
        <v>73</v>
      </c>
      <c r="AA2000" s="413">
        <v>45596</v>
      </c>
      <c r="AB2000" s="406">
        <v>1.3516824272549455E-2</v>
      </c>
      <c r="AC2000" s="406">
        <v>1.347541056207782E-2</v>
      </c>
      <c r="AD2000" s="407">
        <f t="shared" si="71"/>
        <v>0.41413710471635212</v>
      </c>
    </row>
    <row r="2001" spans="20:30" x14ac:dyDescent="0.2">
      <c r="T2001" s="400" t="s">
        <v>73</v>
      </c>
      <c r="U2001" s="413">
        <v>45600</v>
      </c>
      <c r="V2001" s="406">
        <v>1.3473083651555263E-2</v>
      </c>
      <c r="W2001" s="406">
        <v>1.3473020147816584E-2</v>
      </c>
      <c r="X2001" s="407">
        <f t="shared" si="70"/>
        <v>6.3503738679041022E-4</v>
      </c>
      <c r="Z2001" s="400" t="s">
        <v>73</v>
      </c>
      <c r="AA2001" s="413">
        <v>45597</v>
      </c>
      <c r="AB2001" s="406">
        <v>1.3523375632055325E-2</v>
      </c>
      <c r="AC2001" s="406">
        <v>1.3481961875109834E-2</v>
      </c>
      <c r="AD2001" s="407">
        <f t="shared" si="71"/>
        <v>0.4141375694549122</v>
      </c>
    </row>
    <row r="2002" spans="20:30" x14ac:dyDescent="0.2">
      <c r="T2002" s="400" t="s">
        <v>73</v>
      </c>
      <c r="U2002" s="413">
        <v>45601</v>
      </c>
      <c r="V2002" s="406">
        <v>1.3486012209584385E-2</v>
      </c>
      <c r="W2002" s="406">
        <v>1.348594993483504E-2</v>
      </c>
      <c r="X2002" s="407">
        <f t="shared" si="70"/>
        <v>6.2274749345128666E-4</v>
      </c>
      <c r="Z2002" s="400" t="s">
        <v>73</v>
      </c>
      <c r="AA2002" s="413">
        <v>45600</v>
      </c>
      <c r="AB2002" s="406">
        <v>1.3536445719639526E-2</v>
      </c>
      <c r="AC2002" s="406">
        <v>1.3495031918791268E-2</v>
      </c>
      <c r="AD2002" s="407">
        <f t="shared" si="71"/>
        <v>0.41413800848258064</v>
      </c>
    </row>
    <row r="2003" spans="20:30" x14ac:dyDescent="0.2">
      <c r="T2003" s="400" t="s">
        <v>73</v>
      </c>
      <c r="U2003" s="413">
        <v>45602</v>
      </c>
      <c r="V2003" s="406">
        <v>1.3498901643708695E-2</v>
      </c>
      <c r="W2003" s="406">
        <v>1.349884064213395E-2</v>
      </c>
      <c r="X2003" s="407">
        <f t="shared" si="70"/>
        <v>6.1001574744659615E-4</v>
      </c>
      <c r="Z2003" s="400" t="s">
        <v>73</v>
      </c>
      <c r="AA2003" s="413">
        <v>45601</v>
      </c>
      <c r="AB2003" s="406">
        <v>1.3549483112018243E-2</v>
      </c>
      <c r="AC2003" s="406">
        <v>1.3508069316256499E-2</v>
      </c>
      <c r="AD2003" s="407">
        <f t="shared" si="71"/>
        <v>0.41413795761743522</v>
      </c>
    </row>
    <row r="2004" spans="20:30" x14ac:dyDescent="0.2">
      <c r="T2004" s="400" t="s">
        <v>73</v>
      </c>
      <c r="U2004" s="413">
        <v>45603</v>
      </c>
      <c r="V2004" s="406">
        <v>1.3505326760369092E-2</v>
      </c>
      <c r="W2004" s="406">
        <v>1.3505266417613418E-2</v>
      </c>
      <c r="X2004" s="407">
        <f t="shared" si="70"/>
        <v>6.0342755674180903E-4</v>
      </c>
      <c r="Z2004" s="400" t="s">
        <v>73</v>
      </c>
      <c r="AA2004" s="413">
        <v>45602</v>
      </c>
      <c r="AB2004" s="406">
        <v>1.3555985428621364E-2</v>
      </c>
      <c r="AC2004" s="406">
        <v>1.3514571660169134E-2</v>
      </c>
      <c r="AD2004" s="407">
        <f t="shared" si="71"/>
        <v>0.41413768452229494</v>
      </c>
    </row>
    <row r="2005" spans="20:30" x14ac:dyDescent="0.2">
      <c r="T2005" s="400" t="s">
        <v>73</v>
      </c>
      <c r="U2005" s="413">
        <v>45604</v>
      </c>
      <c r="V2005" s="406">
        <v>1.3511740093851957E-2</v>
      </c>
      <c r="W2005" s="406">
        <v>1.3511680422999052E-2</v>
      </c>
      <c r="X2005" s="407">
        <f t="shared" si="70"/>
        <v>5.9670852904647464E-4</v>
      </c>
      <c r="Z2005" s="400" t="s">
        <v>73</v>
      </c>
      <c r="AA2005" s="413">
        <v>45603</v>
      </c>
      <c r="AB2005" s="406">
        <v>1.35624778983545E-2</v>
      </c>
      <c r="AC2005" s="406">
        <v>1.352106417175716E-2</v>
      </c>
      <c r="AD2005" s="407">
        <f t="shared" si="71"/>
        <v>0.4141372659734015</v>
      </c>
    </row>
    <row r="2006" spans="20:30" x14ac:dyDescent="0.2">
      <c r="T2006" s="400" t="s">
        <v>73</v>
      </c>
      <c r="U2006" s="413">
        <v>45607</v>
      </c>
      <c r="V2006" s="406">
        <v>1.351814162863459E-2</v>
      </c>
      <c r="W2006" s="406">
        <v>1.3518082643174469E-2</v>
      </c>
      <c r="X2006" s="407">
        <f t="shared" si="70"/>
        <v>5.8985460120453137E-4</v>
      </c>
      <c r="Z2006" s="400" t="s">
        <v>73</v>
      </c>
      <c r="AA2006" s="413">
        <v>45604</v>
      </c>
      <c r="AB2006" s="406">
        <v>1.3568960508457873E-2</v>
      </c>
      <c r="AC2006" s="406">
        <v>1.3527546838667128E-2</v>
      </c>
      <c r="AD2006" s="407">
        <f t="shared" si="71"/>
        <v>0.41413669790744262</v>
      </c>
    </row>
    <row r="2007" spans="20:30" x14ac:dyDescent="0.2">
      <c r="T2007" s="400" t="s">
        <v>73</v>
      </c>
      <c r="U2007" s="413">
        <v>45608</v>
      </c>
      <c r="V2007" s="406">
        <v>1.3530905292579911E-2</v>
      </c>
      <c r="W2007" s="406">
        <v>1.353084772222595E-2</v>
      </c>
      <c r="X2007" s="407">
        <f t="shared" si="70"/>
        <v>5.7570353961464149E-4</v>
      </c>
      <c r="Z2007" s="400" t="s">
        <v>73</v>
      </c>
      <c r="AA2007" s="413">
        <v>45607</v>
      </c>
      <c r="AB2007" s="406">
        <v>1.358189279916708E-2</v>
      </c>
      <c r="AC2007" s="406">
        <v>1.3540479292411414E-2</v>
      </c>
      <c r="AD2007" s="407">
        <f t="shared" si="71"/>
        <v>0.41413506755665769</v>
      </c>
    </row>
    <row r="2008" spans="20:30" x14ac:dyDescent="0.2">
      <c r="T2008" s="400" t="s">
        <v>73</v>
      </c>
      <c r="U2008" s="413">
        <v>45609</v>
      </c>
      <c r="V2008" s="406">
        <v>1.3543629474085331E-2</v>
      </c>
      <c r="W2008" s="406">
        <v>1.3543573363471215E-2</v>
      </c>
      <c r="X2008" s="407">
        <f t="shared" si="70"/>
        <v>5.6110614116838819E-4</v>
      </c>
      <c r="Z2008" s="400" t="s">
        <v>73</v>
      </c>
      <c r="AA2008" s="413">
        <v>45608</v>
      </c>
      <c r="AB2008" s="406">
        <v>1.3594792096603971E-2</v>
      </c>
      <c r="AC2008" s="406">
        <v>1.3553378802418865E-2</v>
      </c>
      <c r="AD2008" s="407">
        <f t="shared" si="71"/>
        <v>0.41413294185105654</v>
      </c>
    </row>
    <row r="2009" spans="20:30" x14ac:dyDescent="0.2">
      <c r="T2009" s="400" t="s">
        <v>73</v>
      </c>
      <c r="U2009" s="413">
        <v>45610</v>
      </c>
      <c r="V2009" s="406">
        <v>1.354997178515417E-2</v>
      </c>
      <c r="W2009" s="406">
        <v>1.3549916426732797E-2</v>
      </c>
      <c r="X2009" s="407">
        <f t="shared" si="70"/>
        <v>5.5358421372983524E-4</v>
      </c>
      <c r="Z2009" s="400" t="s">
        <v>73</v>
      </c>
      <c r="AA2009" s="413">
        <v>45609</v>
      </c>
      <c r="AB2009" s="406">
        <v>1.3601225216782999E-2</v>
      </c>
      <c r="AC2009" s="406">
        <v>1.3559812053594106E-2</v>
      </c>
      <c r="AD2009" s="407">
        <f t="shared" si="71"/>
        <v>0.41413163188893515</v>
      </c>
    </row>
    <row r="2010" spans="20:30" x14ac:dyDescent="0.2">
      <c r="T2010" s="400" t="s">
        <v>36</v>
      </c>
      <c r="U2010" s="413">
        <v>45617</v>
      </c>
      <c r="V2010" s="406">
        <v>1.3575198063043697E-2</v>
      </c>
      <c r="W2010" s="406">
        <v>1.3575145874629569E-2</v>
      </c>
      <c r="X2010" s="407">
        <f t="shared" si="70"/>
        <v>5.2188414128434557E-4</v>
      </c>
      <c r="Z2010" s="400" t="s">
        <v>36</v>
      </c>
      <c r="AA2010" s="413">
        <v>45616</v>
      </c>
      <c r="AB2010" s="406">
        <v>1.3626838231772454E-2</v>
      </c>
      <c r="AC2010" s="406">
        <v>1.3585425772533943E-2</v>
      </c>
      <c r="AD2010" s="407">
        <f t="shared" si="71"/>
        <v>0.41412459238511157</v>
      </c>
    </row>
    <row r="2011" spans="20:30" x14ac:dyDescent="0.2">
      <c r="T2011" s="400" t="s">
        <v>36</v>
      </c>
      <c r="U2011" s="413">
        <v>45624</v>
      </c>
      <c r="V2011" s="406">
        <v>1.3618924912024223E-2</v>
      </c>
      <c r="W2011" s="406">
        <v>1.3618878744381689E-2</v>
      </c>
      <c r="X2011" s="407">
        <f t="shared" si="70"/>
        <v>4.6167642533609388E-4</v>
      </c>
      <c r="Z2011" s="400" t="s">
        <v>36</v>
      </c>
      <c r="AA2011" s="413">
        <v>45623</v>
      </c>
      <c r="AB2011" s="406">
        <v>1.3671310778449602E-2</v>
      </c>
      <c r="AC2011" s="406">
        <v>1.3629900077153187E-2</v>
      </c>
      <c r="AD2011" s="407">
        <f t="shared" si="71"/>
        <v>0.41410701296415442</v>
      </c>
    </row>
    <row r="2012" spans="20:30" x14ac:dyDescent="0.2">
      <c r="T2012" s="400" t="s">
        <v>36</v>
      </c>
      <c r="U2012" s="413">
        <v>45631</v>
      </c>
      <c r="V2012" s="406">
        <v>1.3662060827620911E-2</v>
      </c>
      <c r="W2012" s="406">
        <v>1.3662021347928972E-2</v>
      </c>
      <c r="X2012" s="407">
        <f t="shared" si="70"/>
        <v>3.947969193923706E-4</v>
      </c>
      <c r="Z2012" s="400" t="s">
        <v>36</v>
      </c>
      <c r="AA2012" s="413">
        <v>45630</v>
      </c>
      <c r="AB2012" s="406">
        <v>1.3715289561326066E-2</v>
      </c>
      <c r="AC2012" s="406">
        <v>1.3673881359885837E-2</v>
      </c>
      <c r="AD2012" s="407">
        <f t="shared" si="71"/>
        <v>0.41408201440228803</v>
      </c>
    </row>
    <row r="2013" spans="20:30" x14ac:dyDescent="0.2">
      <c r="T2013" s="400" t="s">
        <v>36</v>
      </c>
      <c r="U2013" s="413">
        <v>45638</v>
      </c>
      <c r="V2013" s="406">
        <v>1.3704600539165118E-2</v>
      </c>
      <c r="W2013" s="406">
        <v>1.3704568420613624E-2</v>
      </c>
      <c r="X2013" s="407">
        <f t="shared" si="70"/>
        <v>3.2118551493778846E-4</v>
      </c>
      <c r="Z2013" s="400" t="s">
        <v>36</v>
      </c>
      <c r="AA2013" s="413">
        <v>45637</v>
      </c>
      <c r="AB2013" s="406">
        <v>1.3758770199141243E-2</v>
      </c>
      <c r="AC2013" s="406">
        <v>1.371736524615148E-2</v>
      </c>
      <c r="AD2013" s="407">
        <f t="shared" si="71"/>
        <v>0.41404952989763588</v>
      </c>
    </row>
    <row r="2014" spans="20:30" x14ac:dyDescent="0.2">
      <c r="T2014" s="400" t="s">
        <v>36</v>
      </c>
      <c r="U2014" s="413">
        <v>45645</v>
      </c>
      <c r="V2014" s="406">
        <v>1.3746538775996757E-2</v>
      </c>
      <c r="W2014" s="406">
        <v>1.3746514697844466E-2</v>
      </c>
      <c r="X2014" s="407">
        <f t="shared" si="70"/>
        <v>2.4078152291440169E-4</v>
      </c>
      <c r="Z2014" s="400" t="s">
        <v>36</v>
      </c>
      <c r="AA2014" s="413">
        <v>45644</v>
      </c>
      <c r="AB2014" s="406">
        <v>1.3801748310623425E-2</v>
      </c>
      <c r="AC2014" s="406">
        <v>1.3760347361428268E-2</v>
      </c>
      <c r="AD2014" s="407">
        <f t="shared" si="71"/>
        <v>0.41400949195156966</v>
      </c>
    </row>
    <row r="2015" spans="20:30" x14ac:dyDescent="0.2">
      <c r="T2015" s="400" t="s">
        <v>36</v>
      </c>
      <c r="U2015" s="413">
        <v>45653</v>
      </c>
      <c r="V2015" s="406">
        <v>1.3793708254656508E-2</v>
      </c>
      <c r="W2015" s="406">
        <v>1.3793694223861916E-2</v>
      </c>
      <c r="X2015" s="407">
        <f t="shared" si="70"/>
        <v>1.4030794592140294E-4</v>
      </c>
      <c r="Z2015" s="400" t="s">
        <v>36</v>
      </c>
      <c r="AA2015" s="413">
        <v>45653</v>
      </c>
      <c r="AB2015" s="406">
        <v>1.3850231264039472E-2</v>
      </c>
      <c r="AC2015" s="406">
        <v>1.3808835845058934E-2</v>
      </c>
      <c r="AD2015" s="407">
        <f t="shared" si="71"/>
        <v>0.41395418980537391</v>
      </c>
    </row>
    <row r="2016" spans="20:30" x14ac:dyDescent="0.2">
      <c r="T2016" s="400" t="s">
        <v>36</v>
      </c>
      <c r="U2016" s="413">
        <v>45660</v>
      </c>
      <c r="V2016" s="406">
        <v>1.3829285457549908E-2</v>
      </c>
      <c r="W2016" s="406">
        <v>1.3829282342988629E-2</v>
      </c>
      <c r="X2016" s="407">
        <f t="shared" si="70"/>
        <v>3.1145612790217658E-5</v>
      </c>
      <c r="Z2016" s="400" t="s">
        <v>36</v>
      </c>
      <c r="AA2016" s="413">
        <v>45660</v>
      </c>
      <c r="AB2016" s="406">
        <v>1.3887202844549206E-2</v>
      </c>
      <c r="AC2016" s="406">
        <v>1.384584629229209E-2</v>
      </c>
      <c r="AD2016" s="407">
        <f t="shared" si="71"/>
        <v>0.41356552257116108</v>
      </c>
    </row>
    <row r="2017" spans="20:30" x14ac:dyDescent="0.2">
      <c r="T2017" s="400" t="s">
        <v>36</v>
      </c>
      <c r="U2017" s="413">
        <v>45667</v>
      </c>
      <c r="V2017" s="406">
        <v>1.3842111988342176E-2</v>
      </c>
      <c r="W2017" s="406">
        <v>1.3842119166476909E-2</v>
      </c>
      <c r="X2017" s="407">
        <f t="shared" si="70"/>
        <v>-7.178134732443997E-5</v>
      </c>
      <c r="Z2017" s="400" t="s">
        <v>36</v>
      </c>
      <c r="AA2017" s="413">
        <v>45667</v>
      </c>
      <c r="AB2017" s="406">
        <v>1.3901283850155429E-2</v>
      </c>
      <c r="AC2017" s="406">
        <v>1.3860014524401205E-2</v>
      </c>
      <c r="AD2017" s="407">
        <f t="shared" si="71"/>
        <v>0.41269325754223973</v>
      </c>
    </row>
    <row r="2018" spans="20:30" x14ac:dyDescent="0.2">
      <c r="T2018" s="400" t="s">
        <v>36</v>
      </c>
      <c r="U2018" s="413">
        <v>45674</v>
      </c>
      <c r="V2018" s="406">
        <v>1.3881305398725159E-2</v>
      </c>
      <c r="W2018" s="406">
        <v>1.3881323566733335E-2</v>
      </c>
      <c r="X2018" s="407">
        <f t="shared" si="70"/>
        <v>-1.8168008176014383E-4</v>
      </c>
      <c r="Z2018" s="400" t="s">
        <v>36</v>
      </c>
      <c r="AA2018" s="413">
        <v>45674</v>
      </c>
      <c r="AB2018" s="406">
        <v>1.3941947246363761E-2</v>
      </c>
      <c r="AC2018" s="406">
        <v>1.3900685217604758E-2</v>
      </c>
      <c r="AD2018" s="407">
        <f t="shared" si="71"/>
        <v>0.41262028759002367</v>
      </c>
    </row>
    <row r="2019" spans="20:30" x14ac:dyDescent="0.2">
      <c r="T2019" s="400" t="s">
        <v>36</v>
      </c>
      <c r="U2019" s="413">
        <v>45681</v>
      </c>
      <c r="V2019" s="406">
        <v>1.392350034593965E-2</v>
      </c>
      <c r="W2019" s="406">
        <v>1.3923527937909257E-2</v>
      </c>
      <c r="X2019" s="407">
        <f t="shared" si="70"/>
        <v>-2.7591969606680089E-4</v>
      </c>
      <c r="Z2019" s="400" t="s">
        <v>36</v>
      </c>
      <c r="AA2019" s="413">
        <v>45681</v>
      </c>
      <c r="AB2019" s="406">
        <v>1.3985450596082824E-2</v>
      </c>
      <c r="AC2019" s="406">
        <v>1.3943918999986352E-2</v>
      </c>
      <c r="AD2019" s="407">
        <f t="shared" si="71"/>
        <v>0.41531596096471696</v>
      </c>
    </row>
    <row r="2020" spans="20:30" x14ac:dyDescent="0.2">
      <c r="T2020" s="400" t="s">
        <v>36</v>
      </c>
      <c r="U2020" s="413">
        <v>45688</v>
      </c>
      <c r="V2020" s="406">
        <v>1.3981611173774878E-2</v>
      </c>
      <c r="W2020" s="406">
        <v>1.3981638246195882E-2</v>
      </c>
      <c r="X2020" s="407">
        <f t="shared" si="70"/>
        <v>-2.7072421004623037E-4</v>
      </c>
      <c r="Z2020" s="400" t="s">
        <v>36</v>
      </c>
      <c r="AA2020" s="413">
        <v>45688</v>
      </c>
      <c r="AB2020" s="406">
        <v>1.4043722127213455E-2</v>
      </c>
      <c r="AC2020" s="406">
        <v>1.4000690130260344E-2</v>
      </c>
      <c r="AD2020" s="407">
        <f t="shared" si="71"/>
        <v>0.43031996953111007</v>
      </c>
    </row>
    <row r="2021" spans="20:30" x14ac:dyDescent="0.2">
      <c r="T2021" s="400" t="s">
        <v>36</v>
      </c>
      <c r="U2021" s="413">
        <v>45695</v>
      </c>
      <c r="V2021" s="406">
        <v>1.4041102525248384E-2</v>
      </c>
      <c r="W2021" s="406">
        <v>1.4041127860971812E-2</v>
      </c>
      <c r="X2021" s="407">
        <f t="shared" si="70"/>
        <v>-2.5335723427208356E-4</v>
      </c>
      <c r="Z2021" s="400" t="s">
        <v>36</v>
      </c>
      <c r="AA2021" s="413">
        <v>45695</v>
      </c>
      <c r="AB2021" s="406">
        <v>1.4103228235709484E-2</v>
      </c>
      <c r="AC2021" s="406">
        <v>1.4058623795269948E-2</v>
      </c>
      <c r="AD2021" s="407">
        <f t="shared" si="71"/>
        <v>0.44604440439535709</v>
      </c>
    </row>
    <row r="2022" spans="20:30" x14ac:dyDescent="0.2">
      <c r="T2022" s="400" t="s">
        <v>36</v>
      </c>
      <c r="U2022" s="413">
        <v>45702</v>
      </c>
      <c r="V2022" s="406">
        <v>1.4099925349572839E-2</v>
      </c>
      <c r="W2022" s="406">
        <v>1.4099948991059725E-2</v>
      </c>
      <c r="X2022" s="407">
        <f t="shared" si="70"/>
        <v>-2.36414868862167E-4</v>
      </c>
      <c r="Z2022" s="400" t="s">
        <v>36</v>
      </c>
      <c r="AA2022" s="413">
        <v>45702</v>
      </c>
      <c r="AB2022" s="406">
        <v>1.4162065709790906E-2</v>
      </c>
      <c r="AC2022" s="406">
        <v>1.4115976502362477E-2</v>
      </c>
      <c r="AD2022" s="407">
        <f t="shared" si="71"/>
        <v>0.46089207428429491</v>
      </c>
    </row>
    <row r="2023" spans="20:30" x14ac:dyDescent="0.2">
      <c r="T2023" s="400" t="s">
        <v>36</v>
      </c>
      <c r="U2023" s="413">
        <v>45709</v>
      </c>
      <c r="V2023" s="406">
        <v>1.4158072655052815E-2</v>
      </c>
      <c r="W2023" s="406">
        <v>1.4158094645377456E-2</v>
      </c>
      <c r="X2023" s="407">
        <f t="shared" si="70"/>
        <v>-2.1990324641091297E-4</v>
      </c>
      <c r="Z2023" s="400" t="s">
        <v>36</v>
      </c>
      <c r="AA2023" s="413">
        <v>45709</v>
      </c>
      <c r="AB2023" s="406">
        <v>1.4220227556301547E-2</v>
      </c>
      <c r="AC2023" s="406">
        <v>1.4172742196521346E-2</v>
      </c>
      <c r="AD2023" s="407">
        <f t="shared" si="71"/>
        <v>0.47485359780200309</v>
      </c>
    </row>
    <row r="2024" spans="20:30" x14ac:dyDescent="0.2">
      <c r="T2024" s="400" t="s">
        <v>36</v>
      </c>
      <c r="U2024" s="413">
        <v>45716</v>
      </c>
      <c r="V2024" s="406">
        <v>1.42155374500677E-2</v>
      </c>
      <c r="W2024" s="406">
        <v>1.4215557832778761E-2</v>
      </c>
      <c r="X2024" s="407">
        <f t="shared" si="70"/>
        <v>-2.0382711060640268E-4</v>
      </c>
      <c r="Z2024" s="400" t="s">
        <v>36</v>
      </c>
      <c r="AA2024" s="413">
        <v>45716</v>
      </c>
      <c r="AB2024" s="406">
        <v>1.4277706782113759E-2</v>
      </c>
      <c r="AC2024" s="406">
        <v>1.4228914822760036E-2</v>
      </c>
      <c r="AD2024" s="407">
        <f t="shared" si="71"/>
        <v>0.48791959353722614</v>
      </c>
    </row>
    <row r="2025" spans="20:30" x14ac:dyDescent="0.2">
      <c r="T2025" s="400" t="s">
        <v>36</v>
      </c>
      <c r="U2025" s="413">
        <v>45723</v>
      </c>
      <c r="V2025" s="406">
        <v>1.4272312742954573E-2</v>
      </c>
      <c r="W2025" s="406">
        <v>1.427233156214453E-2</v>
      </c>
      <c r="X2025" s="407">
        <f t="shared" si="70"/>
        <v>-1.8819189956387206E-4</v>
      </c>
      <c r="Z2025" s="400" t="s">
        <v>36</v>
      </c>
      <c r="AA2025" s="413">
        <v>45723</v>
      </c>
      <c r="AB2025" s="406">
        <v>1.4334496394080725E-2</v>
      </c>
      <c r="AC2025" s="406">
        <v>1.4284488326051505E-2</v>
      </c>
      <c r="AD2025" s="407">
        <f t="shared" si="71"/>
        <v>0.50008068029220099</v>
      </c>
    </row>
    <row r="2026" spans="20:30" x14ac:dyDescent="0.2">
      <c r="T2026" s="400" t="s">
        <v>36</v>
      </c>
      <c r="U2026" s="413">
        <v>45730</v>
      </c>
      <c r="V2026" s="406">
        <v>1.4328391542053811E-2</v>
      </c>
      <c r="W2026" s="406">
        <v>1.4328408842382102E-2</v>
      </c>
      <c r="X2026" s="407">
        <f t="shared" si="70"/>
        <v>-1.7300328291475209E-4</v>
      </c>
      <c r="Z2026" s="400" t="s">
        <v>36</v>
      </c>
      <c r="AA2026" s="413">
        <v>45730</v>
      </c>
      <c r="AB2026" s="406">
        <v>1.4390589399070525E-2</v>
      </c>
      <c r="AC2026" s="406">
        <v>1.4339456651397176E-2</v>
      </c>
      <c r="AD2026" s="407">
        <f t="shared" si="71"/>
        <v>0.51132747673349188</v>
      </c>
    </row>
    <row r="2027" spans="20:30" x14ac:dyDescent="0.2">
      <c r="T2027" s="400" t="s">
        <v>36</v>
      </c>
      <c r="U2027" s="413">
        <v>45737</v>
      </c>
      <c r="V2027" s="406">
        <v>1.4383766855742853E-2</v>
      </c>
      <c r="W2027" s="406">
        <v>1.4383782682331713E-2</v>
      </c>
      <c r="X2027" s="407">
        <f t="shared" si="70"/>
        <v>-1.5826588860637369E-4</v>
      </c>
      <c r="Z2027" s="400" t="s">
        <v>36</v>
      </c>
      <c r="AA2027" s="413">
        <v>45737</v>
      </c>
      <c r="AB2027" s="406">
        <v>1.4445978803930422E-2</v>
      </c>
      <c r="AC2027" s="406">
        <v>1.4393813743779918E-2</v>
      </c>
      <c r="AD2027" s="407">
        <f t="shared" si="71"/>
        <v>0.52165060150504217</v>
      </c>
    </row>
    <row r="2028" spans="20:30" x14ac:dyDescent="0.2">
      <c r="T2028" s="400" t="s">
        <v>36</v>
      </c>
      <c r="U2028" s="413">
        <v>45744</v>
      </c>
      <c r="V2028" s="406">
        <v>1.4438431692354488E-2</v>
      </c>
      <c r="W2028" s="406">
        <v>1.4438446090904689E-2</v>
      </c>
      <c r="X2028" s="407">
        <f t="shared" si="70"/>
        <v>-1.439855020109182E-4</v>
      </c>
      <c r="Z2028" s="400" t="s">
        <v>36</v>
      </c>
      <c r="AA2028" s="413">
        <v>45744</v>
      </c>
      <c r="AB2028" s="406">
        <v>1.4500657615520917E-2</v>
      </c>
      <c r="AC2028" s="406">
        <v>1.4447553548198299E-2</v>
      </c>
      <c r="AD2028" s="407">
        <f t="shared" si="71"/>
        <v>0.53104067322617965</v>
      </c>
    </row>
    <row r="2029" spans="20:30" x14ac:dyDescent="0.2">
      <c r="T2029" s="400" t="s">
        <v>36</v>
      </c>
      <c r="U2029" s="413">
        <v>45751</v>
      </c>
      <c r="V2029" s="406">
        <v>1.4492379060221732E-2</v>
      </c>
      <c r="W2029" s="406">
        <v>1.4492392076977863E-2</v>
      </c>
      <c r="X2029" s="407">
        <f t="shared" si="70"/>
        <v>-1.3016756131301044E-4</v>
      </c>
      <c r="Z2029" s="400" t="s">
        <v>36</v>
      </c>
      <c r="AA2029" s="413">
        <v>45751</v>
      </c>
      <c r="AB2029" s="406">
        <v>1.4554618840702726E-2</v>
      </c>
      <c r="AC2029" s="406">
        <v>1.4500670009630666E-2</v>
      </c>
      <c r="AD2029" s="407">
        <f t="shared" si="71"/>
        <v>0.53948831072059966</v>
      </c>
    </row>
    <row r="2030" spans="20:30" x14ac:dyDescent="0.2">
      <c r="T2030" s="400" t="s">
        <v>36</v>
      </c>
      <c r="U2030" s="413">
        <v>45758</v>
      </c>
      <c r="V2030" s="406">
        <v>1.4545601967723433E-2</v>
      </c>
      <c r="W2030" s="406">
        <v>1.4545613649404449E-2</v>
      </c>
      <c r="X2030" s="407">
        <f t="shared" si="70"/>
        <v>-1.1681681016603718E-4</v>
      </c>
      <c r="Z2030" s="400" t="s">
        <v>36</v>
      </c>
      <c r="AA2030" s="413">
        <v>45758</v>
      </c>
      <c r="AB2030" s="406">
        <v>1.4607855486336113E-2</v>
      </c>
      <c r="AC2030" s="406">
        <v>1.4553157073104162E-2</v>
      </c>
      <c r="AD2030" s="407">
        <f t="shared" si="71"/>
        <v>0.54698413231950993</v>
      </c>
    </row>
    <row r="2031" spans="20:30" x14ac:dyDescent="0.2">
      <c r="T2031" s="400" t="s">
        <v>36</v>
      </c>
      <c r="U2031" s="413">
        <v>45769</v>
      </c>
      <c r="V2031" s="406">
        <v>1.4612910322007143E-2</v>
      </c>
      <c r="W2031" s="406">
        <v>1.4612920359661956E-2</v>
      </c>
      <c r="X2031" s="407">
        <f t="shared" si="70"/>
        <v>-1.0037654813235819E-4</v>
      </c>
      <c r="Z2031" s="400" t="s">
        <v>36</v>
      </c>
      <c r="AA2031" s="413">
        <v>45769</v>
      </c>
      <c r="AB2031" s="406">
        <v>1.4675181318919069E-2</v>
      </c>
      <c r="AC2031" s="406">
        <v>1.4619666484302211E-2</v>
      </c>
      <c r="AD2031" s="407">
        <f t="shared" si="71"/>
        <v>0.55514834616857822</v>
      </c>
    </row>
    <row r="2032" spans="20:30" x14ac:dyDescent="0.2">
      <c r="T2032" s="400" t="s">
        <v>36</v>
      </c>
      <c r="U2032" s="413">
        <v>45776</v>
      </c>
      <c r="V2032" s="406">
        <v>1.4679085347774198E-2</v>
      </c>
      <c r="W2032" s="406">
        <v>1.4679093814819218E-2</v>
      </c>
      <c r="X2032" s="407">
        <f t="shared" si="70"/>
        <v>-8.4670450199719749E-5</v>
      </c>
      <c r="Z2032" s="400" t="s">
        <v>36</v>
      </c>
      <c r="AA2032" s="413">
        <v>45776</v>
      </c>
      <c r="AB2032" s="406">
        <v>1.4741373635351399E-2</v>
      </c>
      <c r="AC2032" s="406">
        <v>1.4685191347541607E-2</v>
      </c>
      <c r="AD2032" s="407">
        <f t="shared" si="71"/>
        <v>0.56182287809791731</v>
      </c>
    </row>
    <row r="2033" spans="20:30" x14ac:dyDescent="0.2">
      <c r="T2033" s="400" t="s">
        <v>36</v>
      </c>
      <c r="U2033" s="413">
        <v>45783</v>
      </c>
      <c r="V2033" s="406">
        <v>1.4729663822086332E-2</v>
      </c>
      <c r="W2033" s="406">
        <v>1.4729671125361042E-2</v>
      </c>
      <c r="X2033" s="407">
        <f t="shared" si="70"/>
        <v>-7.3032747106849261E-5</v>
      </c>
      <c r="Z2033" s="400" t="s">
        <v>36</v>
      </c>
      <c r="AA2033" s="413">
        <v>45783</v>
      </c>
      <c r="AB2033" s="406">
        <v>1.4791965410008193E-2</v>
      </c>
      <c r="AC2033" s="406">
        <v>1.4735381132445838E-2</v>
      </c>
      <c r="AD2033" s="407">
        <f t="shared" si="71"/>
        <v>0.5658427756235519</v>
      </c>
    </row>
    <row r="2034" spans="20:30" x14ac:dyDescent="0.2">
      <c r="T2034" s="400" t="s">
        <v>36</v>
      </c>
      <c r="U2034" s="413">
        <v>45790</v>
      </c>
      <c r="V2034" s="406">
        <v>1.4779485874179116E-2</v>
      </c>
      <c r="W2034" s="406">
        <v>1.4779492062855443E-2</v>
      </c>
      <c r="X2034" s="407">
        <f t="shared" si="70"/>
        <v>-6.1886763266100209E-5</v>
      </c>
      <c r="Z2034" s="400" t="s">
        <v>36</v>
      </c>
      <c r="AA2034" s="413">
        <v>45790</v>
      </c>
      <c r="AB2034" s="406">
        <v>1.4841800636464559E-2</v>
      </c>
      <c r="AC2034" s="406">
        <v>1.4784913839303254E-2</v>
      </c>
      <c r="AD2034" s="407">
        <f t="shared" si="71"/>
        <v>0.56886797161304758</v>
      </c>
    </row>
    <row r="2035" spans="20:30" x14ac:dyDescent="0.2">
      <c r="T2035" s="400" t="s">
        <v>36</v>
      </c>
      <c r="U2035" s="413">
        <v>45797</v>
      </c>
      <c r="V2035" s="406">
        <v>1.4828544512410799E-2</v>
      </c>
      <c r="W2035" s="406">
        <v>1.4828549636216064E-2</v>
      </c>
      <c r="X2035" s="407">
        <f t="shared" si="70"/>
        <v>-5.1238052654889454E-5</v>
      </c>
      <c r="Z2035" s="400" t="s">
        <v>36</v>
      </c>
      <c r="AA2035" s="413">
        <v>45797</v>
      </c>
      <c r="AB2035" s="406">
        <v>1.4890872321571736E-2</v>
      </c>
      <c r="AC2035" s="406">
        <v>1.4833783413164423E-2</v>
      </c>
      <c r="AD2035" s="407">
        <f t="shared" si="71"/>
        <v>0.57088908407313188</v>
      </c>
    </row>
    <row r="2036" spans="20:30" x14ac:dyDescent="0.2">
      <c r="T2036" s="400" t="s">
        <v>36</v>
      </c>
      <c r="U2036" s="413">
        <v>45804</v>
      </c>
      <c r="V2036" s="406">
        <v>1.4876832745155845E-2</v>
      </c>
      <c r="W2036" s="406">
        <v>1.4876836854291744E-2</v>
      </c>
      <c r="X2036" s="407">
        <f t="shared" si="70"/>
        <v>-4.1091358995992699E-5</v>
      </c>
      <c r="Z2036" s="400" t="s">
        <v>36</v>
      </c>
      <c r="AA2036" s="413">
        <v>45804</v>
      </c>
      <c r="AB2036" s="406">
        <v>1.4939173472197202E-2</v>
      </c>
      <c r="AC2036" s="406">
        <v>1.488198379897338E-2</v>
      </c>
      <c r="AD2036" s="407">
        <f t="shared" si="71"/>
        <v>0.57189673223821336</v>
      </c>
    </row>
    <row r="2037" spans="20:30" x14ac:dyDescent="0.2">
      <c r="T2037" s="400" t="s">
        <v>36</v>
      </c>
      <c r="U2037" s="413">
        <v>45811</v>
      </c>
      <c r="V2037" s="406">
        <v>1.4924343580711144E-2</v>
      </c>
      <c r="W2037" s="406">
        <v>1.4924346725981084E-2</v>
      </c>
      <c r="X2037" s="407">
        <f t="shared" si="70"/>
        <v>-3.1452699403300421E-5</v>
      </c>
      <c r="Z2037" s="400" t="s">
        <v>36</v>
      </c>
      <c r="AA2037" s="413">
        <v>45811</v>
      </c>
      <c r="AB2037" s="406">
        <v>1.4986697095200303E-2</v>
      </c>
      <c r="AC2037" s="406">
        <v>1.4929508941751893E-2</v>
      </c>
      <c r="AD2037" s="407">
        <f t="shared" si="71"/>
        <v>0.57188153448409906</v>
      </c>
    </row>
    <row r="2038" spans="20:30" x14ac:dyDescent="0.2">
      <c r="T2038" s="400" t="s">
        <v>36</v>
      </c>
      <c r="U2038" s="413">
        <v>45818</v>
      </c>
      <c r="V2038" s="406">
        <v>1.4971070027480224E-2</v>
      </c>
      <c r="W2038" s="406">
        <v>1.497107226015041E-2</v>
      </c>
      <c r="X2038" s="407">
        <f t="shared" si="70"/>
        <v>-2.2326701858838005E-5</v>
      </c>
      <c r="Z2038" s="400" t="s">
        <v>36</v>
      </c>
      <c r="AA2038" s="413">
        <v>45818</v>
      </c>
      <c r="AB2038" s="406">
        <v>1.5033436197442848E-2</v>
      </c>
      <c r="AC2038" s="406">
        <v>1.4976352786471372E-2</v>
      </c>
      <c r="AD2038" s="407">
        <f t="shared" si="71"/>
        <v>0.57083410971475046</v>
      </c>
    </row>
    <row r="2039" spans="20:30" x14ac:dyDescent="0.2">
      <c r="T2039" s="400" t="s">
        <v>36</v>
      </c>
      <c r="U2039" s="413">
        <v>45825</v>
      </c>
      <c r="V2039" s="406">
        <v>1.5017005093775368E-2</v>
      </c>
      <c r="W2039" s="406">
        <v>1.5017006465690564E-2</v>
      </c>
      <c r="X2039" s="407">
        <f t="shared" si="70"/>
        <v>-1.3719151960300824E-5</v>
      </c>
      <c r="Z2039" s="400" t="s">
        <v>36</v>
      </c>
      <c r="AA2039" s="413">
        <v>45825</v>
      </c>
      <c r="AB2039" s="406">
        <v>1.5079383785776425E-2</v>
      </c>
      <c r="AC2039" s="406">
        <v>1.502250927814467E-2</v>
      </c>
      <c r="AD2039" s="407">
        <f t="shared" si="71"/>
        <v>0.56874507631754501</v>
      </c>
    </row>
    <row r="2040" spans="20:30" x14ac:dyDescent="0.2">
      <c r="T2040" s="400" t="s">
        <v>36</v>
      </c>
      <c r="U2040" s="413">
        <v>45832</v>
      </c>
      <c r="V2040" s="406">
        <v>1.5062141787967522E-2</v>
      </c>
      <c r="W2040" s="406">
        <v>1.5062142351481603E-2</v>
      </c>
      <c r="X2040" s="407">
        <f t="shared" si="70"/>
        <v>-5.6351408088406441E-6</v>
      </c>
      <c r="Z2040" s="400" t="s">
        <v>36</v>
      </c>
      <c r="AA2040" s="413">
        <v>45832</v>
      </c>
      <c r="AB2040" s="406">
        <v>1.5124532867053413E-2</v>
      </c>
      <c r="AC2040" s="406">
        <v>1.5067972361744711E-2</v>
      </c>
      <c r="AD2040" s="407">
        <f t="shared" si="71"/>
        <v>0.5656050530870177</v>
      </c>
    </row>
    <row r="2041" spans="20:30" x14ac:dyDescent="0.2">
      <c r="T2041" s="400" t="s">
        <v>36</v>
      </c>
      <c r="U2041" s="413">
        <v>45839</v>
      </c>
      <c r="V2041" s="406">
        <v>1.5106473118391799E-2</v>
      </c>
      <c r="W2041" s="406">
        <v>1.5106472926390904E-2</v>
      </c>
      <c r="X2041" s="407">
        <f t="shared" si="70"/>
        <v>1.9200089435011947E-6</v>
      </c>
      <c r="Z2041" s="400" t="s">
        <v>36</v>
      </c>
      <c r="AA2041" s="413">
        <v>45839</v>
      </c>
      <c r="AB2041" s="406">
        <v>1.5168876448148237E-2</v>
      </c>
      <c r="AC2041" s="406">
        <v>1.5112735982272333E-2</v>
      </c>
      <c r="AD2041" s="407">
        <f t="shared" si="71"/>
        <v>0.56140465875903489</v>
      </c>
    </row>
    <row r="2042" spans="20:30" x14ac:dyDescent="0.2">
      <c r="T2042" s="400" t="s">
        <v>36</v>
      </c>
      <c r="U2042" s="413">
        <v>45846</v>
      </c>
      <c r="V2042" s="406">
        <v>1.5149992093404892E-2</v>
      </c>
      <c r="W2042" s="406">
        <v>1.5149991199307423E-2</v>
      </c>
      <c r="X2042" s="407">
        <f t="shared" si="70"/>
        <v>8.940974696725057E-6</v>
      </c>
      <c r="Z2042" s="400" t="s">
        <v>36</v>
      </c>
      <c r="AA2042" s="413">
        <v>45846</v>
      </c>
      <c r="AB2042" s="406">
        <v>1.5212407535910593E-2</v>
      </c>
      <c r="AC2042" s="406">
        <v>1.515679408472136E-2</v>
      </c>
      <c r="AD2042" s="407">
        <f t="shared" si="71"/>
        <v>0.55613451189233043</v>
      </c>
    </row>
    <row r="2043" spans="20:30" x14ac:dyDescent="0.2">
      <c r="T2043" s="400" t="s">
        <v>36</v>
      </c>
      <c r="U2043" s="413">
        <v>45853</v>
      </c>
      <c r="V2043" s="406">
        <v>1.5192691721360748E-2</v>
      </c>
      <c r="W2043" s="406">
        <v>1.5192690179117372E-2</v>
      </c>
      <c r="X2043" s="407">
        <f t="shared" si="70"/>
        <v>1.5422433764095134E-5</v>
      </c>
      <c r="Z2043" s="400" t="s">
        <v>36</v>
      </c>
      <c r="AA2043" s="413">
        <v>45853</v>
      </c>
      <c r="AB2043" s="406">
        <v>1.5255119137199003E-2</v>
      </c>
      <c r="AC2043" s="406">
        <v>1.5200140614077687E-2</v>
      </c>
      <c r="AD2043" s="407">
        <f t="shared" si="71"/>
        <v>0.54978523121316025</v>
      </c>
    </row>
    <row r="2044" spans="20:30" x14ac:dyDescent="0.2">
      <c r="T2044" s="400" t="s">
        <v>36</v>
      </c>
      <c r="U2044" s="413">
        <v>45860</v>
      </c>
      <c r="V2044" s="406">
        <v>1.5234565010597768E-2</v>
      </c>
      <c r="W2044" s="406">
        <v>1.5234562874679856E-2</v>
      </c>
      <c r="X2044" s="407">
        <f t="shared" si="70"/>
        <v>2.1359179112889759E-5</v>
      </c>
      <c r="Z2044" s="400" t="s">
        <v>36</v>
      </c>
      <c r="AA2044" s="413">
        <v>45860</v>
      </c>
      <c r="AB2044" s="406">
        <v>1.5297004258868027E-2</v>
      </c>
      <c r="AC2044" s="406">
        <v>1.5242769515341497E-2</v>
      </c>
      <c r="AD2044" s="407">
        <f t="shared" si="71"/>
        <v>0.54234743526530504</v>
      </c>
    </row>
    <row r="2045" spans="20:30" x14ac:dyDescent="0.2">
      <c r="T2045" s="400" t="s">
        <v>36</v>
      </c>
      <c r="U2045" s="413">
        <v>45867</v>
      </c>
      <c r="V2045" s="406">
        <v>1.5275604969472167E-2</v>
      </c>
      <c r="W2045" s="406">
        <v>1.5275602294906506E-2</v>
      </c>
      <c r="X2045" s="407">
        <f t="shared" si="70"/>
        <v>2.6745656609566959E-5</v>
      </c>
      <c r="Z2045" s="400" t="s">
        <v>36</v>
      </c>
      <c r="AA2045" s="413">
        <v>45867</v>
      </c>
      <c r="AB2045" s="406">
        <v>1.5338055907778451E-2</v>
      </c>
      <c r="AC2045" s="406">
        <v>1.528467473349142E-2</v>
      </c>
      <c r="AD2045" s="407">
        <f t="shared" si="71"/>
        <v>0.53381174287030908</v>
      </c>
    </row>
    <row r="2046" spans="20:30" x14ac:dyDescent="0.2">
      <c r="T2046" s="400" t="s">
        <v>36</v>
      </c>
      <c r="U2046" s="413">
        <v>45874</v>
      </c>
      <c r="V2046" s="406">
        <v>1.5315804606334549E-2</v>
      </c>
      <c r="W2046" s="406">
        <v>1.5315801448645484E-2</v>
      </c>
      <c r="X2046" s="407">
        <f t="shared" si="70"/>
        <v>3.1576890650863998E-5</v>
      </c>
      <c r="Z2046" s="400" t="s">
        <v>36</v>
      </c>
      <c r="AA2046" s="413">
        <v>45874</v>
      </c>
      <c r="AB2046" s="406">
        <v>1.5378267090808603E-2</v>
      </c>
      <c r="AC2046" s="406">
        <v>1.5325850213530844E-2</v>
      </c>
      <c r="AD2046" s="407">
        <f t="shared" si="71"/>
        <v>0.52416877277758689</v>
      </c>
    </row>
    <row r="2047" spans="20:30" x14ac:dyDescent="0.2">
      <c r="T2047" s="400" t="s">
        <v>36</v>
      </c>
      <c r="U2047" s="413">
        <v>45881</v>
      </c>
      <c r="V2047" s="406">
        <v>1.535515692953947E-2</v>
      </c>
      <c r="W2047" s="406">
        <v>1.5355153344806773E-2</v>
      </c>
      <c r="X2047" s="407">
        <f t="shared" si="70"/>
        <v>3.5847326964461024E-5</v>
      </c>
      <c r="Z2047" s="400" t="s">
        <v>36</v>
      </c>
      <c r="AA2047" s="413">
        <v>45881</v>
      </c>
      <c r="AB2047" s="406">
        <v>1.5417630814771313E-2</v>
      </c>
      <c r="AC2047" s="406">
        <v>1.5366289900463048E-2</v>
      </c>
      <c r="AD2047" s="407">
        <f t="shared" si="71"/>
        <v>0.51340914308264929</v>
      </c>
    </row>
    <row r="2048" spans="20:30" x14ac:dyDescent="0.2">
      <c r="T2048" s="400" t="s">
        <v>36</v>
      </c>
      <c r="U2048" s="413">
        <v>45888</v>
      </c>
      <c r="V2048" s="406">
        <v>1.5393654947421693E-2</v>
      </c>
      <c r="W2048" s="406">
        <v>1.5393650992234277E-2</v>
      </c>
      <c r="X2048" s="407">
        <f t="shared" si="70"/>
        <v>3.9551874154303279E-5</v>
      </c>
      <c r="Z2048" s="400" t="s">
        <v>36</v>
      </c>
      <c r="AA2048" s="413">
        <v>45888</v>
      </c>
      <c r="AB2048" s="406">
        <v>1.5456140086563782E-2</v>
      </c>
      <c r="AC2048" s="406">
        <v>1.5405987739244556E-2</v>
      </c>
      <c r="AD2048" s="407">
        <f t="shared" si="71"/>
        <v>0.50152347319226687</v>
      </c>
    </row>
    <row r="2049" spans="20:30" x14ac:dyDescent="0.2">
      <c r="T2049" s="400" t="s">
        <v>36</v>
      </c>
      <c r="U2049" s="413">
        <v>45895</v>
      </c>
      <c r="V2049" s="406">
        <v>1.543129166834091E-2</v>
      </c>
      <c r="W2049" s="406">
        <v>1.5431287399843117E-2</v>
      </c>
      <c r="X2049" s="407">
        <f t="shared" si="70"/>
        <v>4.2684977930723678E-5</v>
      </c>
      <c r="Z2049" s="400" t="s">
        <v>36</v>
      </c>
      <c r="AA2049" s="413">
        <v>45895</v>
      </c>
      <c r="AB2049" s="406">
        <v>1.5493787913038688E-2</v>
      </c>
      <c r="AC2049" s="406">
        <v>1.5444937674899611E-2</v>
      </c>
      <c r="AD2049" s="407">
        <f t="shared" si="71"/>
        <v>0.4885023813907749</v>
      </c>
    </row>
    <row r="2050" spans="20:30" x14ac:dyDescent="0.2">
      <c r="T2050" s="400" t="s">
        <v>36</v>
      </c>
      <c r="U2050" s="413">
        <v>45902</v>
      </c>
      <c r="V2050" s="406">
        <v>1.5468060100646294E-2</v>
      </c>
      <c r="W2050" s="406">
        <v>1.5468055576491611E-2</v>
      </c>
      <c r="X2050" s="407">
        <f t="shared" si="70"/>
        <v>4.5241546828278523E-5</v>
      </c>
      <c r="Z2050" s="400" t="s">
        <v>36</v>
      </c>
      <c r="AA2050" s="413">
        <v>45902</v>
      </c>
      <c r="AB2050" s="406">
        <v>1.5530567301049765E-2</v>
      </c>
      <c r="AC2050" s="406">
        <v>1.5483133652415562E-2</v>
      </c>
      <c r="AD2050" s="407">
        <f t="shared" si="71"/>
        <v>0.4743364863420314</v>
      </c>
    </row>
    <row r="2051" spans="20:30" x14ac:dyDescent="0.2">
      <c r="T2051" s="400" t="s">
        <v>36</v>
      </c>
      <c r="U2051" s="413">
        <v>45909</v>
      </c>
      <c r="V2051" s="406">
        <v>1.5503953252698498E-2</v>
      </c>
      <c r="W2051" s="406">
        <v>1.5503948531072715E-2</v>
      </c>
      <c r="X2051" s="407">
        <f t="shared" si="70"/>
        <v>4.7216257830634545E-5</v>
      </c>
      <c r="Z2051" s="400" t="s">
        <v>36</v>
      </c>
      <c r="AA2051" s="413">
        <v>45909</v>
      </c>
      <c r="AB2051" s="406">
        <v>1.5566471257439072E-2</v>
      </c>
      <c r="AC2051" s="406">
        <v>1.5520569616776732E-2</v>
      </c>
      <c r="AD2051" s="407">
        <f t="shared" si="71"/>
        <v>0.45901640662340121</v>
      </c>
    </row>
    <row r="2052" spans="20:30" x14ac:dyDescent="0.2">
      <c r="T2052" s="400" t="s">
        <v>36</v>
      </c>
      <c r="U2052" s="413">
        <v>45916</v>
      </c>
      <c r="V2052" s="406">
        <v>1.5538964132810182E-2</v>
      </c>
      <c r="W2052" s="406">
        <v>1.5538959272454526E-2</v>
      </c>
      <c r="X2052" s="407">
        <f t="shared" si="70"/>
        <v>4.8603556561388483E-5</v>
      </c>
      <c r="Z2052" s="400" t="s">
        <v>36</v>
      </c>
      <c r="AA2052" s="413">
        <v>45916</v>
      </c>
      <c r="AB2052" s="406">
        <v>1.5601492789093261E-2</v>
      </c>
      <c r="AC2052" s="406">
        <v>1.5557239512963079E-2</v>
      </c>
      <c r="AD2052" s="407">
        <f t="shared" si="71"/>
        <v>0.44253276130182262</v>
      </c>
    </row>
    <row r="2053" spans="20:30" x14ac:dyDescent="0.2">
      <c r="T2053" s="400" t="s">
        <v>36</v>
      </c>
      <c r="U2053" s="413">
        <v>45923</v>
      </c>
      <c r="V2053" s="406">
        <v>1.5573085749372479E-2</v>
      </c>
      <c r="W2053" s="406">
        <v>1.5573080809525772E-2</v>
      </c>
      <c r="X2053" s="407">
        <f t="shared" si="70"/>
        <v>4.9398467070332908E-5</v>
      </c>
      <c r="Z2053" s="400" t="s">
        <v>36</v>
      </c>
      <c r="AA2053" s="413">
        <v>45923</v>
      </c>
      <c r="AB2053" s="406">
        <v>1.5635624902850136E-2</v>
      </c>
      <c r="AC2053" s="406">
        <v>1.5593137285995972E-2</v>
      </c>
      <c r="AD2053" s="407">
        <f t="shared" si="71"/>
        <v>0.42487616854164012</v>
      </c>
    </row>
    <row r="2054" spans="20:30" x14ac:dyDescent="0.2">
      <c r="T2054" s="400" t="s">
        <v>36</v>
      </c>
      <c r="U2054" s="413">
        <v>45930</v>
      </c>
      <c r="V2054" s="406">
        <v>1.5606311110714857E-2</v>
      </c>
      <c r="W2054" s="406">
        <v>1.5606306151159795E-2</v>
      </c>
      <c r="X2054" s="407">
        <f t="shared" si="70"/>
        <v>4.9595550617731465E-5</v>
      </c>
      <c r="Z2054" s="400" t="s">
        <v>36</v>
      </c>
      <c r="AA2054" s="413">
        <v>45930</v>
      </c>
      <c r="AB2054" s="406">
        <v>1.5668860605578424E-2</v>
      </c>
      <c r="AC2054" s="406">
        <v>1.5628256880844613E-2</v>
      </c>
      <c r="AD2054" s="407">
        <f t="shared" si="71"/>
        <v>0.40603724733811325</v>
      </c>
    </row>
    <row r="2055" spans="20:30" x14ac:dyDescent="0.2">
      <c r="T2055" s="400" t="s">
        <v>36</v>
      </c>
      <c r="U2055" s="413">
        <v>45937</v>
      </c>
      <c r="V2055" s="406">
        <v>1.5638633225185012E-2</v>
      </c>
      <c r="W2055" s="406">
        <v>1.5638628306248185E-2</v>
      </c>
      <c r="X2055" s="407">
        <f t="shared" si="70"/>
        <v>4.9189368273028222E-5</v>
      </c>
      <c r="Z2055" s="400" t="s">
        <v>36</v>
      </c>
      <c r="AA2055" s="413">
        <v>45937</v>
      </c>
      <c r="AB2055" s="406">
        <v>1.5701192904130346E-2</v>
      </c>
      <c r="AC2055" s="406">
        <v>1.5662592242517818E-2</v>
      </c>
      <c r="AD2055" s="407">
        <f t="shared" si="71"/>
        <v>0.38600661612528397</v>
      </c>
    </row>
    <row r="2056" spans="20:30" x14ac:dyDescent="0.2">
      <c r="T2056" s="400" t="s">
        <v>36</v>
      </c>
      <c r="U2056" s="413">
        <v>45944</v>
      </c>
      <c r="V2056" s="406">
        <v>1.5670045101147213E-2</v>
      </c>
      <c r="W2056" s="406">
        <v>1.5670040283652802E-2</v>
      </c>
      <c r="X2056" s="407">
        <f t="shared" ref="X2056:X2119" si="72">(V2056-W2056)*10000</f>
        <v>4.8174944103362982E-5</v>
      </c>
      <c r="Z2056" s="400" t="s">
        <v>36</v>
      </c>
      <c r="AA2056" s="413">
        <v>45944</v>
      </c>
      <c r="AB2056" s="406">
        <v>1.5732614805363129E-2</v>
      </c>
      <c r="AC2056" s="406">
        <v>1.5696137315981643E-2</v>
      </c>
      <c r="AD2056" s="407">
        <f t="shared" ref="AD2056:AD2119" si="73">(AB2056-AC2056)*10000</f>
        <v>0.36477489381486761</v>
      </c>
    </row>
    <row r="2057" spans="20:30" x14ac:dyDescent="0.2">
      <c r="T2057" s="400" t="s">
        <v>36</v>
      </c>
      <c r="U2057" s="413">
        <v>45951</v>
      </c>
      <c r="V2057" s="406">
        <v>1.5700539746947278E-2</v>
      </c>
      <c r="W2057" s="406">
        <v>1.5700535092274939E-2</v>
      </c>
      <c r="X2057" s="407">
        <f t="shared" si="72"/>
        <v>4.6546723385387789E-5</v>
      </c>
      <c r="Z2057" s="400" t="s">
        <v>36</v>
      </c>
      <c r="AA2057" s="413">
        <v>45951</v>
      </c>
      <c r="AB2057" s="406">
        <v>1.5763119316150247E-2</v>
      </c>
      <c r="AC2057" s="406">
        <v>1.5728886046263543E-2</v>
      </c>
      <c r="AD2057" s="407">
        <f t="shared" si="73"/>
        <v>0.34233269886704831</v>
      </c>
    </row>
    <row r="2058" spans="20:30" x14ac:dyDescent="0.2">
      <c r="T2058" s="400" t="s">
        <v>36</v>
      </c>
      <c r="U2058" s="413">
        <v>45958</v>
      </c>
      <c r="V2058" s="406">
        <v>1.5730110170910517E-2</v>
      </c>
      <c r="W2058" s="406">
        <v>1.5730105740972243E-2</v>
      </c>
      <c r="X2058" s="407">
        <f t="shared" si="72"/>
        <v>4.4299382738477444E-5</v>
      </c>
      <c r="Z2058" s="400" t="s">
        <v>36</v>
      </c>
      <c r="AA2058" s="413">
        <v>45958</v>
      </c>
      <c r="AB2058" s="406">
        <v>1.5792699443333103E-2</v>
      </c>
      <c r="AC2058" s="406">
        <v>1.5760832378323313E-2</v>
      </c>
      <c r="AD2058" s="407">
        <f t="shared" si="73"/>
        <v>0.31867065009790613</v>
      </c>
    </row>
    <row r="2059" spans="20:30" x14ac:dyDescent="0.2">
      <c r="T2059" s="400" t="s">
        <v>36</v>
      </c>
      <c r="U2059" s="413">
        <v>45965</v>
      </c>
      <c r="V2059" s="406">
        <v>1.5758749381409965E-2</v>
      </c>
      <c r="W2059" s="406">
        <v>1.5758745238650073E-2</v>
      </c>
      <c r="X2059" s="407">
        <f t="shared" si="72"/>
        <v>4.1427598920784625E-5</v>
      </c>
      <c r="Z2059" s="400" t="s">
        <v>36</v>
      </c>
      <c r="AA2059" s="413">
        <v>45965</v>
      </c>
      <c r="AB2059" s="406">
        <v>1.5821348193777639E-2</v>
      </c>
      <c r="AC2059" s="406">
        <v>1.5791970257167897E-2</v>
      </c>
      <c r="AD2059" s="407">
        <f t="shared" si="73"/>
        <v>0.29377936609741723</v>
      </c>
    </row>
    <row r="2060" spans="20:30" x14ac:dyDescent="0.2">
      <c r="T2060" s="400" t="s">
        <v>36</v>
      </c>
      <c r="U2060" s="413">
        <v>45972</v>
      </c>
      <c r="V2060" s="406">
        <v>1.5786450386796488E-2</v>
      </c>
      <c r="W2060" s="406">
        <v>1.5786446594168491E-2</v>
      </c>
      <c r="X2060" s="407">
        <f t="shared" si="72"/>
        <v>3.7926279963795828E-5</v>
      </c>
      <c r="Z2060" s="400" t="s">
        <v>36</v>
      </c>
      <c r="AA2060" s="413">
        <v>45972</v>
      </c>
      <c r="AB2060" s="406">
        <v>1.5849058574327647E-2</v>
      </c>
      <c r="AC2060" s="406">
        <v>1.5822293627793426E-2</v>
      </c>
      <c r="AD2060" s="407">
        <f t="shared" si="73"/>
        <v>0.26764946534221096</v>
      </c>
    </row>
    <row r="2061" spans="20:30" x14ac:dyDescent="0.2">
      <c r="T2061" s="400" t="s">
        <v>36</v>
      </c>
      <c r="U2061" s="413">
        <v>45979</v>
      </c>
      <c r="V2061" s="406">
        <v>1.5813206195408203E-2</v>
      </c>
      <c r="W2061" s="406">
        <v>1.5813202816409536E-2</v>
      </c>
      <c r="X2061" s="407">
        <f t="shared" si="72"/>
        <v>3.3789986676746597E-5</v>
      </c>
      <c r="Z2061" s="400" t="s">
        <v>36</v>
      </c>
      <c r="AA2061" s="413">
        <v>45979</v>
      </c>
      <c r="AB2061" s="406">
        <v>1.5875823591872017E-2</v>
      </c>
      <c r="AC2061" s="406">
        <v>1.5851796435183335E-2</v>
      </c>
      <c r="AD2061" s="407">
        <f t="shared" si="73"/>
        <v>0.24027156688682244</v>
      </c>
    </row>
    <row r="2062" spans="20:30" x14ac:dyDescent="0.2">
      <c r="T2062" s="400" t="s">
        <v>36</v>
      </c>
      <c r="U2062" s="413">
        <v>45986</v>
      </c>
      <c r="V2062" s="406">
        <v>1.5839009815604495E-2</v>
      </c>
      <c r="W2062" s="406">
        <v>1.5839006914253367E-2</v>
      </c>
      <c r="X2062" s="407">
        <f t="shared" si="72"/>
        <v>2.9013511280984172E-5</v>
      </c>
      <c r="Z2062" s="400" t="s">
        <v>36</v>
      </c>
      <c r="AA2062" s="413">
        <v>45986</v>
      </c>
      <c r="AB2062" s="406">
        <v>1.5901636253239881E-2</v>
      </c>
      <c r="AC2062" s="406">
        <v>1.5880472624331118E-2</v>
      </c>
      <c r="AD2062" s="407">
        <f t="shared" si="73"/>
        <v>0.21163628908762999</v>
      </c>
    </row>
    <row r="2063" spans="20:30" x14ac:dyDescent="0.2">
      <c r="T2063" s="400" t="s">
        <v>36</v>
      </c>
      <c r="U2063" s="413">
        <v>45993</v>
      </c>
      <c r="V2063" s="406">
        <v>1.5863854255729448E-2</v>
      </c>
      <c r="W2063" s="406">
        <v>1.5863851896588007E-2</v>
      </c>
      <c r="X2063" s="407">
        <f t="shared" si="72"/>
        <v>2.359141441227175E-5</v>
      </c>
      <c r="Z2063" s="400" t="s">
        <v>36</v>
      </c>
      <c r="AA2063" s="413">
        <v>45993</v>
      </c>
      <c r="AB2063" s="406">
        <v>1.5926489565302935E-2</v>
      </c>
      <c r="AC2063" s="406">
        <v>1.5908316140227263E-2</v>
      </c>
      <c r="AD2063" s="407">
        <f t="shared" si="73"/>
        <v>0.18173425075672378</v>
      </c>
    </row>
    <row r="2064" spans="20:30" x14ac:dyDescent="0.2">
      <c r="T2064" s="400" t="s">
        <v>36</v>
      </c>
      <c r="U2064" s="413">
        <v>46000</v>
      </c>
      <c r="V2064" s="406">
        <v>1.5887732524134661E-2</v>
      </c>
      <c r="W2064" s="406">
        <v>1.5887730772297416E-2</v>
      </c>
      <c r="X2064" s="407">
        <f t="shared" si="72"/>
        <v>1.7518372447122843E-5</v>
      </c>
      <c r="Z2064" s="400" t="s">
        <v>36</v>
      </c>
      <c r="AA2064" s="413">
        <v>46000</v>
      </c>
      <c r="AB2064" s="406">
        <v>1.595037653491722E-2</v>
      </c>
      <c r="AC2064" s="406">
        <v>1.5935320927882329E-2</v>
      </c>
      <c r="AD2064" s="407">
        <f t="shared" si="73"/>
        <v>0.15055607034891033</v>
      </c>
    </row>
    <row r="2065" spans="20:30" x14ac:dyDescent="0.2">
      <c r="T2065" s="400" t="s">
        <v>36</v>
      </c>
      <c r="U2065" s="413">
        <v>46007</v>
      </c>
      <c r="V2065" s="406">
        <v>1.5910637629165527E-2</v>
      </c>
      <c r="W2065" s="406">
        <v>1.5910636550247787E-2</v>
      </c>
      <c r="X2065" s="407">
        <f t="shared" si="72"/>
        <v>1.0789177398717875E-5</v>
      </c>
      <c r="Z2065" s="400" t="s">
        <v>36</v>
      </c>
      <c r="AA2065" s="413">
        <v>46007</v>
      </c>
      <c r="AB2065" s="406">
        <v>1.5973290168944144E-2</v>
      </c>
      <c r="AC2065" s="406">
        <v>1.5961480932255731E-2</v>
      </c>
      <c r="AD2065" s="407">
        <f t="shared" si="73"/>
        <v>0.11809236688413438</v>
      </c>
    </row>
    <row r="2066" spans="20:30" x14ac:dyDescent="0.2">
      <c r="T2066" s="400" t="s">
        <v>36</v>
      </c>
      <c r="U2066" s="413">
        <v>46014</v>
      </c>
      <c r="V2066" s="406">
        <v>1.5932562579183102E-2</v>
      </c>
      <c r="W2066" s="406">
        <v>1.5932562239320974E-2</v>
      </c>
      <c r="X2066" s="407">
        <f t="shared" si="72"/>
        <v>3.3986212802372684E-6</v>
      </c>
      <c r="Z2066" s="400" t="s">
        <v>36</v>
      </c>
      <c r="AA2066" s="413">
        <v>46014</v>
      </c>
      <c r="AB2066" s="406">
        <v>1.5995223474237607E-2</v>
      </c>
      <c r="AC2066" s="406">
        <v>1.5986790098370479E-2</v>
      </c>
      <c r="AD2066" s="407">
        <f t="shared" si="73"/>
        <v>8.4333758671277514E-2</v>
      </c>
    </row>
    <row r="2067" spans="20:30" x14ac:dyDescent="0.2">
      <c r="T2067" s="400" t="s">
        <v>36</v>
      </c>
      <c r="U2067" s="413">
        <v>46021</v>
      </c>
      <c r="V2067" s="406">
        <v>1.5953500382517312E-2</v>
      </c>
      <c r="W2067" s="406">
        <v>1.5953500848402441E-2</v>
      </c>
      <c r="X2067" s="407">
        <f t="shared" si="72"/>
        <v>-4.658851290861854E-6</v>
      </c>
      <c r="Z2067" s="400" t="s">
        <v>36</v>
      </c>
      <c r="AA2067" s="413">
        <v>46021</v>
      </c>
      <c r="AB2067" s="406">
        <v>1.6016169457666679E-2</v>
      </c>
      <c r="AC2067" s="406">
        <v>1.6011242371197301E-2</v>
      </c>
      <c r="AD2067" s="407">
        <f t="shared" si="73"/>
        <v>4.9270864693785887E-2</v>
      </c>
    </row>
    <row r="2068" spans="20:30" x14ac:dyDescent="0.2">
      <c r="T2068" s="400" t="s">
        <v>36</v>
      </c>
      <c r="U2068" s="413">
        <v>46028</v>
      </c>
      <c r="V2068" s="406">
        <v>1.5973444047545773E-2</v>
      </c>
      <c r="W2068" s="406">
        <v>1.597344538637905E-2</v>
      </c>
      <c r="X2068" s="407">
        <f t="shared" si="72"/>
        <v>-1.338833276881557E-5</v>
      </c>
      <c r="Z2068" s="400" t="s">
        <v>36</v>
      </c>
      <c r="AA2068" s="413">
        <v>46028</v>
      </c>
      <c r="AB2068" s="406">
        <v>1.6036121126067074E-2</v>
      </c>
      <c r="AC2068" s="406">
        <v>1.6034831695745332E-2</v>
      </c>
      <c r="AD2068" s="407">
        <f t="shared" si="73"/>
        <v>1.2894303217415859E-2</v>
      </c>
    </row>
    <row r="2069" spans="20:30" x14ac:dyDescent="0.2">
      <c r="T2069" s="400" t="s">
        <v>36</v>
      </c>
      <c r="U2069" s="413">
        <v>46035</v>
      </c>
      <c r="V2069" s="406">
        <v>1.5992386582588679E-2</v>
      </c>
      <c r="W2069" s="406">
        <v>1.5992388862114969E-2</v>
      </c>
      <c r="X2069" s="407">
        <f t="shared" si="72"/>
        <v>-2.2795262899499846E-5</v>
      </c>
      <c r="Z2069" s="400" t="s">
        <v>36</v>
      </c>
      <c r="AA2069" s="413">
        <v>46035</v>
      </c>
      <c r="AB2069" s="406">
        <v>1.605507148630967E-2</v>
      </c>
      <c r="AC2069" s="406">
        <v>1.6057552016980507E-2</v>
      </c>
      <c r="AD2069" s="407">
        <f t="shared" si="73"/>
        <v>-2.480530670836284E-2</v>
      </c>
    </row>
    <row r="2070" spans="20:30" x14ac:dyDescent="0.2">
      <c r="T2070" s="400" t="s">
        <v>36</v>
      </c>
      <c r="U2070" s="413">
        <v>46042</v>
      </c>
      <c r="V2070" s="406">
        <v>1.6010320995999892E-2</v>
      </c>
      <c r="W2070" s="406">
        <v>1.6010324284496457E-2</v>
      </c>
      <c r="X2070" s="407">
        <f t="shared" si="72"/>
        <v>-3.2884965653345866E-5</v>
      </c>
      <c r="Z2070" s="400" t="s">
        <v>36</v>
      </c>
      <c r="AA2070" s="413">
        <v>46042</v>
      </c>
      <c r="AB2070" s="406">
        <v>1.6073013545264268E-2</v>
      </c>
      <c r="AC2070" s="406">
        <v>1.6079397279928541E-2</v>
      </c>
      <c r="AD2070" s="407">
        <f t="shared" si="73"/>
        <v>-6.3837346642725556E-2</v>
      </c>
    </row>
    <row r="2071" spans="20:30" x14ac:dyDescent="0.2">
      <c r="T2071" s="400" t="s">
        <v>36</v>
      </c>
      <c r="U2071" s="413">
        <v>46049</v>
      </c>
      <c r="V2071" s="406">
        <v>1.6037774228844035E-2</v>
      </c>
      <c r="W2071" s="406">
        <v>1.603777805647813E-2</v>
      </c>
      <c r="X2071" s="407">
        <f t="shared" si="72"/>
        <v>-3.8276340950937904E-5</v>
      </c>
      <c r="Z2071" s="400" t="s">
        <v>36</v>
      </c>
      <c r="AA2071" s="413">
        <v>46049</v>
      </c>
      <c r="AB2071" s="406">
        <v>1.6106099541329105E-2</v>
      </c>
      <c r="AC2071" s="406">
        <v>1.6115499606040137E-2</v>
      </c>
      <c r="AD2071" s="407">
        <f t="shared" si="73"/>
        <v>-9.4000647110313584E-2</v>
      </c>
    </row>
    <row r="2072" spans="20:30" x14ac:dyDescent="0.2">
      <c r="T2072" s="400" t="s">
        <v>36</v>
      </c>
      <c r="U2072" s="413">
        <v>46056</v>
      </c>
      <c r="V2072" s="406">
        <v>1.6075171139996278E-2</v>
      </c>
      <c r="W2072" s="406">
        <v>1.6075174990220993E-2</v>
      </c>
      <c r="X2072" s="407">
        <f t="shared" si="72"/>
        <v>-3.8502247154403868E-5</v>
      </c>
      <c r="Z2072" s="400" t="s">
        <v>36</v>
      </c>
      <c r="AA2072" s="413">
        <v>46056</v>
      </c>
      <c r="AB2072" s="406">
        <v>1.6154361438380796E-2</v>
      </c>
      <c r="AC2072" s="406">
        <v>1.6165802814798267E-2</v>
      </c>
      <c r="AD2072" s="407">
        <f t="shared" si="73"/>
        <v>-0.11441376417471033</v>
      </c>
    </row>
    <row r="2073" spans="20:30" x14ac:dyDescent="0.2">
      <c r="T2073" s="400" t="s">
        <v>36</v>
      </c>
      <c r="U2073" s="413">
        <v>46063</v>
      </c>
      <c r="V2073" s="406">
        <v>1.6112189995467398E-2</v>
      </c>
      <c r="W2073" s="406">
        <v>1.6112193866766478E-2</v>
      </c>
      <c r="X2073" s="407">
        <f t="shared" si="72"/>
        <v>-3.871299079916124E-5</v>
      </c>
      <c r="Z2073" s="400" t="s">
        <v>36</v>
      </c>
      <c r="AA2073" s="413">
        <v>46063</v>
      </c>
      <c r="AB2073" s="406">
        <v>1.6201651552560717E-2</v>
      </c>
      <c r="AC2073" s="406">
        <v>1.6215135907500434E-2</v>
      </c>
      <c r="AD2073" s="407">
        <f t="shared" si="73"/>
        <v>-0.13484354939717613</v>
      </c>
    </row>
    <row r="2074" spans="20:30" x14ac:dyDescent="0.2">
      <c r="T2074" s="400" t="s">
        <v>36</v>
      </c>
      <c r="U2074" s="413">
        <v>46070</v>
      </c>
      <c r="V2074" s="406">
        <v>1.6148828156994432E-2</v>
      </c>
      <c r="W2074" s="406">
        <v>1.6148832047863191E-2</v>
      </c>
      <c r="X2074" s="407">
        <f t="shared" si="72"/>
        <v>-3.8908687591265867E-5</v>
      </c>
      <c r="Z2074" s="400" t="s">
        <v>36</v>
      </c>
      <c r="AA2074" s="413">
        <v>46070</v>
      </c>
      <c r="AB2074" s="406">
        <v>1.6247961640574512E-2</v>
      </c>
      <c r="AC2074" s="406">
        <v>1.6263490556494044E-2</v>
      </c>
      <c r="AD2074" s="407">
        <f t="shared" si="73"/>
        <v>-0.15528915919531955</v>
      </c>
    </row>
    <row r="2075" spans="20:30" x14ac:dyDescent="0.2">
      <c r="T2075" s="400" t="s">
        <v>36</v>
      </c>
      <c r="U2075" s="413">
        <v>46077</v>
      </c>
      <c r="V2075" s="406">
        <v>1.6185082986324855E-2</v>
      </c>
      <c r="W2075" s="406">
        <v>1.61850868952239E-2</v>
      </c>
      <c r="X2075" s="407">
        <f t="shared" si="72"/>
        <v>-3.9088990447244676E-5</v>
      </c>
      <c r="Z2075" s="400" t="s">
        <v>36</v>
      </c>
      <c r="AA2075" s="413">
        <v>46077</v>
      </c>
      <c r="AB2075" s="406">
        <v>1.6293283459055615E-2</v>
      </c>
      <c r="AC2075" s="406">
        <v>1.6310858434125514E-2</v>
      </c>
      <c r="AD2075" s="407">
        <f t="shared" si="73"/>
        <v>-0.1757497506989919</v>
      </c>
    </row>
    <row r="2076" spans="20:30" x14ac:dyDescent="0.2">
      <c r="T2076" s="400" t="s">
        <v>36</v>
      </c>
      <c r="U2076" s="413">
        <v>46084</v>
      </c>
      <c r="V2076" s="406">
        <v>1.6220951845205053E-2</v>
      </c>
      <c r="W2076" s="406">
        <v>1.6220955770606556E-2</v>
      </c>
      <c r="X2076" s="407">
        <f t="shared" si="72"/>
        <v>-3.9254015038459045E-5</v>
      </c>
      <c r="Z2076" s="400" t="s">
        <v>36</v>
      </c>
      <c r="AA2076" s="413">
        <v>46084</v>
      </c>
      <c r="AB2076" s="406">
        <v>1.6337608764714399E-2</v>
      </c>
      <c r="AC2076" s="406">
        <v>1.6357231212773691E-2</v>
      </c>
      <c r="AD2076" s="407">
        <f t="shared" si="73"/>
        <v>-0.19622448059291447</v>
      </c>
    </row>
    <row r="2077" spans="20:30" x14ac:dyDescent="0.2">
      <c r="T2077" s="400" t="s">
        <v>36</v>
      </c>
      <c r="U2077" s="413">
        <v>46091</v>
      </c>
      <c r="V2077" s="406">
        <v>1.6256432095368853E-2</v>
      </c>
      <c r="W2077" s="406">
        <v>1.6256436035698704E-2</v>
      </c>
      <c r="X2077" s="407">
        <f t="shared" si="72"/>
        <v>-3.9403298505991113E-5</v>
      </c>
      <c r="Z2077" s="400" t="s">
        <v>36</v>
      </c>
      <c r="AA2077" s="413">
        <v>46091</v>
      </c>
      <c r="AB2077" s="406">
        <v>1.6380929314221165E-2</v>
      </c>
      <c r="AC2077" s="406">
        <v>1.6402600564790676E-2</v>
      </c>
      <c r="AD2077" s="407">
        <f t="shared" si="73"/>
        <v>-0.2167125056951047</v>
      </c>
    </row>
    <row r="2078" spans="20:30" x14ac:dyDescent="0.2">
      <c r="T2078" s="400" t="s">
        <v>36</v>
      </c>
      <c r="U2078" s="413">
        <v>46098</v>
      </c>
      <c r="V2078" s="406">
        <v>1.6291521098559924E-2</v>
      </c>
      <c r="W2078" s="406">
        <v>1.6291525052267157E-2</v>
      </c>
      <c r="X2078" s="407">
        <f t="shared" si="72"/>
        <v>-3.9537072331341516E-5</v>
      </c>
      <c r="Z2078" s="400" t="s">
        <v>36</v>
      </c>
      <c r="AA2078" s="413">
        <v>46098</v>
      </c>
      <c r="AB2078" s="406">
        <v>1.6423236864227159E-2</v>
      </c>
      <c r="AC2078" s="406">
        <v>1.6446958162522837E-2</v>
      </c>
      <c r="AD2078" s="407">
        <f t="shared" si="73"/>
        <v>-0.23721298295677207</v>
      </c>
    </row>
    <row r="2079" spans="20:30" x14ac:dyDescent="0.2">
      <c r="T2079" s="400" t="s">
        <v>36</v>
      </c>
      <c r="U2079" s="413">
        <v>46105</v>
      </c>
      <c r="V2079" s="406">
        <v>1.6326216216543451E-2</v>
      </c>
      <c r="W2079" s="406">
        <v>1.6326220182030809E-2</v>
      </c>
      <c r="X2079" s="407">
        <f t="shared" si="72"/>
        <v>-3.9654873586203454E-5</v>
      </c>
      <c r="Z2079" s="400" t="s">
        <v>36</v>
      </c>
      <c r="AA2079" s="413">
        <v>46105</v>
      </c>
      <c r="AB2079" s="406">
        <v>1.6464523171432714E-2</v>
      </c>
      <c r="AC2079" s="406">
        <v>1.6490295678321054E-2</v>
      </c>
      <c r="AD2079" s="407">
        <f t="shared" si="73"/>
        <v>-0.25772506888340624</v>
      </c>
    </row>
    <row r="2080" spans="20:30" x14ac:dyDescent="0.2">
      <c r="T2080" s="400" t="s">
        <v>36</v>
      </c>
      <c r="U2080" s="413">
        <v>46112</v>
      </c>
      <c r="V2080" s="406">
        <v>1.6360514811013277E-2</v>
      </c>
      <c r="W2080" s="406">
        <v>1.6360518786706656E-2</v>
      </c>
      <c r="X2080" s="407">
        <f t="shared" si="72"/>
        <v>-3.9756933786772031E-5</v>
      </c>
      <c r="Z2080" s="400" t="s">
        <v>36</v>
      </c>
      <c r="AA2080" s="413">
        <v>46112</v>
      </c>
      <c r="AB2080" s="406">
        <v>1.6504779992492977E-2</v>
      </c>
      <c r="AC2080" s="406">
        <v>1.653260478457378E-2</v>
      </c>
      <c r="AD2080" s="407">
        <f t="shared" si="73"/>
        <v>-0.27824792080802935</v>
      </c>
    </row>
    <row r="2081" spans="20:30" x14ac:dyDescent="0.2">
      <c r="T2081" s="400" t="s">
        <v>36</v>
      </c>
      <c r="U2081" s="413">
        <v>46119</v>
      </c>
      <c r="V2081" s="406">
        <v>1.6394414243765639E-2</v>
      </c>
      <c r="W2081" s="406">
        <v>1.6394418228044636E-2</v>
      </c>
      <c r="X2081" s="407">
        <f t="shared" si="72"/>
        <v>-3.9842789970045978E-5</v>
      </c>
      <c r="Z2081" s="400" t="s">
        <v>36</v>
      </c>
      <c r="AA2081" s="413">
        <v>46119</v>
      </c>
      <c r="AB2081" s="406">
        <v>1.6543999084097653E-2</v>
      </c>
      <c r="AC2081" s="406">
        <v>1.6573877153589968E-2</v>
      </c>
      <c r="AD2081" s="407">
        <f t="shared" si="73"/>
        <v>-0.29878069492315223</v>
      </c>
    </row>
    <row r="2082" spans="20:30" x14ac:dyDescent="0.2">
      <c r="T2082" s="400" t="s">
        <v>36</v>
      </c>
      <c r="U2082" s="413">
        <v>46126</v>
      </c>
      <c r="V2082" s="406">
        <v>1.6427911876513105E-2</v>
      </c>
      <c r="W2082" s="406">
        <v>1.6427915867757326E-2</v>
      </c>
      <c r="X2082" s="407">
        <f t="shared" si="72"/>
        <v>-3.9912442205414234E-5</v>
      </c>
      <c r="Z2082" s="400" t="s">
        <v>36</v>
      </c>
      <c r="AA2082" s="413">
        <v>46126</v>
      </c>
      <c r="AB2082" s="406">
        <v>1.6582172202910805E-2</v>
      </c>
      <c r="AC2082" s="406">
        <v>1.6614104457781935E-2</v>
      </c>
      <c r="AD2082" s="407">
        <f t="shared" si="73"/>
        <v>-0.31932254871129551</v>
      </c>
    </row>
    <row r="2083" spans="20:30" x14ac:dyDescent="0.2">
      <c r="T2083" s="400" t="s">
        <v>36</v>
      </c>
      <c r="U2083" s="413">
        <v>46133</v>
      </c>
      <c r="V2083" s="406">
        <v>1.6461005070989097E-2</v>
      </c>
      <c r="W2083" s="406">
        <v>1.6461009067589724E-2</v>
      </c>
      <c r="X2083" s="407">
        <f t="shared" si="72"/>
        <v>-3.9966006268321586E-5</v>
      </c>
      <c r="Z2083" s="400" t="s">
        <v>36</v>
      </c>
      <c r="AA2083" s="413">
        <v>46133</v>
      </c>
      <c r="AB2083" s="406">
        <v>1.6619291105604492E-2</v>
      </c>
      <c r="AC2083" s="406">
        <v>1.6653278369455925E-2</v>
      </c>
      <c r="AD2083" s="407">
        <f t="shared" si="73"/>
        <v>-0.33987263851432969</v>
      </c>
    </row>
    <row r="2084" spans="20:30" x14ac:dyDescent="0.2">
      <c r="T2084" s="400" t="s">
        <v>36</v>
      </c>
      <c r="U2084" s="413">
        <v>46140</v>
      </c>
      <c r="V2084" s="406">
        <v>1.6493691188982324E-2</v>
      </c>
      <c r="W2084" s="406">
        <v>1.6493695189261103E-2</v>
      </c>
      <c r="X2084" s="407">
        <f t="shared" si="72"/>
        <v>-4.0002787783655069E-5</v>
      </c>
      <c r="Z2084" s="400" t="s">
        <v>36</v>
      </c>
      <c r="AA2084" s="413">
        <v>46140</v>
      </c>
      <c r="AB2084" s="406">
        <v>1.6655347548880171E-2</v>
      </c>
      <c r="AC2084" s="406">
        <v>1.6691390561007113E-2</v>
      </c>
      <c r="AD2084" s="407">
        <f t="shared" si="73"/>
        <v>-0.36043012126941304</v>
      </c>
    </row>
    <row r="2085" spans="20:30" x14ac:dyDescent="0.2">
      <c r="T2085" s="400" t="s">
        <v>36</v>
      </c>
      <c r="U2085" s="413">
        <v>46147</v>
      </c>
      <c r="V2085" s="406">
        <v>1.6525967592174364E-2</v>
      </c>
      <c r="W2085" s="406">
        <v>1.6525971594510903E-2</v>
      </c>
      <c r="X2085" s="407">
        <f t="shared" si="72"/>
        <v>-4.0023365385777332E-5</v>
      </c>
      <c r="Z2085" s="400" t="s">
        <v>36</v>
      </c>
      <c r="AA2085" s="413">
        <v>46147</v>
      </c>
      <c r="AB2085" s="406">
        <v>1.6690333289362685E-2</v>
      </c>
      <c r="AC2085" s="406">
        <v>1.672843270476726E-2</v>
      </c>
      <c r="AD2085" s="407">
        <f t="shared" si="73"/>
        <v>-0.38099415404575093</v>
      </c>
    </row>
    <row r="2086" spans="20:30" x14ac:dyDescent="0.2">
      <c r="T2086" s="400" t="s">
        <v>36</v>
      </c>
      <c r="U2086" s="413">
        <v>46154</v>
      </c>
      <c r="V2086" s="406">
        <v>1.6557831642347778E-2</v>
      </c>
      <c r="W2086" s="406">
        <v>1.6557835645040674E-2</v>
      </c>
      <c r="X2086" s="407">
        <f t="shared" si="72"/>
        <v>-4.0026928958825092E-5</v>
      </c>
      <c r="Z2086" s="400" t="s">
        <v>36</v>
      </c>
      <c r="AA2086" s="413">
        <v>46154</v>
      </c>
      <c r="AB2086" s="406">
        <v>1.6724240083783742E-2</v>
      </c>
      <c r="AC2086" s="406">
        <v>1.6764396473107197E-2</v>
      </c>
      <c r="AD2086" s="407">
        <f t="shared" si="73"/>
        <v>-0.40156389323454944</v>
      </c>
    </row>
    <row r="2087" spans="20:30" x14ac:dyDescent="0.2">
      <c r="T2087" s="400" t="s">
        <v>36</v>
      </c>
      <c r="U2087" s="413">
        <v>46161</v>
      </c>
      <c r="V2087" s="406">
        <v>1.6589280701247208E-2</v>
      </c>
      <c r="W2087" s="406">
        <v>1.658928470262979E-2</v>
      </c>
      <c r="X2087" s="407">
        <f t="shared" si="72"/>
        <v>-4.001382582913271E-5</v>
      </c>
      <c r="Z2087" s="400" t="s">
        <v>36</v>
      </c>
      <c r="AA2087" s="413">
        <v>46161</v>
      </c>
      <c r="AB2087" s="406">
        <v>1.6757059688772093E-2</v>
      </c>
      <c r="AC2087" s="406">
        <v>1.6799273538388969E-2</v>
      </c>
      <c r="AD2087" s="407">
        <f t="shared" si="73"/>
        <v>-0.42213849616876131</v>
      </c>
    </row>
    <row r="2088" spans="20:30" x14ac:dyDescent="0.2">
      <c r="T2088" s="400" t="s">
        <v>36</v>
      </c>
      <c r="U2088" s="413">
        <v>46168</v>
      </c>
      <c r="V2088" s="406">
        <v>1.6620312130590793E-2</v>
      </c>
      <c r="W2088" s="406">
        <v>1.6620316128961664E-2</v>
      </c>
      <c r="X2088" s="407">
        <f t="shared" si="72"/>
        <v>-3.9983708705060295E-5</v>
      </c>
      <c r="Z2088" s="400" t="s">
        <v>36</v>
      </c>
      <c r="AA2088" s="413">
        <v>46168</v>
      </c>
      <c r="AB2088" s="406">
        <v>1.6788783861025461E-2</v>
      </c>
      <c r="AC2088" s="406">
        <v>1.6833055572941038E-2</v>
      </c>
      <c r="AD2088" s="407">
        <f t="shared" si="73"/>
        <v>-0.44271711915577078</v>
      </c>
    </row>
    <row r="2089" spans="20:30" x14ac:dyDescent="0.2">
      <c r="T2089" s="400" t="s">
        <v>36</v>
      </c>
      <c r="U2089" s="413">
        <v>46175</v>
      </c>
      <c r="V2089" s="406">
        <v>1.6650923292150548E-2</v>
      </c>
      <c r="W2089" s="406">
        <v>1.6650927285785166E-2</v>
      </c>
      <c r="X2089" s="407">
        <f t="shared" si="72"/>
        <v>-3.9936346174496151E-5</v>
      </c>
      <c r="Z2089" s="400" t="s">
        <v>36</v>
      </c>
      <c r="AA2089" s="413">
        <v>46175</v>
      </c>
      <c r="AB2089" s="406">
        <v>1.6819404357215809E-2</v>
      </c>
      <c r="AC2089" s="406">
        <v>1.6865734249148688E-2</v>
      </c>
      <c r="AD2089" s="407">
        <f t="shared" si="73"/>
        <v>-0.46329891932879452</v>
      </c>
    </row>
    <row r="2090" spans="20:30" x14ac:dyDescent="0.2">
      <c r="T2090" s="400" t="s">
        <v>36</v>
      </c>
      <c r="U2090" s="413">
        <v>46182</v>
      </c>
      <c r="V2090" s="406">
        <v>1.668111154763683E-2</v>
      </c>
      <c r="W2090" s="406">
        <v>1.6681115534833802E-2</v>
      </c>
      <c r="X2090" s="407">
        <f t="shared" si="72"/>
        <v>-3.9871969718940914E-5</v>
      </c>
      <c r="Z2090" s="400" t="s">
        <v>36</v>
      </c>
      <c r="AA2090" s="413">
        <v>46182</v>
      </c>
      <c r="AB2090" s="406">
        <v>1.6848912934011161E-2</v>
      </c>
      <c r="AC2090" s="406">
        <v>1.6897301239360105E-2</v>
      </c>
      <c r="AD2090" s="407">
        <f t="shared" si="73"/>
        <v>-0.4838830534894395</v>
      </c>
    </row>
    <row r="2091" spans="20:30" x14ac:dyDescent="0.2">
      <c r="T2091" s="400" t="s">
        <v>36</v>
      </c>
      <c r="U2091" s="413">
        <v>46189</v>
      </c>
      <c r="V2091" s="406">
        <v>1.6710874258825406E-2</v>
      </c>
      <c r="W2091" s="406">
        <v>1.6710878237837047E-2</v>
      </c>
      <c r="X2091" s="407">
        <f t="shared" si="72"/>
        <v>-3.9790116410087784E-5</v>
      </c>
      <c r="Z2091" s="400" t="s">
        <v>36</v>
      </c>
      <c r="AA2091" s="413">
        <v>46189</v>
      </c>
      <c r="AB2091" s="406">
        <v>1.6877301348108543E-2</v>
      </c>
      <c r="AC2091" s="406">
        <v>1.6927748215930866E-2</v>
      </c>
      <c r="AD2091" s="407">
        <f t="shared" si="73"/>
        <v>-0.50446867822323549</v>
      </c>
    </row>
    <row r="2092" spans="20:30" x14ac:dyDescent="0.2">
      <c r="T2092" s="400" t="s">
        <v>36</v>
      </c>
      <c r="U2092" s="413">
        <v>46196</v>
      </c>
      <c r="V2092" s="406">
        <v>1.6740208787429715E-2</v>
      </c>
      <c r="W2092" s="406">
        <v>1.674021275650835E-2</v>
      </c>
      <c r="X2092" s="407">
        <f t="shared" si="72"/>
        <v>-3.9690786352020169E-5</v>
      </c>
      <c r="Z2092" s="400" t="s">
        <v>36</v>
      </c>
      <c r="AA2092" s="413">
        <v>46196</v>
      </c>
      <c r="AB2092" s="406">
        <v>1.6904561356127851E-2</v>
      </c>
      <c r="AC2092" s="406">
        <v>1.6957066851210383E-2</v>
      </c>
      <c r="AD2092" s="407">
        <f t="shared" si="73"/>
        <v>-0.52505495082531828</v>
      </c>
    </row>
    <row r="2093" spans="20:30" x14ac:dyDescent="0.2">
      <c r="T2093" s="400" t="s">
        <v>36</v>
      </c>
      <c r="U2093" s="413">
        <v>46203</v>
      </c>
      <c r="V2093" s="406">
        <v>1.676911249520489E-2</v>
      </c>
      <c r="W2093" s="406">
        <v>1.6769116452602841E-2</v>
      </c>
      <c r="X2093" s="407">
        <f t="shared" si="72"/>
        <v>-3.95739795100436E-5</v>
      </c>
      <c r="Z2093" s="400" t="s">
        <v>36</v>
      </c>
      <c r="AA2093" s="413">
        <v>46203</v>
      </c>
      <c r="AB2093" s="406">
        <v>1.6930684714818466E-2</v>
      </c>
      <c r="AC2093" s="406">
        <v>1.6985248817574881E-2</v>
      </c>
      <c r="AD2093" s="407">
        <f t="shared" si="73"/>
        <v>-0.5456410275641449</v>
      </c>
    </row>
    <row r="2094" spans="20:30" x14ac:dyDescent="0.2">
      <c r="T2094" s="400" t="s">
        <v>36</v>
      </c>
      <c r="U2094" s="413">
        <v>46210</v>
      </c>
      <c r="V2094" s="406">
        <v>1.6797582743889608E-2</v>
      </c>
      <c r="W2094" s="406">
        <v>1.6797586687824471E-2</v>
      </c>
      <c r="X2094" s="407">
        <f t="shared" si="72"/>
        <v>-3.9439348627212656E-5</v>
      </c>
      <c r="Z2094" s="400" t="s">
        <v>36</v>
      </c>
      <c r="AA2094" s="413">
        <v>46210</v>
      </c>
      <c r="AB2094" s="406">
        <v>1.6955663180791176E-2</v>
      </c>
      <c r="AC2094" s="406">
        <v>1.701228578736767E-2</v>
      </c>
      <c r="AD2094" s="407">
        <f t="shared" si="73"/>
        <v>-0.56622606576493117</v>
      </c>
    </row>
    <row r="2095" spans="20:30" x14ac:dyDescent="0.2">
      <c r="T2095" s="400" t="s">
        <v>36</v>
      </c>
      <c r="U2095" s="413">
        <v>46217</v>
      </c>
      <c r="V2095" s="406">
        <v>1.6825616895241063E-2</v>
      </c>
      <c r="W2095" s="406">
        <v>1.6825620823918874E-2</v>
      </c>
      <c r="X2095" s="407">
        <f t="shared" si="72"/>
        <v>-3.9286778101554898E-5</v>
      </c>
      <c r="Z2095" s="400" t="s">
        <v>36</v>
      </c>
      <c r="AA2095" s="413">
        <v>46217</v>
      </c>
      <c r="AB2095" s="406">
        <v>1.6979488510748389E-2</v>
      </c>
      <c r="AC2095" s="406">
        <v>1.7038169432944106E-2</v>
      </c>
      <c r="AD2095" s="407">
        <f t="shared" si="73"/>
        <v>-0.58680922195717544</v>
      </c>
    </row>
    <row r="2096" spans="20:30" x14ac:dyDescent="0.2">
      <c r="T2096" s="400" t="s">
        <v>36</v>
      </c>
      <c r="U2096" s="413">
        <v>46224</v>
      </c>
      <c r="V2096" s="406">
        <v>1.6853212310987853E-2</v>
      </c>
      <c r="W2096" s="406">
        <v>1.6853216222614643E-2</v>
      </c>
      <c r="X2096" s="407">
        <f t="shared" si="72"/>
        <v>-3.9116267898375856E-5</v>
      </c>
      <c r="Z2096" s="400" t="s">
        <v>36</v>
      </c>
      <c r="AA2096" s="413">
        <v>46224</v>
      </c>
      <c r="AB2096" s="406">
        <v>1.7002152461377488E-2</v>
      </c>
      <c r="AC2096" s="406">
        <v>1.7062891426669113E-2</v>
      </c>
      <c r="AD2096" s="407">
        <f t="shared" si="73"/>
        <v>-0.60738965291625568</v>
      </c>
    </row>
    <row r="2097" spans="20:30" x14ac:dyDescent="0.2">
      <c r="T2097" s="400" t="s">
        <v>36</v>
      </c>
      <c r="U2097" s="413">
        <v>46231</v>
      </c>
      <c r="V2097" s="406">
        <v>1.6880366352887644E-2</v>
      </c>
      <c r="W2097" s="406">
        <v>1.6880370245634727E-2</v>
      </c>
      <c r="X2097" s="407">
        <f t="shared" si="72"/>
        <v>-3.8927470830119049E-5</v>
      </c>
      <c r="Z2097" s="400" t="s">
        <v>36</v>
      </c>
      <c r="AA2097" s="413">
        <v>46231</v>
      </c>
      <c r="AB2097" s="406">
        <v>1.7023646789314322E-2</v>
      </c>
      <c r="AC2097" s="406">
        <v>1.7086443440880686E-2</v>
      </c>
      <c r="AD2097" s="407">
        <f t="shared" si="73"/>
        <v>-0.62796651566363737</v>
      </c>
    </row>
    <row r="2098" spans="20:30" x14ac:dyDescent="0.2">
      <c r="T2098" s="400" t="s">
        <v>36</v>
      </c>
      <c r="U2098" s="413">
        <v>46238</v>
      </c>
      <c r="V2098" s="406">
        <v>1.6907076382646345E-2</v>
      </c>
      <c r="W2098" s="406">
        <v>1.6907080254719757E-2</v>
      </c>
      <c r="X2098" s="407">
        <f t="shared" si="72"/>
        <v>-3.8720734119035427E-5</v>
      </c>
      <c r="Z2098" s="400" t="s">
        <v>36</v>
      </c>
      <c r="AA2098" s="413">
        <v>46238</v>
      </c>
      <c r="AB2098" s="406">
        <v>1.7043963251269095E-2</v>
      </c>
      <c r="AC2098" s="406">
        <v>1.7108817147969399E-2</v>
      </c>
      <c r="AD2098" s="407">
        <f t="shared" si="73"/>
        <v>-0.64853896700304414</v>
      </c>
    </row>
    <row r="2099" spans="20:30" x14ac:dyDescent="0.2">
      <c r="T2099" s="400" t="s">
        <v>36</v>
      </c>
      <c r="U2099" s="413">
        <v>46245</v>
      </c>
      <c r="V2099" s="406">
        <v>1.6933339762056757E-2</v>
      </c>
      <c r="W2099" s="406">
        <v>1.6933343611593096E-2</v>
      </c>
      <c r="X2099" s="407">
        <f t="shared" si="72"/>
        <v>-3.8495363390012027E-5</v>
      </c>
      <c r="Z2099" s="400" t="s">
        <v>36</v>
      </c>
      <c r="AA2099" s="413">
        <v>46245</v>
      </c>
      <c r="AB2099" s="406">
        <v>1.706309360390874E-2</v>
      </c>
      <c r="AC2099" s="406">
        <v>1.7130004220260828E-2</v>
      </c>
      <c r="AD2099" s="407">
        <f t="shared" si="73"/>
        <v>-0.66910616352087304</v>
      </c>
    </row>
    <row r="2100" spans="20:30" x14ac:dyDescent="0.2">
      <c r="T2100" s="400" t="s">
        <v>36</v>
      </c>
      <c r="U2100" s="413">
        <v>46252</v>
      </c>
      <c r="V2100" s="406">
        <v>1.6959153852824253E-2</v>
      </c>
      <c r="W2100" s="406">
        <v>1.6959157677983259E-2</v>
      </c>
      <c r="X2100" s="407">
        <f t="shared" si="72"/>
        <v>-3.8251590055160545E-5</v>
      </c>
      <c r="Z2100" s="400" t="s">
        <v>36</v>
      </c>
      <c r="AA2100" s="413">
        <v>46252</v>
      </c>
      <c r="AB2100" s="406">
        <v>1.7081029603900885E-2</v>
      </c>
      <c r="AC2100" s="406">
        <v>1.7149996330140464E-2</v>
      </c>
      <c r="AD2100" s="407">
        <f t="shared" si="73"/>
        <v>-0.68966726239579057</v>
      </c>
    </row>
    <row r="2101" spans="20:30" x14ac:dyDescent="0.2">
      <c r="T2101" s="400" t="s">
        <v>36</v>
      </c>
      <c r="U2101" s="413">
        <v>46259</v>
      </c>
      <c r="V2101" s="406">
        <v>1.6984516016705826E-2</v>
      </c>
      <c r="W2101" s="406">
        <v>1.6984519815624106E-2</v>
      </c>
      <c r="X2101" s="407">
        <f t="shared" si="72"/>
        <v>-3.7989182806452693E-5</v>
      </c>
      <c r="Z2101" s="400" t="s">
        <v>36</v>
      </c>
      <c r="AA2101" s="413">
        <v>46259</v>
      </c>
      <c r="AB2101" s="406">
        <v>1.7097763007912336E-2</v>
      </c>
      <c r="AC2101" s="406">
        <v>1.7168785149936472E-2</v>
      </c>
      <c r="AD2101" s="407">
        <f t="shared" si="73"/>
        <v>-0.71022142024135948</v>
      </c>
    </row>
    <row r="2102" spans="20:30" x14ac:dyDescent="0.2">
      <c r="T2102" s="400" t="s">
        <v>36</v>
      </c>
      <c r="U2102" s="413">
        <v>46266</v>
      </c>
      <c r="V2102" s="406">
        <v>1.7009423615451907E-2</v>
      </c>
      <c r="W2102" s="406">
        <v>1.7009427386242913E-2</v>
      </c>
      <c r="X2102" s="407">
        <f t="shared" si="72"/>
        <v>-3.7707910058304428E-5</v>
      </c>
      <c r="Z2102" s="400" t="s">
        <v>36</v>
      </c>
      <c r="AA2102" s="413">
        <v>46266</v>
      </c>
      <c r="AB2102" s="406">
        <v>1.7113285572641832E-2</v>
      </c>
      <c r="AC2102" s="406">
        <v>1.7186362352010258E-2</v>
      </c>
      <c r="AD2102" s="407">
        <f t="shared" si="73"/>
        <v>-0.73076779368425737</v>
      </c>
    </row>
    <row r="2103" spans="20:30" x14ac:dyDescent="0.2">
      <c r="T2103" s="400" t="s">
        <v>36</v>
      </c>
      <c r="U2103" s="413">
        <v>46273</v>
      </c>
      <c r="V2103" s="406">
        <v>1.7033874010794647E-2</v>
      </c>
      <c r="W2103" s="406">
        <v>1.7033877751560258E-2</v>
      </c>
      <c r="X2103" s="407">
        <f t="shared" si="72"/>
        <v>-3.7407656104659903E-5</v>
      </c>
      <c r="Z2103" s="400" t="s">
        <v>36</v>
      </c>
      <c r="AA2103" s="413">
        <v>46273</v>
      </c>
      <c r="AB2103" s="406">
        <v>1.71275890547372E-2</v>
      </c>
      <c r="AC2103" s="406">
        <v>1.720271960875467E-2</v>
      </c>
      <c r="AD2103" s="407">
        <f t="shared" si="73"/>
        <v>-0.7513055401747043</v>
      </c>
    </row>
    <row r="2104" spans="20:30" x14ac:dyDescent="0.2">
      <c r="T2104" s="400" t="s">
        <v>36</v>
      </c>
      <c r="U2104" s="413">
        <v>46280</v>
      </c>
      <c r="V2104" s="406">
        <v>1.7057864564470438E-2</v>
      </c>
      <c r="W2104" s="406">
        <v>1.705786827332411E-2</v>
      </c>
      <c r="X2104" s="407">
        <f t="shared" si="72"/>
        <v>-3.7088536720963905E-5</v>
      </c>
      <c r="Z2104" s="400" t="s">
        <v>36</v>
      </c>
      <c r="AA2104" s="413">
        <v>46280</v>
      </c>
      <c r="AB2104" s="406">
        <v>1.7140665210897205E-2</v>
      </c>
      <c r="AC2104" s="406">
        <v>1.7217848592475871E-2</v>
      </c>
      <c r="AD2104" s="407">
        <f t="shared" si="73"/>
        <v>-0.77183381578665999</v>
      </c>
    </row>
    <row r="2105" spans="20:30" x14ac:dyDescent="0.2">
      <c r="T2105" s="400" t="s">
        <v>36</v>
      </c>
      <c r="U2105" s="413">
        <v>46287</v>
      </c>
      <c r="V2105" s="406">
        <v>1.708139263823176E-2</v>
      </c>
      <c r="W2105" s="406">
        <v>1.7081396313252232E-2</v>
      </c>
      <c r="X2105" s="407">
        <f t="shared" si="72"/>
        <v>-3.6750204719659951E-5</v>
      </c>
      <c r="Z2105" s="400" t="s">
        <v>36</v>
      </c>
      <c r="AA2105" s="413">
        <v>46287</v>
      </c>
      <c r="AB2105" s="406">
        <v>1.715250579777754E-2</v>
      </c>
      <c r="AC2105" s="406">
        <v>1.7231740975553963E-2</v>
      </c>
      <c r="AD2105" s="407">
        <f t="shared" si="73"/>
        <v>-0.79235177776422472</v>
      </c>
    </row>
    <row r="2106" spans="20:30" x14ac:dyDescent="0.2">
      <c r="T2106" s="400" t="s">
        <v>36</v>
      </c>
      <c r="U2106" s="413">
        <v>46294</v>
      </c>
      <c r="V2106" s="406">
        <v>1.7104455593823894E-2</v>
      </c>
      <c r="W2106" s="406">
        <v>1.7104459233078326E-2</v>
      </c>
      <c r="X2106" s="407">
        <f t="shared" si="72"/>
        <v>-3.6392544325303255E-5</v>
      </c>
      <c r="Z2106" s="400" t="s">
        <v>36</v>
      </c>
      <c r="AA2106" s="413">
        <v>46294</v>
      </c>
      <c r="AB2106" s="406">
        <v>1.7163102572058386E-2</v>
      </c>
      <c r="AC2106" s="406">
        <v>1.7244388430348499E-2</v>
      </c>
      <c r="AD2106" s="407">
        <f t="shared" si="73"/>
        <v>-0.81285858290112978</v>
      </c>
    </row>
    <row r="2107" spans="20:30" x14ac:dyDescent="0.2">
      <c r="T2107" s="400" t="s">
        <v>36</v>
      </c>
      <c r="U2107" s="413">
        <v>46301</v>
      </c>
      <c r="V2107" s="406">
        <v>1.712705079298369E-2</v>
      </c>
      <c r="W2107" s="406">
        <v>1.7127054394527681E-2</v>
      </c>
      <c r="X2107" s="407">
        <f t="shared" si="72"/>
        <v>-3.6015439901226909E-5</v>
      </c>
      <c r="Z2107" s="400" t="s">
        <v>36</v>
      </c>
      <c r="AA2107" s="413">
        <v>46301</v>
      </c>
      <c r="AB2107" s="406">
        <v>1.7172447290418349E-2</v>
      </c>
      <c r="AC2107" s="406">
        <v>1.7255782629218661E-2</v>
      </c>
      <c r="AD2107" s="407">
        <f t="shared" si="73"/>
        <v>-0.83335338800311076</v>
      </c>
    </row>
    <row r="2108" spans="20:30" x14ac:dyDescent="0.2">
      <c r="T2108" s="400" t="s">
        <v>36</v>
      </c>
      <c r="U2108" s="413">
        <v>46308</v>
      </c>
      <c r="V2108" s="406">
        <v>1.7149175597452306E-2</v>
      </c>
      <c r="W2108" s="406">
        <v>1.714917915934145E-2</v>
      </c>
      <c r="X2108" s="407">
        <f t="shared" si="72"/>
        <v>-3.5618891447430912E-5</v>
      </c>
      <c r="Z2108" s="400" t="s">
        <v>36</v>
      </c>
      <c r="AA2108" s="413">
        <v>46308</v>
      </c>
      <c r="AB2108" s="406">
        <v>1.7180531709533858E-2</v>
      </c>
      <c r="AC2108" s="406">
        <v>1.7265915244511092E-2</v>
      </c>
      <c r="AD2108" s="407">
        <f t="shared" si="73"/>
        <v>-0.85383534977234032</v>
      </c>
    </row>
    <row r="2109" spans="20:30" x14ac:dyDescent="0.2">
      <c r="T2109" s="400" t="s">
        <v>36</v>
      </c>
      <c r="U2109" s="413">
        <v>46315</v>
      </c>
      <c r="V2109" s="406">
        <v>1.7170827368973872E-2</v>
      </c>
      <c r="W2109" s="406">
        <v>1.717083088924061E-2</v>
      </c>
      <c r="X2109" s="407">
        <f t="shared" si="72"/>
        <v>-3.5202667378331221E-5</v>
      </c>
      <c r="Z2109" s="400" t="s">
        <v>36</v>
      </c>
      <c r="AA2109" s="413">
        <v>46315</v>
      </c>
      <c r="AB2109" s="406">
        <v>1.7187347586064505E-2</v>
      </c>
      <c r="AC2109" s="406">
        <v>1.7274777948591506E-2</v>
      </c>
      <c r="AD2109" s="407">
        <f t="shared" si="73"/>
        <v>-0.87430362527000927</v>
      </c>
    </row>
    <row r="2110" spans="20:30" x14ac:dyDescent="0.2">
      <c r="T2110" s="400" t="s">
        <v>36</v>
      </c>
      <c r="U2110" s="413">
        <v>46322</v>
      </c>
      <c r="V2110" s="406">
        <v>1.7192003469295839E-2</v>
      </c>
      <c r="W2110" s="406">
        <v>1.7192006945949474E-2</v>
      </c>
      <c r="X2110" s="407">
        <f t="shared" si="72"/>
        <v>-3.476653635120508E-5</v>
      </c>
      <c r="Z2110" s="400" t="s">
        <v>36</v>
      </c>
      <c r="AA2110" s="413">
        <v>46322</v>
      </c>
      <c r="AB2110" s="406">
        <v>1.719288667670954E-2</v>
      </c>
      <c r="AC2110" s="406">
        <v>1.7282362413808535E-2</v>
      </c>
      <c r="AD2110" s="407">
        <f t="shared" si="73"/>
        <v>-0.89475737098995012</v>
      </c>
    </row>
    <row r="2111" spans="20:30" x14ac:dyDescent="0.2">
      <c r="T2111" s="400" t="s">
        <v>36</v>
      </c>
      <c r="U2111" s="413">
        <v>46329</v>
      </c>
      <c r="V2111" s="406">
        <v>1.7212701260156584E-2</v>
      </c>
      <c r="W2111" s="406">
        <v>1.7212704691206421E-2</v>
      </c>
      <c r="X2111" s="407">
        <f t="shared" si="72"/>
        <v>-3.4310498366052489E-5</v>
      </c>
      <c r="Z2111" s="400" t="s">
        <v>36</v>
      </c>
      <c r="AA2111" s="413">
        <v>46329</v>
      </c>
      <c r="AB2111" s="406">
        <v>1.7197140738124211E-2</v>
      </c>
      <c r="AC2111" s="406">
        <v>1.7288660312525836E-2</v>
      </c>
      <c r="AD2111" s="407">
        <f t="shared" si="73"/>
        <v>-0.91519574401625192</v>
      </c>
    </row>
    <row r="2112" spans="20:30" x14ac:dyDescent="0.2">
      <c r="T2112" s="400" t="s">
        <v>36</v>
      </c>
      <c r="U2112" s="413">
        <v>46336</v>
      </c>
      <c r="V2112" s="406">
        <v>1.7232918103297731E-2</v>
      </c>
      <c r="W2112" s="406">
        <v>1.7232921486741493E-2</v>
      </c>
      <c r="X2112" s="407">
        <f t="shared" si="72"/>
        <v>-3.3834437612734192E-5</v>
      </c>
      <c r="Z2112" s="400" t="s">
        <v>36</v>
      </c>
      <c r="AA2112" s="413">
        <v>46336</v>
      </c>
      <c r="AB2112" s="406">
        <v>1.7200101526988195E-2</v>
      </c>
      <c r="AC2112" s="406">
        <v>1.7293663317097887E-2</v>
      </c>
      <c r="AD2112" s="407">
        <f t="shared" si="73"/>
        <v>-0.935617901096919</v>
      </c>
    </row>
    <row r="2113" spans="20:30" x14ac:dyDescent="0.2">
      <c r="T2113" s="400" t="s">
        <v>36</v>
      </c>
      <c r="U2113" s="413">
        <v>46343</v>
      </c>
      <c r="V2113" s="406">
        <v>1.7252651360463007E-2</v>
      </c>
      <c r="W2113" s="406">
        <v>1.7252654694275275E-2</v>
      </c>
      <c r="X2113" s="407">
        <f t="shared" si="72"/>
        <v>-3.3338122679138493E-5</v>
      </c>
      <c r="Z2113" s="400" t="s">
        <v>36</v>
      </c>
      <c r="AA2113" s="413">
        <v>46343</v>
      </c>
      <c r="AB2113" s="406">
        <v>1.7201760799967953E-2</v>
      </c>
      <c r="AC2113" s="406">
        <v>1.7297363099878591E-2</v>
      </c>
      <c r="AD2113" s="407">
        <f t="shared" si="73"/>
        <v>-0.95602299910638178</v>
      </c>
    </row>
    <row r="2114" spans="20:30" x14ac:dyDescent="0.2">
      <c r="T2114" s="400" t="s">
        <v>36</v>
      </c>
      <c r="U2114" s="413">
        <v>46350</v>
      </c>
      <c r="V2114" s="406">
        <v>1.727189839340958E-2</v>
      </c>
      <c r="W2114" s="406">
        <v>1.7271901675564937E-2</v>
      </c>
      <c r="X2114" s="407">
        <f t="shared" si="72"/>
        <v>-3.2821553565265393E-5</v>
      </c>
      <c r="Z2114" s="400" t="s">
        <v>36</v>
      </c>
      <c r="AA2114" s="413">
        <v>46350</v>
      </c>
      <c r="AB2114" s="406">
        <v>1.7202110313760954E-2</v>
      </c>
      <c r="AC2114" s="406">
        <v>1.7299751333230782E-2</v>
      </c>
      <c r="AD2114" s="407">
        <f t="shared" si="73"/>
        <v>-0.97641019469827528</v>
      </c>
    </row>
    <row r="2115" spans="20:30" x14ac:dyDescent="0.2">
      <c r="T2115" s="400" t="s">
        <v>36</v>
      </c>
      <c r="U2115" s="413">
        <v>46357</v>
      </c>
      <c r="V2115" s="406">
        <v>1.7290656563850836E-2</v>
      </c>
      <c r="W2115" s="406">
        <v>1.729065979228914E-2</v>
      </c>
      <c r="X2115" s="407">
        <f t="shared" si="72"/>
        <v>-3.2284383048863941E-5</v>
      </c>
      <c r="Z2115" s="400" t="s">
        <v>36</v>
      </c>
      <c r="AA2115" s="413">
        <v>46357</v>
      </c>
      <c r="AB2115" s="406">
        <v>1.7201141825013498E-2</v>
      </c>
      <c r="AC2115" s="406">
        <v>1.7300819689513466E-2</v>
      </c>
      <c r="AD2115" s="407">
        <f t="shared" si="73"/>
        <v>-0.99677864499967539</v>
      </c>
    </row>
    <row r="2116" spans="20:30" x14ac:dyDescent="0.2">
      <c r="T2116" s="400" t="s">
        <v>36</v>
      </c>
      <c r="U2116" s="413">
        <v>46364</v>
      </c>
      <c r="V2116" s="406">
        <v>1.7308923233547727E-2</v>
      </c>
      <c r="W2116" s="406">
        <v>1.7308926406231995E-2</v>
      </c>
      <c r="X2116" s="407">
        <f t="shared" si="72"/>
        <v>-3.1726842680823708E-5</v>
      </c>
      <c r="Z2116" s="400" t="s">
        <v>36</v>
      </c>
      <c r="AA2116" s="413">
        <v>46364</v>
      </c>
      <c r="AB2116" s="406">
        <v>1.7198847090421812E-2</v>
      </c>
      <c r="AC2116" s="406">
        <v>1.7300559841067143E-2</v>
      </c>
      <c r="AD2116" s="407">
        <f t="shared" si="73"/>
        <v>-1.0171275064533094</v>
      </c>
    </row>
    <row r="2117" spans="20:30" x14ac:dyDescent="0.2">
      <c r="T2117" s="400" t="s">
        <v>36</v>
      </c>
      <c r="U2117" s="413">
        <v>46371</v>
      </c>
      <c r="V2117" s="406">
        <v>1.7326695764251256E-2</v>
      </c>
      <c r="W2117" s="406">
        <v>1.7326698879086621E-2</v>
      </c>
      <c r="X2117" s="407">
        <f t="shared" si="72"/>
        <v>-3.1148353653309702E-5</v>
      </c>
      <c r="Z2117" s="400" t="s">
        <v>36</v>
      </c>
      <c r="AA2117" s="413">
        <v>46371</v>
      </c>
      <c r="AB2117" s="406">
        <v>1.7195217866649532E-2</v>
      </c>
      <c r="AC2117" s="406">
        <v>1.7298963460270152E-2</v>
      </c>
      <c r="AD2117" s="407">
        <f t="shared" si="73"/>
        <v>-1.0374559362062024</v>
      </c>
    </row>
    <row r="2118" spans="20:30" x14ac:dyDescent="0.2">
      <c r="T2118" s="400" t="s">
        <v>36</v>
      </c>
      <c r="U2118" s="413">
        <v>46378</v>
      </c>
      <c r="V2118" s="406">
        <v>1.7343971517678473E-2</v>
      </c>
      <c r="W2118" s="406">
        <v>1.7343974572604802E-2</v>
      </c>
      <c r="X2118" s="407">
        <f t="shared" si="72"/>
        <v>-3.0549263292656281E-5</v>
      </c>
      <c r="Z2118" s="400" t="s">
        <v>36</v>
      </c>
      <c r="AA2118" s="413">
        <v>46378</v>
      </c>
      <c r="AB2118" s="406">
        <v>1.7190245910371309E-2</v>
      </c>
      <c r="AC2118" s="406">
        <v>1.7296022219478104E-2</v>
      </c>
      <c r="AD2118" s="407">
        <f t="shared" si="73"/>
        <v>-1.0577630910679412</v>
      </c>
    </row>
    <row r="2119" spans="20:30" x14ac:dyDescent="0.2">
      <c r="T2119" s="400" t="s">
        <v>36</v>
      </c>
      <c r="U2119" s="413">
        <v>46385</v>
      </c>
      <c r="V2119" s="406">
        <v>1.7360747855594251E-2</v>
      </c>
      <c r="W2119" s="406">
        <v>1.7360750848493534E-2</v>
      </c>
      <c r="X2119" s="407">
        <f t="shared" si="72"/>
        <v>-2.9928992825722922E-5</v>
      </c>
      <c r="Z2119" s="400" t="s">
        <v>36</v>
      </c>
      <c r="AA2119" s="413">
        <v>46385</v>
      </c>
      <c r="AB2119" s="406">
        <v>1.7183922978271676E-2</v>
      </c>
      <c r="AC2119" s="406">
        <v>1.7291727791022692E-2</v>
      </c>
      <c r="AD2119" s="407">
        <f t="shared" si="73"/>
        <v>-1.0780481275101534</v>
      </c>
    </row>
    <row r="2120" spans="20:30" x14ac:dyDescent="0.2">
      <c r="T2120" s="400" t="s">
        <v>36</v>
      </c>
      <c r="U2120" s="413">
        <v>46392</v>
      </c>
      <c r="V2120" s="406">
        <v>1.7377022139740614E-2</v>
      </c>
      <c r="W2120" s="406">
        <v>1.7377025068517994E-2</v>
      </c>
      <c r="X2120" s="407">
        <f t="shared" ref="X2120:X2183" si="74">(V2120-W2120)*10000</f>
        <v>-2.9287773803399197E-5</v>
      </c>
      <c r="Z2120" s="400" t="s">
        <v>36</v>
      </c>
      <c r="AA2120" s="413">
        <v>46392</v>
      </c>
      <c r="AB2120" s="406">
        <v>1.717624082701882E-2</v>
      </c>
      <c r="AC2120" s="406">
        <v>1.7286071847289638E-2</v>
      </c>
      <c r="AD2120" s="407">
        <f t="shared" ref="AD2120:AD2183" si="75">(AB2120-AC2120)*10000</f>
        <v>-1.0983102027081748</v>
      </c>
    </row>
    <row r="2121" spans="20:30" x14ac:dyDescent="0.2">
      <c r="T2121" s="400" t="s">
        <v>36</v>
      </c>
      <c r="U2121" s="413">
        <v>46399</v>
      </c>
      <c r="V2121" s="406">
        <v>1.7392791731848396E-2</v>
      </c>
      <c r="W2121" s="406">
        <v>1.7392794594362715E-2</v>
      </c>
      <c r="X2121" s="407">
        <f t="shared" si="74"/>
        <v>-2.86251431932949E-5</v>
      </c>
      <c r="Z2121" s="400" t="s">
        <v>36</v>
      </c>
      <c r="AA2121" s="413">
        <v>46399</v>
      </c>
      <c r="AB2121" s="406">
        <v>1.7167191213274327E-2</v>
      </c>
      <c r="AC2121" s="406">
        <v>1.7279046060601082E-2</v>
      </c>
      <c r="AD2121" s="407">
        <f t="shared" si="75"/>
        <v>-1.1185484732675541</v>
      </c>
    </row>
    <row r="2122" spans="20:30" x14ac:dyDescent="0.2">
      <c r="T2122" s="400" t="s">
        <v>36</v>
      </c>
      <c r="U2122" s="413">
        <v>46406</v>
      </c>
      <c r="V2122" s="406">
        <v>1.7408053993671985E-2</v>
      </c>
      <c r="W2122" s="406">
        <v>1.7408056787805243E-2</v>
      </c>
      <c r="X2122" s="407">
        <f t="shared" si="74"/>
        <v>-2.7941332580994072E-5</v>
      </c>
      <c r="Z2122" s="400" t="s">
        <v>36</v>
      </c>
      <c r="AA2122" s="413">
        <v>46406</v>
      </c>
      <c r="AB2122" s="406">
        <v>1.7156765893737637E-2</v>
      </c>
      <c r="AC2122" s="406">
        <v>1.7270642103364167E-2</v>
      </c>
      <c r="AD2122" s="407">
        <f t="shared" si="75"/>
        <v>-1.1387620962653027</v>
      </c>
    </row>
    <row r="2123" spans="20:30" x14ac:dyDescent="0.2">
      <c r="T2123" s="400" t="s">
        <v>36</v>
      </c>
      <c r="U2123" s="413">
        <v>46413</v>
      </c>
      <c r="V2123" s="406">
        <v>1.7426832844171691E-2</v>
      </c>
      <c r="W2123" s="406">
        <v>1.7426824555595171E-2</v>
      </c>
      <c r="X2123" s="407">
        <f t="shared" si="74"/>
        <v>8.288576519577262E-5</v>
      </c>
      <c r="Z2123" s="400" t="s">
        <v>36</v>
      </c>
      <c r="AA2123" s="413">
        <v>46413</v>
      </c>
      <c r="AB2123" s="406">
        <v>1.7165323505786759E-2</v>
      </c>
      <c r="AC2123" s="406">
        <v>1.7277986775085487E-2</v>
      </c>
      <c r="AD2123" s="407">
        <f t="shared" si="75"/>
        <v>-1.1266326929872812</v>
      </c>
    </row>
    <row r="2124" spans="20:30" x14ac:dyDescent="0.2">
      <c r="T2124" s="400" t="s">
        <v>36</v>
      </c>
      <c r="U2124" s="413">
        <v>46420</v>
      </c>
      <c r="V2124" s="406">
        <v>1.7452067143872509E-2</v>
      </c>
      <c r="W2124" s="406">
        <v>1.7452030024250179E-2</v>
      </c>
      <c r="X2124" s="407">
        <f t="shared" si="74"/>
        <v>3.7119622330744617E-4</v>
      </c>
      <c r="Z2124" s="400" t="s">
        <v>36</v>
      </c>
      <c r="AA2124" s="413">
        <v>46420</v>
      </c>
      <c r="AB2124" s="406">
        <v>1.7207540023415742E-2</v>
      </c>
      <c r="AC2124" s="406">
        <v>1.7313564330848349E-2</v>
      </c>
      <c r="AD2124" s="407">
        <f t="shared" si="75"/>
        <v>-1.0602430743260685</v>
      </c>
    </row>
    <row r="2125" spans="20:30" x14ac:dyDescent="0.2">
      <c r="T2125" s="400" t="s">
        <v>36</v>
      </c>
      <c r="U2125" s="413">
        <v>46427</v>
      </c>
      <c r="V2125" s="406">
        <v>1.7477150906759401E-2</v>
      </c>
      <c r="W2125" s="406">
        <v>1.7477086240653965E-2</v>
      </c>
      <c r="X2125" s="407">
        <f t="shared" si="74"/>
        <v>6.4666105435706722E-4</v>
      </c>
      <c r="Z2125" s="400" t="s">
        <v>36</v>
      </c>
      <c r="AA2125" s="413">
        <v>46427</v>
      </c>
      <c r="AB2125" s="406">
        <v>1.7249862250889193E-2</v>
      </c>
      <c r="AC2125" s="406">
        <v>1.734924710686014E-2</v>
      </c>
      <c r="AD2125" s="407">
        <f t="shared" si="75"/>
        <v>-0.99384855970947872</v>
      </c>
    </row>
    <row r="2126" spans="20:30" x14ac:dyDescent="0.2">
      <c r="T2126" s="400" t="s">
        <v>36</v>
      </c>
      <c r="U2126" s="413">
        <v>46434</v>
      </c>
      <c r="V2126" s="406">
        <v>1.7501971952478289E-2</v>
      </c>
      <c r="W2126" s="406">
        <v>1.750188134916307E-2</v>
      </c>
      <c r="X2126" s="407">
        <f t="shared" si="74"/>
        <v>9.0603315218429348E-4</v>
      </c>
      <c r="Z2126" s="400" t="s">
        <v>36</v>
      </c>
      <c r="AA2126" s="413">
        <v>46434</v>
      </c>
      <c r="AB2126" s="406">
        <v>1.729172413996409E-2</v>
      </c>
      <c r="AC2126" s="406">
        <v>1.7384560135734389E-2</v>
      </c>
      <c r="AD2126" s="407">
        <f t="shared" si="75"/>
        <v>-0.92835995770298996</v>
      </c>
    </row>
    <row r="2127" spans="20:30" x14ac:dyDescent="0.2">
      <c r="T2127" s="400" t="s">
        <v>36</v>
      </c>
      <c r="U2127" s="413">
        <v>46441</v>
      </c>
      <c r="V2127" s="406">
        <v>1.7526529092357204E-2</v>
      </c>
      <c r="W2127" s="406">
        <v>1.7526414174528857E-2</v>
      </c>
      <c r="X2127" s="407">
        <f t="shared" si="74"/>
        <v>1.1491782834702202E-3</v>
      </c>
      <c r="Z2127" s="400" t="s">
        <v>36</v>
      </c>
      <c r="AA2127" s="413">
        <v>46441</v>
      </c>
      <c r="AB2127" s="406">
        <v>1.7333122198576884E-2</v>
      </c>
      <c r="AC2127" s="406">
        <v>1.7419500925758825E-2</v>
      </c>
      <c r="AD2127" s="407">
        <f t="shared" si="75"/>
        <v>-0.86378727181941195</v>
      </c>
    </row>
    <row r="2128" spans="20:30" x14ac:dyDescent="0.2">
      <c r="T2128" s="400" t="s">
        <v>36</v>
      </c>
      <c r="U2128" s="413">
        <v>46448</v>
      </c>
      <c r="V2128" s="406">
        <v>1.7550821137687633E-2</v>
      </c>
      <c r="W2128" s="406">
        <v>1.7550683541489299E-2</v>
      </c>
      <c r="X2128" s="407">
        <f t="shared" si="74"/>
        <v>1.3759619833450532E-3</v>
      </c>
      <c r="Z2128" s="400" t="s">
        <v>36</v>
      </c>
      <c r="AA2128" s="413">
        <v>46448</v>
      </c>
      <c r="AB2128" s="406">
        <v>1.7374052934685864E-2</v>
      </c>
      <c r="AC2128" s="406">
        <v>1.7454066985231415E-2</v>
      </c>
      <c r="AD2128" s="407">
        <f t="shared" si="75"/>
        <v>-0.80014050545550164</v>
      </c>
    </row>
    <row r="2129" spans="20:30" x14ac:dyDescent="0.2">
      <c r="T2129" s="400" t="s">
        <v>36</v>
      </c>
      <c r="U2129" s="413">
        <v>46455</v>
      </c>
      <c r="V2129" s="406">
        <v>1.7574846899771193E-2</v>
      </c>
      <c r="W2129" s="406">
        <v>1.7574688274769375E-2</v>
      </c>
      <c r="X2129" s="407">
        <f t="shared" si="74"/>
        <v>1.5862500181776373E-3</v>
      </c>
      <c r="Z2129" s="400" t="s">
        <v>36</v>
      </c>
      <c r="AA2129" s="413">
        <v>46455</v>
      </c>
      <c r="AB2129" s="406">
        <v>1.741451285625974E-2</v>
      </c>
      <c r="AC2129" s="406">
        <v>1.7488255822449058E-2</v>
      </c>
      <c r="AD2129" s="407">
        <f t="shared" si="75"/>
        <v>-0.73742966189317694</v>
      </c>
    </row>
    <row r="2130" spans="20:30" x14ac:dyDescent="0.2">
      <c r="T2130" s="400" t="s">
        <v>36</v>
      </c>
      <c r="U2130" s="413">
        <v>46462</v>
      </c>
      <c r="V2130" s="406">
        <v>1.7598605189918872E-2</v>
      </c>
      <c r="W2130" s="406">
        <v>1.7598427199115047E-2</v>
      </c>
      <c r="X2130" s="407">
        <f t="shared" si="74"/>
        <v>1.7799080382491228E-3</v>
      </c>
      <c r="Z2130" s="400" t="s">
        <v>36</v>
      </c>
      <c r="AA2130" s="413">
        <v>46462</v>
      </c>
      <c r="AB2130" s="406">
        <v>1.7454498471253469E-2</v>
      </c>
      <c r="AC2130" s="406">
        <v>1.752206494568358E-2</v>
      </c>
      <c r="AD2130" s="407">
        <f t="shared" si="75"/>
        <v>-0.67566474430111323</v>
      </c>
    </row>
    <row r="2131" spans="20:30" x14ac:dyDescent="0.2">
      <c r="T2131" s="400" t="s">
        <v>36</v>
      </c>
      <c r="U2131" s="413">
        <v>46469</v>
      </c>
      <c r="V2131" s="406">
        <v>1.7622094819451397E-2</v>
      </c>
      <c r="W2131" s="406">
        <v>1.7621899139258875E-2</v>
      </c>
      <c r="X2131" s="407">
        <f t="shared" si="74"/>
        <v>1.9568019252180768E-3</v>
      </c>
      <c r="Z2131" s="400" t="s">
        <v>36</v>
      </c>
      <c r="AA2131" s="413">
        <v>46469</v>
      </c>
      <c r="AB2131" s="406">
        <v>1.7494006287631522E-2</v>
      </c>
      <c r="AC2131" s="406">
        <v>1.755549186323983E-2</v>
      </c>
      <c r="AD2131" s="407">
        <f t="shared" si="75"/>
        <v>-0.61485575608307563</v>
      </c>
    </row>
    <row r="2132" spans="20:30" x14ac:dyDescent="0.2">
      <c r="T2132" s="400" t="s">
        <v>36</v>
      </c>
      <c r="U2132" s="413">
        <v>46476</v>
      </c>
      <c r="V2132" s="406">
        <v>1.764531459965267E-2</v>
      </c>
      <c r="W2132" s="406">
        <v>1.7645102919954501E-2</v>
      </c>
      <c r="X2132" s="407">
        <f t="shared" si="74"/>
        <v>2.1167969816923704E-3</v>
      </c>
      <c r="Z2132" s="400" t="s">
        <v>36</v>
      </c>
      <c r="AA2132" s="413">
        <v>46476</v>
      </c>
      <c r="AB2132" s="406">
        <v>1.7533032813355765E-2</v>
      </c>
      <c r="AC2132" s="406">
        <v>1.7588534083408991E-2</v>
      </c>
      <c r="AD2132" s="407">
        <f t="shared" si="75"/>
        <v>-0.55501270053225782</v>
      </c>
    </row>
    <row r="2133" spans="20:30" x14ac:dyDescent="0.2">
      <c r="T2133" s="400" t="s">
        <v>36</v>
      </c>
      <c r="U2133" s="413">
        <v>46483</v>
      </c>
      <c r="V2133" s="406">
        <v>1.7668263341828017E-2</v>
      </c>
      <c r="W2133" s="406">
        <v>1.7668037365919143E-2</v>
      </c>
      <c r="X2133" s="407">
        <f t="shared" si="74"/>
        <v>2.2597590887407648E-3</v>
      </c>
      <c r="Z2133" s="400" t="s">
        <v>36</v>
      </c>
      <c r="AA2133" s="413">
        <v>46483</v>
      </c>
      <c r="AB2133" s="406">
        <v>1.7571574556385604E-2</v>
      </c>
      <c r="AC2133" s="406">
        <v>1.7621189114492002E-2</v>
      </c>
      <c r="AD2133" s="407">
        <f t="shared" si="75"/>
        <v>-0.4961455810639781</v>
      </c>
    </row>
    <row r="2134" spans="20:30" x14ac:dyDescent="0.2">
      <c r="T2134" s="400" t="s">
        <v>36</v>
      </c>
      <c r="U2134" s="413">
        <v>46490</v>
      </c>
      <c r="V2134" s="406">
        <v>1.7690939857291806E-2</v>
      </c>
      <c r="W2134" s="406">
        <v>1.7690701301902239E-2</v>
      </c>
      <c r="X2134" s="407">
        <f t="shared" si="74"/>
        <v>2.3855538956729649E-3</v>
      </c>
      <c r="Z2134" s="400" t="s">
        <v>36</v>
      </c>
      <c r="AA2134" s="413">
        <v>46490</v>
      </c>
      <c r="AB2134" s="406">
        <v>1.7609628024676905E-2</v>
      </c>
      <c r="AC2134" s="406">
        <v>1.7653454464763896E-2</v>
      </c>
      <c r="AD2134" s="407">
        <f t="shared" si="75"/>
        <v>-0.43826440086991436</v>
      </c>
    </row>
    <row r="2135" spans="20:30" x14ac:dyDescent="0.2">
      <c r="T2135" s="400" t="s">
        <v>36</v>
      </c>
      <c r="U2135" s="413">
        <v>46497</v>
      </c>
      <c r="V2135" s="406">
        <v>1.7713342957356402E-2</v>
      </c>
      <c r="W2135" s="406">
        <v>1.771309355265125E-2</v>
      </c>
      <c r="X2135" s="407">
        <f t="shared" si="74"/>
        <v>2.4940470515211199E-3</v>
      </c>
      <c r="Z2135" s="400" t="s">
        <v>36</v>
      </c>
      <c r="AA2135" s="413">
        <v>46497</v>
      </c>
      <c r="AB2135" s="406">
        <v>1.7647189726193828E-2</v>
      </c>
      <c r="AC2135" s="406">
        <v>1.7685327642532077E-2</v>
      </c>
      <c r="AD2135" s="407">
        <f t="shared" si="75"/>
        <v>-0.38137916338248923</v>
      </c>
    </row>
    <row r="2136" spans="20:30" x14ac:dyDescent="0.2">
      <c r="T2136" s="400" t="s">
        <v>36</v>
      </c>
      <c r="U2136" s="413">
        <v>46504</v>
      </c>
      <c r="V2136" s="406">
        <v>1.773547145332045E-2</v>
      </c>
      <c r="W2136" s="406">
        <v>1.7735212942876801E-2</v>
      </c>
      <c r="X2136" s="407">
        <f t="shared" si="74"/>
        <v>2.5851044364866294E-3</v>
      </c>
      <c r="Z2136" s="400" t="s">
        <v>36</v>
      </c>
      <c r="AA2136" s="413">
        <v>46504</v>
      </c>
      <c r="AB2136" s="406">
        <v>1.7684256168885273E-2</v>
      </c>
      <c r="AC2136" s="406">
        <v>1.7716806156089761E-2</v>
      </c>
      <c r="AD2136" s="407">
        <f t="shared" si="75"/>
        <v>-0.32549987204488068</v>
      </c>
    </row>
    <row r="2137" spans="20:30" x14ac:dyDescent="0.2">
      <c r="T2137" s="400" t="s">
        <v>36</v>
      </c>
      <c r="U2137" s="413">
        <v>46511</v>
      </c>
      <c r="V2137" s="406">
        <v>1.7757324156468614E-2</v>
      </c>
      <c r="W2137" s="406">
        <v>1.7757058297345016E-2</v>
      </c>
      <c r="X2137" s="407">
        <f t="shared" si="74"/>
        <v>2.6585912359794461E-3</v>
      </c>
      <c r="Z2137" s="400" t="s">
        <v>36</v>
      </c>
      <c r="AA2137" s="413">
        <v>46511</v>
      </c>
      <c r="AB2137" s="406">
        <v>1.772082386073065E-2</v>
      </c>
      <c r="AC2137" s="406">
        <v>1.7747887513715574E-2</v>
      </c>
      <c r="AD2137" s="407">
        <f t="shared" si="75"/>
        <v>-0.27063652984923858</v>
      </c>
    </row>
    <row r="2138" spans="20:30" x14ac:dyDescent="0.2">
      <c r="T2138" s="400" t="s">
        <v>36</v>
      </c>
      <c r="U2138" s="413">
        <v>46518</v>
      </c>
      <c r="V2138" s="406">
        <v>1.7778899878140905E-2</v>
      </c>
      <c r="W2138" s="406">
        <v>1.7778628440784788E-2</v>
      </c>
      <c r="X2138" s="407">
        <f t="shared" si="74"/>
        <v>2.7143735611620534E-3</v>
      </c>
      <c r="Z2138" s="400" t="s">
        <v>36</v>
      </c>
      <c r="AA2138" s="413">
        <v>46518</v>
      </c>
      <c r="AB2138" s="406">
        <v>1.7756889309681622E-2</v>
      </c>
      <c r="AC2138" s="406">
        <v>1.7778569223719624E-2</v>
      </c>
      <c r="AD2138" s="407">
        <f t="shared" si="75"/>
        <v>-0.2167991403800168</v>
      </c>
    </row>
    <row r="2139" spans="20:30" x14ac:dyDescent="0.2">
      <c r="T2139" s="400" t="s">
        <v>36</v>
      </c>
      <c r="U2139" s="413">
        <v>46525</v>
      </c>
      <c r="V2139" s="406">
        <v>1.7800197429617328E-2</v>
      </c>
      <c r="W2139" s="406">
        <v>1.7799922197922938E-2</v>
      </c>
      <c r="X2139" s="407">
        <f t="shared" si="74"/>
        <v>2.7523169439033768E-3</v>
      </c>
      <c r="Z2139" s="400" t="s">
        <v>36</v>
      </c>
      <c r="AA2139" s="413">
        <v>46525</v>
      </c>
      <c r="AB2139" s="406">
        <v>1.7792449023696939E-2</v>
      </c>
      <c r="AC2139" s="406">
        <v>1.7808848794374312E-2</v>
      </c>
      <c r="AD2139" s="407">
        <f t="shared" si="75"/>
        <v>-0.16399770677372888</v>
      </c>
    </row>
    <row r="2140" spans="20:30" x14ac:dyDescent="0.2">
      <c r="T2140" s="400" t="s">
        <v>36</v>
      </c>
      <c r="U2140" s="413">
        <v>46532</v>
      </c>
      <c r="V2140" s="406">
        <v>1.782121562222155E-2</v>
      </c>
      <c r="W2140" s="406">
        <v>1.7820938393495227E-2</v>
      </c>
      <c r="X2140" s="407">
        <f t="shared" si="74"/>
        <v>2.7722872632252038E-3</v>
      </c>
      <c r="Z2140" s="400" t="s">
        <v>36</v>
      </c>
      <c r="AA2140" s="413">
        <v>46532</v>
      </c>
      <c r="AB2140" s="406">
        <v>1.7827499510741664E-2</v>
      </c>
      <c r="AC2140" s="406">
        <v>1.783872373399471E-2</v>
      </c>
      <c r="AD2140" s="407">
        <f t="shared" si="75"/>
        <v>-0.11224223253045174</v>
      </c>
    </row>
    <row r="2141" spans="20:30" x14ac:dyDescent="0.2">
      <c r="T2141" s="400" t="s">
        <v>36</v>
      </c>
      <c r="U2141" s="413">
        <v>46539</v>
      </c>
      <c r="V2141" s="406">
        <v>1.7841953267239835E-2</v>
      </c>
      <c r="W2141" s="406">
        <v>1.784167585226952E-2</v>
      </c>
      <c r="X2141" s="407">
        <f t="shared" si="74"/>
        <v>2.7741497031497087E-3</v>
      </c>
      <c r="Z2141" s="400" t="s">
        <v>36</v>
      </c>
      <c r="AA2141" s="413">
        <v>46539</v>
      </c>
      <c r="AB2141" s="406">
        <v>1.786203727875214E-2</v>
      </c>
      <c r="AC2141" s="406">
        <v>1.7868191550857389E-2</v>
      </c>
      <c r="AD2141" s="407">
        <f t="shared" si="75"/>
        <v>-6.1542721052493254E-2</v>
      </c>
    </row>
    <row r="2142" spans="20:30" x14ac:dyDescent="0.2">
      <c r="T2142" s="400" t="s">
        <v>36</v>
      </c>
      <c r="U2142" s="413">
        <v>46546</v>
      </c>
      <c r="V2142" s="406">
        <v>1.7862409175990659E-2</v>
      </c>
      <c r="W2142" s="406">
        <v>1.7862133398953327E-2</v>
      </c>
      <c r="X2142" s="407">
        <f t="shared" si="74"/>
        <v>2.7577703733128178E-3</v>
      </c>
      <c r="Z2142" s="400" t="s">
        <v>36</v>
      </c>
      <c r="AA2142" s="413">
        <v>46546</v>
      </c>
      <c r="AB2142" s="406">
        <v>1.7896058835740032E-2</v>
      </c>
      <c r="AC2142" s="406">
        <v>1.789724975325831E-2</v>
      </c>
      <c r="AD2142" s="407">
        <f t="shared" si="75"/>
        <v>-1.1909175182782394E-2</v>
      </c>
    </row>
    <row r="2143" spans="20:30" x14ac:dyDescent="0.2">
      <c r="T2143" s="400" t="s">
        <v>36</v>
      </c>
      <c r="U2143" s="413">
        <v>46553</v>
      </c>
      <c r="V2143" s="406">
        <v>1.7882582159778393E-2</v>
      </c>
      <c r="W2143" s="406">
        <v>1.7882309858309527E-2</v>
      </c>
      <c r="X2143" s="407">
        <f t="shared" si="74"/>
        <v>2.7230146886630946E-3</v>
      </c>
      <c r="Z2143" s="400" t="s">
        <v>36</v>
      </c>
      <c r="AA2143" s="413">
        <v>46553</v>
      </c>
      <c r="AB2143" s="406">
        <v>1.7929560689606841E-2</v>
      </c>
      <c r="AC2143" s="406">
        <v>1.7925895849501109E-2</v>
      </c>
      <c r="AD2143" s="407">
        <f t="shared" si="75"/>
        <v>3.6648401057319535E-2</v>
      </c>
    </row>
    <row r="2144" spans="20:30" x14ac:dyDescent="0.2">
      <c r="T2144" s="400" t="s">
        <v>36</v>
      </c>
      <c r="U2144" s="413">
        <v>46560</v>
      </c>
      <c r="V2144" s="406">
        <v>1.7902471029892755E-2</v>
      </c>
      <c r="W2144" s="406">
        <v>1.7902204055040109E-2</v>
      </c>
      <c r="X2144" s="407">
        <f t="shared" si="74"/>
        <v>2.6697485264529086E-3</v>
      </c>
      <c r="Z2144" s="400" t="s">
        <v>36</v>
      </c>
      <c r="AA2144" s="413">
        <v>46560</v>
      </c>
      <c r="AB2144" s="406">
        <v>1.7962539348351438E-2</v>
      </c>
      <c r="AC2144" s="406">
        <v>1.7954127347850121E-2</v>
      </c>
      <c r="AD2144" s="407">
        <f t="shared" si="75"/>
        <v>8.4120005013170462E-2</v>
      </c>
    </row>
    <row r="2145" spans="20:30" x14ac:dyDescent="0.2">
      <c r="T2145" s="400" t="s">
        <v>36</v>
      </c>
      <c r="U2145" s="413">
        <v>46567</v>
      </c>
      <c r="V2145" s="406">
        <v>1.7922074597667117E-2</v>
      </c>
      <c r="W2145" s="406">
        <v>1.7921814813925459E-2</v>
      </c>
      <c r="X2145" s="407">
        <f t="shared" si="74"/>
        <v>2.5978374165736007E-3</v>
      </c>
      <c r="Z2145" s="400" t="s">
        <v>36</v>
      </c>
      <c r="AA2145" s="413">
        <v>46567</v>
      </c>
      <c r="AB2145" s="406">
        <v>1.7994991319931278E-2</v>
      </c>
      <c r="AC2145" s="406">
        <v>1.7981941756623265E-2</v>
      </c>
      <c r="AD2145" s="407">
        <f t="shared" si="75"/>
        <v>0.13049563308012435</v>
      </c>
    </row>
    <row r="2146" spans="20:30" x14ac:dyDescent="0.2">
      <c r="T2146" s="400" t="s">
        <v>36</v>
      </c>
      <c r="U2146" s="413">
        <v>46574</v>
      </c>
      <c r="V2146" s="406">
        <v>1.7941391674385763E-2</v>
      </c>
      <c r="W2146" s="406">
        <v>1.7941140959673779E-2</v>
      </c>
      <c r="X2146" s="407">
        <f t="shared" si="74"/>
        <v>2.5071471198429007E-3</v>
      </c>
      <c r="Z2146" s="400" t="s">
        <v>36</v>
      </c>
      <c r="AA2146" s="413">
        <v>46574</v>
      </c>
      <c r="AB2146" s="406">
        <v>1.8026913112273581E-2</v>
      </c>
      <c r="AC2146" s="406">
        <v>1.8009336584122338E-2</v>
      </c>
      <c r="AD2146" s="407">
        <f t="shared" si="75"/>
        <v>0.17576528151243276</v>
      </c>
    </row>
    <row r="2147" spans="20:30" x14ac:dyDescent="0.2">
      <c r="T2147" s="400" t="s">
        <v>36</v>
      </c>
      <c r="U2147" s="413">
        <v>46581</v>
      </c>
      <c r="V2147" s="406">
        <v>1.7960421071364599E-2</v>
      </c>
      <c r="W2147" s="406">
        <v>1.796018131703651E-2</v>
      </c>
      <c r="X2147" s="407">
        <f t="shared" si="74"/>
        <v>2.3975432808867603E-3</v>
      </c>
      <c r="Z2147" s="400" t="s">
        <v>36</v>
      </c>
      <c r="AA2147" s="413">
        <v>46581</v>
      </c>
      <c r="AB2147" s="406">
        <v>1.8058301233390452E-2</v>
      </c>
      <c r="AC2147" s="406">
        <v>1.8036309338609394E-2</v>
      </c>
      <c r="AD2147" s="407">
        <f t="shared" si="75"/>
        <v>0.21991894781057258</v>
      </c>
    </row>
    <row r="2148" spans="20:30" x14ac:dyDescent="0.2">
      <c r="T2148" s="400" t="s">
        <v>36</v>
      </c>
      <c r="U2148" s="413">
        <v>46588</v>
      </c>
      <c r="V2148" s="406">
        <v>1.7979161599893427E-2</v>
      </c>
      <c r="W2148" s="406">
        <v>1.7978934710739015E-2</v>
      </c>
      <c r="X2148" s="407">
        <f t="shared" si="74"/>
        <v>2.268891544122964E-3</v>
      </c>
      <c r="Z2148" s="400" t="s">
        <v>36</v>
      </c>
      <c r="AA2148" s="413">
        <v>46588</v>
      </c>
      <c r="AB2148" s="406">
        <v>1.8089152191193548E-2</v>
      </c>
      <c r="AC2148" s="406">
        <v>1.8062857528387797E-2</v>
      </c>
      <c r="AD2148" s="407">
        <f t="shared" si="75"/>
        <v>0.26294662805750879</v>
      </c>
    </row>
    <row r="2149" spans="20:30" x14ac:dyDescent="0.2">
      <c r="T2149" s="400" t="s">
        <v>36</v>
      </c>
      <c r="U2149" s="413">
        <v>46595</v>
      </c>
      <c r="V2149" s="406">
        <v>1.7997612071305256E-2</v>
      </c>
      <c r="W2149" s="406">
        <v>1.7997399965538365E-2</v>
      </c>
      <c r="X2149" s="407">
        <f t="shared" si="74"/>
        <v>2.1210576689120741E-3</v>
      </c>
      <c r="Z2149" s="400" t="s">
        <v>36</v>
      </c>
      <c r="AA2149" s="413">
        <v>46595</v>
      </c>
      <c r="AB2149" s="406">
        <v>1.8119462493678851E-2</v>
      </c>
      <c r="AC2149" s="406">
        <v>1.8088978661767226E-2</v>
      </c>
      <c r="AD2149" s="407">
        <f t="shared" si="75"/>
        <v>0.3048383191162421</v>
      </c>
    </row>
    <row r="2150" spans="20:30" x14ac:dyDescent="0.2">
      <c r="T2150" s="400" t="s">
        <v>36</v>
      </c>
      <c r="U2150" s="413">
        <v>46602</v>
      </c>
      <c r="V2150" s="406">
        <v>1.8015771296872093E-2</v>
      </c>
      <c r="W2150" s="406">
        <v>1.8015575906153793E-2</v>
      </c>
      <c r="X2150" s="407">
        <f t="shared" si="74"/>
        <v>1.9539071829943744E-3</v>
      </c>
      <c r="Z2150" s="400" t="s">
        <v>36</v>
      </c>
      <c r="AA2150" s="413">
        <v>46602</v>
      </c>
      <c r="AB2150" s="406">
        <v>1.814922864878744E-2</v>
      </c>
      <c r="AC2150" s="406">
        <v>1.811467024701718E-2</v>
      </c>
      <c r="AD2150" s="407">
        <f t="shared" si="75"/>
        <v>0.34558401770259928</v>
      </c>
    </row>
    <row r="2151" spans="20:30" x14ac:dyDescent="0.2">
      <c r="T2151" s="400" t="s">
        <v>36</v>
      </c>
      <c r="U2151" s="413">
        <v>46609</v>
      </c>
      <c r="V2151" s="406">
        <v>1.803363808793227E-2</v>
      </c>
      <c r="W2151" s="406">
        <v>1.8033461357336203E-2</v>
      </c>
      <c r="X2151" s="407">
        <f t="shared" si="74"/>
        <v>1.7673059606732044E-3</v>
      </c>
      <c r="Z2151" s="400" t="s">
        <v>36</v>
      </c>
      <c r="AA2151" s="413">
        <v>46609</v>
      </c>
      <c r="AB2151" s="406">
        <v>1.817844716448621E-2</v>
      </c>
      <c r="AC2151" s="406">
        <v>1.8139929792447884E-2</v>
      </c>
      <c r="AD2151" s="407">
        <f t="shared" si="75"/>
        <v>0.38517372038325559</v>
      </c>
    </row>
    <row r="2152" spans="20:30" x14ac:dyDescent="0.2">
      <c r="T2152" s="400" t="s">
        <v>36</v>
      </c>
      <c r="U2152" s="413">
        <v>46616</v>
      </c>
      <c r="V2152" s="406">
        <v>1.8051211255762666E-2</v>
      </c>
      <c r="W2152" s="406">
        <v>1.8051055143821385E-2</v>
      </c>
      <c r="X2152" s="407">
        <f t="shared" si="74"/>
        <v>1.5611194128031802E-3</v>
      </c>
      <c r="Z2152" s="400" t="s">
        <v>36</v>
      </c>
      <c r="AA2152" s="413">
        <v>46616</v>
      </c>
      <c r="AB2152" s="406">
        <v>1.8207114548732403E-2</v>
      </c>
      <c r="AC2152" s="406">
        <v>1.816475480634025E-2</v>
      </c>
      <c r="AD2152" s="407">
        <f t="shared" si="75"/>
        <v>0.42359742392153454</v>
      </c>
    </row>
    <row r="2153" spans="20:30" x14ac:dyDescent="0.2">
      <c r="T2153" s="400" t="s">
        <v>36</v>
      </c>
      <c r="U2153" s="413">
        <v>46623</v>
      </c>
      <c r="V2153" s="406">
        <v>1.8068489611694896E-2</v>
      </c>
      <c r="W2153" s="406">
        <v>1.8068356090342037E-2</v>
      </c>
      <c r="X2153" s="407">
        <f t="shared" si="74"/>
        <v>1.3352135285957245E-3</v>
      </c>
      <c r="Z2153" s="400" t="s">
        <v>36</v>
      </c>
      <c r="AA2153" s="413">
        <v>46623</v>
      </c>
      <c r="AB2153" s="406">
        <v>1.8235227309473745E-2</v>
      </c>
      <c r="AC2153" s="406">
        <v>1.8189142796992457E-2</v>
      </c>
      <c r="AD2153" s="407">
        <f t="shared" si="75"/>
        <v>0.46084512481288364</v>
      </c>
    </row>
    <row r="2154" spans="20:30" x14ac:dyDescent="0.2">
      <c r="T2154" s="400" t="s">
        <v>36</v>
      </c>
      <c r="U2154" s="413">
        <v>46630</v>
      </c>
      <c r="V2154" s="406">
        <v>1.8085471966999493E-2</v>
      </c>
      <c r="W2154" s="406">
        <v>1.8085363021639281E-2</v>
      </c>
      <c r="X2154" s="407">
        <f t="shared" si="74"/>
        <v>1.0894536021238688E-3</v>
      </c>
      <c r="Z2154" s="400" t="s">
        <v>36</v>
      </c>
      <c r="AA2154" s="413">
        <v>46630</v>
      </c>
      <c r="AB2154" s="406">
        <v>1.8262781954705948E-2</v>
      </c>
      <c r="AC2154" s="406">
        <v>1.8213091272685038E-2</v>
      </c>
      <c r="AD2154" s="407">
        <f t="shared" si="75"/>
        <v>0.49690682020910037</v>
      </c>
    </row>
    <row r="2155" spans="20:30" x14ac:dyDescent="0.2">
      <c r="T2155" s="400" t="s">
        <v>36</v>
      </c>
      <c r="U2155" s="413">
        <v>46637</v>
      </c>
      <c r="V2155" s="406">
        <v>1.8102157133012654E-2</v>
      </c>
      <c r="W2155" s="406">
        <v>1.8102074762450494E-2</v>
      </c>
      <c r="X2155" s="407">
        <f t="shared" si="74"/>
        <v>8.2370562159289618E-4</v>
      </c>
      <c r="Z2155" s="400" t="s">
        <v>36</v>
      </c>
      <c r="AA2155" s="413">
        <v>46637</v>
      </c>
      <c r="AB2155" s="406">
        <v>1.8289774992356074E-2</v>
      </c>
      <c r="AC2155" s="406">
        <v>1.8236597741738022E-2</v>
      </c>
      <c r="AD2155" s="407">
        <f t="shared" si="75"/>
        <v>0.53177250618052097</v>
      </c>
    </row>
    <row r="2156" spans="20:30" x14ac:dyDescent="0.2">
      <c r="T2156" s="400" t="s">
        <v>36</v>
      </c>
      <c r="U2156" s="413">
        <v>46644</v>
      </c>
      <c r="V2156" s="406">
        <v>1.8118543921032404E-2</v>
      </c>
      <c r="W2156" s="406">
        <v>1.8118490137509678E-2</v>
      </c>
      <c r="X2156" s="407">
        <f t="shared" si="74"/>
        <v>5.3783522725725508E-4</v>
      </c>
      <c r="Z2156" s="400" t="s">
        <v>36</v>
      </c>
      <c r="AA2156" s="413">
        <v>46644</v>
      </c>
      <c r="AB2156" s="406">
        <v>1.8316202930398325E-2</v>
      </c>
      <c r="AC2156" s="406">
        <v>1.8259659712406961E-2</v>
      </c>
      <c r="AD2156" s="407">
        <f t="shared" si="75"/>
        <v>0.56543217991363726</v>
      </c>
    </row>
    <row r="2157" spans="20:30" x14ac:dyDescent="0.2">
      <c r="T2157" s="400" t="s">
        <v>36</v>
      </c>
      <c r="U2157" s="413">
        <v>46651</v>
      </c>
      <c r="V2157" s="406">
        <v>1.8134631142353155E-2</v>
      </c>
      <c r="W2157" s="406">
        <v>1.8134607971570408E-2</v>
      </c>
      <c r="X2157" s="407">
        <f t="shared" si="74"/>
        <v>2.3170782747355956E-4</v>
      </c>
      <c r="Z2157" s="400" t="s">
        <v>36</v>
      </c>
      <c r="AA2157" s="413">
        <v>46651</v>
      </c>
      <c r="AB2157" s="406">
        <v>1.8342062276784102E-2</v>
      </c>
      <c r="AC2157" s="406">
        <v>1.8282274693021502E-2</v>
      </c>
      <c r="AD2157" s="407">
        <f t="shared" si="75"/>
        <v>0.59787583762599406</v>
      </c>
    </row>
    <row r="2158" spans="20:30" x14ac:dyDescent="0.2">
      <c r="T2158" s="400" t="s">
        <v>36</v>
      </c>
      <c r="U2158" s="413">
        <v>46658</v>
      </c>
      <c r="V2158" s="406">
        <v>1.8150417608300475E-2</v>
      </c>
      <c r="W2158" s="406">
        <v>1.8150427089348026E-2</v>
      </c>
      <c r="X2158" s="407">
        <f t="shared" si="74"/>
        <v>-9.481047551218591E-5</v>
      </c>
      <c r="Z2158" s="400" t="s">
        <v>36</v>
      </c>
      <c r="AA2158" s="413">
        <v>46658</v>
      </c>
      <c r="AB2158" s="406">
        <v>1.8367349539488053E-2</v>
      </c>
      <c r="AC2158" s="406">
        <v>1.8304440191846412E-2</v>
      </c>
      <c r="AD2158" s="407">
        <f t="shared" si="75"/>
        <v>0.62909347641641045</v>
      </c>
    </row>
    <row r="2159" spans="20:30" x14ac:dyDescent="0.2">
      <c r="T2159" s="400" t="s">
        <v>36</v>
      </c>
      <c r="U2159" s="413">
        <v>46665</v>
      </c>
      <c r="V2159" s="406">
        <v>1.8165902130149545E-2</v>
      </c>
      <c r="W2159" s="406">
        <v>1.8165946315600152E-2</v>
      </c>
      <c r="X2159" s="407">
        <f t="shared" si="74"/>
        <v>-4.4185450607386878E-4</v>
      </c>
      <c r="Z2159" s="400" t="s">
        <v>36</v>
      </c>
      <c r="AA2159" s="413">
        <v>46665</v>
      </c>
      <c r="AB2159" s="406">
        <v>1.8392061226449367E-2</v>
      </c>
      <c r="AC2159" s="406">
        <v>1.8326153717185083E-2</v>
      </c>
      <c r="AD2159" s="407">
        <f t="shared" si="75"/>
        <v>0.65907509264283992</v>
      </c>
    </row>
    <row r="2160" spans="20:30" x14ac:dyDescent="0.2">
      <c r="T2160" s="400" t="s">
        <v>36</v>
      </c>
      <c r="U2160" s="413">
        <v>46672</v>
      </c>
      <c r="V2160" s="406">
        <v>1.8181083519241401E-2</v>
      </c>
      <c r="W2160" s="406">
        <v>1.8181164475046138E-2</v>
      </c>
      <c r="X2160" s="407">
        <f t="shared" si="74"/>
        <v>-8.0955804736965176E-4</v>
      </c>
      <c r="Z2160" s="400" t="s">
        <v>36</v>
      </c>
      <c r="AA2160" s="413">
        <v>46672</v>
      </c>
      <c r="AB2160" s="406">
        <v>1.8416193845652962E-2</v>
      </c>
      <c r="AC2160" s="406">
        <v>1.8347412777333569E-2</v>
      </c>
      <c r="AD2160" s="407">
        <f t="shared" si="75"/>
        <v>0.68781068319392213</v>
      </c>
    </row>
    <row r="2161" spans="20:30" x14ac:dyDescent="0.2">
      <c r="T2161" s="400" t="s">
        <v>36</v>
      </c>
      <c r="U2161" s="413">
        <v>46679</v>
      </c>
      <c r="V2161" s="406">
        <v>1.8195960586844064E-2</v>
      </c>
      <c r="W2161" s="406">
        <v>1.8196080392448123E-2</v>
      </c>
      <c r="X2161" s="407">
        <f t="shared" si="74"/>
        <v>-1.1980560405897012E-3</v>
      </c>
      <c r="Z2161" s="400" t="s">
        <v>36</v>
      </c>
      <c r="AA2161" s="413">
        <v>46679</v>
      </c>
      <c r="AB2161" s="406">
        <v>1.8439743905048166E-2</v>
      </c>
      <c r="AC2161" s="406">
        <v>1.8368214880580453E-2</v>
      </c>
      <c r="AD2161" s="407">
        <f t="shared" si="75"/>
        <v>0.71529024467713309</v>
      </c>
    </row>
    <row r="2162" spans="20:30" x14ac:dyDescent="0.2">
      <c r="T2162" s="400" t="s">
        <v>36</v>
      </c>
      <c r="U2162" s="413">
        <v>46686</v>
      </c>
      <c r="V2162" s="406">
        <v>1.821053214429029E-2</v>
      </c>
      <c r="W2162" s="406">
        <v>1.82106928925173E-2</v>
      </c>
      <c r="X2162" s="407">
        <f t="shared" si="74"/>
        <v>-1.6074822701064861E-3</v>
      </c>
      <c r="Z2162" s="400" t="s">
        <v>36</v>
      </c>
      <c r="AA2162" s="413">
        <v>46686</v>
      </c>
      <c r="AB2162" s="406">
        <v>1.8462707912593589E-2</v>
      </c>
      <c r="AC2162" s="406">
        <v>1.8388557535228743E-2</v>
      </c>
      <c r="AD2162" s="407">
        <f t="shared" si="75"/>
        <v>0.74150377364846221</v>
      </c>
    </row>
    <row r="2163" spans="20:30" x14ac:dyDescent="0.2">
      <c r="T2163" s="400" t="s">
        <v>36</v>
      </c>
      <c r="U2163" s="413">
        <v>46693</v>
      </c>
      <c r="V2163" s="406">
        <v>1.82247970028864E-2</v>
      </c>
      <c r="W2163" s="406">
        <v>1.8225000800007954E-2</v>
      </c>
      <c r="X2163" s="407">
        <f t="shared" si="74"/>
        <v>-2.0379712155349505E-3</v>
      </c>
      <c r="Z2163" s="400" t="s">
        <v>36</v>
      </c>
      <c r="AA2163" s="413">
        <v>46693</v>
      </c>
      <c r="AB2163" s="406">
        <v>1.8485082376246614E-2</v>
      </c>
      <c r="AC2163" s="406">
        <v>1.8408438249550817E-2</v>
      </c>
      <c r="AD2163" s="407">
        <f t="shared" si="75"/>
        <v>0.76644126695796921</v>
      </c>
    </row>
    <row r="2164" spans="20:30" x14ac:dyDescent="0.2">
      <c r="T2164" s="400" t="s">
        <v>36</v>
      </c>
      <c r="U2164" s="413">
        <v>46700</v>
      </c>
      <c r="V2164" s="406">
        <v>1.8238753973922637E-2</v>
      </c>
      <c r="W2164" s="406">
        <v>1.8239002939658314E-2</v>
      </c>
      <c r="X2164" s="407">
        <f t="shared" si="74"/>
        <v>-2.4896573567675939E-3</v>
      </c>
      <c r="Z2164" s="400" t="s">
        <v>36</v>
      </c>
      <c r="AA2164" s="413">
        <v>46700</v>
      </c>
      <c r="AB2164" s="406">
        <v>1.8506863803973431E-2</v>
      </c>
      <c r="AC2164" s="406">
        <v>1.842785453184493E-2</v>
      </c>
      <c r="AD2164" s="407">
        <f t="shared" si="75"/>
        <v>0.79009272128501706</v>
      </c>
    </row>
    <row r="2165" spans="20:30" x14ac:dyDescent="0.2">
      <c r="T2165" s="400" t="s">
        <v>36</v>
      </c>
      <c r="U2165" s="413">
        <v>46707</v>
      </c>
      <c r="V2165" s="406">
        <v>1.8252401868708419E-2</v>
      </c>
      <c r="W2165" s="406">
        <v>1.8252698136202734E-2</v>
      </c>
      <c r="X2165" s="407">
        <f t="shared" si="74"/>
        <v>-2.962674943152166E-3</v>
      </c>
      <c r="Z2165" s="400" t="s">
        <v>36</v>
      </c>
      <c r="AA2165" s="413">
        <v>46707</v>
      </c>
      <c r="AB2165" s="406">
        <v>1.8528048703726117E-2</v>
      </c>
      <c r="AC2165" s="406">
        <v>1.844680389041246E-2</v>
      </c>
      <c r="AD2165" s="407">
        <f t="shared" si="75"/>
        <v>0.8124481331365716</v>
      </c>
    </row>
    <row r="2166" spans="20:30" x14ac:dyDescent="0.2">
      <c r="T2166" s="400" t="s">
        <v>36</v>
      </c>
      <c r="U2166" s="413">
        <v>46714</v>
      </c>
      <c r="V2166" s="406">
        <v>1.8265739498560089E-2</v>
      </c>
      <c r="W2166" s="406">
        <v>1.826608521437097E-2</v>
      </c>
      <c r="X2166" s="407">
        <f t="shared" si="74"/>
        <v>-3.457158108816083E-3</v>
      </c>
      <c r="Z2166" s="400" t="s">
        <v>36</v>
      </c>
      <c r="AA2166" s="413">
        <v>46714</v>
      </c>
      <c r="AB2166" s="406">
        <v>1.8548633583487909E-2</v>
      </c>
      <c r="AC2166" s="406">
        <v>1.8465283833533918E-2</v>
      </c>
      <c r="AD2166" s="407">
        <f t="shared" si="75"/>
        <v>0.83349749953991192</v>
      </c>
    </row>
    <row r="2167" spans="20:30" x14ac:dyDescent="0.2">
      <c r="T2167" s="400" t="s">
        <v>36</v>
      </c>
      <c r="U2167" s="413">
        <v>46721</v>
      </c>
      <c r="V2167" s="406">
        <v>1.827876567475558E-2</v>
      </c>
      <c r="W2167" s="406">
        <v>1.8279162998923897E-2</v>
      </c>
      <c r="X2167" s="407">
        <f t="shared" si="74"/>
        <v>-3.9732416831639306E-3</v>
      </c>
      <c r="Z2167" s="400" t="s">
        <v>36</v>
      </c>
      <c r="AA2167" s="413">
        <v>46721</v>
      </c>
      <c r="AB2167" s="406">
        <v>1.8568614951181263E-2</v>
      </c>
      <c r="AC2167" s="406">
        <v>1.8483291869516062E-2</v>
      </c>
      <c r="AD2167" s="407">
        <f t="shared" si="75"/>
        <v>0.8532308166520064</v>
      </c>
    </row>
    <row r="2168" spans="20:30" x14ac:dyDescent="0.2">
      <c r="T2168" s="400" t="s">
        <v>36</v>
      </c>
      <c r="U2168" s="413">
        <v>46728</v>
      </c>
      <c r="V2168" s="406">
        <v>1.8291479208626022E-2</v>
      </c>
      <c r="W2168" s="406">
        <v>1.8291930314571454E-2</v>
      </c>
      <c r="X2168" s="407">
        <f t="shared" si="74"/>
        <v>-4.5110594543151805E-3</v>
      </c>
      <c r="Z2168" s="400" t="s">
        <v>36</v>
      </c>
      <c r="AA2168" s="413">
        <v>46728</v>
      </c>
      <c r="AB2168" s="406">
        <v>1.8587989314805382E-2</v>
      </c>
      <c r="AC2168" s="406">
        <v>1.8500825506644447E-2</v>
      </c>
      <c r="AD2168" s="407">
        <f t="shared" si="75"/>
        <v>0.87163808160935219</v>
      </c>
    </row>
    <row r="2169" spans="20:30" x14ac:dyDescent="0.2">
      <c r="T2169" s="400" t="s">
        <v>36</v>
      </c>
      <c r="U2169" s="413">
        <v>46735</v>
      </c>
      <c r="V2169" s="406">
        <v>1.830387891147461E-2</v>
      </c>
      <c r="W2169" s="406">
        <v>1.8304385986065184E-2</v>
      </c>
      <c r="X2169" s="407">
        <f t="shared" si="74"/>
        <v>-5.0707459057358628E-3</v>
      </c>
      <c r="Z2169" s="400" t="s">
        <v>36</v>
      </c>
      <c r="AA2169" s="413">
        <v>46735</v>
      </c>
      <c r="AB2169" s="406">
        <v>1.8606753182285364E-2</v>
      </c>
      <c r="AC2169" s="406">
        <v>1.8517882253217897E-2</v>
      </c>
      <c r="AD2169" s="407">
        <f t="shared" si="75"/>
        <v>0.88870929067466631</v>
      </c>
    </row>
    <row r="2170" spans="20:30" x14ac:dyDescent="0.2">
      <c r="T2170" s="400" t="s">
        <v>36</v>
      </c>
      <c r="U2170" s="413">
        <v>46742</v>
      </c>
      <c r="V2170" s="406">
        <v>1.8315963594600658E-2</v>
      </c>
      <c r="W2170" s="406">
        <v>1.831652883815282E-2</v>
      </c>
      <c r="X2170" s="407">
        <f t="shared" si="74"/>
        <v>-5.6524355216205913E-3</v>
      </c>
      <c r="Z2170" s="400" t="s">
        <v>36</v>
      </c>
      <c r="AA2170" s="413">
        <v>46742</v>
      </c>
      <c r="AB2170" s="406">
        <v>1.862490306161162E-2</v>
      </c>
      <c r="AC2170" s="406">
        <v>1.8534459617514518E-2</v>
      </c>
      <c r="AD2170" s="407">
        <f t="shared" si="75"/>
        <v>0.90443444097101922</v>
      </c>
    </row>
    <row r="2171" spans="20:30" x14ac:dyDescent="0.2">
      <c r="T2171" s="400" t="s">
        <v>36</v>
      </c>
      <c r="U2171" s="413">
        <v>46749</v>
      </c>
      <c r="V2171" s="406">
        <v>1.8327732069310036E-2</v>
      </c>
      <c r="W2171" s="406">
        <v>1.8328357695553996E-2</v>
      </c>
      <c r="X2171" s="407">
        <f t="shared" si="74"/>
        <v>-6.2562624396009237E-3</v>
      </c>
      <c r="Z2171" s="400" t="s">
        <v>36</v>
      </c>
      <c r="AA2171" s="413">
        <v>46749</v>
      </c>
      <c r="AB2171" s="406">
        <v>1.8642435460722664E-2</v>
      </c>
      <c r="AC2171" s="406">
        <v>1.8550555107836708E-2</v>
      </c>
      <c r="AD2171" s="407">
        <f t="shared" si="75"/>
        <v>0.91880352885955618</v>
      </c>
    </row>
    <row r="2172" spans="20:30" x14ac:dyDescent="0.2">
      <c r="T2172" s="400" t="s">
        <v>36</v>
      </c>
      <c r="U2172" s="413">
        <v>46756</v>
      </c>
      <c r="V2172" s="406">
        <v>1.8360682775446772E-2</v>
      </c>
      <c r="W2172" s="406">
        <v>1.8361371818403169E-2</v>
      </c>
      <c r="X2172" s="407">
        <f t="shared" si="74"/>
        <v>-6.8904295639701796E-3</v>
      </c>
      <c r="Z2172" s="400" t="s">
        <v>36</v>
      </c>
      <c r="AA2172" s="413">
        <v>46756</v>
      </c>
      <c r="AB2172" s="406">
        <v>1.8681221854640783E-2</v>
      </c>
      <c r="AC2172" s="406">
        <v>1.8587931960779663E-2</v>
      </c>
      <c r="AD2172" s="407">
        <f t="shared" si="75"/>
        <v>0.9328989386112041</v>
      </c>
    </row>
    <row r="2173" spans="20:30" x14ac:dyDescent="0.2">
      <c r="T2173" s="400" t="s">
        <v>36</v>
      </c>
      <c r="U2173" s="413">
        <v>46763</v>
      </c>
      <c r="V2173" s="406">
        <v>1.8400590476057199E-2</v>
      </c>
      <c r="W2173" s="406">
        <v>1.8401345625897472E-2</v>
      </c>
      <c r="X2173" s="407">
        <f t="shared" si="74"/>
        <v>-7.5514984027372223E-3</v>
      </c>
      <c r="Z2173" s="400" t="s">
        <v>36</v>
      </c>
      <c r="AA2173" s="413">
        <v>46763</v>
      </c>
      <c r="AB2173" s="406">
        <v>1.8726799970313287E-2</v>
      </c>
      <c r="AC2173" s="406">
        <v>1.8632198144932773E-2</v>
      </c>
      <c r="AD2173" s="407">
        <f t="shared" si="75"/>
        <v>0.94601825380513649</v>
      </c>
    </row>
    <row r="2174" spans="20:30" x14ac:dyDescent="0.2">
      <c r="T2174" s="400" t="s">
        <v>36</v>
      </c>
      <c r="U2174" s="413">
        <v>46770</v>
      </c>
      <c r="V2174" s="406">
        <v>1.841143281723474E-2</v>
      </c>
      <c r="W2174" s="406">
        <v>1.8412255255427612E-2</v>
      </c>
      <c r="X2174" s="407">
        <f t="shared" si="74"/>
        <v>-8.2243819287189379E-3</v>
      </c>
      <c r="Z2174" s="400" t="s">
        <v>36</v>
      </c>
      <c r="AA2174" s="413">
        <v>46770</v>
      </c>
      <c r="AB2174" s="406">
        <v>1.8742501877959495E-2</v>
      </c>
      <c r="AC2174" s="406">
        <v>1.8646873158755694E-2</v>
      </c>
      <c r="AD2174" s="407">
        <f t="shared" si="75"/>
        <v>0.9562871920380106</v>
      </c>
    </row>
    <row r="2175" spans="20:30" x14ac:dyDescent="0.2">
      <c r="T2175" s="400" t="s">
        <v>36</v>
      </c>
      <c r="U2175" s="413">
        <v>46777</v>
      </c>
      <c r="V2175" s="406">
        <v>1.8424158068003217E-2</v>
      </c>
      <c r="W2175" s="406">
        <v>1.8425026980949142E-2</v>
      </c>
      <c r="X2175" s="407">
        <f t="shared" si="74"/>
        <v>-8.6891294592481017E-3</v>
      </c>
      <c r="Z2175" s="400" t="s">
        <v>36</v>
      </c>
      <c r="AA2175" s="413">
        <v>46777</v>
      </c>
      <c r="AB2175" s="406">
        <v>1.8757570607239947E-2</v>
      </c>
      <c r="AC2175" s="406">
        <v>1.8661054984258327E-2</v>
      </c>
      <c r="AD2175" s="407">
        <f t="shared" si="75"/>
        <v>0.96515622981619553</v>
      </c>
    </row>
    <row r="2176" spans="20:30" x14ac:dyDescent="0.2">
      <c r="T2176" s="400" t="s">
        <v>36</v>
      </c>
      <c r="U2176" s="413">
        <v>46784</v>
      </c>
      <c r="V2176" s="406">
        <v>1.8442676593355255E-2</v>
      </c>
      <c r="W2176" s="406">
        <v>1.8443529068226858E-2</v>
      </c>
      <c r="X2176" s="407">
        <f t="shared" si="74"/>
        <v>-8.5247487160294844E-3</v>
      </c>
      <c r="Z2176" s="400" t="s">
        <v>36</v>
      </c>
      <c r="AA2176" s="413">
        <v>46784</v>
      </c>
      <c r="AB2176" s="406">
        <v>1.8772002656551712E-2</v>
      </c>
      <c r="AC2176" s="406">
        <v>1.8674741122909285E-2</v>
      </c>
      <c r="AD2176" s="407">
        <f t="shared" si="75"/>
        <v>0.97261533642426645</v>
      </c>
    </row>
    <row r="2177" spans="20:30" x14ac:dyDescent="0.2">
      <c r="T2177" s="400" t="s">
        <v>36</v>
      </c>
      <c r="U2177" s="413">
        <v>46791</v>
      </c>
      <c r="V2177" s="406">
        <v>1.8461286551385916E-2</v>
      </c>
      <c r="W2177" s="406">
        <v>1.8462118205280272E-2</v>
      </c>
      <c r="X2177" s="407">
        <f t="shared" si="74"/>
        <v>-8.3165389435507775E-3</v>
      </c>
      <c r="Z2177" s="400" t="s">
        <v>36</v>
      </c>
      <c r="AA2177" s="413">
        <v>46791</v>
      </c>
      <c r="AB2177" s="406">
        <v>1.8785794524284485E-2</v>
      </c>
      <c r="AC2177" s="406">
        <v>1.8687929076189241E-2</v>
      </c>
      <c r="AD2177" s="407">
        <f t="shared" si="75"/>
        <v>0.97865448095244001</v>
      </c>
    </row>
    <row r="2178" spans="20:30" x14ac:dyDescent="0.2">
      <c r="T2178" s="400" t="s">
        <v>36</v>
      </c>
      <c r="U2178" s="413">
        <v>46798</v>
      </c>
      <c r="V2178" s="406">
        <v>1.847963498446625E-2</v>
      </c>
      <c r="W2178" s="406">
        <v>1.8480445083286331E-2</v>
      </c>
      <c r="X2178" s="407">
        <f t="shared" si="74"/>
        <v>-8.1009882008098444E-3</v>
      </c>
      <c r="Z2178" s="400" t="s">
        <v>36</v>
      </c>
      <c r="AA2178" s="413">
        <v>46798</v>
      </c>
      <c r="AB2178" s="406">
        <v>1.8798942708854356E-2</v>
      </c>
      <c r="AC2178" s="406">
        <v>1.8700616345543718E-2</v>
      </c>
      <c r="AD2178" s="407">
        <f t="shared" si="75"/>
        <v>0.98326363310637799</v>
      </c>
    </row>
    <row r="2179" spans="20:30" x14ac:dyDescent="0.2">
      <c r="T2179" s="400" t="s">
        <v>36</v>
      </c>
      <c r="U2179" s="413">
        <v>46805</v>
      </c>
      <c r="V2179" s="406">
        <v>1.8497720829724004E-2</v>
      </c>
      <c r="W2179" s="406">
        <v>1.8498508635148788E-2</v>
      </c>
      <c r="X2179" s="407">
        <f t="shared" si="74"/>
        <v>-7.8780542478451565E-3</v>
      </c>
      <c r="Z2179" s="400" t="s">
        <v>36</v>
      </c>
      <c r="AA2179" s="413">
        <v>46805</v>
      </c>
      <c r="AB2179" s="406">
        <v>1.8811443708622502E-2</v>
      </c>
      <c r="AC2179" s="406">
        <v>1.8712800432452822E-2</v>
      </c>
      <c r="AD2179" s="407">
        <f t="shared" si="75"/>
        <v>0.98643276169679828</v>
      </c>
    </row>
    <row r="2180" spans="20:30" x14ac:dyDescent="0.2">
      <c r="T2180" s="400" t="s">
        <v>36</v>
      </c>
      <c r="U2180" s="413">
        <v>46812</v>
      </c>
      <c r="V2180" s="406">
        <v>1.8515543024307669E-2</v>
      </c>
      <c r="W2180" s="406">
        <v>1.8516307793745693E-2</v>
      </c>
      <c r="X2180" s="407">
        <f t="shared" si="74"/>
        <v>-7.6476943802403219E-3</v>
      </c>
      <c r="Z2180" s="400" t="s">
        <v>36</v>
      </c>
      <c r="AA2180" s="413">
        <v>46812</v>
      </c>
      <c r="AB2180" s="406">
        <v>1.882329402198752E-2</v>
      </c>
      <c r="AC2180" s="406">
        <v>1.8724478838372877E-2</v>
      </c>
      <c r="AD2180" s="407">
        <f t="shared" si="75"/>
        <v>0.98815183614642943</v>
      </c>
    </row>
    <row r="2181" spans="20:30" x14ac:dyDescent="0.2">
      <c r="T2181" s="400" t="s">
        <v>36</v>
      </c>
      <c r="U2181" s="413">
        <v>46819</v>
      </c>
      <c r="V2181" s="406">
        <v>1.8533100505316733E-2</v>
      </c>
      <c r="W2181" s="406">
        <v>1.8533841491998944E-2</v>
      </c>
      <c r="X2181" s="407">
        <f t="shared" si="74"/>
        <v>-7.4098668221070363E-3</v>
      </c>
      <c r="Z2181" s="400" t="s">
        <v>36</v>
      </c>
      <c r="AA2181" s="413">
        <v>46819</v>
      </c>
      <c r="AB2181" s="406">
        <v>1.8834490147361767E-2</v>
      </c>
      <c r="AC2181" s="406">
        <v>1.873564906478262E-2</v>
      </c>
      <c r="AD2181" s="407">
        <f t="shared" si="75"/>
        <v>0.98841082579147199</v>
      </c>
    </row>
    <row r="2182" spans="20:30" x14ac:dyDescent="0.2">
      <c r="T2182" s="400" t="s">
        <v>36</v>
      </c>
      <c r="U2182" s="413">
        <v>46826</v>
      </c>
      <c r="V2182" s="406">
        <v>1.8550392209894784E-2</v>
      </c>
      <c r="W2182" s="406">
        <v>1.8551108662816458E-2</v>
      </c>
      <c r="X2182" s="407">
        <f t="shared" si="74"/>
        <v>-7.1645292167368813E-3</v>
      </c>
      <c r="Z2182" s="400" t="s">
        <v>36</v>
      </c>
      <c r="AA2182" s="413">
        <v>46826</v>
      </c>
      <c r="AB2182" s="406">
        <v>1.8845028583113169E-2</v>
      </c>
      <c r="AC2182" s="406">
        <v>1.8746308613125172E-2</v>
      </c>
      <c r="AD2182" s="407">
        <f t="shared" si="75"/>
        <v>0.98719969987996758</v>
      </c>
    </row>
    <row r="2183" spans="20:30" x14ac:dyDescent="0.2">
      <c r="T2183" s="400" t="s">
        <v>36</v>
      </c>
      <c r="U2183" s="413">
        <v>46833</v>
      </c>
      <c r="V2183" s="406">
        <v>1.8567417075159267E-2</v>
      </c>
      <c r="W2183" s="406">
        <v>1.8568108239091611E-2</v>
      </c>
      <c r="X2183" s="407">
        <f t="shared" si="74"/>
        <v>-6.9116393234397444E-3</v>
      </c>
      <c r="Z2183" s="400" t="s">
        <v>36</v>
      </c>
      <c r="AA2183" s="413">
        <v>46833</v>
      </c>
      <c r="AB2183" s="406">
        <v>1.8854905827657066E-2</v>
      </c>
      <c r="AC2183" s="406">
        <v>1.8756454984900129E-2</v>
      </c>
      <c r="AD2183" s="407">
        <f t="shared" si="75"/>
        <v>0.98450842756937074</v>
      </c>
    </row>
    <row r="2184" spans="20:30" x14ac:dyDescent="0.2">
      <c r="T2184" s="400" t="s">
        <v>36</v>
      </c>
      <c r="U2184" s="413">
        <v>46840</v>
      </c>
      <c r="V2184" s="406">
        <v>1.8584174038248243E-2</v>
      </c>
      <c r="W2184" s="406">
        <v>1.8584839153715175E-2</v>
      </c>
      <c r="X2184" s="407">
        <f t="shared" ref="X2184:X2247" si="76">(V2184-W2184)*10000</f>
        <v>-6.6511546693154289E-3</v>
      </c>
      <c r="Z2184" s="400" t="s">
        <v>36</v>
      </c>
      <c r="AA2184" s="413">
        <v>46840</v>
      </c>
      <c r="AB2184" s="406">
        <v>1.8864118379374958E-2</v>
      </c>
      <c r="AC2184" s="406">
        <v>1.8766085681536031E-2</v>
      </c>
      <c r="AD2184" s="407">
        <f t="shared" ref="AD2184:AD2247" si="77">(AB2184-AC2184)*10000</f>
        <v>0.98032697838926897</v>
      </c>
    </row>
    <row r="2185" spans="20:30" x14ac:dyDescent="0.2">
      <c r="T2185" s="400" t="s">
        <v>36</v>
      </c>
      <c r="U2185" s="413">
        <v>46847</v>
      </c>
      <c r="V2185" s="406">
        <v>1.8600662036285413E-2</v>
      </c>
      <c r="W2185" s="406">
        <v>1.8601300339598344E-2</v>
      </c>
      <c r="X2185" s="407">
        <f t="shared" si="76"/>
        <v>-6.3830331293104892E-3</v>
      </c>
      <c r="Z2185" s="400" t="s">
        <v>36</v>
      </c>
      <c r="AA2185" s="413">
        <v>46847</v>
      </c>
      <c r="AB2185" s="406">
        <v>1.8872662736671951E-2</v>
      </c>
      <c r="AC2185" s="406">
        <v>1.8775198204529265E-2</v>
      </c>
      <c r="AD2185" s="407">
        <f t="shared" si="77"/>
        <v>0.97464532142686044</v>
      </c>
    </row>
    <row r="2186" spans="20:30" x14ac:dyDescent="0.2">
      <c r="T2186" s="400" t="s">
        <v>36</v>
      </c>
      <c r="U2186" s="413">
        <v>46854</v>
      </c>
      <c r="V2186" s="406">
        <v>1.8616880006414874E-2</v>
      </c>
      <c r="W2186" s="406">
        <v>1.8617490729661082E-2</v>
      </c>
      <c r="X2186" s="407">
        <f t="shared" si="76"/>
        <v>-6.107232462075618E-3</v>
      </c>
      <c r="Z2186" s="400" t="s">
        <v>36</v>
      </c>
      <c r="AA2186" s="413">
        <v>46854</v>
      </c>
      <c r="AB2186" s="406">
        <v>1.8880535397918306E-2</v>
      </c>
      <c r="AC2186" s="406">
        <v>1.8783790055327799E-2</v>
      </c>
      <c r="AD2186" s="407">
        <f t="shared" si="77"/>
        <v>0.96745342590506822</v>
      </c>
    </row>
    <row r="2187" spans="20:30" x14ac:dyDescent="0.2">
      <c r="T2187" s="400" t="s">
        <v>36</v>
      </c>
      <c r="U2187" s="413">
        <v>46861</v>
      </c>
      <c r="V2187" s="406">
        <v>1.8632826885743196E-2</v>
      </c>
      <c r="W2187" s="406">
        <v>1.8633409256785815E-2</v>
      </c>
      <c r="X2187" s="407">
        <f t="shared" si="76"/>
        <v>-5.8237104261921191E-3</v>
      </c>
      <c r="Z2187" s="400" t="s">
        <v>36</v>
      </c>
      <c r="AA2187" s="413">
        <v>46861</v>
      </c>
      <c r="AB2187" s="406">
        <v>1.8887732861518753E-2</v>
      </c>
      <c r="AC2187" s="406">
        <v>1.8791858735412278E-2</v>
      </c>
      <c r="AD2187" s="407">
        <f t="shared" si="77"/>
        <v>0.95874126106475221</v>
      </c>
    </row>
    <row r="2188" spans="20:30" x14ac:dyDescent="0.2">
      <c r="T2188" s="400" t="s">
        <v>36</v>
      </c>
      <c r="U2188" s="413">
        <v>46868</v>
      </c>
      <c r="V2188" s="406">
        <v>1.8648501611397084E-2</v>
      </c>
      <c r="W2188" s="406">
        <v>1.864905485387508E-2</v>
      </c>
      <c r="X2188" s="407">
        <f t="shared" si="76"/>
        <v>-5.5324247799637405E-3</v>
      </c>
      <c r="Z2188" s="400" t="s">
        <v>36</v>
      </c>
      <c r="AA2188" s="413">
        <v>46868</v>
      </c>
      <c r="AB2188" s="406">
        <v>1.8894251625876931E-2</v>
      </c>
      <c r="AC2188" s="406">
        <v>1.8799401746225873E-2</v>
      </c>
      <c r="AD2188" s="407">
        <f t="shared" si="77"/>
        <v>0.94849879651057867</v>
      </c>
    </row>
    <row r="2189" spans="20:30" x14ac:dyDescent="0.2">
      <c r="T2189" s="400" t="s">
        <v>36</v>
      </c>
      <c r="U2189" s="413">
        <v>46875</v>
      </c>
      <c r="V2189" s="406">
        <v>1.8663903120512002E-2</v>
      </c>
      <c r="W2189" s="406">
        <v>1.866442645384014E-2</v>
      </c>
      <c r="X2189" s="407">
        <f t="shared" si="76"/>
        <v>-5.23333328138198E-3</v>
      </c>
      <c r="Z2189" s="400" t="s">
        <v>36</v>
      </c>
      <c r="AA2189" s="413">
        <v>46875</v>
      </c>
      <c r="AB2189" s="406">
        <v>1.8900088189372003E-2</v>
      </c>
      <c r="AC2189" s="406">
        <v>1.8806416589255526E-2</v>
      </c>
      <c r="AD2189" s="407">
        <f t="shared" si="77"/>
        <v>0.93671600116477372</v>
      </c>
    </row>
    <row r="2190" spans="20:30" x14ac:dyDescent="0.2">
      <c r="T2190" s="400" t="s">
        <v>36</v>
      </c>
      <c r="U2190" s="413">
        <v>46882</v>
      </c>
      <c r="V2190" s="406">
        <v>1.8679030350231829E-2</v>
      </c>
      <c r="W2190" s="406">
        <v>1.8679522989577462E-2</v>
      </c>
      <c r="X2190" s="407">
        <f t="shared" si="76"/>
        <v>-4.9263934563323342E-3</v>
      </c>
      <c r="Z2190" s="400" t="s">
        <v>36</v>
      </c>
      <c r="AA2190" s="413">
        <v>46882</v>
      </c>
      <c r="AB2190" s="406">
        <v>1.8905239050404334E-2</v>
      </c>
      <c r="AC2190" s="406">
        <v>1.8812900765961794E-2</v>
      </c>
      <c r="AD2190" s="407">
        <f t="shared" si="77"/>
        <v>0.92338284442539798</v>
      </c>
    </row>
    <row r="2191" spans="20:30" x14ac:dyDescent="0.2">
      <c r="T2191" s="400" t="s">
        <v>36</v>
      </c>
      <c r="U2191" s="413">
        <v>46889</v>
      </c>
      <c r="V2191" s="406">
        <v>1.8693882237662614E-2</v>
      </c>
      <c r="W2191" s="406">
        <v>1.8694343393992056E-2</v>
      </c>
      <c r="X2191" s="407">
        <f t="shared" si="76"/>
        <v>-4.6115632944265794E-3</v>
      </c>
      <c r="Z2191" s="400" t="s">
        <v>36</v>
      </c>
      <c r="AA2191" s="413">
        <v>46889</v>
      </c>
      <c r="AB2191" s="406">
        <v>1.8909700707360446E-2</v>
      </c>
      <c r="AC2191" s="406">
        <v>1.8818851777813634E-2</v>
      </c>
      <c r="AD2191" s="407">
        <f t="shared" si="77"/>
        <v>0.90848929546812063</v>
      </c>
    </row>
    <row r="2192" spans="20:30" x14ac:dyDescent="0.2">
      <c r="T2192" s="400" t="s">
        <v>36</v>
      </c>
      <c r="U2192" s="413">
        <v>46896</v>
      </c>
      <c r="V2192" s="406">
        <v>1.8708457719930804E-2</v>
      </c>
      <c r="W2192" s="406">
        <v>1.8708886599997723E-2</v>
      </c>
      <c r="X2192" s="407">
        <f t="shared" si="76"/>
        <v>-4.288800669188797E-3</v>
      </c>
      <c r="Z2192" s="400" t="s">
        <v>36</v>
      </c>
      <c r="AA2192" s="413">
        <v>46896</v>
      </c>
      <c r="AB2192" s="406">
        <v>1.891346965863604E-2</v>
      </c>
      <c r="AC2192" s="406">
        <v>1.8824267126265205E-2</v>
      </c>
      <c r="AD2192" s="407">
        <f t="shared" si="77"/>
        <v>0.89202532370834953</v>
      </c>
    </row>
    <row r="2193" spans="20:30" x14ac:dyDescent="0.2">
      <c r="T2193" s="400" t="s">
        <v>36</v>
      </c>
      <c r="U2193" s="413">
        <v>46903</v>
      </c>
      <c r="V2193" s="406">
        <v>1.8722755734182382E-2</v>
      </c>
      <c r="W2193" s="406">
        <v>1.8723151540469746E-2</v>
      </c>
      <c r="X2193" s="407">
        <f t="shared" si="76"/>
        <v>-3.9580628736352041E-3</v>
      </c>
      <c r="Z2193" s="400" t="s">
        <v>36</v>
      </c>
      <c r="AA2193" s="413">
        <v>46903</v>
      </c>
      <c r="AB2193" s="406">
        <v>1.8916542402634705E-2</v>
      </c>
      <c r="AC2193" s="406">
        <v>1.8829144312789613E-2</v>
      </c>
      <c r="AD2193" s="407">
        <f t="shared" si="77"/>
        <v>0.8739808984509212</v>
      </c>
    </row>
    <row r="2194" spans="20:30" x14ac:dyDescent="0.2">
      <c r="T2194" s="400" t="s">
        <v>36</v>
      </c>
      <c r="U2194" s="413">
        <v>46910</v>
      </c>
      <c r="V2194" s="406">
        <v>1.8736775217537208E-2</v>
      </c>
      <c r="W2194" s="406">
        <v>1.8737137148338488E-2</v>
      </c>
      <c r="X2194" s="407">
        <f t="shared" si="76"/>
        <v>-3.6193080128060773E-3</v>
      </c>
      <c r="Z2194" s="400" t="s">
        <v>36</v>
      </c>
      <c r="AA2194" s="413">
        <v>46910</v>
      </c>
      <c r="AB2194" s="406">
        <v>1.8918915437721874E-2</v>
      </c>
      <c r="AC2194" s="406">
        <v>1.8833480838856272E-2</v>
      </c>
      <c r="AD2194" s="407">
        <f t="shared" si="77"/>
        <v>0.85434598865601763</v>
      </c>
    </row>
    <row r="2195" spans="20:30" x14ac:dyDescent="0.2">
      <c r="T2195" s="400" t="s">
        <v>36</v>
      </c>
      <c r="U2195" s="413">
        <v>46917</v>
      </c>
      <c r="V2195" s="406">
        <v>1.8750515107123226E-2</v>
      </c>
      <c r="W2195" s="406">
        <v>1.8750842356472754E-2</v>
      </c>
      <c r="X2195" s="407">
        <f t="shared" si="76"/>
        <v>-3.2724934952849116E-3</v>
      </c>
      <c r="Z2195" s="400" t="s">
        <v>36</v>
      </c>
      <c r="AA2195" s="413">
        <v>46917</v>
      </c>
      <c r="AB2195" s="406">
        <v>1.8920585262316613E-2</v>
      </c>
      <c r="AC2195" s="406">
        <v>1.8837274205918481E-2</v>
      </c>
      <c r="AD2195" s="407">
        <f t="shared" si="77"/>
        <v>0.833110563981318</v>
      </c>
    </row>
    <row r="2196" spans="20:30" x14ac:dyDescent="0.2">
      <c r="T2196" s="400" t="s">
        <v>36</v>
      </c>
      <c r="U2196" s="413">
        <v>46924</v>
      </c>
      <c r="V2196" s="406">
        <v>1.8763974340065191E-2</v>
      </c>
      <c r="W2196" s="406">
        <v>1.8764266097819362E-2</v>
      </c>
      <c r="X2196" s="407">
        <f t="shared" si="76"/>
        <v>-2.917577541713956E-3</v>
      </c>
      <c r="Z2196" s="400" t="s">
        <v>36</v>
      </c>
      <c r="AA2196" s="413">
        <v>46924</v>
      </c>
      <c r="AB2196" s="406">
        <v>1.8921548374810346E-2</v>
      </c>
      <c r="AC2196" s="406">
        <v>1.8840521915471579E-2</v>
      </c>
      <c r="AD2196" s="407">
        <f t="shared" si="77"/>
        <v>0.81026459338766343</v>
      </c>
    </row>
    <row r="2197" spans="20:30" x14ac:dyDescent="0.2">
      <c r="T2197" s="400" t="s">
        <v>36</v>
      </c>
      <c r="U2197" s="413">
        <v>46931</v>
      </c>
      <c r="V2197" s="406">
        <v>1.8777151853484327E-2</v>
      </c>
      <c r="W2197" s="406">
        <v>1.8777407305251952E-2</v>
      </c>
      <c r="X2197" s="407">
        <f t="shared" si="76"/>
        <v>-2.5545176762439836E-3</v>
      </c>
      <c r="Z2197" s="400" t="s">
        <v>36</v>
      </c>
      <c r="AA2197" s="413">
        <v>46931</v>
      </c>
      <c r="AB2197" s="406">
        <v>1.8921801273577673E-2</v>
      </c>
      <c r="AC2197" s="406">
        <v>1.8843221468947961E-2</v>
      </c>
      <c r="AD2197" s="407">
        <f t="shared" si="77"/>
        <v>0.78579804629712313</v>
      </c>
    </row>
    <row r="2198" spans="20:30" x14ac:dyDescent="0.2">
      <c r="T2198" s="400" t="s">
        <v>36</v>
      </c>
      <c r="U2198" s="413">
        <v>46938</v>
      </c>
      <c r="V2198" s="406">
        <v>1.8790046584533381E-2</v>
      </c>
      <c r="W2198" s="406">
        <v>1.8790264911664044E-2</v>
      </c>
      <c r="X2198" s="407">
        <f t="shared" si="76"/>
        <v>-2.1832713066258225E-3</v>
      </c>
      <c r="Z2198" s="400" t="s">
        <v>36</v>
      </c>
      <c r="AA2198" s="413">
        <v>46938</v>
      </c>
      <c r="AB2198" s="406">
        <v>1.8921340457034214E-2</v>
      </c>
      <c r="AC2198" s="406">
        <v>1.8845370367833146E-2</v>
      </c>
      <c r="AD2198" s="407">
        <f t="shared" si="77"/>
        <v>0.75970089201068269</v>
      </c>
    </row>
    <row r="2199" spans="20:30" x14ac:dyDescent="0.2">
      <c r="T2199" s="400" t="s">
        <v>36</v>
      </c>
      <c r="U2199" s="413">
        <v>46945</v>
      </c>
      <c r="V2199" s="406">
        <v>1.8802657470314971E-2</v>
      </c>
      <c r="W2199" s="406">
        <v>1.8802837849991864E-2</v>
      </c>
      <c r="X2199" s="407">
        <f t="shared" si="76"/>
        <v>-1.8037967689302215E-3</v>
      </c>
      <c r="Z2199" s="400" t="s">
        <v>36</v>
      </c>
      <c r="AA2199" s="413">
        <v>46945</v>
      </c>
      <c r="AB2199" s="406">
        <v>1.8920162423554574E-2</v>
      </c>
      <c r="AC2199" s="406">
        <v>1.8846966113583961E-2</v>
      </c>
      <c r="AD2199" s="407">
        <f t="shared" si="77"/>
        <v>0.7319630997061275</v>
      </c>
    </row>
    <row r="2200" spans="20:30" x14ac:dyDescent="0.2">
      <c r="T2200" s="400" t="s">
        <v>36</v>
      </c>
      <c r="U2200" s="413">
        <v>46952</v>
      </c>
      <c r="V2200" s="406">
        <v>1.8814983447974609E-2</v>
      </c>
      <c r="W2200" s="406">
        <v>1.881512505311005E-2</v>
      </c>
      <c r="X2200" s="407">
        <f t="shared" si="76"/>
        <v>-1.4160513544039799E-3</v>
      </c>
      <c r="Z2200" s="400" t="s">
        <v>36</v>
      </c>
      <c r="AA2200" s="413">
        <v>46952</v>
      </c>
      <c r="AB2200" s="406">
        <v>1.8918263671541695E-2</v>
      </c>
      <c r="AC2200" s="406">
        <v>1.8848006207663286E-2</v>
      </c>
      <c r="AD2200" s="407">
        <f t="shared" si="77"/>
        <v>0.70257463878408566</v>
      </c>
    </row>
    <row r="2201" spans="20:30" x14ac:dyDescent="0.2">
      <c r="T2201" s="400" t="s">
        <v>36</v>
      </c>
      <c r="U2201" s="413">
        <v>46959</v>
      </c>
      <c r="V2201" s="406">
        <v>1.8827023454619472E-2</v>
      </c>
      <c r="W2201" s="406">
        <v>1.8827125453924502E-2</v>
      </c>
      <c r="X2201" s="407">
        <f t="shared" si="76"/>
        <v>-1.0199930502996502E-3</v>
      </c>
      <c r="Z2201" s="400" t="s">
        <v>36</v>
      </c>
      <c r="AA2201" s="413">
        <v>46959</v>
      </c>
      <c r="AB2201" s="406">
        <v>1.8915640699391629E-2</v>
      </c>
      <c r="AC2201" s="406">
        <v>1.8848488151563082E-2</v>
      </c>
      <c r="AD2201" s="407">
        <f t="shared" si="77"/>
        <v>0.67152547828547293</v>
      </c>
    </row>
    <row r="2202" spans="20:30" x14ac:dyDescent="0.2">
      <c r="T2202" s="400" t="s">
        <v>36</v>
      </c>
      <c r="U2202" s="413">
        <v>46966</v>
      </c>
      <c r="V2202" s="406">
        <v>1.8838776427410608E-2</v>
      </c>
      <c r="W2202" s="406">
        <v>1.8838837985348546E-2</v>
      </c>
      <c r="X2202" s="407">
        <f t="shared" si="76"/>
        <v>-6.1557937938022667E-4</v>
      </c>
      <c r="Z2202" s="400" t="s">
        <v>36</v>
      </c>
      <c r="AA2202" s="413">
        <v>46966</v>
      </c>
      <c r="AB2202" s="406">
        <v>1.8912290005492497E-2</v>
      </c>
      <c r="AC2202" s="406">
        <v>1.8848409446710703E-2</v>
      </c>
      <c r="AD2202" s="407">
        <f t="shared" si="77"/>
        <v>0.63880558781793939</v>
      </c>
    </row>
    <row r="2203" spans="20:30" x14ac:dyDescent="0.2">
      <c r="T2203" s="400" t="s">
        <v>36</v>
      </c>
      <c r="U2203" s="413">
        <v>46973</v>
      </c>
      <c r="V2203" s="406">
        <v>1.8850241303436332E-2</v>
      </c>
      <c r="W2203" s="406">
        <v>1.8850261580280792E-2</v>
      </c>
      <c r="X2203" s="407">
        <f t="shared" si="76"/>
        <v>-2.0276844460431764E-4</v>
      </c>
      <c r="Z2203" s="400" t="s">
        <v>36</v>
      </c>
      <c r="AA2203" s="413">
        <v>46973</v>
      </c>
      <c r="AB2203" s="406">
        <v>1.8908208088225107E-2</v>
      </c>
      <c r="AC2203" s="406">
        <v>1.8847767594597425E-2</v>
      </c>
      <c r="AD2203" s="407">
        <f t="shared" si="77"/>
        <v>0.60440493627682279</v>
      </c>
    </row>
    <row r="2204" spans="20:30" x14ac:dyDescent="0.2">
      <c r="T2204" s="400" t="s">
        <v>36</v>
      </c>
      <c r="U2204" s="413">
        <v>46980</v>
      </c>
      <c r="V2204" s="406">
        <v>1.8861417019861944E-2</v>
      </c>
      <c r="W2204" s="406">
        <v>1.8861395171615555E-2</v>
      </c>
      <c r="X2204" s="407">
        <f t="shared" si="76"/>
        <v>2.1848246389150061E-4</v>
      </c>
      <c r="Z2204" s="400" t="s">
        <v>36</v>
      </c>
      <c r="AA2204" s="413">
        <v>46980</v>
      </c>
      <c r="AB2204" s="406">
        <v>1.8903391446007792E-2</v>
      </c>
      <c r="AC2204" s="406">
        <v>1.8846560096684194E-2</v>
      </c>
      <c r="AD2204" s="407">
        <f t="shared" si="77"/>
        <v>0.56831349323598068</v>
      </c>
    </row>
    <row r="2205" spans="20:30" x14ac:dyDescent="0.2">
      <c r="T2205" s="400" t="s">
        <v>36</v>
      </c>
      <c r="U2205" s="413">
        <v>46987</v>
      </c>
      <c r="V2205" s="406">
        <v>1.8872302513790951E-2</v>
      </c>
      <c r="W2205" s="406">
        <v>1.8872237692266567E-2</v>
      </c>
      <c r="X2205" s="407">
        <f t="shared" si="76"/>
        <v>6.4821524384250928E-4</v>
      </c>
      <c r="Z2205" s="400" t="s">
        <v>36</v>
      </c>
      <c r="AA2205" s="413">
        <v>46987</v>
      </c>
      <c r="AB2205" s="406">
        <v>1.8897836577203602E-2</v>
      </c>
      <c r="AC2205" s="406">
        <v>1.8844784454436755E-2</v>
      </c>
      <c r="AD2205" s="407">
        <f t="shared" si="77"/>
        <v>0.53052122766846654</v>
      </c>
    </row>
    <row r="2206" spans="20:30" x14ac:dyDescent="0.2">
      <c r="T2206" s="400" t="s">
        <v>36</v>
      </c>
      <c r="U2206" s="413">
        <v>46994</v>
      </c>
      <c r="V2206" s="406">
        <v>1.8882896722346248E-2</v>
      </c>
      <c r="W2206" s="406">
        <v>1.8882788075120491E-2</v>
      </c>
      <c r="X2206" s="407">
        <f t="shared" si="76"/>
        <v>1.0864722575776309E-3</v>
      </c>
      <c r="Z2206" s="400" t="s">
        <v>36</v>
      </c>
      <c r="AA2206" s="413">
        <v>46994</v>
      </c>
      <c r="AB2206" s="406">
        <v>1.8891539980247507E-2</v>
      </c>
      <c r="AC2206" s="406">
        <v>1.8842438169325366E-2</v>
      </c>
      <c r="AD2206" s="407">
        <f t="shared" si="77"/>
        <v>0.49101810922141248</v>
      </c>
    </row>
    <row r="2207" spans="20:30" x14ac:dyDescent="0.2">
      <c r="T2207" s="400" t="s">
        <v>36</v>
      </c>
      <c r="U2207" s="413">
        <v>47001</v>
      </c>
      <c r="V2207" s="406">
        <v>1.8893198582692703E-2</v>
      </c>
      <c r="W2207" s="406">
        <v>1.8893045253105957E-2</v>
      </c>
      <c r="X2207" s="407">
        <f t="shared" si="76"/>
        <v>1.5332958674604824E-3</v>
      </c>
      <c r="Z2207" s="400" t="s">
        <v>36</v>
      </c>
      <c r="AA2207" s="413">
        <v>47001</v>
      </c>
      <c r="AB2207" s="406">
        <v>1.8884498153482844E-2</v>
      </c>
      <c r="AC2207" s="406">
        <v>1.8839518742800765E-2</v>
      </c>
      <c r="AD2207" s="407">
        <f t="shared" si="77"/>
        <v>0.44979410682079168</v>
      </c>
    </row>
    <row r="2208" spans="20:30" x14ac:dyDescent="0.2">
      <c r="T2208" s="400" t="s">
        <v>36</v>
      </c>
      <c r="U2208" s="413">
        <v>47008</v>
      </c>
      <c r="V2208" s="406">
        <v>1.8903207031910563E-2</v>
      </c>
      <c r="W2208" s="406">
        <v>1.8903008159101745E-2</v>
      </c>
      <c r="X2208" s="407">
        <f t="shared" si="76"/>
        <v>1.9887280881814018E-3</v>
      </c>
      <c r="Z2208" s="400" t="s">
        <v>36</v>
      </c>
      <c r="AA2208" s="413">
        <v>47008</v>
      </c>
      <c r="AB2208" s="406">
        <v>1.8876707595336013E-2</v>
      </c>
      <c r="AC2208" s="406">
        <v>1.8836023676341414E-2</v>
      </c>
      <c r="AD2208" s="407">
        <f t="shared" si="77"/>
        <v>0.40683918994598861</v>
      </c>
    </row>
    <row r="2209" spans="20:30" x14ac:dyDescent="0.2">
      <c r="T2209" s="400" t="s">
        <v>36</v>
      </c>
      <c r="U2209" s="413">
        <v>47015</v>
      </c>
      <c r="V2209" s="406">
        <v>1.8912921007156764E-2</v>
      </c>
      <c r="W2209" s="406">
        <v>1.8912675726016868E-2</v>
      </c>
      <c r="X2209" s="407">
        <f t="shared" si="76"/>
        <v>2.4528113989549793E-3</v>
      </c>
      <c r="Z2209" s="400" t="s">
        <v>36</v>
      </c>
      <c r="AA2209" s="413">
        <v>47015</v>
      </c>
      <c r="AB2209" s="406">
        <v>1.8868164804198825E-2</v>
      </c>
      <c r="AC2209" s="406">
        <v>1.8831950471405727E-2</v>
      </c>
      <c r="AD2209" s="407">
        <f t="shared" si="77"/>
        <v>0.36214332793098325</v>
      </c>
    </row>
    <row r="2210" spans="20:30" x14ac:dyDescent="0.2">
      <c r="T2210" s="400" t="s">
        <v>36</v>
      </c>
      <c r="U2210" s="413">
        <v>47022</v>
      </c>
      <c r="V2210" s="406">
        <v>1.8922339445572558E-2</v>
      </c>
      <c r="W2210" s="406">
        <v>1.892204688675625E-2</v>
      </c>
      <c r="X2210" s="407">
        <f t="shared" si="76"/>
        <v>2.9255881630815828E-3</v>
      </c>
      <c r="Z2210" s="400" t="s">
        <v>36</v>
      </c>
      <c r="AA2210" s="413">
        <v>47022</v>
      </c>
      <c r="AB2210" s="406">
        <v>1.8858866278451764E-2</v>
      </c>
      <c r="AC2210" s="406">
        <v>1.8827296629478733E-2</v>
      </c>
      <c r="AD2210" s="407">
        <f t="shared" si="77"/>
        <v>0.31569648973030218</v>
      </c>
    </row>
    <row r="2211" spans="20:30" x14ac:dyDescent="0.2">
      <c r="T2211" s="400" t="s">
        <v>36</v>
      </c>
      <c r="U2211" s="413">
        <v>47029</v>
      </c>
      <c r="V2211" s="406">
        <v>1.8931461284248659E-2</v>
      </c>
      <c r="W2211" s="406">
        <v>1.8931120574220656E-2</v>
      </c>
      <c r="X2211" s="407">
        <f t="shared" si="76"/>
        <v>3.4071002800312167E-3</v>
      </c>
      <c r="Z2211" s="400" t="s">
        <v>36</v>
      </c>
      <c r="AA2211" s="413">
        <v>47029</v>
      </c>
      <c r="AB2211" s="406">
        <v>1.8848808516475066E-2</v>
      </c>
      <c r="AC2211" s="406">
        <v>1.8822059652002187E-2</v>
      </c>
      <c r="AD2211" s="407">
        <f t="shared" si="77"/>
        <v>0.26748864472878747</v>
      </c>
    </row>
    <row r="2212" spans="20:30" x14ac:dyDescent="0.2">
      <c r="T2212" s="400" t="s">
        <v>36</v>
      </c>
      <c r="U2212" s="413">
        <v>47036</v>
      </c>
      <c r="V2212" s="406">
        <v>1.8940285460329085E-2</v>
      </c>
      <c r="W2212" s="406">
        <v>1.8939895721317688E-2</v>
      </c>
      <c r="X2212" s="407">
        <f t="shared" si="76"/>
        <v>3.8973901139716105E-3</v>
      </c>
      <c r="Z2212" s="400" t="s">
        <v>36</v>
      </c>
      <c r="AA2212" s="413">
        <v>47036</v>
      </c>
      <c r="AB2212" s="406">
        <v>1.8837988016705713E-2</v>
      </c>
      <c r="AC2212" s="406">
        <v>1.8816237040454976E-2</v>
      </c>
      <c r="AD2212" s="407">
        <f t="shared" si="77"/>
        <v>0.21750976250737436</v>
      </c>
    </row>
    <row r="2213" spans="20:30" x14ac:dyDescent="0.2">
      <c r="T2213" s="400" t="s">
        <v>36</v>
      </c>
      <c r="U2213" s="413">
        <v>47043</v>
      </c>
      <c r="V2213" s="406">
        <v>1.8948810910954138E-2</v>
      </c>
      <c r="W2213" s="406">
        <v>1.8948371260928028E-2</v>
      </c>
      <c r="X2213" s="407">
        <f t="shared" si="76"/>
        <v>4.3965002611071058E-3</v>
      </c>
      <c r="Z2213" s="400" t="s">
        <v>36</v>
      </c>
      <c r="AA2213" s="413">
        <v>47043</v>
      </c>
      <c r="AB2213" s="406">
        <v>1.8826401277498753E-2</v>
      </c>
      <c r="AC2213" s="406">
        <v>1.8809826296295917E-2</v>
      </c>
      <c r="AD2213" s="407">
        <f t="shared" si="77"/>
        <v>0.16574981202836098</v>
      </c>
    </row>
    <row r="2214" spans="20:30" x14ac:dyDescent="0.2">
      <c r="T2214" s="400" t="s">
        <v>36</v>
      </c>
      <c r="U2214" s="413">
        <v>47050</v>
      </c>
      <c r="V2214" s="406">
        <v>1.8957036573236077E-2</v>
      </c>
      <c r="W2214" s="406">
        <v>1.8956546125985484E-2</v>
      </c>
      <c r="X2214" s="407">
        <f t="shared" si="76"/>
        <v>4.9044725059302352E-3</v>
      </c>
      <c r="Z2214" s="400" t="s">
        <v>36</v>
      </c>
      <c r="AA2214" s="413">
        <v>47050</v>
      </c>
      <c r="AB2214" s="406">
        <v>1.8814044797264944E-2</v>
      </c>
      <c r="AC2214" s="406">
        <v>1.8802824921008782E-2</v>
      </c>
      <c r="AD2214" s="407">
        <f t="shared" si="77"/>
        <v>0.11219876256161193</v>
      </c>
    </row>
    <row r="2215" spans="20:30" x14ac:dyDescent="0.2">
      <c r="T2215" s="400" t="s">
        <v>36</v>
      </c>
      <c r="U2215" s="413">
        <v>47057</v>
      </c>
      <c r="V2215" s="406">
        <v>1.8964961384317598E-2</v>
      </c>
      <c r="W2215" s="406">
        <v>1.8964419249373046E-2</v>
      </c>
      <c r="X2215" s="407">
        <f t="shared" si="76"/>
        <v>5.421349445512702E-3</v>
      </c>
      <c r="Z2215" s="400" t="s">
        <v>36</v>
      </c>
      <c r="AA2215" s="413">
        <v>47057</v>
      </c>
      <c r="AB2215" s="406">
        <v>1.8800915074366337E-2</v>
      </c>
      <c r="AC2215" s="406">
        <v>1.8795230416032947E-2</v>
      </c>
      <c r="AD2215" s="407">
        <f t="shared" si="77"/>
        <v>5.6846583333901302E-2</v>
      </c>
    </row>
    <row r="2216" spans="20:30" x14ac:dyDescent="0.2">
      <c r="T2216" s="400" t="s">
        <v>36</v>
      </c>
      <c r="U2216" s="413">
        <v>47064</v>
      </c>
      <c r="V2216" s="406">
        <v>1.8972584281302045E-2</v>
      </c>
      <c r="W2216" s="406">
        <v>1.897198956400396E-2</v>
      </c>
      <c r="X2216" s="407">
        <f t="shared" si="76"/>
        <v>5.9471729808510676E-3</v>
      </c>
      <c r="Z2216" s="400" t="s">
        <v>36</v>
      </c>
      <c r="AA2216" s="413">
        <v>47064</v>
      </c>
      <c r="AB2216" s="406">
        <v>1.8787008607254942E-2</v>
      </c>
      <c r="AC2216" s="406">
        <v>1.8787040282844249E-2</v>
      </c>
      <c r="AD2216" s="407">
        <f t="shared" si="77"/>
        <v>-3.1675589307750274E-4</v>
      </c>
    </row>
    <row r="2217" spans="20:30" x14ac:dyDescent="0.2">
      <c r="T2217" s="400" t="s">
        <v>36</v>
      </c>
      <c r="U2217" s="413">
        <v>47071</v>
      </c>
      <c r="V2217" s="406">
        <v>1.8979904201357801E-2</v>
      </c>
      <c r="W2217" s="406">
        <v>1.8979256002775231E-2</v>
      </c>
      <c r="X2217" s="407">
        <f t="shared" si="76"/>
        <v>6.4819858256945362E-3</v>
      </c>
      <c r="Z2217" s="400" t="s">
        <v>36</v>
      </c>
      <c r="AA2217" s="413">
        <v>47071</v>
      </c>
      <c r="AB2217" s="406">
        <v>1.8772321894274888E-2</v>
      </c>
      <c r="AC2217" s="406">
        <v>1.8778252022919852E-2</v>
      </c>
      <c r="AD2217" s="407">
        <f t="shared" si="77"/>
        <v>-5.9301286449639501E-2</v>
      </c>
    </row>
    <row r="2218" spans="20:30" x14ac:dyDescent="0.2">
      <c r="T2218" s="400" t="s">
        <v>36</v>
      </c>
      <c r="U2218" s="413">
        <v>47078</v>
      </c>
      <c r="V2218" s="406">
        <v>1.8986920081567351E-2</v>
      </c>
      <c r="W2218" s="406">
        <v>1.8986217498579171E-2</v>
      </c>
      <c r="X2218" s="407">
        <f t="shared" si="76"/>
        <v>7.0258298818029474E-3</v>
      </c>
      <c r="Z2218" s="400" t="s">
        <v>36</v>
      </c>
      <c r="AA2218" s="413">
        <v>47078</v>
      </c>
      <c r="AB2218" s="406">
        <v>1.8756851433824388E-2</v>
      </c>
      <c r="AC2218" s="406">
        <v>1.876886313772639E-2</v>
      </c>
      <c r="AD2218" s="407">
        <f t="shared" si="77"/>
        <v>-0.1201170390200193</v>
      </c>
    </row>
    <row r="2219" spans="20:30" x14ac:dyDescent="0.2">
      <c r="T2219" s="400" t="s">
        <v>36</v>
      </c>
      <c r="U2219" s="413">
        <v>47085</v>
      </c>
      <c r="V2219" s="406">
        <v>1.8993630859089696E-2</v>
      </c>
      <c r="W2219" s="406">
        <v>1.8992872984349755E-2</v>
      </c>
      <c r="X2219" s="407">
        <f t="shared" si="76"/>
        <v>7.5787473994073928E-3</v>
      </c>
      <c r="Z2219" s="400" t="s">
        <v>36</v>
      </c>
      <c r="AA2219" s="413">
        <v>47085</v>
      </c>
      <c r="AB2219" s="406">
        <v>1.8740593724308793E-2</v>
      </c>
      <c r="AC2219" s="406">
        <v>1.8758871128708055E-2</v>
      </c>
      <c r="AD2219" s="407">
        <f t="shared" si="77"/>
        <v>-0.18277404399261177</v>
      </c>
    </row>
    <row r="2220" spans="20:30" x14ac:dyDescent="0.2">
      <c r="T2220" s="400" t="s">
        <v>36</v>
      </c>
      <c r="U2220" s="413">
        <v>47092</v>
      </c>
      <c r="V2220" s="406">
        <v>1.9000035471032625E-2</v>
      </c>
      <c r="W2220" s="406">
        <v>1.8999221392946516E-2</v>
      </c>
      <c r="X2220" s="407">
        <f t="shared" si="76"/>
        <v>8.1407808610878263E-3</v>
      </c>
      <c r="Z2220" s="400" t="s">
        <v>36</v>
      </c>
      <c r="AA2220" s="413">
        <v>47092</v>
      </c>
      <c r="AB2220" s="406">
        <v>1.8723545264128463E-2</v>
      </c>
      <c r="AC2220" s="406">
        <v>1.8748273497355951E-2</v>
      </c>
      <c r="AD2220" s="407">
        <f t="shared" si="77"/>
        <v>-0.24728233227487573</v>
      </c>
    </row>
    <row r="2221" spans="20:30" x14ac:dyDescent="0.2">
      <c r="T2221" s="400" t="s">
        <v>36</v>
      </c>
      <c r="U2221" s="413">
        <v>47099</v>
      </c>
      <c r="V2221" s="406">
        <v>1.9006132854545523E-2</v>
      </c>
      <c r="W2221" s="406">
        <v>1.9005261657293739E-2</v>
      </c>
      <c r="X2221" s="407">
        <f t="shared" si="76"/>
        <v>8.7119725178386176E-3</v>
      </c>
      <c r="Z2221" s="400" t="s">
        <v>36</v>
      </c>
      <c r="AA2221" s="413">
        <v>47099</v>
      </c>
      <c r="AB2221" s="406">
        <v>1.8705702551666641E-2</v>
      </c>
      <c r="AC2221" s="406">
        <v>1.8737067745114952E-2</v>
      </c>
      <c r="AD2221" s="407">
        <f t="shared" si="77"/>
        <v>-0.31365193448311401</v>
      </c>
    </row>
    <row r="2222" spans="20:30" x14ac:dyDescent="0.2">
      <c r="T2222" s="400" t="s">
        <v>36</v>
      </c>
      <c r="U2222" s="413">
        <v>47106</v>
      </c>
      <c r="V2222" s="406">
        <v>1.901192194673814E-2</v>
      </c>
      <c r="W2222" s="406">
        <v>1.9010992710299268E-2</v>
      </c>
      <c r="X2222" s="407">
        <f t="shared" si="76"/>
        <v>9.2923643887216079E-3</v>
      </c>
      <c r="Z2222" s="400" t="s">
        <v>36</v>
      </c>
      <c r="AA2222" s="413">
        <v>47106</v>
      </c>
      <c r="AB2222" s="406">
        <v>1.8687062085312213E-2</v>
      </c>
      <c r="AC2222" s="406">
        <v>1.8725251373464778E-2</v>
      </c>
      <c r="AD2222" s="407">
        <f t="shared" si="77"/>
        <v>-0.38189288152565282</v>
      </c>
    </row>
    <row r="2223" spans="20:30" x14ac:dyDescent="0.2">
      <c r="T2223" s="400" t="s">
        <v>36</v>
      </c>
      <c r="U2223" s="413">
        <v>47114</v>
      </c>
      <c r="V2223" s="406">
        <v>1.9017777268630288E-2</v>
      </c>
      <c r="W2223" s="406">
        <v>1.9016784809732318E-2</v>
      </c>
      <c r="X2223" s="407">
        <f t="shared" si="76"/>
        <v>9.9245889796997777E-3</v>
      </c>
      <c r="Z2223" s="400" t="s">
        <v>36</v>
      </c>
      <c r="AA2223" s="413">
        <v>47114</v>
      </c>
      <c r="AB2223" s="406">
        <v>1.8666190648289636E-2</v>
      </c>
      <c r="AC2223" s="406">
        <v>1.8711902681490786E-2</v>
      </c>
      <c r="AD2223" s="407">
        <f t="shared" si="77"/>
        <v>-0.45712033201149999</v>
      </c>
    </row>
    <row r="2224" spans="20:30" x14ac:dyDescent="0.2">
      <c r="T2224" s="400" t="s">
        <v>36</v>
      </c>
      <c r="U2224" s="413">
        <v>47121</v>
      </c>
      <c r="V2224" s="406">
        <v>1.9008404700539289E-2</v>
      </c>
      <c r="W2224" s="406">
        <v>1.9007348803191982E-2</v>
      </c>
      <c r="X2224" s="407">
        <f t="shared" si="76"/>
        <v>1.0558973473073774E-2</v>
      </c>
      <c r="Z2224" s="400" t="s">
        <v>36</v>
      </c>
      <c r="AA2224" s="413">
        <v>47121</v>
      </c>
      <c r="AB2224" s="406">
        <v>1.8629832592527481E-2</v>
      </c>
      <c r="AC2224" s="406">
        <v>1.8683237947319443E-2</v>
      </c>
      <c r="AD2224" s="407">
        <f t="shared" si="77"/>
        <v>-0.534053547919626</v>
      </c>
    </row>
    <row r="2225" spans="20:30" x14ac:dyDescent="0.2">
      <c r="T2225" s="400" t="s">
        <v>36</v>
      </c>
      <c r="U2225" s="413">
        <v>47128</v>
      </c>
      <c r="V2225" s="406">
        <v>1.8976107998144282E-2</v>
      </c>
      <c r="W2225" s="406">
        <v>1.8974993369811167E-2</v>
      </c>
      <c r="X2225" s="407">
        <f t="shared" si="76"/>
        <v>1.1146283331146811E-2</v>
      </c>
      <c r="Z2225" s="400" t="s">
        <v>36</v>
      </c>
      <c r="AA2225" s="413">
        <v>47128</v>
      </c>
      <c r="AB2225" s="406">
        <v>1.8572361959245713E-2</v>
      </c>
      <c r="AC2225" s="406">
        <v>1.8633061580135241E-2</v>
      </c>
      <c r="AD2225" s="407">
        <f t="shared" si="77"/>
        <v>-0.60699620889528161</v>
      </c>
    </row>
    <row r="2226" spans="20:30" x14ac:dyDescent="0.2">
      <c r="T2226" s="400" t="s">
        <v>36</v>
      </c>
      <c r="U2226" s="413">
        <v>47135</v>
      </c>
      <c r="V2226" s="406">
        <v>1.8980596264016009E-2</v>
      </c>
      <c r="W2226" s="406">
        <v>1.8979419909008439E-2</v>
      </c>
      <c r="X2226" s="407">
        <f t="shared" si="76"/>
        <v>1.1763550075705176E-2</v>
      </c>
      <c r="Z2226" s="400" t="s">
        <v>36</v>
      </c>
      <c r="AA2226" s="413">
        <v>47135</v>
      </c>
      <c r="AB2226" s="406">
        <v>1.8550439271814378E-2</v>
      </c>
      <c r="AC2226" s="406">
        <v>1.8618728152104174E-2</v>
      </c>
      <c r="AD2226" s="407">
        <f t="shared" si="77"/>
        <v>-0.68288880289795606</v>
      </c>
    </row>
    <row r="2227" spans="20:30" x14ac:dyDescent="0.2">
      <c r="T2227" s="400" t="s">
        <v>36</v>
      </c>
      <c r="U2227" s="413">
        <v>47142</v>
      </c>
      <c r="V2227" s="406">
        <v>1.898510400799483E-2</v>
      </c>
      <c r="W2227" s="406">
        <v>1.8983871358475721E-2</v>
      </c>
      <c r="X2227" s="407">
        <f t="shared" si="76"/>
        <v>1.2326495191089526E-2</v>
      </c>
      <c r="Z2227" s="400" t="s">
        <v>36</v>
      </c>
      <c r="AA2227" s="413">
        <v>47142</v>
      </c>
      <c r="AB2227" s="406">
        <v>1.8530004078656074E-2</v>
      </c>
      <c r="AC2227" s="406">
        <v>1.8605563220958393E-2</v>
      </c>
      <c r="AD2227" s="407">
        <f t="shared" si="77"/>
        <v>-0.75559142302318583</v>
      </c>
    </row>
    <row r="2228" spans="20:30" x14ac:dyDescent="0.2">
      <c r="T2228" s="400" t="s">
        <v>36</v>
      </c>
      <c r="U2228" s="413">
        <v>47149</v>
      </c>
      <c r="V2228" s="406">
        <v>1.8995053378223933E-2</v>
      </c>
      <c r="W2228" s="406">
        <v>1.8993873012356249E-2</v>
      </c>
      <c r="X2228" s="407">
        <f t="shared" si="76"/>
        <v>1.1803658676833029E-2</v>
      </c>
      <c r="Z2228" s="400" t="s">
        <v>36</v>
      </c>
      <c r="AA2228" s="413">
        <v>47149</v>
      </c>
      <c r="AB2228" s="406">
        <v>1.8548574307911413E-2</v>
      </c>
      <c r="AC2228" s="406">
        <v>1.8622744729222204E-2</v>
      </c>
      <c r="AD2228" s="407">
        <f t="shared" si="77"/>
        <v>-0.74170421310790213</v>
      </c>
    </row>
    <row r="2229" spans="20:30" x14ac:dyDescent="0.2">
      <c r="T2229" s="400" t="s">
        <v>36</v>
      </c>
      <c r="U2229" s="413">
        <v>47156</v>
      </c>
      <c r="V2229" s="406">
        <v>1.9006838467238458E-2</v>
      </c>
      <c r="W2229" s="406">
        <v>1.9005747976279352E-2</v>
      </c>
      <c r="X2229" s="407">
        <f t="shared" si="76"/>
        <v>1.0904909591054335E-2</v>
      </c>
      <c r="Z2229" s="400" t="s">
        <v>36</v>
      </c>
      <c r="AA2229" s="413">
        <v>47156</v>
      </c>
      <c r="AB2229" s="406">
        <v>1.8581136805937766E-2</v>
      </c>
      <c r="AC2229" s="406">
        <v>1.865078341063767E-2</v>
      </c>
      <c r="AD2229" s="407">
        <f t="shared" si="77"/>
        <v>-0.69646604699904335</v>
      </c>
    </row>
    <row r="2230" spans="20:30" x14ac:dyDescent="0.2">
      <c r="T2230" s="400" t="s">
        <v>36</v>
      </c>
      <c r="U2230" s="413">
        <v>47163</v>
      </c>
      <c r="V2230" s="406">
        <v>1.9018387909568429E-2</v>
      </c>
      <c r="W2230" s="406">
        <v>1.9017384927980916E-2</v>
      </c>
      <c r="X2230" s="407">
        <f t="shared" si="76"/>
        <v>1.002981587512608E-2</v>
      </c>
      <c r="Z2230" s="400" t="s">
        <v>36</v>
      </c>
      <c r="AA2230" s="413">
        <v>47163</v>
      </c>
      <c r="AB2230" s="406">
        <v>1.8613347922646382E-2</v>
      </c>
      <c r="AC2230" s="406">
        <v>1.8678515683496096E-2</v>
      </c>
      <c r="AD2230" s="407">
        <f t="shared" si="77"/>
        <v>-0.65167760849714484</v>
      </c>
    </row>
    <row r="2231" spans="20:30" x14ac:dyDescent="0.2">
      <c r="T2231" s="400" t="s">
        <v>36</v>
      </c>
      <c r="U2231" s="413">
        <v>47170</v>
      </c>
      <c r="V2231" s="406">
        <v>1.9029700907066405E-2</v>
      </c>
      <c r="W2231" s="406">
        <v>1.9028783051457863E-2</v>
      </c>
      <c r="X2231" s="407">
        <f t="shared" si="76"/>
        <v>9.1785560854193426E-3</v>
      </c>
      <c r="Z2231" s="400" t="s">
        <v>36</v>
      </c>
      <c r="AA2231" s="413">
        <v>47170</v>
      </c>
      <c r="AB2231" s="406">
        <v>1.8645205446939039E-2</v>
      </c>
      <c r="AC2231" s="406">
        <v>1.8705939769298772E-2</v>
      </c>
      <c r="AD2231" s="407">
        <f t="shared" si="77"/>
        <v>-0.6073432235973244</v>
      </c>
    </row>
    <row r="2232" spans="20:30" x14ac:dyDescent="0.2">
      <c r="T2232" s="400" t="s">
        <v>36</v>
      </c>
      <c r="U2232" s="413">
        <v>47177</v>
      </c>
      <c r="V2232" s="406">
        <v>1.9040776661594323E-2</v>
      </c>
      <c r="W2232" s="406">
        <v>1.9039941530693293E-2</v>
      </c>
      <c r="X2232" s="407">
        <f t="shared" si="76"/>
        <v>8.3513090103071175E-3</v>
      </c>
      <c r="Z2232" s="400" t="s">
        <v>36</v>
      </c>
      <c r="AA2232" s="413">
        <v>47177</v>
      </c>
      <c r="AB2232" s="406">
        <v>1.8676707167704514E-2</v>
      </c>
      <c r="AC2232" s="406">
        <v>1.8733053889568741E-2</v>
      </c>
      <c r="AD2232" s="407">
        <f t="shared" si="77"/>
        <v>-0.56346721864226901</v>
      </c>
    </row>
    <row r="2233" spans="20:30" x14ac:dyDescent="0.2">
      <c r="T2233" s="400" t="s">
        <v>36</v>
      </c>
      <c r="U2233" s="413">
        <v>47184</v>
      </c>
      <c r="V2233" s="406">
        <v>1.9051614374999692E-2</v>
      </c>
      <c r="W2233" s="406">
        <v>1.9050859549702134E-2</v>
      </c>
      <c r="X2233" s="407">
        <f t="shared" si="76"/>
        <v>7.5482529755810379E-3</v>
      </c>
      <c r="Z2233" s="400" t="s">
        <v>36</v>
      </c>
      <c r="AA2233" s="413">
        <v>47184</v>
      </c>
      <c r="AB2233" s="406">
        <v>1.8707850873829368E-2</v>
      </c>
      <c r="AC2233" s="406">
        <v>1.8759856265803804E-2</v>
      </c>
      <c r="AD2233" s="407">
        <f t="shared" si="77"/>
        <v>-0.52005391974436344</v>
      </c>
    </row>
    <row r="2234" spans="20:30" x14ac:dyDescent="0.2">
      <c r="T2234" s="400" t="s">
        <v>36</v>
      </c>
      <c r="U2234" s="413">
        <v>47191</v>
      </c>
      <c r="V2234" s="406">
        <v>1.9062213249139048E-2</v>
      </c>
      <c r="W2234" s="406">
        <v>1.9061536292461993E-2</v>
      </c>
      <c r="X2234" s="407">
        <f t="shared" si="76"/>
        <v>6.76956677055085E-3</v>
      </c>
      <c r="Z2234" s="400" t="s">
        <v>36</v>
      </c>
      <c r="AA2234" s="413">
        <v>47191</v>
      </c>
      <c r="AB2234" s="406">
        <v>1.8738634354209711E-2</v>
      </c>
      <c r="AC2234" s="406">
        <v>1.8786345119511442E-2</v>
      </c>
      <c r="AD2234" s="407">
        <f t="shared" si="77"/>
        <v>-0.47710765301731128</v>
      </c>
    </row>
    <row r="2235" spans="20:30" x14ac:dyDescent="0.2">
      <c r="T2235" s="400" t="s">
        <v>36</v>
      </c>
      <c r="U2235" s="413">
        <v>47198</v>
      </c>
      <c r="V2235" s="406">
        <v>1.9072572485854672E-2</v>
      </c>
      <c r="W2235" s="406">
        <v>1.9071970942994055E-2</v>
      </c>
      <c r="X2235" s="407">
        <f t="shared" si="76"/>
        <v>6.0154286061694928E-3</v>
      </c>
      <c r="Z2235" s="400" t="s">
        <v>36</v>
      </c>
      <c r="AA2235" s="413">
        <v>47198</v>
      </c>
      <c r="AB2235" s="406">
        <v>1.876905539772783E-2</v>
      </c>
      <c r="AC2235" s="406">
        <v>1.8812518672231823E-2</v>
      </c>
      <c r="AD2235" s="407">
        <f t="shared" si="77"/>
        <v>-0.43463274503992982</v>
      </c>
    </row>
    <row r="2236" spans="20:30" x14ac:dyDescent="0.2">
      <c r="T2236" s="400" t="s">
        <v>36</v>
      </c>
      <c r="U2236" s="413">
        <v>47205</v>
      </c>
      <c r="V2236" s="406">
        <v>1.9082691287009658E-2</v>
      </c>
      <c r="W2236" s="406">
        <v>1.908216268528239E-2</v>
      </c>
      <c r="X2236" s="407">
        <f t="shared" si="76"/>
        <v>5.2860172726834631E-3</v>
      </c>
      <c r="Z2236" s="400" t="s">
        <v>36</v>
      </c>
      <c r="AA2236" s="413">
        <v>47205</v>
      </c>
      <c r="AB2236" s="406">
        <v>1.8799111793298674E-2</v>
      </c>
      <c r="AC2236" s="406">
        <v>1.88383751454454E-2</v>
      </c>
      <c r="AD2236" s="407">
        <f t="shared" si="77"/>
        <v>-0.3926335214672616</v>
      </c>
    </row>
    <row r="2237" spans="20:30" x14ac:dyDescent="0.2">
      <c r="T2237" s="400" t="s">
        <v>36</v>
      </c>
      <c r="U2237" s="413">
        <v>47212</v>
      </c>
      <c r="V2237" s="406">
        <v>1.9092568854452489E-2</v>
      </c>
      <c r="W2237" s="406">
        <v>1.9092110703331121E-2</v>
      </c>
      <c r="X2237" s="407">
        <f t="shared" si="76"/>
        <v>4.5815112136721181E-3</v>
      </c>
      <c r="Z2237" s="400" t="s">
        <v>36</v>
      </c>
      <c r="AA2237" s="413">
        <v>47212</v>
      </c>
      <c r="AB2237" s="406">
        <v>1.8828801329799621E-2</v>
      </c>
      <c r="AC2237" s="406">
        <v>1.886391276067638E-2</v>
      </c>
      <c r="AD2237" s="407">
        <f t="shared" si="77"/>
        <v>-0.35111430876758748</v>
      </c>
    </row>
    <row r="2238" spans="20:30" x14ac:dyDescent="0.2">
      <c r="T2238" s="400" t="s">
        <v>36</v>
      </c>
      <c r="U2238" s="413">
        <v>47219</v>
      </c>
      <c r="V2238" s="406">
        <v>1.9102204390028934E-2</v>
      </c>
      <c r="W2238" s="406">
        <v>1.9101814181130054E-2</v>
      </c>
      <c r="X2238" s="407">
        <f t="shared" si="76"/>
        <v>3.9020889888025101E-3</v>
      </c>
      <c r="Z2238" s="400" t="s">
        <v>36</v>
      </c>
      <c r="AA2238" s="413">
        <v>47219</v>
      </c>
      <c r="AB2238" s="406">
        <v>1.8858121796116973E-2</v>
      </c>
      <c r="AC2238" s="406">
        <v>1.8889129739446637E-2</v>
      </c>
      <c r="AD2238" s="407">
        <f t="shared" si="77"/>
        <v>-0.31007943329663945</v>
      </c>
    </row>
    <row r="2239" spans="20:30" x14ac:dyDescent="0.2">
      <c r="T2239" s="400" t="s">
        <v>36</v>
      </c>
      <c r="U2239" s="413">
        <v>47226</v>
      </c>
      <c r="V2239" s="406">
        <v>1.9111597095605365E-2</v>
      </c>
      <c r="W2239" s="406">
        <v>1.9111272302666384E-2</v>
      </c>
      <c r="X2239" s="407">
        <f t="shared" si="76"/>
        <v>3.2479293898129979E-3</v>
      </c>
      <c r="Z2239" s="400" t="s">
        <v>36</v>
      </c>
      <c r="AA2239" s="413">
        <v>47226</v>
      </c>
      <c r="AB2239" s="406">
        <v>1.888707098114599E-2</v>
      </c>
      <c r="AC2239" s="406">
        <v>1.8914024303252674E-2</v>
      </c>
      <c r="AD2239" s="407">
        <f t="shared" si="77"/>
        <v>-0.26953322106684774</v>
      </c>
    </row>
    <row r="2240" spans="20:30" x14ac:dyDescent="0.2">
      <c r="T2240" s="400" t="s">
        <v>36</v>
      </c>
      <c r="U2240" s="413">
        <v>47233</v>
      </c>
      <c r="V2240" s="406">
        <v>1.9120746173010478E-2</v>
      </c>
      <c r="W2240" s="406">
        <v>1.9120484251970587E-2</v>
      </c>
      <c r="X2240" s="407">
        <f t="shared" si="76"/>
        <v>2.6192103989158833E-3</v>
      </c>
      <c r="Z2240" s="400" t="s">
        <v>36</v>
      </c>
      <c r="AA2240" s="413">
        <v>47233</v>
      </c>
      <c r="AB2240" s="406">
        <v>1.8915646673778812E-2</v>
      </c>
      <c r="AC2240" s="406">
        <v>1.8938594673611444E-2</v>
      </c>
      <c r="AD2240" s="407">
        <f t="shared" si="77"/>
        <v>-0.2294799983263221</v>
      </c>
    </row>
    <row r="2241" spans="20:30" x14ac:dyDescent="0.2">
      <c r="T2241" s="400" t="s">
        <v>36</v>
      </c>
      <c r="U2241" s="413">
        <v>47240</v>
      </c>
      <c r="V2241" s="406">
        <v>1.9129650824116315E-2</v>
      </c>
      <c r="W2241" s="406">
        <v>1.9129449213012278E-2</v>
      </c>
      <c r="X2241" s="407">
        <f t="shared" si="76"/>
        <v>2.0161110403718596E-3</v>
      </c>
      <c r="Z2241" s="400" t="s">
        <v>36</v>
      </c>
      <c r="AA2241" s="413">
        <v>47240</v>
      </c>
      <c r="AB2241" s="406">
        <v>1.89438466629159E-2</v>
      </c>
      <c r="AC2241" s="406">
        <v>1.896283907202553E-2</v>
      </c>
      <c r="AD2241" s="407">
        <f t="shared" si="77"/>
        <v>-0.18992409109630515</v>
      </c>
    </row>
    <row r="2242" spans="20:30" x14ac:dyDescent="0.2">
      <c r="T2242" s="400" t="s">
        <v>36</v>
      </c>
      <c r="U2242" s="413">
        <v>47247</v>
      </c>
      <c r="V2242" s="406">
        <v>1.9138310250780562E-2</v>
      </c>
      <c r="W2242" s="406">
        <v>1.9138166369804525E-2</v>
      </c>
      <c r="X2242" s="407">
        <f t="shared" si="76"/>
        <v>1.4388097603623695E-3</v>
      </c>
      <c r="Z2242" s="400" t="s">
        <v>36</v>
      </c>
      <c r="AA2242" s="413">
        <v>47247</v>
      </c>
      <c r="AB2242" s="406">
        <v>1.8971668737442934E-2</v>
      </c>
      <c r="AC2242" s="406">
        <v>1.8986755720029582E-2</v>
      </c>
      <c r="AD2242" s="407">
        <f t="shared" si="77"/>
        <v>-0.15086982586648423</v>
      </c>
    </row>
    <row r="2243" spans="20:30" x14ac:dyDescent="0.2">
      <c r="T2243" s="400" t="s">
        <v>36</v>
      </c>
      <c r="U2243" s="413">
        <v>47254</v>
      </c>
      <c r="V2243" s="406">
        <v>1.9146723654835E-2</v>
      </c>
      <c r="W2243" s="406">
        <v>1.9146634906322856E-2</v>
      </c>
      <c r="X2243" s="407">
        <f t="shared" si="76"/>
        <v>8.8748512143410618E-4</v>
      </c>
      <c r="Z2243" s="400" t="s">
        <v>36</v>
      </c>
      <c r="AA2243" s="413">
        <v>47254</v>
      </c>
      <c r="AB2243" s="406">
        <v>1.8999110686242299E-2</v>
      </c>
      <c r="AC2243" s="406">
        <v>1.9010342839097638E-2</v>
      </c>
      <c r="AD2243" s="407">
        <f t="shared" si="77"/>
        <v>-0.11232152855339406</v>
      </c>
    </row>
    <row r="2244" spans="20:30" x14ac:dyDescent="0.2">
      <c r="T2244" s="400" t="s">
        <v>36</v>
      </c>
      <c r="U2244" s="413">
        <v>47261</v>
      </c>
      <c r="V2244" s="406">
        <v>1.9154890238154421E-2</v>
      </c>
      <c r="W2244" s="406">
        <v>1.9154854006597336E-2</v>
      </c>
      <c r="X2244" s="407">
        <f t="shared" si="76"/>
        <v>3.6231557084404065E-4</v>
      </c>
      <c r="Z2244" s="400" t="s">
        <v>36</v>
      </c>
      <c r="AA2244" s="413">
        <v>47261</v>
      </c>
      <c r="AB2244" s="406">
        <v>1.9026170298227146E-2</v>
      </c>
      <c r="AC2244" s="406">
        <v>1.9033598650792995E-2</v>
      </c>
      <c r="AD2244" s="407">
        <f t="shared" si="77"/>
        <v>-7.4283525658483396E-2</v>
      </c>
    </row>
    <row r="2245" spans="20:30" x14ac:dyDescent="0.2">
      <c r="T2245" s="400" t="s">
        <v>36</v>
      </c>
      <c r="U2245" s="413">
        <v>47268</v>
      </c>
      <c r="V2245" s="406">
        <v>1.9162809202576059E-2</v>
      </c>
      <c r="W2245" s="406">
        <v>1.9162822854597247E-2</v>
      </c>
      <c r="X2245" s="407">
        <f t="shared" si="76"/>
        <v>-1.3652021187138264E-4</v>
      </c>
      <c r="Z2245" s="400" t="s">
        <v>36</v>
      </c>
      <c r="AA2245" s="413">
        <v>47268</v>
      </c>
      <c r="AB2245" s="406">
        <v>1.9052845362272291E-2</v>
      </c>
      <c r="AC2245" s="406">
        <v>1.90565213765834E-2</v>
      </c>
      <c r="AD2245" s="407">
        <f t="shared" si="77"/>
        <v>-3.6760143111089216E-2</v>
      </c>
    </row>
    <row r="2246" spans="20:30" x14ac:dyDescent="0.2">
      <c r="T2246" s="400" t="s">
        <v>36</v>
      </c>
      <c r="U2246" s="413">
        <v>47275</v>
      </c>
      <c r="V2246" s="406">
        <v>1.9170479749945804E-2</v>
      </c>
      <c r="W2246" s="406">
        <v>1.9170540634335195E-2</v>
      </c>
      <c r="X2246" s="407">
        <f t="shared" si="76"/>
        <v>-6.0884389391224758E-4</v>
      </c>
      <c r="Z2246" s="400" t="s">
        <v>36</v>
      </c>
      <c r="AA2246" s="413">
        <v>47275</v>
      </c>
      <c r="AB2246" s="406">
        <v>1.9079133667260263E-2</v>
      </c>
      <c r="AC2246" s="406">
        <v>1.9079109238002934E-2</v>
      </c>
      <c r="AD2246" s="407">
        <f t="shared" si="77"/>
        <v>2.4429257328845155E-4</v>
      </c>
    </row>
    <row r="2247" spans="20:30" x14ac:dyDescent="0.2">
      <c r="T2247" s="400" t="s">
        <v>36</v>
      </c>
      <c r="U2247" s="413">
        <v>47282</v>
      </c>
      <c r="V2247" s="406">
        <v>1.9177901082129502E-2</v>
      </c>
      <c r="W2247" s="406">
        <v>1.9178006529797398E-2</v>
      </c>
      <c r="X2247" s="407">
        <f t="shared" si="76"/>
        <v>-1.0544766789605253E-3</v>
      </c>
      <c r="Z2247" s="400" t="s">
        <v>36</v>
      </c>
      <c r="AA2247" s="413">
        <v>47282</v>
      </c>
      <c r="AB2247" s="406">
        <v>1.9105033002127257E-2</v>
      </c>
      <c r="AC2247" s="406">
        <v>1.9101360456547478E-2</v>
      </c>
      <c r="AD2247" s="407">
        <f t="shared" si="77"/>
        <v>3.6725455797789741E-2</v>
      </c>
    </row>
    <row r="2248" spans="20:30" x14ac:dyDescent="0.2">
      <c r="T2248" s="400" t="s">
        <v>36</v>
      </c>
      <c r="U2248" s="413">
        <v>47289</v>
      </c>
      <c r="V2248" s="406">
        <v>1.9185072400978258E-2</v>
      </c>
      <c r="W2248" s="406">
        <v>1.9185219725001545E-2</v>
      </c>
      <c r="X2248" s="407">
        <f t="shared" ref="X2248:X2311" si="78">(V2248-W2248)*10000</f>
        <v>-1.4732402328632155E-3</v>
      </c>
      <c r="Z2248" s="400" t="s">
        <v>36</v>
      </c>
      <c r="AA2248" s="413">
        <v>47289</v>
      </c>
      <c r="AB2248" s="406">
        <v>1.9130541155712527E-2</v>
      </c>
      <c r="AC2248" s="406">
        <v>1.912327325374414E-2</v>
      </c>
      <c r="AD2248" s="407">
        <f t="shared" ref="AD2248:AD2311" si="79">(AB2248-AC2248)*10000</f>
        <v>7.2679019683871693E-2</v>
      </c>
    </row>
    <row r="2249" spans="20:30" x14ac:dyDescent="0.2">
      <c r="T2249" s="400" t="s">
        <v>36</v>
      </c>
      <c r="U2249" s="413">
        <v>47296</v>
      </c>
      <c r="V2249" s="406">
        <v>1.91919929083515E-2</v>
      </c>
      <c r="W2249" s="406">
        <v>1.9192179403927288E-2</v>
      </c>
      <c r="X2249" s="407">
        <f t="shared" si="78"/>
        <v>-1.8649557578798159E-3</v>
      </c>
      <c r="Z2249" s="400" t="s">
        <v>36</v>
      </c>
      <c r="AA2249" s="413">
        <v>47296</v>
      </c>
      <c r="AB2249" s="406">
        <v>1.9155655916931805E-2</v>
      </c>
      <c r="AC2249" s="406">
        <v>1.9144845851093179E-2</v>
      </c>
      <c r="AD2249" s="407">
        <f t="shared" si="79"/>
        <v>0.10810065838626204</v>
      </c>
    </row>
    <row r="2250" spans="20:30" x14ac:dyDescent="0.2">
      <c r="T2250" s="400" t="s">
        <v>36</v>
      </c>
      <c r="U2250" s="413">
        <v>47303</v>
      </c>
      <c r="V2250" s="406">
        <v>1.9198661806071177E-2</v>
      </c>
      <c r="W2250" s="406">
        <v>1.9198884750574623E-2</v>
      </c>
      <c r="X2250" s="407">
        <f t="shared" si="78"/>
        <v>-2.2294450344531591E-3</v>
      </c>
      <c r="Z2250" s="400" t="s">
        <v>36</v>
      </c>
      <c r="AA2250" s="413">
        <v>47303</v>
      </c>
      <c r="AB2250" s="406">
        <v>1.9180375074696641E-2</v>
      </c>
      <c r="AC2250" s="406">
        <v>1.9166076470114757E-2</v>
      </c>
      <c r="AD2250" s="407">
        <f t="shared" si="79"/>
        <v>0.1429860458188395</v>
      </c>
    </row>
    <row r="2251" spans="20:30" x14ac:dyDescent="0.2">
      <c r="T2251" s="400" t="s">
        <v>36</v>
      </c>
      <c r="U2251" s="413">
        <v>47310</v>
      </c>
      <c r="V2251" s="406">
        <v>1.920507829602508E-2</v>
      </c>
      <c r="W2251" s="406">
        <v>1.9205334948951429E-2</v>
      </c>
      <c r="X2251" s="407">
        <f t="shared" si="78"/>
        <v>-2.5665292634896586E-3</v>
      </c>
      <c r="Z2251" s="400" t="s">
        <v>36</v>
      </c>
      <c r="AA2251" s="413">
        <v>47310</v>
      </c>
      <c r="AB2251" s="406">
        <v>1.9204696417855566E-2</v>
      </c>
      <c r="AC2251" s="406">
        <v>1.9186963332336413E-2</v>
      </c>
      <c r="AD2251" s="407">
        <f t="shared" si="79"/>
        <v>0.17733085519153202</v>
      </c>
    </row>
    <row r="2252" spans="20:30" x14ac:dyDescent="0.2">
      <c r="T2252" s="400" t="s">
        <v>36</v>
      </c>
      <c r="U2252" s="413">
        <v>47317</v>
      </c>
      <c r="V2252" s="406">
        <v>1.9211241580051542E-2</v>
      </c>
      <c r="W2252" s="406">
        <v>1.9211529183027643E-2</v>
      </c>
      <c r="X2252" s="407">
        <f t="shared" si="78"/>
        <v>-2.8760297610119778E-3</v>
      </c>
      <c r="Z2252" s="400" t="s">
        <v>36</v>
      </c>
      <c r="AA2252" s="413">
        <v>47317</v>
      </c>
      <c r="AB2252" s="406">
        <v>1.9228617735333273E-2</v>
      </c>
      <c r="AC2252" s="406">
        <v>1.9207504659212431E-2</v>
      </c>
      <c r="AD2252" s="407">
        <f t="shared" si="79"/>
        <v>0.21113076120841956</v>
      </c>
    </row>
    <row r="2253" spans="20:30" x14ac:dyDescent="0.2">
      <c r="T2253" s="400" t="s">
        <v>36</v>
      </c>
      <c r="U2253" s="413">
        <v>47324</v>
      </c>
      <c r="V2253" s="406">
        <v>1.9217150859997163E-2</v>
      </c>
      <c r="W2253" s="406">
        <v>1.9217466636839271E-2</v>
      </c>
      <c r="X2253" s="407">
        <f t="shared" si="78"/>
        <v>-3.1577684210873369E-3</v>
      </c>
      <c r="Z2253" s="400" t="s">
        <v>36</v>
      </c>
      <c r="AA2253" s="413">
        <v>47324</v>
      </c>
      <c r="AB2253" s="406">
        <v>1.9252136816003067E-2</v>
      </c>
      <c r="AC2253" s="406">
        <v>1.9227698672320361E-2</v>
      </c>
      <c r="AD2253" s="407">
        <f t="shared" si="79"/>
        <v>0.24438143682706248</v>
      </c>
    </row>
    <row r="2254" spans="20:30" x14ac:dyDescent="0.2">
      <c r="T2254" s="400" t="s">
        <v>36</v>
      </c>
      <c r="U2254" s="413">
        <v>47331</v>
      </c>
      <c r="V2254" s="406">
        <v>1.9222805337716895E-2</v>
      </c>
      <c r="W2254" s="406">
        <v>1.9223146494361149E-2</v>
      </c>
      <c r="X2254" s="407">
        <f t="shared" si="78"/>
        <v>-3.4115664425404812E-3</v>
      </c>
      <c r="Z2254" s="400" t="s">
        <v>36</v>
      </c>
      <c r="AA2254" s="413">
        <v>47331</v>
      </c>
      <c r="AB2254" s="406">
        <v>1.9275251448767787E-2</v>
      </c>
      <c r="AC2254" s="406">
        <v>1.9247543593129537E-2</v>
      </c>
      <c r="AD2254" s="407">
        <f t="shared" si="79"/>
        <v>0.27707855638249568</v>
      </c>
    </row>
    <row r="2255" spans="20:30" x14ac:dyDescent="0.2">
      <c r="T2255" s="400" t="s">
        <v>36</v>
      </c>
      <c r="U2255" s="413">
        <v>47338</v>
      </c>
      <c r="V2255" s="406">
        <v>1.9228204215073545E-2</v>
      </c>
      <c r="W2255" s="406">
        <v>1.9228567939587469E-2</v>
      </c>
      <c r="X2255" s="407">
        <f t="shared" si="78"/>
        <v>-3.6372451392430172E-3</v>
      </c>
      <c r="Z2255" s="400" t="s">
        <v>36</v>
      </c>
      <c r="AA2255" s="413">
        <v>47338</v>
      </c>
      <c r="AB2255" s="406">
        <v>1.9297959422524484E-2</v>
      </c>
      <c r="AC2255" s="406">
        <v>1.9267037643174129E-2</v>
      </c>
      <c r="AD2255" s="407">
        <f t="shared" si="79"/>
        <v>0.30921779350354811</v>
      </c>
    </row>
    <row r="2256" spans="20:30" x14ac:dyDescent="0.2">
      <c r="T2256" s="400" t="s">
        <v>36</v>
      </c>
      <c r="U2256" s="413">
        <v>47345</v>
      </c>
      <c r="V2256" s="406">
        <v>1.9233346693903575E-2</v>
      </c>
      <c r="W2256" s="406">
        <v>1.9233730156532302E-2</v>
      </c>
      <c r="X2256" s="407">
        <f t="shared" si="78"/>
        <v>-3.834626287266274E-3</v>
      </c>
      <c r="Z2256" s="400" t="s">
        <v>36</v>
      </c>
      <c r="AA2256" s="413">
        <v>47345</v>
      </c>
      <c r="AB2256" s="406">
        <v>1.9320258526153232E-2</v>
      </c>
      <c r="AC2256" s="406">
        <v>1.9286179043960974E-2</v>
      </c>
      <c r="AD2256" s="407">
        <f t="shared" si="79"/>
        <v>0.34079482192257704</v>
      </c>
    </row>
    <row r="2257" spans="20:30" x14ac:dyDescent="0.2">
      <c r="T2257" s="400" t="s">
        <v>36</v>
      </c>
      <c r="U2257" s="413">
        <v>47352</v>
      </c>
      <c r="V2257" s="406">
        <v>1.9238231976074927E-2</v>
      </c>
      <c r="W2257" s="406">
        <v>1.9238632329171685E-2</v>
      </c>
      <c r="X2257" s="407">
        <f t="shared" si="78"/>
        <v>-4.0035309675778841E-3</v>
      </c>
      <c r="Z2257" s="400" t="s">
        <v>36</v>
      </c>
      <c r="AA2257" s="413">
        <v>47352</v>
      </c>
      <c r="AB2257" s="406">
        <v>1.9342146548551674E-2</v>
      </c>
      <c r="AC2257" s="406">
        <v>1.9304966016981048E-2</v>
      </c>
      <c r="AD2257" s="407">
        <f t="shared" si="79"/>
        <v>0.37180531570625563</v>
      </c>
    </row>
    <row r="2258" spans="20:30" x14ac:dyDescent="0.2">
      <c r="T2258" s="400" t="s">
        <v>36</v>
      </c>
      <c r="U2258" s="413">
        <v>47359</v>
      </c>
      <c r="V2258" s="406">
        <v>1.9242859263416994E-2</v>
      </c>
      <c r="W2258" s="406">
        <v>1.9243273641535611E-2</v>
      </c>
      <c r="X2258" s="407">
        <f t="shared" si="78"/>
        <v>-4.1437811861694263E-3</v>
      </c>
      <c r="Z2258" s="400" t="s">
        <v>36</v>
      </c>
      <c r="AA2258" s="413">
        <v>47359</v>
      </c>
      <c r="AB2258" s="406">
        <v>1.9363621278611142E-2</v>
      </c>
      <c r="AC2258" s="406">
        <v>1.932339678378979E-2</v>
      </c>
      <c r="AD2258" s="407">
        <f t="shared" si="79"/>
        <v>0.40224494821352458</v>
      </c>
    </row>
    <row r="2259" spans="20:30" x14ac:dyDescent="0.2">
      <c r="T2259" s="400" t="s">
        <v>36</v>
      </c>
      <c r="U2259" s="413">
        <v>47366</v>
      </c>
      <c r="V2259" s="406">
        <v>1.9247227757813609E-2</v>
      </c>
      <c r="W2259" s="406">
        <v>1.9247653277581132E-2</v>
      </c>
      <c r="X2259" s="407">
        <f t="shared" si="78"/>
        <v>-4.2551976752250309E-3</v>
      </c>
      <c r="Z2259" s="400" t="s">
        <v>36</v>
      </c>
      <c r="AA2259" s="413">
        <v>47366</v>
      </c>
      <c r="AB2259" s="406">
        <v>1.9384680505216932E-2</v>
      </c>
      <c r="AC2259" s="406">
        <v>1.9341469565856972E-2</v>
      </c>
      <c r="AD2259" s="407">
        <f t="shared" si="79"/>
        <v>0.43210939359959732</v>
      </c>
    </row>
    <row r="2260" spans="20:30" x14ac:dyDescent="0.2">
      <c r="T2260" s="400" t="s">
        <v>36</v>
      </c>
      <c r="U2260" s="413">
        <v>47373</v>
      </c>
      <c r="V2260" s="406">
        <v>1.9251336661098736E-2</v>
      </c>
      <c r="W2260" s="406">
        <v>1.925177042134265E-2</v>
      </c>
      <c r="X2260" s="407">
        <f t="shared" si="78"/>
        <v>-4.3376024391403312E-3</v>
      </c>
      <c r="Z2260" s="400" t="s">
        <v>36</v>
      </c>
      <c r="AA2260" s="413">
        <v>47373</v>
      </c>
      <c r="AB2260" s="406">
        <v>1.940532201727117E-2</v>
      </c>
      <c r="AC2260" s="406">
        <v>1.9359182584705353E-2</v>
      </c>
      <c r="AD2260" s="407">
        <f t="shared" si="79"/>
        <v>0.46139432565817096</v>
      </c>
    </row>
    <row r="2261" spans="20:30" x14ac:dyDescent="0.2">
      <c r="T2261" s="400" t="s">
        <v>36</v>
      </c>
      <c r="U2261" s="413">
        <v>47380</v>
      </c>
      <c r="V2261" s="406">
        <v>1.9255185175114396E-2</v>
      </c>
      <c r="W2261" s="406">
        <v>1.925562425679312E-2</v>
      </c>
      <c r="X2261" s="407">
        <f t="shared" si="78"/>
        <v>-4.3908167872419579E-3</v>
      </c>
      <c r="Z2261" s="400" t="s">
        <v>36</v>
      </c>
      <c r="AA2261" s="413">
        <v>47380</v>
      </c>
      <c r="AB2261" s="406">
        <v>1.9425543603657999E-2</v>
      </c>
      <c r="AC2261" s="406">
        <v>1.9376534061864376E-2</v>
      </c>
      <c r="AD2261" s="407">
        <f t="shared" si="79"/>
        <v>0.49009541793623018</v>
      </c>
    </row>
    <row r="2262" spans="20:30" x14ac:dyDescent="0.2">
      <c r="T2262" s="400" t="s">
        <v>36</v>
      </c>
      <c r="U2262" s="413">
        <v>47387</v>
      </c>
      <c r="V2262" s="406">
        <v>1.925877250173335E-2</v>
      </c>
      <c r="W2262" s="406">
        <v>1.9259213967936142E-2</v>
      </c>
      <c r="X2262" s="407">
        <f t="shared" si="78"/>
        <v>-4.4146620279197912E-3</v>
      </c>
      <c r="Z2262" s="400" t="s">
        <v>36</v>
      </c>
      <c r="AA2262" s="413">
        <v>47387</v>
      </c>
      <c r="AB2262" s="406">
        <v>1.9445343053266138E-2</v>
      </c>
      <c r="AC2262" s="406">
        <v>1.9393522218811722E-2</v>
      </c>
      <c r="AD2262" s="407">
        <f t="shared" si="79"/>
        <v>0.5182083445441632</v>
      </c>
    </row>
    <row r="2263" spans="20:30" x14ac:dyDescent="0.2">
      <c r="T2263" s="400" t="s">
        <v>36</v>
      </c>
      <c r="U2263" s="413">
        <v>47394</v>
      </c>
      <c r="V2263" s="406">
        <v>1.9262097842801734E-2</v>
      </c>
      <c r="W2263" s="406">
        <v>1.9262538738771755E-2</v>
      </c>
      <c r="X2263" s="407">
        <f t="shared" si="78"/>
        <v>-4.4089597002125447E-3</v>
      </c>
      <c r="Z2263" s="400" t="s">
        <v>36</v>
      </c>
      <c r="AA2263" s="413">
        <v>47394</v>
      </c>
      <c r="AB2263" s="406">
        <v>1.9464718155000806E-2</v>
      </c>
      <c r="AC2263" s="406">
        <v>1.9410145277101058E-2</v>
      </c>
      <c r="AD2263" s="407">
        <f t="shared" si="79"/>
        <v>0.54572877899748684</v>
      </c>
    </row>
    <row r="2264" spans="20:30" x14ac:dyDescent="0.2">
      <c r="T2264" s="400" t="s">
        <v>36</v>
      </c>
      <c r="U2264" s="413">
        <v>47401</v>
      </c>
      <c r="V2264" s="406">
        <v>1.9265160400162167E-2</v>
      </c>
      <c r="W2264" s="406">
        <v>1.9265597753296396E-2</v>
      </c>
      <c r="X2264" s="407">
        <f t="shared" si="78"/>
        <v>-4.37353134229157E-3</v>
      </c>
      <c r="Z2264" s="400" t="s">
        <v>36</v>
      </c>
      <c r="AA2264" s="413">
        <v>47401</v>
      </c>
      <c r="AB2264" s="406">
        <v>1.9483666697760423E-2</v>
      </c>
      <c r="AC2264" s="406">
        <v>1.9426401458211458E-2</v>
      </c>
      <c r="AD2264" s="407">
        <f t="shared" si="79"/>
        <v>0.57265239548964786</v>
      </c>
    </row>
    <row r="2265" spans="20:30" x14ac:dyDescent="0.2">
      <c r="T2265" s="400" t="s">
        <v>36</v>
      </c>
      <c r="U2265" s="413">
        <v>47408</v>
      </c>
      <c r="V2265" s="406">
        <v>1.9267959375676311E-2</v>
      </c>
      <c r="W2265" s="406">
        <v>1.9268390195513886E-2</v>
      </c>
      <c r="X2265" s="407">
        <f t="shared" si="78"/>
        <v>-4.3081983757548015E-3</v>
      </c>
      <c r="Z2265" s="400" t="s">
        <v>36</v>
      </c>
      <c r="AA2265" s="413">
        <v>47408</v>
      </c>
      <c r="AB2265" s="406">
        <v>1.9502186470401122E-2</v>
      </c>
      <c r="AC2265" s="406">
        <v>1.9442288983674033E-2</v>
      </c>
      <c r="AD2265" s="407">
        <f t="shared" si="79"/>
        <v>0.59897486727088922</v>
      </c>
    </row>
    <row r="2266" spans="20:30" x14ac:dyDescent="0.2">
      <c r="T2266" s="400" t="s">
        <v>36</v>
      </c>
      <c r="U2266" s="413">
        <v>47415</v>
      </c>
      <c r="V2266" s="406">
        <v>1.9270493971202108E-2</v>
      </c>
      <c r="W2266" s="406">
        <v>1.9270915249412678E-2</v>
      </c>
      <c r="X2266" s="407">
        <f t="shared" si="78"/>
        <v>-4.2127821056961445E-3</v>
      </c>
      <c r="Z2266" s="400" t="s">
        <v>36</v>
      </c>
      <c r="AA2266" s="413">
        <v>47415</v>
      </c>
      <c r="AB2266" s="406">
        <v>1.9520275261841195E-2</v>
      </c>
      <c r="AC2266" s="406">
        <v>1.9457806074979649E-2</v>
      </c>
      <c r="AD2266" s="407">
        <f t="shared" si="79"/>
        <v>0.624691868615461</v>
      </c>
    </row>
    <row r="2267" spans="20:30" x14ac:dyDescent="0.2">
      <c r="T2267" s="400" t="s">
        <v>36</v>
      </c>
      <c r="U2267" s="413">
        <v>47422</v>
      </c>
      <c r="V2267" s="406">
        <v>1.9272763388582081E-2</v>
      </c>
      <c r="W2267" s="406">
        <v>1.9273172098988847E-2</v>
      </c>
      <c r="X2267" s="407">
        <f t="shared" si="78"/>
        <v>-4.0871040676501713E-3</v>
      </c>
      <c r="Z2267" s="400" t="s">
        <v>36</v>
      </c>
      <c r="AA2267" s="413">
        <v>47422</v>
      </c>
      <c r="AB2267" s="406">
        <v>1.9537930860968205E-2</v>
      </c>
      <c r="AC2267" s="406">
        <v>1.9472950953659723E-2</v>
      </c>
      <c r="AD2267" s="407">
        <f t="shared" si="79"/>
        <v>0.64979907308481555</v>
      </c>
    </row>
    <row r="2268" spans="20:30" x14ac:dyDescent="0.2">
      <c r="T2268" s="400" t="s">
        <v>36</v>
      </c>
      <c r="U2268" s="413">
        <v>47429</v>
      </c>
      <c r="V2268" s="406">
        <v>1.9274766829666536E-2</v>
      </c>
      <c r="W2268" s="406">
        <v>1.9275159928257735E-2</v>
      </c>
      <c r="X2268" s="407">
        <f t="shared" si="78"/>
        <v>-3.930985911990148E-3</v>
      </c>
      <c r="Z2268" s="400" t="s">
        <v>36</v>
      </c>
      <c r="AA2268" s="413">
        <v>47429</v>
      </c>
      <c r="AB2268" s="406">
        <v>1.9555151056685208E-2</v>
      </c>
      <c r="AC2268" s="406">
        <v>1.9487721841216752E-2</v>
      </c>
      <c r="AD2268" s="407">
        <f t="shared" si="79"/>
        <v>0.67429215468456372</v>
      </c>
    </row>
    <row r="2269" spans="20:30" x14ac:dyDescent="0.2">
      <c r="T2269" s="400" t="s">
        <v>36</v>
      </c>
      <c r="U2269" s="413">
        <v>47436</v>
      </c>
      <c r="V2269" s="406">
        <v>1.9276503496324648E-2</v>
      </c>
      <c r="W2269" s="406">
        <v>1.9276877921195607E-2</v>
      </c>
      <c r="X2269" s="407">
        <f t="shared" si="78"/>
        <v>-3.7442487095876165E-3</v>
      </c>
      <c r="Z2269" s="400" t="s">
        <v>36</v>
      </c>
      <c r="AA2269" s="413">
        <v>47436</v>
      </c>
      <c r="AB2269" s="406">
        <v>1.9571933637863831E-2</v>
      </c>
      <c r="AC2269" s="406">
        <v>1.9502116959170035E-2</v>
      </c>
      <c r="AD2269" s="407">
        <f t="shared" si="79"/>
        <v>0.6981667869379593</v>
      </c>
    </row>
    <row r="2270" spans="20:30" x14ac:dyDescent="0.2">
      <c r="T2270" s="400" t="s">
        <v>36</v>
      </c>
      <c r="U2270" s="413">
        <v>47443</v>
      </c>
      <c r="V2270" s="406">
        <v>1.9277972590387122E-2</v>
      </c>
      <c r="W2270" s="406">
        <v>1.9278325261809594E-2</v>
      </c>
      <c r="X2270" s="407">
        <f t="shared" si="78"/>
        <v>-3.5267142247177863E-3</v>
      </c>
      <c r="Z2270" s="400" t="s">
        <v>36</v>
      </c>
      <c r="AA2270" s="413">
        <v>47443</v>
      </c>
      <c r="AB2270" s="406">
        <v>1.9588276393402507E-2</v>
      </c>
      <c r="AC2270" s="406">
        <v>1.9516134529021397E-2</v>
      </c>
      <c r="AD2270" s="407">
        <f t="shared" si="79"/>
        <v>0.72141864381109611</v>
      </c>
    </row>
    <row r="2271" spans="20:30" x14ac:dyDescent="0.2">
      <c r="T2271" s="400" t="s">
        <v>36</v>
      </c>
      <c r="U2271" s="413">
        <v>47450</v>
      </c>
      <c r="V2271" s="406">
        <v>1.9279173313715578E-2</v>
      </c>
      <c r="W2271" s="406">
        <v>1.9279501134102928E-2</v>
      </c>
      <c r="X2271" s="407">
        <f t="shared" si="78"/>
        <v>-3.2782038734968655E-3</v>
      </c>
      <c r="Z2271" s="400" t="s">
        <v>36</v>
      </c>
      <c r="AA2271" s="413">
        <v>47450</v>
      </c>
      <c r="AB2271" s="406">
        <v>1.960417711220315E-2</v>
      </c>
      <c r="AC2271" s="406">
        <v>1.9529772772289768E-2</v>
      </c>
      <c r="AD2271" s="407">
        <f t="shared" si="79"/>
        <v>0.744043399133823</v>
      </c>
    </row>
    <row r="2272" spans="20:30" x14ac:dyDescent="0.2">
      <c r="T2272" s="400" t="s">
        <v>36</v>
      </c>
      <c r="U2272" s="413">
        <v>47457</v>
      </c>
      <c r="V2272" s="406">
        <v>1.9280104868167246E-2</v>
      </c>
      <c r="W2272" s="406">
        <v>1.9280404722051218E-2</v>
      </c>
      <c r="X2272" s="407">
        <f t="shared" si="78"/>
        <v>-2.9985388397268942E-3</v>
      </c>
      <c r="Z2272" s="400" t="s">
        <v>36</v>
      </c>
      <c r="AA2272" s="413">
        <v>47457</v>
      </c>
      <c r="AB2272" s="406">
        <v>1.9619633583147254E-2</v>
      </c>
      <c r="AC2272" s="406">
        <v>1.9543029910475768E-2</v>
      </c>
      <c r="AD2272" s="407">
        <f t="shared" si="79"/>
        <v>0.76603672671485956</v>
      </c>
    </row>
    <row r="2273" spans="20:30" x14ac:dyDescent="0.2">
      <c r="T2273" s="400" t="s">
        <v>36</v>
      </c>
      <c r="U2273" s="413">
        <v>47464</v>
      </c>
      <c r="V2273" s="406">
        <v>1.9280766455583784E-2</v>
      </c>
      <c r="W2273" s="406">
        <v>1.9281035209683831E-2</v>
      </c>
      <c r="X2273" s="407">
        <f t="shared" si="78"/>
        <v>-2.6875410004748024E-3</v>
      </c>
      <c r="Z2273" s="400" t="s">
        <v>36</v>
      </c>
      <c r="AA2273" s="413">
        <v>47464</v>
      </c>
      <c r="AB2273" s="406">
        <v>1.9634643595130882E-2</v>
      </c>
      <c r="AC2273" s="406">
        <v>1.9555904165108339E-2</v>
      </c>
      <c r="AD2273" s="407">
        <f t="shared" si="79"/>
        <v>0.78739430022543155</v>
      </c>
    </row>
    <row r="2274" spans="20:30" x14ac:dyDescent="0.2">
      <c r="T2274" s="400" t="s">
        <v>36</v>
      </c>
      <c r="U2274" s="413">
        <v>47471</v>
      </c>
      <c r="V2274" s="406">
        <v>1.9281157277825856E-2</v>
      </c>
      <c r="W2274" s="406">
        <v>1.9281391780968042E-2</v>
      </c>
      <c r="X2274" s="407">
        <f t="shared" si="78"/>
        <v>-2.3450314218589896E-3</v>
      </c>
      <c r="Z2274" s="400" t="s">
        <v>36</v>
      </c>
      <c r="AA2274" s="413">
        <v>47471</v>
      </c>
      <c r="AB2274" s="406">
        <v>1.9649204937041212E-2</v>
      </c>
      <c r="AC2274" s="406">
        <v>1.9568393757686622E-2</v>
      </c>
      <c r="AD2274" s="407">
        <f t="shared" si="79"/>
        <v>0.80811179354590279</v>
      </c>
    </row>
    <row r="2275" spans="20:30" x14ac:dyDescent="0.2">
      <c r="T2275" s="400" t="s">
        <v>36</v>
      </c>
      <c r="U2275" s="413">
        <v>47479</v>
      </c>
      <c r="V2275" s="406">
        <v>1.9281271167969457E-2</v>
      </c>
      <c r="W2275" s="406">
        <v>1.9281465415898681E-2</v>
      </c>
      <c r="X2275" s="407">
        <f t="shared" si="78"/>
        <v>-1.942479292242616E-3</v>
      </c>
      <c r="Z2275" s="400" t="s">
        <v>36</v>
      </c>
      <c r="AA2275" s="413">
        <v>47479</v>
      </c>
      <c r="AB2275" s="406">
        <v>1.9664300195048039E-2</v>
      </c>
      <c r="AC2275" s="406">
        <v>1.9581341632935109E-2</v>
      </c>
      <c r="AD2275" s="407">
        <f t="shared" si="79"/>
        <v>0.82958562112930156</v>
      </c>
    </row>
    <row r="2276" spans="20:30" x14ac:dyDescent="0.2">
      <c r="T2276" s="400" t="s">
        <v>36</v>
      </c>
      <c r="U2276" s="413">
        <v>47486</v>
      </c>
      <c r="V2276" s="406">
        <v>1.9281079282271272E-2</v>
      </c>
      <c r="W2276" s="406">
        <v>1.928122969644859E-2</v>
      </c>
      <c r="X2276" s="407">
        <f t="shared" si="78"/>
        <v>-1.5041417731828655E-3</v>
      </c>
      <c r="Z2276" s="400" t="s">
        <v>36</v>
      </c>
      <c r="AA2276" s="413">
        <v>47486</v>
      </c>
      <c r="AB2276" s="406">
        <v>1.9678886702799058E-2</v>
      </c>
      <c r="AC2276" s="406">
        <v>1.9593853609537411E-2</v>
      </c>
      <c r="AD2276" s="407">
        <f t="shared" si="79"/>
        <v>0.85033093261646653</v>
      </c>
    </row>
    <row r="2277" spans="20:30" x14ac:dyDescent="0.2">
      <c r="T2277" s="400" t="s">
        <v>36</v>
      </c>
      <c r="U2277" s="413">
        <v>47493</v>
      </c>
      <c r="V2277" s="406">
        <v>1.9280613932133723E-2</v>
      </c>
      <c r="W2277" s="406">
        <v>1.9280720075489352E-2</v>
      </c>
      <c r="X2277" s="407">
        <f t="shared" si="78"/>
        <v>-1.0614335562916799E-3</v>
      </c>
      <c r="Z2277" s="400" t="s">
        <v>36</v>
      </c>
      <c r="AA2277" s="413">
        <v>47493</v>
      </c>
      <c r="AB2277" s="406">
        <v>1.9692023544013004E-2</v>
      </c>
      <c r="AC2277" s="406">
        <v>1.960512268592431E-2</v>
      </c>
      <c r="AD2277" s="407">
        <f t="shared" si="79"/>
        <v>0.86900858088694721</v>
      </c>
    </row>
    <row r="2278" spans="20:30" x14ac:dyDescent="0.2">
      <c r="T2278" s="400" t="s">
        <v>36</v>
      </c>
      <c r="U2278" s="413">
        <v>47500</v>
      </c>
      <c r="V2278" s="406">
        <v>1.9279874510219296E-2</v>
      </c>
      <c r="W2278" s="406">
        <v>1.9279933157597233E-2</v>
      </c>
      <c r="X2278" s="407">
        <f t="shared" si="78"/>
        <v>-5.8647377936676959E-4</v>
      </c>
      <c r="Z2278" s="400" t="s">
        <v>36</v>
      </c>
      <c r="AA2278" s="413">
        <v>47500</v>
      </c>
      <c r="AB2278" s="406">
        <v>1.9704702554847738E-2</v>
      </c>
      <c r="AC2278" s="406">
        <v>1.9615999732235562E-2</v>
      </c>
      <c r="AD2278" s="407">
        <f t="shared" si="79"/>
        <v>0.88702822612175825</v>
      </c>
    </row>
    <row r="2279" spans="20:30" x14ac:dyDescent="0.2">
      <c r="T2279" s="400" t="s">
        <v>36</v>
      </c>
      <c r="U2279" s="413">
        <v>47507</v>
      </c>
      <c r="V2279" s="406">
        <v>1.9279645889468542E-2</v>
      </c>
      <c r="W2279" s="406">
        <v>1.9279657580679021E-2</v>
      </c>
      <c r="X2279" s="407">
        <f t="shared" si="78"/>
        <v>-1.1691210478892433E-4</v>
      </c>
      <c r="Z2279" s="400" t="s">
        <v>36</v>
      </c>
      <c r="AA2279" s="413">
        <v>47507</v>
      </c>
      <c r="AB2279" s="406">
        <v>1.971692152421111E-2</v>
      </c>
      <c r="AC2279" s="406">
        <v>1.9626482969968675E-2</v>
      </c>
      <c r="AD2279" s="407">
        <f t="shared" si="79"/>
        <v>0.9043855424243491</v>
      </c>
    </row>
    <row r="2280" spans="20:30" x14ac:dyDescent="0.2">
      <c r="T2280" s="400" t="s">
        <v>36</v>
      </c>
      <c r="U2280" s="413">
        <v>47514</v>
      </c>
      <c r="V2280" s="406">
        <v>1.9285525528372302E-2</v>
      </c>
      <c r="W2280" s="406">
        <v>1.928551901356142E-2</v>
      </c>
      <c r="X2280" s="407">
        <f t="shared" si="78"/>
        <v>6.5148108817358885E-5</v>
      </c>
      <c r="Z2280" s="400" t="s">
        <v>36</v>
      </c>
      <c r="AA2280" s="413">
        <v>47514</v>
      </c>
      <c r="AB2280" s="406">
        <v>1.9728678240977727E-2</v>
      </c>
      <c r="AC2280" s="406">
        <v>1.9636570620659953E-2</v>
      </c>
      <c r="AD2280" s="407">
        <f t="shared" si="79"/>
        <v>0.92107620317773842</v>
      </c>
    </row>
    <row r="2281" spans="20:30" x14ac:dyDescent="0.2">
      <c r="T2281" s="400" t="s">
        <v>36</v>
      </c>
      <c r="U2281" s="413">
        <v>47521</v>
      </c>
      <c r="V2281" s="406">
        <v>1.9292556744913467E-2</v>
      </c>
      <c r="W2281" s="406">
        <v>1.9292539174468746E-2</v>
      </c>
      <c r="X2281" s="407">
        <f t="shared" si="78"/>
        <v>1.7570444720699241E-4</v>
      </c>
      <c r="Z2281" s="400" t="s">
        <v>36</v>
      </c>
      <c r="AA2281" s="413">
        <v>47521</v>
      </c>
      <c r="AB2281" s="406">
        <v>1.9739970494035371E-2</v>
      </c>
      <c r="AC2281" s="406">
        <v>1.9646260905815248E-2</v>
      </c>
      <c r="AD2281" s="407">
        <f t="shared" si="79"/>
        <v>0.93709588220122764</v>
      </c>
    </row>
    <row r="2282" spans="20:30" x14ac:dyDescent="0.2">
      <c r="T2282" s="400" t="s">
        <v>36</v>
      </c>
      <c r="U2282" s="413">
        <v>47528</v>
      </c>
      <c r="V2282" s="406">
        <v>1.929934376745817E-2</v>
      </c>
      <c r="W2282" s="406">
        <v>1.9299315782869437E-2</v>
      </c>
      <c r="X2282" s="407">
        <f t="shared" si="78"/>
        <v>2.7984588733126481E-4</v>
      </c>
      <c r="Z2282" s="400" t="s">
        <v>36</v>
      </c>
      <c r="AA2282" s="413">
        <v>47528</v>
      </c>
      <c r="AB2282" s="406">
        <v>1.9750796072295788E-2</v>
      </c>
      <c r="AC2282" s="406">
        <v>1.9655552046943942E-2</v>
      </c>
      <c r="AD2282" s="407">
        <f t="shared" si="79"/>
        <v>0.95244025351846895</v>
      </c>
    </row>
    <row r="2283" spans="20:30" x14ac:dyDescent="0.2">
      <c r="T2283" s="400" t="s">
        <v>36</v>
      </c>
      <c r="U2283" s="413">
        <v>47535</v>
      </c>
      <c r="V2283" s="406">
        <v>1.9305885770349026E-2</v>
      </c>
      <c r="W2283" s="406">
        <v>1.9305848017133365E-2</v>
      </c>
      <c r="X2283" s="407">
        <f t="shared" si="78"/>
        <v>3.7753215661323614E-4</v>
      </c>
      <c r="Z2283" s="400" t="s">
        <v>36</v>
      </c>
      <c r="AA2283" s="413">
        <v>47535</v>
      </c>
      <c r="AB2283" s="406">
        <v>1.9761152764636913E-2</v>
      </c>
      <c r="AC2283" s="406">
        <v>1.9664442265559121E-2</v>
      </c>
      <c r="AD2283" s="407">
        <f t="shared" si="79"/>
        <v>0.96710499077792833</v>
      </c>
    </row>
    <row r="2284" spans="20:30" x14ac:dyDescent="0.2">
      <c r="T2284" s="400" t="s">
        <v>36</v>
      </c>
      <c r="U2284" s="413">
        <v>47542</v>
      </c>
      <c r="V2284" s="406">
        <v>1.9312181927902784E-2</v>
      </c>
      <c r="W2284" s="406">
        <v>1.9312135055674026E-2</v>
      </c>
      <c r="X2284" s="407">
        <f t="shared" si="78"/>
        <v>4.6872228758043644E-4</v>
      </c>
      <c r="Z2284" s="400" t="s">
        <v>36</v>
      </c>
      <c r="AA2284" s="413">
        <v>47542</v>
      </c>
      <c r="AB2284" s="406">
        <v>1.9771038359949322E-2</v>
      </c>
      <c r="AC2284" s="406">
        <v>1.9672929783166197E-2</v>
      </c>
      <c r="AD2284" s="407">
        <f t="shared" si="79"/>
        <v>0.98108576783124257</v>
      </c>
    </row>
    <row r="2285" spans="20:30" x14ac:dyDescent="0.2">
      <c r="T2285" s="400" t="s">
        <v>36</v>
      </c>
      <c r="U2285" s="413">
        <v>47549</v>
      </c>
      <c r="V2285" s="406">
        <v>1.9318231414455989E-2</v>
      </c>
      <c r="W2285" s="406">
        <v>1.931817607684367E-2</v>
      </c>
      <c r="X2285" s="407">
        <f t="shared" si="78"/>
        <v>5.5337612318850926E-4</v>
      </c>
      <c r="Z2285" s="400" t="s">
        <v>36</v>
      </c>
      <c r="AA2285" s="413">
        <v>47549</v>
      </c>
      <c r="AB2285" s="406">
        <v>1.9780450647146931E-2</v>
      </c>
      <c r="AC2285" s="406">
        <v>1.9681012821273693E-2</v>
      </c>
      <c r="AD2285" s="407">
        <f t="shared" si="79"/>
        <v>0.99437825873238683</v>
      </c>
    </row>
    <row r="2286" spans="20:30" x14ac:dyDescent="0.2">
      <c r="T2286" s="400" t="s">
        <v>36</v>
      </c>
      <c r="U2286" s="413">
        <v>47556</v>
      </c>
      <c r="V2286" s="406">
        <v>1.9324033404330504E-2</v>
      </c>
      <c r="W2286" s="406">
        <v>1.9323970259003068E-2</v>
      </c>
      <c r="X2286" s="407">
        <f t="shared" si="78"/>
        <v>6.3145327435648602E-4</v>
      </c>
      <c r="Z2286" s="400" t="s">
        <v>36</v>
      </c>
      <c r="AA2286" s="413">
        <v>47556</v>
      </c>
      <c r="AB2286" s="406">
        <v>1.9789387415086155E-2</v>
      </c>
      <c r="AC2286" s="406">
        <v>1.9688689601416606E-2</v>
      </c>
      <c r="AD2286" s="407">
        <f t="shared" si="79"/>
        <v>1.0069781366954869</v>
      </c>
    </row>
    <row r="2287" spans="20:30" x14ac:dyDescent="0.2">
      <c r="T2287" s="400" t="s">
        <v>36</v>
      </c>
      <c r="U2287" s="413">
        <v>47563</v>
      </c>
      <c r="V2287" s="406">
        <v>1.9329587071868184E-2</v>
      </c>
      <c r="W2287" s="406">
        <v>1.9329516780544547E-2</v>
      </c>
      <c r="X2287" s="407">
        <f t="shared" si="78"/>
        <v>7.029132363667312E-4</v>
      </c>
      <c r="Z2287" s="400" t="s">
        <v>36</v>
      </c>
      <c r="AA2287" s="413">
        <v>47563</v>
      </c>
      <c r="AB2287" s="406">
        <v>1.9797846452681359E-2</v>
      </c>
      <c r="AC2287" s="406">
        <v>1.9695958345075187E-2</v>
      </c>
      <c r="AD2287" s="407">
        <f t="shared" si="79"/>
        <v>1.0188810760617186</v>
      </c>
    </row>
    <row r="2288" spans="20:30" x14ac:dyDescent="0.2">
      <c r="T2288" s="400" t="s">
        <v>36</v>
      </c>
      <c r="U2288" s="413">
        <v>47570</v>
      </c>
      <c r="V2288" s="406">
        <v>1.9334891591396418E-2</v>
      </c>
      <c r="W2288" s="406">
        <v>1.933481481985757E-2</v>
      </c>
      <c r="X2288" s="407">
        <f t="shared" si="78"/>
        <v>7.6771538848330323E-4</v>
      </c>
      <c r="Z2288" s="400" t="s">
        <v>36</v>
      </c>
      <c r="AA2288" s="413">
        <v>47570</v>
      </c>
      <c r="AB2288" s="406">
        <v>1.9805825548823989E-2</v>
      </c>
      <c r="AC2288" s="406">
        <v>1.9702817273779306E-2</v>
      </c>
      <c r="AD2288" s="407">
        <f t="shared" si="79"/>
        <v>1.0300827504468313</v>
      </c>
    </row>
    <row r="2289" spans="20:30" x14ac:dyDescent="0.2">
      <c r="T2289" s="400" t="s">
        <v>36</v>
      </c>
      <c r="U2289" s="413">
        <v>47577</v>
      </c>
      <c r="V2289" s="406">
        <v>1.9339946137239033E-2</v>
      </c>
      <c r="W2289" s="406">
        <v>1.9339863555281753E-2</v>
      </c>
      <c r="X2289" s="407">
        <f t="shared" si="78"/>
        <v>8.2581957279448392E-4</v>
      </c>
      <c r="Z2289" s="400" t="s">
        <v>36</v>
      </c>
      <c r="AA2289" s="413">
        <v>47577</v>
      </c>
      <c r="AB2289" s="406">
        <v>1.9813322492404879E-2</v>
      </c>
      <c r="AC2289" s="406">
        <v>1.9709264609038227E-2</v>
      </c>
      <c r="AD2289" s="407">
        <f t="shared" si="79"/>
        <v>1.040578833666518</v>
      </c>
    </row>
    <row r="2290" spans="20:30" x14ac:dyDescent="0.2">
      <c r="T2290" s="400" t="s">
        <v>36</v>
      </c>
      <c r="U2290" s="413">
        <v>47584</v>
      </c>
      <c r="V2290" s="406">
        <v>1.9344749883716626E-2</v>
      </c>
      <c r="W2290" s="406">
        <v>1.9344662165222945E-2</v>
      </c>
      <c r="X2290" s="407">
        <f t="shared" si="78"/>
        <v>8.7718493680527532E-4</v>
      </c>
      <c r="Z2290" s="400" t="s">
        <v>36</v>
      </c>
      <c r="AA2290" s="413">
        <v>47584</v>
      </c>
      <c r="AB2290" s="406">
        <v>1.9820335072314385E-2</v>
      </c>
      <c r="AC2290" s="406">
        <v>1.9715298572363968E-2</v>
      </c>
      <c r="AD2290" s="407">
        <f t="shared" si="79"/>
        <v>1.0503649995041719</v>
      </c>
    </row>
    <row r="2291" spans="20:30" x14ac:dyDescent="0.2">
      <c r="T2291" s="400" t="s">
        <v>36</v>
      </c>
      <c r="U2291" s="413">
        <v>47591</v>
      </c>
      <c r="V2291" s="406">
        <v>1.9349302005169836E-2</v>
      </c>
      <c r="W2291" s="406">
        <v>1.9349209828049198E-2</v>
      </c>
      <c r="X2291" s="407">
        <f t="shared" si="78"/>
        <v>9.2177120637748633E-4</v>
      </c>
      <c r="Z2291" s="400" t="s">
        <v>36</v>
      </c>
      <c r="AA2291" s="413">
        <v>47591</v>
      </c>
      <c r="AB2291" s="406">
        <v>1.9826861077442415E-2</v>
      </c>
      <c r="AC2291" s="406">
        <v>1.9720917385271371E-2</v>
      </c>
      <c r="AD2291" s="407">
        <f t="shared" si="79"/>
        <v>1.059436921710434</v>
      </c>
    </row>
    <row r="2292" spans="20:30" x14ac:dyDescent="0.2">
      <c r="T2292" s="400" t="s">
        <v>36</v>
      </c>
      <c r="U2292" s="413">
        <v>47598</v>
      </c>
      <c r="V2292" s="406">
        <v>1.9353601675912699E-2</v>
      </c>
      <c r="W2292" s="406">
        <v>1.9353505722125103E-2</v>
      </c>
      <c r="X2292" s="407">
        <f t="shared" si="78"/>
        <v>9.5953787596081419E-4</v>
      </c>
      <c r="Z2292" s="400" t="s">
        <v>36</v>
      </c>
      <c r="AA2292" s="413">
        <v>47598</v>
      </c>
      <c r="AB2292" s="406">
        <v>1.9832898296666245E-2</v>
      </c>
      <c r="AC2292" s="406">
        <v>1.9726119269254438E-2</v>
      </c>
      <c r="AD2292" s="407">
        <f t="shared" si="79"/>
        <v>1.0677902741180676</v>
      </c>
    </row>
    <row r="2293" spans="20:30" x14ac:dyDescent="0.2">
      <c r="T2293" s="400" t="s">
        <v>36</v>
      </c>
      <c r="U2293" s="413">
        <v>47605</v>
      </c>
      <c r="V2293" s="406">
        <v>1.9357648070302023E-2</v>
      </c>
      <c r="W2293" s="406">
        <v>1.9357549025846483E-2</v>
      </c>
      <c r="X2293" s="407">
        <f t="shared" si="78"/>
        <v>9.9044455539876175E-4</v>
      </c>
      <c r="Z2293" s="400" t="s">
        <v>36</v>
      </c>
      <c r="AA2293" s="413">
        <v>47605</v>
      </c>
      <c r="AB2293" s="406">
        <v>1.9838444518919803E-2</v>
      </c>
      <c r="AC2293" s="406">
        <v>1.9730902445855677E-2</v>
      </c>
      <c r="AD2293" s="407">
        <f t="shared" si="79"/>
        <v>1.0754207306412633</v>
      </c>
    </row>
    <row r="2294" spans="20:30" x14ac:dyDescent="0.2">
      <c r="T2294" s="400" t="s">
        <v>36</v>
      </c>
      <c r="U2294" s="413">
        <v>47612</v>
      </c>
      <c r="V2294" s="406">
        <v>1.9361440362645022E-2</v>
      </c>
      <c r="W2294" s="406">
        <v>1.9361338917571153E-2</v>
      </c>
      <c r="X2294" s="407">
        <f t="shared" si="78"/>
        <v>1.0144507386899981E-3</v>
      </c>
      <c r="Z2294" s="400" t="s">
        <v>36</v>
      </c>
      <c r="AA2294" s="413">
        <v>47612</v>
      </c>
      <c r="AB2294" s="406">
        <v>1.9843497533054807E-2</v>
      </c>
      <c r="AC2294" s="406">
        <v>1.9735265136561989E-2</v>
      </c>
      <c r="AD2294" s="407">
        <f t="shared" si="79"/>
        <v>1.0823239649281753</v>
      </c>
    </row>
    <row r="2295" spans="20:30" x14ac:dyDescent="0.2">
      <c r="T2295" s="400" t="s">
        <v>36</v>
      </c>
      <c r="U2295" s="413">
        <v>47619</v>
      </c>
      <c r="V2295" s="406">
        <v>1.9364977727268744E-2</v>
      </c>
      <c r="W2295" s="406">
        <v>1.9364874575676788E-2</v>
      </c>
      <c r="X2295" s="407">
        <f t="shared" si="78"/>
        <v>1.0315159195556367E-3</v>
      </c>
      <c r="Z2295" s="400" t="s">
        <v>36</v>
      </c>
      <c r="AA2295" s="413">
        <v>47619</v>
      </c>
      <c r="AB2295" s="406">
        <v>1.9848055127967921E-2</v>
      </c>
      <c r="AC2295" s="406">
        <v>1.9739205562885633E-2</v>
      </c>
      <c r="AD2295" s="407">
        <f t="shared" si="79"/>
        <v>1.0884956508228765</v>
      </c>
    </row>
    <row r="2296" spans="20:30" x14ac:dyDescent="0.2">
      <c r="T2296" s="400" t="s">
        <v>36</v>
      </c>
      <c r="U2296" s="413">
        <v>47626</v>
      </c>
      <c r="V2296" s="406">
        <v>1.9368259338507984E-2</v>
      </c>
      <c r="W2296" s="406">
        <v>1.9368155178537245E-2</v>
      </c>
      <c r="X2296" s="407">
        <f t="shared" si="78"/>
        <v>1.0415997073881522E-3</v>
      </c>
      <c r="Z2296" s="400" t="s">
        <v>36</v>
      </c>
      <c r="AA2296" s="413">
        <v>47626</v>
      </c>
      <c r="AB2296" s="406">
        <v>1.9852115092565285E-2</v>
      </c>
      <c r="AC2296" s="406">
        <v>1.9742721946351974E-2</v>
      </c>
      <c r="AD2296" s="407">
        <f t="shared" si="79"/>
        <v>1.0939314621331158</v>
      </c>
    </row>
    <row r="2297" spans="20:30" x14ac:dyDescent="0.2">
      <c r="T2297" s="400" t="s">
        <v>36</v>
      </c>
      <c r="U2297" s="413">
        <v>47633</v>
      </c>
      <c r="V2297" s="406">
        <v>1.9371284370705719E-2</v>
      </c>
      <c r="W2297" s="406">
        <v>1.9371179904534592E-2</v>
      </c>
      <c r="X2297" s="407">
        <f t="shared" si="78"/>
        <v>1.0446617112677692E-3</v>
      </c>
      <c r="Z2297" s="400" t="s">
        <v>36</v>
      </c>
      <c r="AA2297" s="413">
        <v>47633</v>
      </c>
      <c r="AB2297" s="406">
        <v>1.9855675215751298E-2</v>
      </c>
      <c r="AC2297" s="406">
        <v>1.9745812508465143E-2</v>
      </c>
      <c r="AD2297" s="407">
        <f t="shared" si="79"/>
        <v>1.098627072861555</v>
      </c>
    </row>
    <row r="2298" spans="20:30" x14ac:dyDescent="0.2">
      <c r="T2298" s="400" t="s">
        <v>36</v>
      </c>
      <c r="U2298" s="413">
        <v>47640</v>
      </c>
      <c r="V2298" s="406">
        <v>1.9374051998166733E-2</v>
      </c>
      <c r="W2298" s="406">
        <v>1.9373947932059016E-2</v>
      </c>
      <c r="X2298" s="407">
        <f t="shared" si="78"/>
        <v>1.040661077172933E-3</v>
      </c>
      <c r="Z2298" s="400" t="s">
        <v>36</v>
      </c>
      <c r="AA2298" s="413">
        <v>47640</v>
      </c>
      <c r="AB2298" s="406">
        <v>1.9858733286382001E-2</v>
      </c>
      <c r="AC2298" s="406">
        <v>1.974847547074254E-2</v>
      </c>
      <c r="AD2298" s="407">
        <f t="shared" si="79"/>
        <v>1.1025781563946124</v>
      </c>
    </row>
    <row r="2299" spans="20:30" x14ac:dyDescent="0.2">
      <c r="T2299" s="400" t="s">
        <v>36</v>
      </c>
      <c r="U2299" s="413">
        <v>47647</v>
      </c>
      <c r="V2299" s="406">
        <v>1.9376561395226793E-2</v>
      </c>
      <c r="W2299" s="406">
        <v>1.9376458439462261E-2</v>
      </c>
      <c r="X2299" s="407">
        <f t="shared" si="78"/>
        <v>1.0295576453184241E-3</v>
      </c>
      <c r="Z2299" s="400" t="s">
        <v>36</v>
      </c>
      <c r="AA2299" s="413">
        <v>47647</v>
      </c>
      <c r="AB2299" s="406">
        <v>1.9861287093380402E-2</v>
      </c>
      <c r="AC2299" s="406">
        <v>1.9750709054679766E-2</v>
      </c>
      <c r="AD2299" s="407">
        <f t="shared" si="79"/>
        <v>1.1057803870063652</v>
      </c>
    </row>
    <row r="2300" spans="20:30" x14ac:dyDescent="0.2">
      <c r="T2300" s="400" t="s">
        <v>36</v>
      </c>
      <c r="U2300" s="413">
        <v>47654</v>
      </c>
      <c r="V2300" s="406">
        <v>1.9378811736229514E-2</v>
      </c>
      <c r="W2300" s="406">
        <v>1.937871060511551E-2</v>
      </c>
      <c r="X2300" s="407">
        <f t="shared" si="78"/>
        <v>1.0113111400394947E-3</v>
      </c>
      <c r="Z2300" s="400" t="s">
        <v>36</v>
      </c>
      <c r="AA2300" s="413">
        <v>47654</v>
      </c>
      <c r="AB2300" s="406">
        <v>1.9863334425609013E-2</v>
      </c>
      <c r="AC2300" s="406">
        <v>1.9752511481808371E-2</v>
      </c>
      <c r="AD2300" s="407">
        <f t="shared" si="79"/>
        <v>1.1082294380064182</v>
      </c>
    </row>
    <row r="2301" spans="20:30" x14ac:dyDescent="0.2">
      <c r="T2301" s="400" t="s">
        <v>36</v>
      </c>
      <c r="U2301" s="413">
        <v>47661</v>
      </c>
      <c r="V2301" s="406">
        <v>1.9380802195491535E-2</v>
      </c>
      <c r="W2301" s="406">
        <v>1.9380703607420873E-2</v>
      </c>
      <c r="X2301" s="407">
        <f t="shared" si="78"/>
        <v>9.8588070662070093E-4</v>
      </c>
      <c r="Z2301" s="400" t="s">
        <v>36</v>
      </c>
      <c r="AA2301" s="413">
        <v>47661</v>
      </c>
      <c r="AB2301" s="406">
        <v>1.9864873071985294E-2</v>
      </c>
      <c r="AC2301" s="406">
        <v>1.9753880973614663E-2</v>
      </c>
      <c r="AD2301" s="407">
        <f t="shared" si="79"/>
        <v>1.1099209837063182</v>
      </c>
    </row>
    <row r="2302" spans="20:30" x14ac:dyDescent="0.2">
      <c r="T2302" s="400" t="s">
        <v>36</v>
      </c>
      <c r="U2302" s="413">
        <v>47668</v>
      </c>
      <c r="V2302" s="406">
        <v>1.9382531947337772E-2</v>
      </c>
      <c r="W2302" s="406">
        <v>1.9382436624730874E-2</v>
      </c>
      <c r="X2302" s="407">
        <f t="shared" si="78"/>
        <v>9.5322606898096129E-4</v>
      </c>
      <c r="Z2302" s="400" t="s">
        <v>36</v>
      </c>
      <c r="AA2302" s="413">
        <v>47668</v>
      </c>
      <c r="AB2302" s="406">
        <v>1.9865900821401002E-2</v>
      </c>
      <c r="AC2302" s="406">
        <v>1.975481575165584E-2</v>
      </c>
      <c r="AD2302" s="407">
        <f t="shared" si="79"/>
        <v>1.1108506974516139</v>
      </c>
    </row>
    <row r="2303" spans="20:30" x14ac:dyDescent="0.2">
      <c r="T2303" s="400" t="s">
        <v>36</v>
      </c>
      <c r="U2303" s="413">
        <v>47675</v>
      </c>
      <c r="V2303" s="406">
        <v>1.9384000166100528E-2</v>
      </c>
      <c r="W2303" s="406">
        <v>1.9383908835428603E-2</v>
      </c>
      <c r="X2303" s="407">
        <f t="shared" si="78"/>
        <v>9.133067192454436E-4</v>
      </c>
      <c r="Z2303" s="400" t="s">
        <v>36</v>
      </c>
      <c r="AA2303" s="413">
        <v>47675</v>
      </c>
      <c r="AB2303" s="406">
        <v>1.9866415462721134E-2</v>
      </c>
      <c r="AC2303" s="406">
        <v>1.9755314037396981E-2</v>
      </c>
      <c r="AD2303" s="407">
        <f t="shared" si="79"/>
        <v>1.1110142532415324</v>
      </c>
    </row>
    <row r="2304" spans="20:30" x14ac:dyDescent="0.2">
      <c r="T2304" s="400" t="s">
        <v>36</v>
      </c>
      <c r="U2304" s="413">
        <v>47682</v>
      </c>
      <c r="V2304" s="406">
        <v>1.9385206026119959E-2</v>
      </c>
      <c r="W2304" s="406">
        <v>1.9385119417893445E-2</v>
      </c>
      <c r="X2304" s="407">
        <f t="shared" si="78"/>
        <v>8.6608226514128805E-4</v>
      </c>
      <c r="Z2304" s="400" t="s">
        <v>36</v>
      </c>
      <c r="AA2304" s="413">
        <v>47682</v>
      </c>
      <c r="AB2304" s="406">
        <v>1.9866414784865213E-2</v>
      </c>
      <c r="AC2304" s="406">
        <v>1.9755374052361857E-2</v>
      </c>
      <c r="AD2304" s="407">
        <f t="shared" si="79"/>
        <v>1.1104073250335633</v>
      </c>
    </row>
    <row r="2305" spans="20:30" x14ac:dyDescent="0.2">
      <c r="T2305" s="400" t="s">
        <v>36</v>
      </c>
      <c r="U2305" s="413">
        <v>47689</v>
      </c>
      <c r="V2305" s="406">
        <v>1.9386148701709193E-2</v>
      </c>
      <c r="W2305" s="406">
        <v>1.9386067550500929E-2</v>
      </c>
      <c r="X2305" s="407">
        <f t="shared" si="78"/>
        <v>8.1151208263657848E-4</v>
      </c>
      <c r="Z2305" s="400" t="s">
        <v>36</v>
      </c>
      <c r="AA2305" s="413">
        <v>47689</v>
      </c>
      <c r="AB2305" s="406">
        <v>1.9865896576702818E-2</v>
      </c>
      <c r="AC2305" s="406">
        <v>1.975499401807479E-2</v>
      </c>
      <c r="AD2305" s="407">
        <f t="shared" si="79"/>
        <v>1.1090255862802878</v>
      </c>
    </row>
    <row r="2306" spans="20:30" x14ac:dyDescent="0.2">
      <c r="T2306" s="400" t="s">
        <v>36</v>
      </c>
      <c r="U2306" s="413">
        <v>47696</v>
      </c>
      <c r="V2306" s="406">
        <v>1.9386827367200706E-2</v>
      </c>
      <c r="W2306" s="406">
        <v>1.9386752411622809E-2</v>
      </c>
      <c r="X2306" s="407">
        <f t="shared" si="78"/>
        <v>7.4955577897273251E-4</v>
      </c>
      <c r="Z2306" s="400" t="s">
        <v>36</v>
      </c>
      <c r="AA2306" s="413">
        <v>47696</v>
      </c>
      <c r="AB2306" s="406">
        <v>1.986485862715762E-2</v>
      </c>
      <c r="AC2306" s="406">
        <v>1.9754172156037485E-2</v>
      </c>
      <c r="AD2306" s="407">
        <f t="shared" si="79"/>
        <v>1.106864711201347</v>
      </c>
    </row>
    <row r="2307" spans="20:30" x14ac:dyDescent="0.2">
      <c r="T2307" s="400" t="s">
        <v>36</v>
      </c>
      <c r="U2307" s="413">
        <v>47703</v>
      </c>
      <c r="V2307" s="406">
        <v>1.938724119693425E-2</v>
      </c>
      <c r="W2307" s="406">
        <v>1.9387173179626561E-2</v>
      </c>
      <c r="X2307" s="407">
        <f t="shared" si="78"/>
        <v>6.8017307688905682E-4</v>
      </c>
      <c r="Z2307" s="400" t="s">
        <v>36</v>
      </c>
      <c r="AA2307" s="413">
        <v>47703</v>
      </c>
      <c r="AB2307" s="406">
        <v>1.9863298725090978E-2</v>
      </c>
      <c r="AC2307" s="406">
        <v>1.9752906687763149E-2</v>
      </c>
      <c r="AD2307" s="407">
        <f t="shared" si="79"/>
        <v>1.1039203732782914</v>
      </c>
    </row>
    <row r="2308" spans="20:30" x14ac:dyDescent="0.2">
      <c r="T2308" s="400" t="s">
        <v>36</v>
      </c>
      <c r="U2308" s="413">
        <v>47710</v>
      </c>
      <c r="V2308" s="406">
        <v>1.9387389365222652E-2</v>
      </c>
      <c r="W2308" s="406">
        <v>1.938732903289905E-2</v>
      </c>
      <c r="X2308" s="407">
        <f t="shared" si="78"/>
        <v>6.0332323602307891E-4</v>
      </c>
      <c r="Z2308" s="400" t="s">
        <v>36</v>
      </c>
      <c r="AA2308" s="413">
        <v>47710</v>
      </c>
      <c r="AB2308" s="406">
        <v>1.9861214659418043E-2</v>
      </c>
      <c r="AC2308" s="406">
        <v>1.9751195834765301E-2</v>
      </c>
      <c r="AD2308" s="407">
        <f t="shared" si="79"/>
        <v>1.1001882465274184</v>
      </c>
    </row>
    <row r="2309" spans="20:30" x14ac:dyDescent="0.2">
      <c r="T2309" s="400" t="s">
        <v>36</v>
      </c>
      <c r="U2309" s="413">
        <v>47717</v>
      </c>
      <c r="V2309" s="406">
        <v>1.9387271046409645E-2</v>
      </c>
      <c r="W2309" s="406">
        <v>1.9387219149823356E-2</v>
      </c>
      <c r="X2309" s="407">
        <f t="shared" si="78"/>
        <v>5.1896586288763258E-4</v>
      </c>
      <c r="Z2309" s="400" t="s">
        <v>36</v>
      </c>
      <c r="AA2309" s="413">
        <v>47717</v>
      </c>
      <c r="AB2309" s="406">
        <v>1.9858604219003335E-2</v>
      </c>
      <c r="AC2309" s="406">
        <v>1.9749037818557674E-2</v>
      </c>
      <c r="AD2309" s="407">
        <f t="shared" si="79"/>
        <v>1.0956640044566117</v>
      </c>
    </row>
    <row r="2310" spans="20:30" x14ac:dyDescent="0.2">
      <c r="T2310" s="400" t="s">
        <v>36</v>
      </c>
      <c r="U2310" s="413">
        <v>47724</v>
      </c>
      <c r="V2310" s="406">
        <v>1.9386885414822964E-2</v>
      </c>
      <c r="W2310" s="406">
        <v>1.9386842708755004E-2</v>
      </c>
      <c r="X2310" s="407">
        <f t="shared" si="78"/>
        <v>4.2706067959752403E-4</v>
      </c>
      <c r="Z2310" s="400" t="s">
        <v>36</v>
      </c>
      <c r="AA2310" s="413">
        <v>47724</v>
      </c>
      <c r="AB2310" s="406">
        <v>1.9855465192752577E-2</v>
      </c>
      <c r="AC2310" s="406">
        <v>1.9746430860653447E-2</v>
      </c>
      <c r="AD2310" s="407">
        <f t="shared" si="79"/>
        <v>1.0903433209913036</v>
      </c>
    </row>
    <row r="2311" spans="20:30" x14ac:dyDescent="0.2">
      <c r="T2311" s="400" t="s">
        <v>36</v>
      </c>
      <c r="U2311" s="413">
        <v>47731</v>
      </c>
      <c r="V2311" s="406">
        <v>1.9386231644774758E-2</v>
      </c>
      <c r="W2311" s="406">
        <v>1.9386198888080255E-2</v>
      </c>
      <c r="X2311" s="407">
        <f t="shared" si="78"/>
        <v>3.2756694502700245E-4</v>
      </c>
      <c r="Z2311" s="400" t="s">
        <v>36</v>
      </c>
      <c r="AA2311" s="413">
        <v>47731</v>
      </c>
      <c r="AB2311" s="406">
        <v>1.9851795369578182E-2</v>
      </c>
      <c r="AC2311" s="406">
        <v>1.9743373182553994E-2</v>
      </c>
      <c r="AD2311" s="407">
        <f t="shared" si="79"/>
        <v>1.0842218702418818</v>
      </c>
    </row>
    <row r="2312" spans="20:30" x14ac:dyDescent="0.2">
      <c r="T2312" s="400" t="s">
        <v>36</v>
      </c>
      <c r="U2312" s="413">
        <v>47738</v>
      </c>
      <c r="V2312" s="406">
        <v>1.9385308910619296E-2</v>
      </c>
      <c r="W2312" s="406">
        <v>1.9385286866181229E-2</v>
      </c>
      <c r="X2312" s="407">
        <f t="shared" ref="X2312:X2375" si="80">(V2312-W2312)*10000</f>
        <v>2.2044438066637362E-4</v>
      </c>
      <c r="Z2312" s="400" t="s">
        <v>36</v>
      </c>
      <c r="AA2312" s="413">
        <v>47738</v>
      </c>
      <c r="AB2312" s="406">
        <v>1.9847592538341053E-2</v>
      </c>
      <c r="AC2312" s="406">
        <v>1.9739863005771768E-2</v>
      </c>
      <c r="AD2312" s="407">
        <f t="shared" ref="AD2312:AD2375" si="81">(AB2312-AC2312)*10000</f>
        <v>1.0772953256928466</v>
      </c>
    </row>
    <row r="2313" spans="20:30" x14ac:dyDescent="0.2">
      <c r="T2313" s="400" t="s">
        <v>36</v>
      </c>
      <c r="U2313" s="413">
        <v>47745</v>
      </c>
      <c r="V2313" s="406">
        <v>1.9384116386648886E-2</v>
      </c>
      <c r="W2313" s="406">
        <v>1.9384105821412815E-2</v>
      </c>
      <c r="X2313" s="407">
        <f t="shared" si="80"/>
        <v>1.0565236071430339E-4</v>
      </c>
      <c r="Z2313" s="400" t="s">
        <v>36</v>
      </c>
      <c r="AA2313" s="413">
        <v>47745</v>
      </c>
      <c r="AB2313" s="406">
        <v>1.9842854487943075E-2</v>
      </c>
      <c r="AC2313" s="406">
        <v>1.973589855183025E-2</v>
      </c>
      <c r="AD2313" s="407">
        <f t="shared" si="81"/>
        <v>1.0695593611282499</v>
      </c>
    </row>
    <row r="2314" spans="20:30" x14ac:dyDescent="0.2">
      <c r="T2314" s="400" t="s">
        <v>36</v>
      </c>
      <c r="U2314" s="413">
        <v>47752</v>
      </c>
      <c r="V2314" s="406">
        <v>1.9382653247243833E-2</v>
      </c>
      <c r="W2314" s="406">
        <v>1.9382654932171627E-2</v>
      </c>
      <c r="X2314" s="407">
        <f t="shared" si="80"/>
        <v>-1.684927794509683E-5</v>
      </c>
      <c r="Z2314" s="400" t="s">
        <v>36</v>
      </c>
      <c r="AA2314" s="413">
        <v>47752</v>
      </c>
      <c r="AB2314" s="406">
        <v>1.9837579007268531E-2</v>
      </c>
      <c r="AC2314" s="406">
        <v>1.973147804222862E-2</v>
      </c>
      <c r="AD2314" s="407">
        <f t="shared" si="81"/>
        <v>1.0610096503991042</v>
      </c>
    </row>
    <row r="2315" spans="20:30" x14ac:dyDescent="0.2">
      <c r="T2315" s="400" t="s">
        <v>36</v>
      </c>
      <c r="U2315" s="413">
        <v>47759</v>
      </c>
      <c r="V2315" s="406">
        <v>1.9380918666676194E-2</v>
      </c>
      <c r="W2315" s="406">
        <v>1.9380933376827093E-2</v>
      </c>
      <c r="X2315" s="407">
        <f t="shared" si="80"/>
        <v>-1.4710150899460706E-4</v>
      </c>
      <c r="Z2315" s="400" t="s">
        <v>36</v>
      </c>
      <c r="AA2315" s="413">
        <v>47759</v>
      </c>
      <c r="AB2315" s="406">
        <v>1.9831763885242354E-2</v>
      </c>
      <c r="AC2315" s="406">
        <v>1.9726599698488473E-2</v>
      </c>
      <c r="AD2315" s="407">
        <f t="shared" si="81"/>
        <v>1.0516418675388106</v>
      </c>
    </row>
    <row r="2316" spans="20:30" x14ac:dyDescent="0.2">
      <c r="T2316" s="400" t="s">
        <v>36</v>
      </c>
      <c r="U2316" s="413">
        <v>47766</v>
      </c>
      <c r="V2316" s="406">
        <v>1.9378911819318091E-2</v>
      </c>
      <c r="W2316" s="406">
        <v>1.9378940333744547E-2</v>
      </c>
      <c r="X2316" s="407">
        <f t="shared" si="80"/>
        <v>-2.8514426455433783E-4</v>
      </c>
      <c r="Z2316" s="400" t="s">
        <v>36</v>
      </c>
      <c r="AA2316" s="413">
        <v>47766</v>
      </c>
      <c r="AB2316" s="406">
        <v>1.9825406910714126E-2</v>
      </c>
      <c r="AC2316" s="406">
        <v>1.972126174211894E-2</v>
      </c>
      <c r="AD2316" s="407">
        <f t="shared" si="81"/>
        <v>1.0414516859518637</v>
      </c>
    </row>
    <row r="2317" spans="20:30" x14ac:dyDescent="0.2">
      <c r="T2317" s="400" t="s">
        <v>36</v>
      </c>
      <c r="U2317" s="413">
        <v>47773</v>
      </c>
      <c r="V2317" s="406">
        <v>1.9376631879479043E-2</v>
      </c>
      <c r="W2317" s="406">
        <v>1.9376674981319356E-2</v>
      </c>
      <c r="X2317" s="407">
        <f t="shared" si="80"/>
        <v>-4.3101840312143036E-4</v>
      </c>
      <c r="Z2317" s="400" t="s">
        <v>36</v>
      </c>
      <c r="AA2317" s="413">
        <v>47773</v>
      </c>
      <c r="AB2317" s="406">
        <v>1.9818505872607761E-2</v>
      </c>
      <c r="AC2317" s="406">
        <v>1.9715462394627525E-2</v>
      </c>
      <c r="AD2317" s="407">
        <f t="shared" si="81"/>
        <v>1.0304347798023583</v>
      </c>
    </row>
    <row r="2318" spans="20:30" x14ac:dyDescent="0.2">
      <c r="T2318" s="400" t="s">
        <v>36</v>
      </c>
      <c r="U2318" s="413">
        <v>47780</v>
      </c>
      <c r="V2318" s="406">
        <v>1.9374078021498986E-2</v>
      </c>
      <c r="W2318" s="406">
        <v>1.9374136497907857E-2</v>
      </c>
      <c r="X2318" s="407">
        <f t="shared" si="80"/>
        <v>-5.8476408871382946E-4</v>
      </c>
      <c r="Z2318" s="400" t="s">
        <v>36</v>
      </c>
      <c r="AA2318" s="413">
        <v>47780</v>
      </c>
      <c r="AB2318" s="406">
        <v>1.9811058559805975E-2</v>
      </c>
      <c r="AC2318" s="406">
        <v>1.9709199877531995E-2</v>
      </c>
      <c r="AD2318" s="407">
        <f t="shared" si="81"/>
        <v>1.0185868227398018</v>
      </c>
    </row>
    <row r="2319" spans="20:30" x14ac:dyDescent="0.2">
      <c r="T2319" s="400" t="s">
        <v>36</v>
      </c>
      <c r="U2319" s="413">
        <v>47787</v>
      </c>
      <c r="V2319" s="406">
        <v>1.9371249419690234E-2</v>
      </c>
      <c r="W2319" s="406">
        <v>1.9371324061885121E-2</v>
      </c>
      <c r="X2319" s="407">
        <f t="shared" si="80"/>
        <v>-7.4642194886759272E-4</v>
      </c>
      <c r="Z2319" s="400" t="s">
        <v>36</v>
      </c>
      <c r="AA2319" s="413">
        <v>47787</v>
      </c>
      <c r="AB2319" s="406">
        <v>1.980306276117311E-2</v>
      </c>
      <c r="AC2319" s="406">
        <v>1.9702472412336941E-2</v>
      </c>
      <c r="AD2319" s="407">
        <f t="shared" si="81"/>
        <v>1.0059034883616937</v>
      </c>
    </row>
    <row r="2320" spans="20:30" x14ac:dyDescent="0.2">
      <c r="T2320" s="400" t="s">
        <v>36</v>
      </c>
      <c r="U2320" s="413">
        <v>47794</v>
      </c>
      <c r="V2320" s="406">
        <v>1.9368145248406993E-2</v>
      </c>
      <c r="W2320" s="406">
        <v>1.9368236851644967E-2</v>
      </c>
      <c r="X2320" s="407">
        <f t="shared" si="80"/>
        <v>-9.1603237974136054E-4</v>
      </c>
      <c r="Z2320" s="400" t="s">
        <v>36</v>
      </c>
      <c r="AA2320" s="413">
        <v>47794</v>
      </c>
      <c r="AB2320" s="406">
        <v>1.9794516265636015E-2</v>
      </c>
      <c r="AC2320" s="406">
        <v>1.9695278220568473E-2</v>
      </c>
      <c r="AD2320" s="407">
        <f t="shared" si="81"/>
        <v>0.99238045067541469</v>
      </c>
    </row>
    <row r="2321" spans="20:30" x14ac:dyDescent="0.2">
      <c r="T2321" s="400" t="s">
        <v>36</v>
      </c>
      <c r="U2321" s="413">
        <v>47801</v>
      </c>
      <c r="V2321" s="406">
        <v>1.9364764681940708E-2</v>
      </c>
      <c r="W2321" s="406">
        <v>1.9364874045553211E-2</v>
      </c>
      <c r="X2321" s="407">
        <f t="shared" si="80"/>
        <v>-1.0936361250282745E-3</v>
      </c>
      <c r="Z2321" s="400" t="s">
        <v>36</v>
      </c>
      <c r="AA2321" s="413">
        <v>47801</v>
      </c>
      <c r="AB2321" s="406">
        <v>1.9785416862079189E-2</v>
      </c>
      <c r="AC2321" s="406">
        <v>1.9687615523704158E-2</v>
      </c>
      <c r="AD2321" s="407">
        <f t="shared" si="81"/>
        <v>0.97801338375030911</v>
      </c>
    </row>
    <row r="2322" spans="20:30" x14ac:dyDescent="0.2">
      <c r="T2322" s="400" t="s">
        <v>36</v>
      </c>
      <c r="U2322" s="413">
        <v>47808</v>
      </c>
      <c r="V2322" s="406">
        <v>1.9361106894659467E-2</v>
      </c>
      <c r="W2322" s="406">
        <v>1.9361234821982893E-2</v>
      </c>
      <c r="X2322" s="407">
        <f t="shared" si="80"/>
        <v>-1.2792732342545299E-3</v>
      </c>
      <c r="Z2322" s="400" t="s">
        <v>36</v>
      </c>
      <c r="AA2322" s="413">
        <v>47808</v>
      </c>
      <c r="AB2322" s="406">
        <v>1.9775762339403011E-2</v>
      </c>
      <c r="AC2322" s="406">
        <v>1.9679482543300725E-2</v>
      </c>
      <c r="AD2322" s="407">
        <f t="shared" si="81"/>
        <v>0.96279796102285986</v>
      </c>
    </row>
    <row r="2323" spans="20:30" x14ac:dyDescent="0.2">
      <c r="T2323" s="400" t="s">
        <v>36</v>
      </c>
      <c r="U2323" s="413">
        <v>47815</v>
      </c>
      <c r="V2323" s="406">
        <v>1.9357171060857496E-2</v>
      </c>
      <c r="W2323" s="406">
        <v>1.9357318359302659E-2</v>
      </c>
      <c r="X2323" s="407">
        <f t="shared" si="80"/>
        <v>-1.4729844516336854E-3</v>
      </c>
      <c r="Z2323" s="400" t="s">
        <v>36</v>
      </c>
      <c r="AA2323" s="413">
        <v>47815</v>
      </c>
      <c r="AB2323" s="406">
        <v>1.9765550486465611E-2</v>
      </c>
      <c r="AC2323" s="406">
        <v>1.96708775008319E-2</v>
      </c>
      <c r="AD2323" s="407">
        <f t="shared" si="81"/>
        <v>0.94672985633710571</v>
      </c>
    </row>
    <row r="2324" spans="20:30" x14ac:dyDescent="0.2">
      <c r="T2324" s="400" t="s">
        <v>36</v>
      </c>
      <c r="U2324" s="413">
        <v>47822</v>
      </c>
      <c r="V2324" s="406">
        <v>1.9352956354893425E-2</v>
      </c>
      <c r="W2324" s="406">
        <v>1.9353123835899308E-2</v>
      </c>
      <c r="X2324" s="407">
        <f t="shared" si="80"/>
        <v>-1.674810058832632E-3</v>
      </c>
      <c r="Z2324" s="400" t="s">
        <v>36</v>
      </c>
      <c r="AA2324" s="413">
        <v>47822</v>
      </c>
      <c r="AB2324" s="406">
        <v>1.9754779092174657E-2</v>
      </c>
      <c r="AC2324" s="406">
        <v>1.9661798617838119E-2</v>
      </c>
      <c r="AD2324" s="407">
        <f t="shared" si="81"/>
        <v>0.92980474336538244</v>
      </c>
    </row>
    <row r="2325" spans="20:30" x14ac:dyDescent="0.2">
      <c r="T2325" s="400" t="s">
        <v>36</v>
      </c>
      <c r="U2325" s="413">
        <v>47829</v>
      </c>
      <c r="V2325" s="406">
        <v>1.9348461951086564E-2</v>
      </c>
      <c r="W2325" s="406">
        <v>1.9348650430155045E-2</v>
      </c>
      <c r="X2325" s="407">
        <f t="shared" si="80"/>
        <v>-1.8847906848099005E-3</v>
      </c>
      <c r="Z2325" s="400" t="s">
        <v>36</v>
      </c>
      <c r="AA2325" s="413">
        <v>47829</v>
      </c>
      <c r="AB2325" s="406">
        <v>1.9743445945452874E-2</v>
      </c>
      <c r="AC2325" s="406">
        <v>1.9652244115811079E-2</v>
      </c>
      <c r="AD2325" s="407">
        <f t="shared" si="81"/>
        <v>0.91201829641795329</v>
      </c>
    </row>
    <row r="2326" spans="20:30" x14ac:dyDescent="0.2">
      <c r="T2326" s="400" t="s">
        <v>36</v>
      </c>
      <c r="U2326" s="413">
        <v>47836</v>
      </c>
      <c r="V2326" s="406">
        <v>1.934368702375143E-2</v>
      </c>
      <c r="W2326" s="406">
        <v>1.9343897320424183E-2</v>
      </c>
      <c r="X2326" s="407">
        <f t="shared" si="80"/>
        <v>-2.1029667275282438E-3</v>
      </c>
      <c r="Z2326" s="400" t="s">
        <v>36</v>
      </c>
      <c r="AA2326" s="413">
        <v>47836</v>
      </c>
      <c r="AB2326" s="406">
        <v>1.973154883515665E-2</v>
      </c>
      <c r="AC2326" s="406">
        <v>1.9642212216262913E-2</v>
      </c>
      <c r="AD2326" s="407">
        <f t="shared" si="81"/>
        <v>0.8933661889373723</v>
      </c>
    </row>
    <row r="2327" spans="20:30" x14ac:dyDescent="0.2">
      <c r="T2327" s="400" t="s">
        <v>36</v>
      </c>
      <c r="U2327" s="413">
        <v>47844</v>
      </c>
      <c r="V2327" s="406">
        <v>1.9338255196988244E-2</v>
      </c>
      <c r="W2327" s="406">
        <v>1.9338489794259471E-2</v>
      </c>
      <c r="X2327" s="407">
        <f t="shared" si="80"/>
        <v>-2.3459727122726592E-3</v>
      </c>
      <c r="Z2327" s="400" t="s">
        <v>36</v>
      </c>
      <c r="AA2327" s="413">
        <v>47844</v>
      </c>
      <c r="AB2327" s="406">
        <v>1.9718166340440893E-2</v>
      </c>
      <c r="AC2327" s="406">
        <v>1.9630925830568243E-2</v>
      </c>
      <c r="AD2327" s="407">
        <f t="shared" si="81"/>
        <v>0.87240509872649885</v>
      </c>
    </row>
    <row r="2328" spans="20:30" x14ac:dyDescent="0.2">
      <c r="T2328" s="400" t="s">
        <v>36</v>
      </c>
      <c r="U2328" s="413">
        <v>47851</v>
      </c>
      <c r="V2328" s="406">
        <v>1.9332506577127914E-2</v>
      </c>
      <c r="W2328" s="406">
        <v>1.93327664043145E-2</v>
      </c>
      <c r="X2328" s="407">
        <f t="shared" si="80"/>
        <v>-2.5982718658557058E-3</v>
      </c>
      <c r="Z2328" s="400" t="s">
        <v>36</v>
      </c>
      <c r="AA2328" s="413">
        <v>47851</v>
      </c>
      <c r="AB2328" s="406">
        <v>1.9704145684405171E-2</v>
      </c>
      <c r="AC2328" s="406">
        <v>1.9619099455394324E-2</v>
      </c>
      <c r="AD2328" s="407">
        <f t="shared" si="81"/>
        <v>0.85046229010846819</v>
      </c>
    </row>
    <row r="2329" spans="20:30" x14ac:dyDescent="0.2">
      <c r="T2329" s="400" t="s">
        <v>36</v>
      </c>
      <c r="U2329" s="413">
        <v>47858</v>
      </c>
      <c r="V2329" s="406">
        <v>1.932684462917636E-2</v>
      </c>
      <c r="W2329" s="406">
        <v>1.9327128875995532E-2</v>
      </c>
      <c r="X2329" s="407">
        <f t="shared" si="80"/>
        <v>-2.842468191724401E-3</v>
      </c>
      <c r="Z2329" s="400" t="s">
        <v>36</v>
      </c>
      <c r="AA2329" s="413">
        <v>47858</v>
      </c>
      <c r="AB2329" s="406">
        <v>1.9690461722433151E-2</v>
      </c>
      <c r="AC2329" s="406">
        <v>1.9607555585335223E-2</v>
      </c>
      <c r="AD2329" s="407">
        <f t="shared" si="81"/>
        <v>0.82906137097927401</v>
      </c>
    </row>
    <row r="2330" spans="20:30" x14ac:dyDescent="0.2">
      <c r="T2330" s="400" t="s">
        <v>36</v>
      </c>
      <c r="U2330" s="413">
        <v>47865</v>
      </c>
      <c r="V2330" s="406">
        <v>1.9320898737071754E-2</v>
      </c>
      <c r="W2330" s="406">
        <v>1.9321208239849712E-2</v>
      </c>
      <c r="X2330" s="407">
        <f t="shared" si="80"/>
        <v>-3.0950277795857573E-3</v>
      </c>
      <c r="Z2330" s="400" t="s">
        <v>36</v>
      </c>
      <c r="AA2330" s="413">
        <v>47865</v>
      </c>
      <c r="AB2330" s="406">
        <v>1.9676204636578144E-2</v>
      </c>
      <c r="AC2330" s="406">
        <v>1.9595526949764987E-2</v>
      </c>
      <c r="AD2330" s="407">
        <f t="shared" si="81"/>
        <v>0.8067768681315618</v>
      </c>
    </row>
    <row r="2331" spans="20:30" x14ac:dyDescent="0.2">
      <c r="T2331" s="400" t="s">
        <v>36</v>
      </c>
      <c r="U2331" s="413">
        <v>47872</v>
      </c>
      <c r="V2331" s="406">
        <v>1.9316216315470442E-2</v>
      </c>
      <c r="W2331" s="406">
        <v>1.9316541646608572E-2</v>
      </c>
      <c r="X2331" s="407">
        <f t="shared" si="80"/>
        <v>-3.253311381297419E-3</v>
      </c>
      <c r="Z2331" s="400" t="s">
        <v>36</v>
      </c>
      <c r="AA2331" s="413">
        <v>47872</v>
      </c>
      <c r="AB2331" s="406">
        <v>1.9661372215763282E-2</v>
      </c>
      <c r="AC2331" s="406">
        <v>1.9583011770142794E-2</v>
      </c>
      <c r="AD2331" s="407">
        <f t="shared" si="81"/>
        <v>0.78360445620487962</v>
      </c>
    </row>
    <row r="2332" spans="20:30" x14ac:dyDescent="0.2">
      <c r="T2332" s="400" t="s">
        <v>36</v>
      </c>
      <c r="U2332" s="413">
        <v>47879</v>
      </c>
      <c r="V2332" s="406">
        <v>1.9318329382962914E-2</v>
      </c>
      <c r="W2332" s="406">
        <v>1.9318624713512471E-2</v>
      </c>
      <c r="X2332" s="407">
        <f t="shared" si="80"/>
        <v>-2.9533054955732663E-3</v>
      </c>
      <c r="Z2332" s="400" t="s">
        <v>36</v>
      </c>
      <c r="AA2332" s="413">
        <v>47879</v>
      </c>
      <c r="AB2332" s="406">
        <v>1.9645962248832281E-2</v>
      </c>
      <c r="AC2332" s="406">
        <v>1.9570008268016647E-2</v>
      </c>
      <c r="AD2332" s="407">
        <f t="shared" si="81"/>
        <v>0.75953980815633704</v>
      </c>
    </row>
    <row r="2333" spans="20:30" x14ac:dyDescent="0.2">
      <c r="T2333" s="400" t="s">
        <v>36</v>
      </c>
      <c r="U2333" s="413">
        <v>47886</v>
      </c>
      <c r="V2333" s="406">
        <v>1.9321067525528327E-2</v>
      </c>
      <c r="W2333" s="406">
        <v>1.9321328340464222E-2</v>
      </c>
      <c r="X2333" s="407">
        <f t="shared" si="80"/>
        <v>-2.6081493589499849E-3</v>
      </c>
      <c r="Z2333" s="400" t="s">
        <v>36</v>
      </c>
      <c r="AA2333" s="413">
        <v>47886</v>
      </c>
      <c r="AB2333" s="406">
        <v>1.962997252473471E-2</v>
      </c>
      <c r="AC2333" s="406">
        <v>1.9556514664884665E-2</v>
      </c>
      <c r="AD2333" s="407">
        <f t="shared" si="81"/>
        <v>0.73457859850044327</v>
      </c>
    </row>
    <row r="2334" spans="20:30" x14ac:dyDescent="0.2">
      <c r="T2334" s="400" t="s">
        <v>36</v>
      </c>
      <c r="U2334" s="413">
        <v>47893</v>
      </c>
      <c r="V2334" s="406">
        <v>1.9323560330521596E-2</v>
      </c>
      <c r="W2334" s="406">
        <v>1.9323787911201533E-2</v>
      </c>
      <c r="X2334" s="407">
        <f t="shared" si="80"/>
        <v>-2.2758067993663977E-3</v>
      </c>
      <c r="Z2334" s="400" t="s">
        <v>36</v>
      </c>
      <c r="AA2334" s="413">
        <v>47893</v>
      </c>
      <c r="AB2334" s="406">
        <v>1.9613400832328393E-2</v>
      </c>
      <c r="AC2334" s="406">
        <v>1.9542529182263759E-2</v>
      </c>
      <c r="AD2334" s="407">
        <f t="shared" si="81"/>
        <v>0.70871650064634195</v>
      </c>
    </row>
    <row r="2335" spans="20:30" x14ac:dyDescent="0.2">
      <c r="T2335" s="400" t="s">
        <v>36</v>
      </c>
      <c r="U2335" s="413">
        <v>47900</v>
      </c>
      <c r="V2335" s="406">
        <v>1.932580698855604E-2</v>
      </c>
      <c r="W2335" s="406">
        <v>1.9326002624114623E-2</v>
      </c>
      <c r="X2335" s="407">
        <f t="shared" si="80"/>
        <v>-1.9563555858290171E-3</v>
      </c>
      <c r="Z2335" s="400" t="s">
        <v>36</v>
      </c>
      <c r="AA2335" s="413">
        <v>47900</v>
      </c>
      <c r="AB2335" s="406">
        <v>1.9596244960495193E-2</v>
      </c>
      <c r="AC2335" s="406">
        <v>1.9528050041655039E-2</v>
      </c>
      <c r="AD2335" s="407">
        <f t="shared" si="81"/>
        <v>0.68194918840153851</v>
      </c>
    </row>
    <row r="2336" spans="20:30" x14ac:dyDescent="0.2">
      <c r="T2336" s="400" t="s">
        <v>36</v>
      </c>
      <c r="U2336" s="413">
        <v>47907</v>
      </c>
      <c r="V2336" s="406">
        <v>1.9327806690241967E-2</v>
      </c>
      <c r="W2336" s="406">
        <v>1.9327971677579176E-2</v>
      </c>
      <c r="X2336" s="407">
        <f t="shared" si="80"/>
        <v>-1.6498733720893277E-3</v>
      </c>
      <c r="Z2336" s="400" t="s">
        <v>36</v>
      </c>
      <c r="AA2336" s="413">
        <v>47907</v>
      </c>
      <c r="AB2336" s="406">
        <v>1.957850269817582E-2</v>
      </c>
      <c r="AC2336" s="406">
        <v>1.9513075464601855E-2</v>
      </c>
      <c r="AD2336" s="407">
        <f t="shared" si="81"/>
        <v>0.65427233573965571</v>
      </c>
    </row>
    <row r="2337" spans="20:30" x14ac:dyDescent="0.2">
      <c r="T2337" s="400" t="s">
        <v>36</v>
      </c>
      <c r="U2337" s="413">
        <v>47914</v>
      </c>
      <c r="V2337" s="406">
        <v>1.9329558626220728E-2</v>
      </c>
      <c r="W2337" s="406">
        <v>1.9329694269978801E-2</v>
      </c>
      <c r="X2337" s="407">
        <f t="shared" si="80"/>
        <v>-1.3564375807295637E-3</v>
      </c>
      <c r="Z2337" s="400" t="s">
        <v>36</v>
      </c>
      <c r="AA2337" s="413">
        <v>47914</v>
      </c>
      <c r="AB2337" s="406">
        <v>1.9560171834206937E-2</v>
      </c>
      <c r="AC2337" s="406">
        <v>1.9497603672573246E-2</v>
      </c>
      <c r="AD2337" s="407">
        <f t="shared" si="81"/>
        <v>0.62568161633691499</v>
      </c>
    </row>
    <row r="2338" spans="20:30" x14ac:dyDescent="0.2">
      <c r="T2338" s="400" t="s">
        <v>36</v>
      </c>
      <c r="U2338" s="413">
        <v>47921</v>
      </c>
      <c r="V2338" s="406">
        <v>1.9331061987072417E-2</v>
      </c>
      <c r="W2338" s="406">
        <v>1.9331169599705319E-2</v>
      </c>
      <c r="X2338" s="407">
        <f t="shared" si="80"/>
        <v>-1.0761263290193224E-3</v>
      </c>
      <c r="Z2338" s="400" t="s">
        <v>36</v>
      </c>
      <c r="AA2338" s="413">
        <v>47921</v>
      </c>
      <c r="AB2338" s="406">
        <v>1.954125015751796E-2</v>
      </c>
      <c r="AC2338" s="406">
        <v>1.9481632887102994E-2</v>
      </c>
      <c r="AD2338" s="407">
        <f t="shared" si="81"/>
        <v>0.59617270414966117</v>
      </c>
    </row>
    <row r="2339" spans="20:30" x14ac:dyDescent="0.2">
      <c r="T2339" s="400" t="s">
        <v>36</v>
      </c>
      <c r="U2339" s="413">
        <v>47928</v>
      </c>
      <c r="V2339" s="406">
        <v>1.9332315963431504E-2</v>
      </c>
      <c r="W2339" s="406">
        <v>1.9332396865135541E-2</v>
      </c>
      <c r="X2339" s="407">
        <f t="shared" si="80"/>
        <v>-8.090170403735053E-4</v>
      </c>
      <c r="Z2339" s="400" t="s">
        <v>36</v>
      </c>
      <c r="AA2339" s="413">
        <v>47928</v>
      </c>
      <c r="AB2339" s="406">
        <v>1.9521735456968749E-2</v>
      </c>
      <c r="AC2339" s="406">
        <v>1.946516132969682E-2</v>
      </c>
      <c r="AD2339" s="407">
        <f t="shared" si="81"/>
        <v>0.5657412727192932</v>
      </c>
    </row>
    <row r="2340" spans="20:30" x14ac:dyDescent="0.2">
      <c r="T2340" s="400" t="s">
        <v>36</v>
      </c>
      <c r="U2340" s="413">
        <v>47935</v>
      </c>
      <c r="V2340" s="406">
        <v>1.9333319745917715E-2</v>
      </c>
      <c r="W2340" s="406">
        <v>1.9333375264643116E-2</v>
      </c>
      <c r="X2340" s="407">
        <f t="shared" si="80"/>
        <v>-5.5518725401715319E-4</v>
      </c>
      <c r="Z2340" s="400" t="s">
        <v>36</v>
      </c>
      <c r="AA2340" s="413">
        <v>47935</v>
      </c>
      <c r="AB2340" s="406">
        <v>1.9501625521488573E-2</v>
      </c>
      <c r="AC2340" s="406">
        <v>1.9448187221878816E-2</v>
      </c>
      <c r="AD2340" s="407">
        <f t="shared" si="81"/>
        <v>0.53438299609756545</v>
      </c>
    </row>
    <row r="2341" spans="20:30" x14ac:dyDescent="0.2">
      <c r="T2341" s="400" t="s">
        <v>36</v>
      </c>
      <c r="U2341" s="413">
        <v>47942</v>
      </c>
      <c r="V2341" s="406">
        <v>1.9334072525146902E-2</v>
      </c>
      <c r="W2341" s="406">
        <v>1.9334103996632594E-2</v>
      </c>
      <c r="X2341" s="407">
        <f t="shared" si="80"/>
        <v>-3.1471485691797474E-4</v>
      </c>
      <c r="Z2341" s="400" t="s">
        <v>36</v>
      </c>
      <c r="AA2341" s="413">
        <v>47942</v>
      </c>
      <c r="AB2341" s="406">
        <v>1.9480918139924738E-2</v>
      </c>
      <c r="AC2341" s="406">
        <v>1.9430708785155942E-2</v>
      </c>
      <c r="AD2341" s="407">
        <f t="shared" si="81"/>
        <v>0.50209354768796643</v>
      </c>
    </row>
    <row r="2342" spans="20:30" x14ac:dyDescent="0.2">
      <c r="T2342" s="400" t="s">
        <v>36</v>
      </c>
      <c r="U2342" s="413">
        <v>47953</v>
      </c>
      <c r="V2342" s="406">
        <v>1.9334654779640852E-2</v>
      </c>
      <c r="W2342" s="406">
        <v>1.9334657391330678E-2</v>
      </c>
      <c r="X2342" s="407">
        <f t="shared" si="80"/>
        <v>-2.6116898262096289E-5</v>
      </c>
      <c r="Z2342" s="400" t="s">
        <v>36</v>
      </c>
      <c r="AA2342" s="413">
        <v>47953</v>
      </c>
      <c r="AB2342" s="406">
        <v>1.9453376037574265E-2</v>
      </c>
      <c r="AC2342" s="406">
        <v>1.9407461466290382E-2</v>
      </c>
      <c r="AD2342" s="407">
        <f t="shared" si="81"/>
        <v>0.45914571283882377</v>
      </c>
    </row>
    <row r="2343" spans="20:30" x14ac:dyDescent="0.2">
      <c r="T2343" s="400" t="s">
        <v>36</v>
      </c>
      <c r="U2343" s="413">
        <v>47960</v>
      </c>
      <c r="V2343" s="406">
        <v>1.9334850013807317E-2</v>
      </c>
      <c r="W2343" s="406">
        <v>1.9334825837359425E-2</v>
      </c>
      <c r="X2343" s="407">
        <f t="shared" si="80"/>
        <v>2.4176447892265696E-4</v>
      </c>
      <c r="Z2343" s="400" t="s">
        <v>36</v>
      </c>
      <c r="AA2343" s="413">
        <v>47960</v>
      </c>
      <c r="AB2343" s="406">
        <v>1.9424911741309215E-2</v>
      </c>
      <c r="AC2343" s="406">
        <v>1.9383435993313682E-2</v>
      </c>
      <c r="AD2343" s="407">
        <f t="shared" si="81"/>
        <v>0.41475747995532719</v>
      </c>
    </row>
    <row r="2344" spans="20:30" x14ac:dyDescent="0.2">
      <c r="T2344" s="400" t="s">
        <v>36</v>
      </c>
      <c r="U2344" s="413">
        <v>47967</v>
      </c>
      <c r="V2344" s="406">
        <v>1.9334699745590694E-2</v>
      </c>
      <c r="W2344" s="406">
        <v>1.9334656355772417E-2</v>
      </c>
      <c r="X2344" s="407">
        <f t="shared" si="80"/>
        <v>4.3389818276534653E-4</v>
      </c>
      <c r="Z2344" s="400" t="s">
        <v>36</v>
      </c>
      <c r="AA2344" s="413">
        <v>47967</v>
      </c>
      <c r="AB2344" s="406">
        <v>1.9402052573977962E-2</v>
      </c>
      <c r="AC2344" s="406">
        <v>1.9364141863629947E-2</v>
      </c>
      <c r="AD2344" s="407">
        <f t="shared" si="81"/>
        <v>0.37910710348015159</v>
      </c>
    </row>
    <row r="2345" spans="20:30" x14ac:dyDescent="0.2">
      <c r="T2345" s="400" t="s">
        <v>36</v>
      </c>
      <c r="U2345" s="413">
        <v>47974</v>
      </c>
      <c r="V2345" s="406">
        <v>1.9334294774067822E-2</v>
      </c>
      <c r="W2345" s="406">
        <v>1.933423354213638E-2</v>
      </c>
      <c r="X2345" s="407">
        <f t="shared" si="80"/>
        <v>6.1231931441918519E-4</v>
      </c>
      <c r="Z2345" s="400" t="s">
        <v>36</v>
      </c>
      <c r="AA2345" s="413">
        <v>47974</v>
      </c>
      <c r="AB2345" s="406">
        <v>1.9378585852661698E-2</v>
      </c>
      <c r="AC2345" s="406">
        <v>1.9344335274802268E-2</v>
      </c>
      <c r="AD2345" s="407">
        <f t="shared" si="81"/>
        <v>0.34250577859430004</v>
      </c>
    </row>
    <row r="2346" spans="20:30" x14ac:dyDescent="0.2">
      <c r="T2346" s="400" t="s">
        <v>36</v>
      </c>
      <c r="U2346" s="413">
        <v>47981</v>
      </c>
      <c r="V2346" s="406">
        <v>1.9333634289857255E-2</v>
      </c>
      <c r="W2346" s="406">
        <v>1.9333556594812482E-2</v>
      </c>
      <c r="X2346" s="407">
        <f t="shared" si="80"/>
        <v>7.7695044772840838E-4</v>
      </c>
      <c r="Z2346" s="400" t="s">
        <v>36</v>
      </c>
      <c r="AA2346" s="413">
        <v>47981</v>
      </c>
      <c r="AB2346" s="406">
        <v>1.9354509366255924E-2</v>
      </c>
      <c r="AC2346" s="406">
        <v>1.9324014448356443E-2</v>
      </c>
      <c r="AD2346" s="407">
        <f t="shared" si="81"/>
        <v>0.30494917899481083</v>
      </c>
    </row>
    <row r="2347" spans="20:30" x14ac:dyDescent="0.2">
      <c r="T2347" s="400" t="s">
        <v>36</v>
      </c>
      <c r="U2347" s="413">
        <v>47988</v>
      </c>
      <c r="V2347" s="406">
        <v>1.9332717483562353E-2</v>
      </c>
      <c r="W2347" s="406">
        <v>1.9332624712181445E-2</v>
      </c>
      <c r="X2347" s="407">
        <f t="shared" si="80"/>
        <v>9.2771380907213929E-4</v>
      </c>
      <c r="Z2347" s="400" t="s">
        <v>36</v>
      </c>
      <c r="AA2347" s="413">
        <v>47988</v>
      </c>
      <c r="AB2347" s="406">
        <v>1.9329820903654017E-2</v>
      </c>
      <c r="AC2347" s="406">
        <v>1.9303177605788927E-2</v>
      </c>
      <c r="AD2347" s="407">
        <f t="shared" si="81"/>
        <v>0.26643297865090038</v>
      </c>
    </row>
    <row r="2348" spans="20:30" x14ac:dyDescent="0.2">
      <c r="T2348" s="400" t="s">
        <v>36</v>
      </c>
      <c r="U2348" s="413">
        <v>47995</v>
      </c>
      <c r="V2348" s="406">
        <v>1.9331543545817481E-2</v>
      </c>
      <c r="W2348" s="406">
        <v>1.9331437092643469E-2</v>
      </c>
      <c r="X2348" s="407">
        <f t="shared" si="80"/>
        <v>1.0645317401192234E-3</v>
      </c>
      <c r="Z2348" s="400" t="s">
        <v>36</v>
      </c>
      <c r="AA2348" s="413">
        <v>47995</v>
      </c>
      <c r="AB2348" s="406">
        <v>1.9304518253746936E-2</v>
      </c>
      <c r="AC2348" s="406">
        <v>1.9281822968612878E-2</v>
      </c>
      <c r="AD2348" s="407">
        <f t="shared" si="81"/>
        <v>0.22695285134058385</v>
      </c>
    </row>
    <row r="2349" spans="20:30" x14ac:dyDescent="0.2">
      <c r="T2349" s="400" t="s">
        <v>36</v>
      </c>
      <c r="U2349" s="413">
        <v>48002</v>
      </c>
      <c r="V2349" s="406">
        <v>1.9330111667229869E-2</v>
      </c>
      <c r="W2349" s="406">
        <v>1.9329992934560093E-2</v>
      </c>
      <c r="X2349" s="407">
        <f t="shared" si="80"/>
        <v>1.1873266977588393E-3</v>
      </c>
      <c r="Z2349" s="400" t="s">
        <v>36</v>
      </c>
      <c r="AA2349" s="413">
        <v>48002</v>
      </c>
      <c r="AB2349" s="406">
        <v>1.9278599205422745E-2</v>
      </c>
      <c r="AC2349" s="406">
        <v>1.925994875834618E-2</v>
      </c>
      <c r="AD2349" s="407">
        <f t="shared" si="81"/>
        <v>0.18650447076565269</v>
      </c>
    </row>
    <row r="2350" spans="20:30" x14ac:dyDescent="0.2">
      <c r="T2350" s="400" t="s">
        <v>36</v>
      </c>
      <c r="U2350" s="413">
        <v>48009</v>
      </c>
      <c r="V2350" s="406">
        <v>1.932842103841436E-2</v>
      </c>
      <c r="W2350" s="406">
        <v>1.9328291436346796E-2</v>
      </c>
      <c r="X2350" s="407">
        <f t="shared" si="80"/>
        <v>1.2960206756396087E-3</v>
      </c>
      <c r="Z2350" s="400" t="s">
        <v>36</v>
      </c>
      <c r="AA2350" s="413">
        <v>48009</v>
      </c>
      <c r="AB2350" s="406">
        <v>1.9252061547577949E-2</v>
      </c>
      <c r="AC2350" s="406">
        <v>1.9237553196488195E-2</v>
      </c>
      <c r="AD2350" s="407">
        <f t="shared" si="81"/>
        <v>0.14508351089754373</v>
      </c>
    </row>
    <row r="2351" spans="20:30" x14ac:dyDescent="0.2">
      <c r="T2351" s="400" t="s">
        <v>36</v>
      </c>
      <c r="U2351" s="413">
        <v>48016</v>
      </c>
      <c r="V2351" s="406">
        <v>1.9326470849993314E-2</v>
      </c>
      <c r="W2351" s="406">
        <v>1.9326331796345603E-2</v>
      </c>
      <c r="X2351" s="407">
        <f t="shared" si="80"/>
        <v>1.3905364771096829E-3</v>
      </c>
      <c r="Z2351" s="400" t="s">
        <v>36</v>
      </c>
      <c r="AA2351" s="413">
        <v>48016</v>
      </c>
      <c r="AB2351" s="406">
        <v>1.9224903069105636E-2</v>
      </c>
      <c r="AC2351" s="406">
        <v>1.921463450456579E-2</v>
      </c>
      <c r="AD2351" s="407">
        <f t="shared" si="81"/>
        <v>0.10268564539846203</v>
      </c>
    </row>
    <row r="2352" spans="20:30" x14ac:dyDescent="0.2">
      <c r="T2352" s="400" t="s">
        <v>36</v>
      </c>
      <c r="U2352" s="413">
        <v>48023</v>
      </c>
      <c r="V2352" s="406">
        <v>1.9324260292562456E-2</v>
      </c>
      <c r="W2352" s="406">
        <v>1.9324113212964535E-2</v>
      </c>
      <c r="X2352" s="407">
        <f t="shared" si="80"/>
        <v>1.4707959792095715E-3</v>
      </c>
      <c r="Z2352" s="400" t="s">
        <v>36</v>
      </c>
      <c r="AA2352" s="413">
        <v>48023</v>
      </c>
      <c r="AB2352" s="406">
        <v>1.9197121558884245E-2</v>
      </c>
      <c r="AC2352" s="406">
        <v>1.919119090408752E-2</v>
      </c>
      <c r="AD2352" s="407">
        <f t="shared" si="81"/>
        <v>5.930654796724999E-2</v>
      </c>
    </row>
    <row r="2353" spans="20:30" x14ac:dyDescent="0.2">
      <c r="T2353" s="400" t="s">
        <v>36</v>
      </c>
      <c r="U2353" s="413">
        <v>48030</v>
      </c>
      <c r="V2353" s="406">
        <v>1.9321788556770782E-2</v>
      </c>
      <c r="W2353" s="406">
        <v>1.9321634884595491E-2</v>
      </c>
      <c r="X2353" s="407">
        <f t="shared" si="80"/>
        <v>1.536721752903869E-3</v>
      </c>
      <c r="Z2353" s="400" t="s">
        <v>36</v>
      </c>
      <c r="AA2353" s="413">
        <v>48030</v>
      </c>
      <c r="AB2353" s="406">
        <v>1.9168714805845671E-2</v>
      </c>
      <c r="AC2353" s="406">
        <v>1.9167220616542358E-2</v>
      </c>
      <c r="AD2353" s="407">
        <f t="shared" si="81"/>
        <v>1.4941893033137976E-2</v>
      </c>
    </row>
    <row r="2354" spans="20:30" x14ac:dyDescent="0.2">
      <c r="T2354" s="400" t="s">
        <v>36</v>
      </c>
      <c r="U2354" s="413">
        <v>48037</v>
      </c>
      <c r="V2354" s="406">
        <v>1.9319054833205583E-2</v>
      </c>
      <c r="W2354" s="406">
        <v>1.9318896009614998E-2</v>
      </c>
      <c r="X2354" s="407">
        <f t="shared" si="80"/>
        <v>1.588235905847224E-3</v>
      </c>
      <c r="Z2354" s="400" t="s">
        <v>36</v>
      </c>
      <c r="AA2354" s="413">
        <v>48037</v>
      </c>
      <c r="AB2354" s="406">
        <v>1.9139680598825346E-2</v>
      </c>
      <c r="AC2354" s="406">
        <v>1.9142721863481323E-2</v>
      </c>
      <c r="AD2354" s="407">
        <f t="shared" si="81"/>
        <v>-3.0412646559764556E-2</v>
      </c>
    </row>
    <row r="2355" spans="20:30" x14ac:dyDescent="0.2">
      <c r="T2355" s="400" t="s">
        <v>36</v>
      </c>
      <c r="U2355" s="413">
        <v>48044</v>
      </c>
      <c r="V2355" s="406">
        <v>1.9316058312496446E-2</v>
      </c>
      <c r="W2355" s="406">
        <v>1.9315895786372477E-2</v>
      </c>
      <c r="X2355" s="407">
        <f t="shared" si="80"/>
        <v>1.6252612396877586E-3</v>
      </c>
      <c r="Z2355" s="400" t="s">
        <v>36</v>
      </c>
      <c r="AA2355" s="413">
        <v>48044</v>
      </c>
      <c r="AB2355" s="406">
        <v>1.9110016726747024E-2</v>
      </c>
      <c r="AC2355" s="406">
        <v>1.9117692866389868E-2</v>
      </c>
      <c r="AD2355" s="407">
        <f t="shared" si="81"/>
        <v>-7.6761396428440265E-2</v>
      </c>
    </row>
    <row r="2356" spans="20:30" x14ac:dyDescent="0.2">
      <c r="T2356" s="400" t="s">
        <v>36</v>
      </c>
      <c r="U2356" s="413">
        <v>48051</v>
      </c>
      <c r="V2356" s="406">
        <v>1.9312798185257173E-2</v>
      </c>
      <c r="W2356" s="406">
        <v>1.9312633413305785E-2</v>
      </c>
      <c r="X2356" s="407">
        <f t="shared" si="80"/>
        <v>1.6477195138864253E-3</v>
      </c>
      <c r="Z2356" s="400" t="s">
        <v>36</v>
      </c>
      <c r="AA2356" s="413">
        <v>48051</v>
      </c>
      <c r="AB2356" s="406">
        <v>1.9079720978495033E-2</v>
      </c>
      <c r="AC2356" s="406">
        <v>1.9092131846768574E-2</v>
      </c>
      <c r="AD2356" s="407">
        <f t="shared" si="81"/>
        <v>-0.12410868273540765</v>
      </c>
    </row>
    <row r="2357" spans="20:30" x14ac:dyDescent="0.2">
      <c r="T2357" s="400" t="s">
        <v>36</v>
      </c>
      <c r="U2357" s="413">
        <v>48058</v>
      </c>
      <c r="V2357" s="406">
        <v>1.9309273642085404E-2</v>
      </c>
      <c r="W2357" s="406">
        <v>1.9309108088755637E-2</v>
      </c>
      <c r="X2357" s="407">
        <f t="shared" si="80"/>
        <v>1.6555332976730952E-3</v>
      </c>
      <c r="Z2357" s="400" t="s">
        <v>36</v>
      </c>
      <c r="AA2357" s="413">
        <v>48058</v>
      </c>
      <c r="AB2357" s="406">
        <v>1.9048791142971571E-2</v>
      </c>
      <c r="AC2357" s="406">
        <v>1.9066037026167333E-2</v>
      </c>
      <c r="AD2357" s="407">
        <f t="shared" si="81"/>
        <v>-0.17245883195762118</v>
      </c>
    </row>
    <row r="2358" spans="20:30" x14ac:dyDescent="0.2">
      <c r="T2358" s="400" t="s">
        <v>36</v>
      </c>
      <c r="U2358" s="413">
        <v>48065</v>
      </c>
      <c r="V2358" s="406">
        <v>1.9305483873633098E-2</v>
      </c>
      <c r="W2358" s="406">
        <v>1.9305319011117119E-2</v>
      </c>
      <c r="X2358" s="407">
        <f t="shared" si="80"/>
        <v>1.6486251597919166E-3</v>
      </c>
      <c r="Z2358" s="400" t="s">
        <v>36</v>
      </c>
      <c r="AA2358" s="413">
        <v>48065</v>
      </c>
      <c r="AB2358" s="406">
        <v>1.9017225009062732E-2</v>
      </c>
      <c r="AC2358" s="406">
        <v>1.9039406626058911E-2</v>
      </c>
      <c r="AD2358" s="407">
        <f t="shared" si="81"/>
        <v>-0.22181616996179432</v>
      </c>
    </row>
    <row r="2359" spans="20:30" x14ac:dyDescent="0.2">
      <c r="T2359" s="400" t="s">
        <v>36</v>
      </c>
      <c r="U2359" s="413">
        <v>48072</v>
      </c>
      <c r="V2359" s="406">
        <v>1.9301428070489617E-2</v>
      </c>
      <c r="W2359" s="406">
        <v>1.9301265378780623E-2</v>
      </c>
      <c r="X2359" s="407">
        <f t="shared" si="80"/>
        <v>1.6269170899363417E-3</v>
      </c>
      <c r="Z2359" s="400" t="s">
        <v>36</v>
      </c>
      <c r="AA2359" s="413">
        <v>48072</v>
      </c>
      <c r="AB2359" s="406">
        <v>1.8985020365660306E-2</v>
      </c>
      <c r="AC2359" s="406">
        <v>1.9012238867976559E-2</v>
      </c>
      <c r="AD2359" s="407">
        <f t="shared" si="81"/>
        <v>-0.27218502316253557</v>
      </c>
    </row>
    <row r="2360" spans="20:30" x14ac:dyDescent="0.2">
      <c r="T2360" s="400" t="s">
        <v>36</v>
      </c>
      <c r="U2360" s="413">
        <v>48079</v>
      </c>
      <c r="V2360" s="406">
        <v>1.9297105423274948E-2</v>
      </c>
      <c r="W2360" s="406">
        <v>1.9296946390132519E-2</v>
      </c>
      <c r="X2360" s="407">
        <f t="shared" si="80"/>
        <v>1.5903314242934896E-3</v>
      </c>
      <c r="Z2360" s="400" t="s">
        <v>36</v>
      </c>
      <c r="AA2360" s="413">
        <v>48079</v>
      </c>
      <c r="AB2360" s="406">
        <v>1.8952175001639014E-2</v>
      </c>
      <c r="AC2360" s="406">
        <v>1.8984531973433461E-2</v>
      </c>
      <c r="AD2360" s="407">
        <f t="shared" si="81"/>
        <v>-0.32356971794447742</v>
      </c>
    </row>
    <row r="2361" spans="20:30" x14ac:dyDescent="0.2">
      <c r="T2361" s="400" t="s">
        <v>36</v>
      </c>
      <c r="U2361" s="413">
        <v>48086</v>
      </c>
      <c r="V2361" s="406">
        <v>1.9292515122604388E-2</v>
      </c>
      <c r="W2361" s="406">
        <v>1.9292361243531359E-2</v>
      </c>
      <c r="X2361" s="407">
        <f t="shared" si="80"/>
        <v>1.5387907302891191E-3</v>
      </c>
      <c r="Z2361" s="400" t="s">
        <v>36</v>
      </c>
      <c r="AA2361" s="413">
        <v>48086</v>
      </c>
      <c r="AB2361" s="406">
        <v>1.8918686705925118E-2</v>
      </c>
      <c r="AC2361" s="406">
        <v>1.8956284163933572E-2</v>
      </c>
      <c r="AD2361" s="407">
        <f t="shared" si="81"/>
        <v>-0.37597458008454404</v>
      </c>
    </row>
    <row r="2362" spans="20:30" x14ac:dyDescent="0.2">
      <c r="T2362" s="400" t="s">
        <v>36</v>
      </c>
      <c r="U2362" s="413">
        <v>48093</v>
      </c>
      <c r="V2362" s="406">
        <v>1.9287656359100642E-2</v>
      </c>
      <c r="W2362" s="406">
        <v>1.9287509137401036E-2</v>
      </c>
      <c r="X2362" s="407">
        <f t="shared" si="80"/>
        <v>1.472216996055431E-3</v>
      </c>
      <c r="Z2362" s="400" t="s">
        <v>36</v>
      </c>
      <c r="AA2362" s="413">
        <v>48093</v>
      </c>
      <c r="AB2362" s="406">
        <v>1.8884553267380991E-2</v>
      </c>
      <c r="AC2362" s="406">
        <v>1.8927493660995151E-2</v>
      </c>
      <c r="AD2362" s="407">
        <f t="shared" si="81"/>
        <v>-0.42940393614160355</v>
      </c>
    </row>
    <row r="2363" spans="20:30" x14ac:dyDescent="0.2">
      <c r="T2363" s="400" t="s">
        <v>36</v>
      </c>
      <c r="U2363" s="413">
        <v>48100</v>
      </c>
      <c r="V2363" s="406">
        <v>1.9282528323370615E-2</v>
      </c>
      <c r="W2363" s="406">
        <v>1.9282389270080243E-2</v>
      </c>
      <c r="X2363" s="407">
        <f t="shared" si="80"/>
        <v>1.3905329037181002E-3</v>
      </c>
      <c r="Z2363" s="400" t="s">
        <v>36</v>
      </c>
      <c r="AA2363" s="413">
        <v>48100</v>
      </c>
      <c r="AB2363" s="406">
        <v>1.8849772474908974E-2</v>
      </c>
      <c r="AC2363" s="406">
        <v>1.8898158686115836E-2</v>
      </c>
      <c r="AD2363" s="407">
        <f t="shared" si="81"/>
        <v>-0.48386211206861984</v>
      </c>
    </row>
    <row r="2364" spans="20:30" x14ac:dyDescent="0.2">
      <c r="T2364" s="400" t="s">
        <v>36</v>
      </c>
      <c r="U2364" s="413">
        <v>48107</v>
      </c>
      <c r="V2364" s="406">
        <v>1.9277130206039546E-2</v>
      </c>
      <c r="W2364" s="406">
        <v>1.9277000839983936E-2</v>
      </c>
      <c r="X2364" s="407">
        <f t="shared" si="80"/>
        <v>1.293660556109244E-3</v>
      </c>
      <c r="Z2364" s="400" t="s">
        <v>36</v>
      </c>
      <c r="AA2364" s="413">
        <v>48107</v>
      </c>
      <c r="AB2364" s="406">
        <v>1.8814342117415849E-2</v>
      </c>
      <c r="AC2364" s="406">
        <v>1.8868277460818206E-2</v>
      </c>
      <c r="AD2364" s="407">
        <f t="shared" si="81"/>
        <v>-0.53935343402356639</v>
      </c>
    </row>
    <row r="2365" spans="20:30" x14ac:dyDescent="0.2">
      <c r="T2365" s="400" t="s">
        <v>36</v>
      </c>
      <c r="U2365" s="413">
        <v>48114</v>
      </c>
      <c r="V2365" s="406">
        <v>1.9271461197716683E-2</v>
      </c>
      <c r="W2365" s="406">
        <v>1.92713430454764E-2</v>
      </c>
      <c r="X2365" s="407">
        <f t="shared" si="80"/>
        <v>1.1815224028322024E-3</v>
      </c>
      <c r="Z2365" s="400" t="s">
        <v>36</v>
      </c>
      <c r="AA2365" s="413">
        <v>48114</v>
      </c>
      <c r="AB2365" s="406">
        <v>1.8778259983766716E-2</v>
      </c>
      <c r="AC2365" s="406">
        <v>1.883784820661533E-2</v>
      </c>
      <c r="AD2365" s="407">
        <f t="shared" si="81"/>
        <v>-0.5958822284861387</v>
      </c>
    </row>
    <row r="2366" spans="20:30" x14ac:dyDescent="0.2">
      <c r="T2366" s="400" t="s">
        <v>36</v>
      </c>
      <c r="U2366" s="413">
        <v>48121</v>
      </c>
      <c r="V2366" s="406">
        <v>1.9265520489018296E-2</v>
      </c>
      <c r="W2366" s="406">
        <v>1.9265415084952137E-2</v>
      </c>
      <c r="X2366" s="407">
        <f t="shared" si="80"/>
        <v>1.0540406615924813E-3</v>
      </c>
      <c r="Z2366" s="400" t="s">
        <v>36</v>
      </c>
      <c r="AA2366" s="413">
        <v>48121</v>
      </c>
      <c r="AB2366" s="406">
        <v>1.8741523862877162E-2</v>
      </c>
      <c r="AC2366" s="406">
        <v>1.8806869145010445E-2</v>
      </c>
      <c r="AD2366" s="407">
        <f t="shared" si="81"/>
        <v>-0.65345282133283389</v>
      </c>
    </row>
    <row r="2367" spans="20:30" x14ac:dyDescent="0.2">
      <c r="T2367" s="400" t="s">
        <v>36</v>
      </c>
      <c r="U2367" s="413">
        <v>48128</v>
      </c>
      <c r="V2367" s="406">
        <v>1.925930727055614E-2</v>
      </c>
      <c r="W2367" s="406">
        <v>1.9259216156778055E-2</v>
      </c>
      <c r="X2367" s="407">
        <f t="shared" si="80"/>
        <v>9.1113778084850328E-4</v>
      </c>
      <c r="Z2367" s="400" t="s">
        <v>36</v>
      </c>
      <c r="AA2367" s="413">
        <v>48128</v>
      </c>
      <c r="AB2367" s="406">
        <v>1.8704131543608987E-2</v>
      </c>
      <c r="AC2367" s="406">
        <v>1.8775338497531619E-2</v>
      </c>
      <c r="AD2367" s="407">
        <f t="shared" si="81"/>
        <v>-0.71206953922632599</v>
      </c>
    </row>
    <row r="2368" spans="20:30" x14ac:dyDescent="0.2">
      <c r="T2368" s="400" t="s">
        <v>36</v>
      </c>
      <c r="U2368" s="413">
        <v>48135</v>
      </c>
      <c r="V2368" s="406">
        <v>1.9252820732971611E-2</v>
      </c>
      <c r="W2368" s="406">
        <v>1.9252745459373895E-2</v>
      </c>
      <c r="X2368" s="407">
        <f t="shared" si="80"/>
        <v>7.5273597716085661E-4</v>
      </c>
      <c r="Z2368" s="400" t="s">
        <v>36</v>
      </c>
      <c r="AA2368" s="413">
        <v>48135</v>
      </c>
      <c r="AB2368" s="406">
        <v>1.866608081487349E-2</v>
      </c>
      <c r="AC2368" s="406">
        <v>1.8743254485661567E-2</v>
      </c>
      <c r="AD2368" s="407">
        <f t="shared" si="81"/>
        <v>-0.77173670788077686</v>
      </c>
    </row>
    <row r="2369" spans="20:30" x14ac:dyDescent="0.2">
      <c r="T2369" s="400" t="s">
        <v>36</v>
      </c>
      <c r="U2369" s="413">
        <v>48142</v>
      </c>
      <c r="V2369" s="406">
        <v>1.9246060066832636E-2</v>
      </c>
      <c r="W2369" s="406">
        <v>1.9246002191074394E-2</v>
      </c>
      <c r="X2369" s="407">
        <f t="shared" si="80"/>
        <v>5.7875758241454633E-4</v>
      </c>
      <c r="Z2369" s="400" t="s">
        <v>36</v>
      </c>
      <c r="AA2369" s="413">
        <v>48142</v>
      </c>
      <c r="AB2369" s="406">
        <v>1.8627369465574441E-2</v>
      </c>
      <c r="AC2369" s="406">
        <v>1.8710615330942724E-2</v>
      </c>
      <c r="AD2369" s="407">
        <f t="shared" si="81"/>
        <v>-0.83245865368283134</v>
      </c>
    </row>
    <row r="2370" spans="20:30" x14ac:dyDescent="0.2">
      <c r="T2370" s="400" t="s">
        <v>36</v>
      </c>
      <c r="U2370" s="413">
        <v>48149</v>
      </c>
      <c r="V2370" s="406">
        <v>1.923902446279465E-2</v>
      </c>
      <c r="W2370" s="406">
        <v>1.9238985550301881E-2</v>
      </c>
      <c r="X2370" s="407">
        <f t="shared" si="80"/>
        <v>3.8912492769660467E-4</v>
      </c>
      <c r="Z2370" s="400" t="s">
        <v>36</v>
      </c>
      <c r="AA2370" s="413">
        <v>48149</v>
      </c>
      <c r="AB2370" s="406">
        <v>1.8587995284595239E-2</v>
      </c>
      <c r="AC2370" s="406">
        <v>1.8677419254871895E-2</v>
      </c>
      <c r="AD2370" s="407">
        <f t="shared" si="81"/>
        <v>-0.89423970276655829</v>
      </c>
    </row>
    <row r="2371" spans="20:30" x14ac:dyDescent="0.2">
      <c r="T2371" s="400" t="s">
        <v>36</v>
      </c>
      <c r="U2371" s="413">
        <v>48156</v>
      </c>
      <c r="V2371" s="406">
        <v>1.9231713111461702E-2</v>
      </c>
      <c r="W2371" s="406">
        <v>1.923169473541575E-2</v>
      </c>
      <c r="X2371" s="407">
        <f t="shared" si="80"/>
        <v>1.8376045952256392E-4</v>
      </c>
      <c r="Z2371" s="400" t="s">
        <v>36</v>
      </c>
      <c r="AA2371" s="413">
        <v>48156</v>
      </c>
      <c r="AB2371" s="406">
        <v>1.8547956060821786E-2</v>
      </c>
      <c r="AC2371" s="406">
        <v>1.8643664478969528E-2</v>
      </c>
      <c r="AD2371" s="407">
        <f t="shared" si="81"/>
        <v>-0.95708418147742025</v>
      </c>
    </row>
    <row r="2372" spans="20:30" x14ac:dyDescent="0.2">
      <c r="T2372" s="400" t="s">
        <v>36</v>
      </c>
      <c r="U2372" s="413">
        <v>48163</v>
      </c>
      <c r="V2372" s="406">
        <v>1.9224125203445245E-2</v>
      </c>
      <c r="W2372" s="406">
        <v>1.9224128944806025E-2</v>
      </c>
      <c r="X2372" s="407">
        <f t="shared" si="80"/>
        <v>-3.7413607802128102E-5</v>
      </c>
      <c r="Z2372" s="400" t="s">
        <v>36</v>
      </c>
      <c r="AA2372" s="413">
        <v>48163</v>
      </c>
      <c r="AB2372" s="406">
        <v>1.8507249583131595E-2</v>
      </c>
      <c r="AC2372" s="406">
        <v>1.8609349224722627E-2</v>
      </c>
      <c r="AD2372" s="407">
        <f t="shared" si="81"/>
        <v>-1.0209964159103162</v>
      </c>
    </row>
    <row r="2373" spans="20:30" x14ac:dyDescent="0.2">
      <c r="T2373" s="400" t="s">
        <v>36</v>
      </c>
      <c r="U2373" s="413">
        <v>48170</v>
      </c>
      <c r="V2373" s="406">
        <v>1.9216259929363013E-2</v>
      </c>
      <c r="W2373" s="406">
        <v>1.9216287376857471E-2</v>
      </c>
      <c r="X2373" s="407">
        <f t="shared" si="80"/>
        <v>-2.7447494457821797E-4</v>
      </c>
      <c r="Z2373" s="400" t="s">
        <v>36</v>
      </c>
      <c r="AA2373" s="413">
        <v>48170</v>
      </c>
      <c r="AB2373" s="406">
        <v>1.8465873640438737E-2</v>
      </c>
      <c r="AC2373" s="406">
        <v>1.8574471713676051E-2</v>
      </c>
      <c r="AD2373" s="407">
        <f t="shared" si="81"/>
        <v>-1.0859807323731347</v>
      </c>
    </row>
    <row r="2374" spans="20:30" x14ac:dyDescent="0.2">
      <c r="T2374" s="400" t="s">
        <v>36</v>
      </c>
      <c r="U2374" s="413">
        <v>48177</v>
      </c>
      <c r="V2374" s="406">
        <v>1.9208116479839613E-2</v>
      </c>
      <c r="W2374" s="406">
        <v>1.9208169229961804E-2</v>
      </c>
      <c r="X2374" s="407">
        <f t="shared" si="80"/>
        <v>-5.2750122190442505E-4</v>
      </c>
      <c r="Z2374" s="400" t="s">
        <v>36</v>
      </c>
      <c r="AA2374" s="413">
        <v>48177</v>
      </c>
      <c r="AB2374" s="406">
        <v>1.8423826021647893E-2</v>
      </c>
      <c r="AC2374" s="406">
        <v>1.8539030167317255E-2</v>
      </c>
      <c r="AD2374" s="407">
        <f t="shared" si="81"/>
        <v>-1.1520414566936268</v>
      </c>
    </row>
    <row r="2375" spans="20:30" x14ac:dyDescent="0.2">
      <c r="T2375" s="400" t="s">
        <v>36</v>
      </c>
      <c r="U2375" s="413">
        <v>48184</v>
      </c>
      <c r="V2375" s="406">
        <v>1.9199694045471127E-2</v>
      </c>
      <c r="W2375" s="406">
        <v>1.9199773702482256E-2</v>
      </c>
      <c r="X2375" s="407">
        <f t="shared" si="80"/>
        <v>-7.9657011129580235E-4</v>
      </c>
      <c r="Z2375" s="400" t="s">
        <v>36</v>
      </c>
      <c r="AA2375" s="413">
        <v>48184</v>
      </c>
      <c r="AB2375" s="406">
        <v>1.8381104515607143E-2</v>
      </c>
      <c r="AC2375" s="406">
        <v>1.8503022807168035E-2</v>
      </c>
      <c r="AD2375" s="407">
        <f t="shared" si="81"/>
        <v>-1.2191829156089211</v>
      </c>
    </row>
    <row r="2376" spans="20:30" x14ac:dyDescent="0.2">
      <c r="T2376" s="400" t="s">
        <v>36</v>
      </c>
      <c r="U2376" s="413">
        <v>48191</v>
      </c>
      <c r="V2376" s="406">
        <v>1.9190991816895601E-2</v>
      </c>
      <c r="W2376" s="406">
        <v>1.9191099992812519E-2</v>
      </c>
      <c r="X2376" s="407">
        <f t="shared" ref="X2376:X2439" si="82">(V2376-W2376)*10000</f>
        <v>-1.0817591691858475E-3</v>
      </c>
      <c r="Z2376" s="400" t="s">
        <v>36</v>
      </c>
      <c r="AA2376" s="413">
        <v>48191</v>
      </c>
      <c r="AB2376" s="406">
        <v>1.8337706911247639E-2</v>
      </c>
      <c r="AC2376" s="406">
        <v>1.8466447854750684E-2</v>
      </c>
      <c r="AD2376" s="407">
        <f t="shared" ref="AD2376:AD2439" si="83">(AB2376-AC2376)*10000</f>
        <v>-1.2874094350304524</v>
      </c>
    </row>
    <row r="2377" spans="20:30" x14ac:dyDescent="0.2">
      <c r="T2377" s="400" t="s">
        <v>36</v>
      </c>
      <c r="U2377" s="413">
        <v>48198</v>
      </c>
      <c r="V2377" s="406">
        <v>1.9182008984710983E-2</v>
      </c>
      <c r="W2377" s="406">
        <v>1.9182147299340958E-2</v>
      </c>
      <c r="X2377" s="407">
        <f t="shared" si="82"/>
        <v>-1.383146299750726E-3</v>
      </c>
      <c r="Z2377" s="400" t="s">
        <v>36</v>
      </c>
      <c r="AA2377" s="413">
        <v>48198</v>
      </c>
      <c r="AB2377" s="406">
        <v>1.8293630997443449E-2</v>
      </c>
      <c r="AC2377" s="406">
        <v>1.8429303531552116E-2</v>
      </c>
      <c r="AD2377" s="407">
        <f t="shared" si="83"/>
        <v>-1.3567253410866689</v>
      </c>
    </row>
    <row r="2378" spans="20:30" x14ac:dyDescent="0.2">
      <c r="T2378" s="400" t="s">
        <v>36</v>
      </c>
      <c r="U2378" s="413">
        <v>48205</v>
      </c>
      <c r="V2378" s="406">
        <v>1.9172744739544539E-2</v>
      </c>
      <c r="W2378" s="406">
        <v>1.9172914820439032E-2</v>
      </c>
      <c r="X2378" s="407">
        <f t="shared" si="82"/>
        <v>-1.7008089449321862E-3</v>
      </c>
      <c r="Z2378" s="400" t="s">
        <v>36</v>
      </c>
      <c r="AA2378" s="413">
        <v>48205</v>
      </c>
      <c r="AB2378" s="406">
        <v>1.8248874563092318E-2</v>
      </c>
      <c r="AC2378" s="406">
        <v>1.8391588059093116E-2</v>
      </c>
      <c r="AD2378" s="407">
        <f t="shared" si="83"/>
        <v>-1.4271349600079863</v>
      </c>
    </row>
    <row r="2379" spans="20:30" x14ac:dyDescent="0.2">
      <c r="T2379" s="400" t="s">
        <v>36</v>
      </c>
      <c r="U2379" s="413">
        <v>48212</v>
      </c>
      <c r="V2379" s="406">
        <v>1.9163198272007503E-2</v>
      </c>
      <c r="W2379" s="406">
        <v>1.916340175449693E-2</v>
      </c>
      <c r="X2379" s="407">
        <f t="shared" si="82"/>
        <v>-2.0348248942758662E-3</v>
      </c>
      <c r="Z2379" s="400" t="s">
        <v>36</v>
      </c>
      <c r="AA2379" s="413">
        <v>48212</v>
      </c>
      <c r="AB2379" s="406">
        <v>1.8203435397070027E-2</v>
      </c>
      <c r="AC2379" s="406">
        <v>1.8353299658894384E-2</v>
      </c>
      <c r="AD2379" s="407">
        <f t="shared" si="83"/>
        <v>-1.4986426182435688</v>
      </c>
    </row>
    <row r="2380" spans="20:30" x14ac:dyDescent="0.2">
      <c r="T2380" s="400" t="s">
        <v>36</v>
      </c>
      <c r="U2380" s="413">
        <v>48219</v>
      </c>
      <c r="V2380" s="406">
        <v>1.9190821586105425E-2</v>
      </c>
      <c r="W2380" s="406">
        <v>1.9191060579719244E-2</v>
      </c>
      <c r="X2380" s="407">
        <f t="shared" si="82"/>
        <v>-2.389936138193216E-3</v>
      </c>
      <c r="Z2380" s="400" t="s">
        <v>36</v>
      </c>
      <c r="AA2380" s="413">
        <v>48219</v>
      </c>
      <c r="AB2380" s="406">
        <v>1.8192816394466332E-2</v>
      </c>
      <c r="AC2380" s="406">
        <v>1.8350248903954661E-2</v>
      </c>
      <c r="AD2380" s="407">
        <f t="shared" si="83"/>
        <v>-1.5743250948832901</v>
      </c>
    </row>
    <row r="2381" spans="20:30" x14ac:dyDescent="0.2">
      <c r="T2381" s="400" t="s">
        <v>36</v>
      </c>
      <c r="U2381" s="413">
        <v>48226</v>
      </c>
      <c r="V2381" s="406">
        <v>1.9195702707430727E-2</v>
      </c>
      <c r="W2381" s="406">
        <v>1.9195978684217671E-2</v>
      </c>
      <c r="X2381" s="407">
        <f t="shared" si="82"/>
        <v>-2.7597678694396555E-3</v>
      </c>
      <c r="Z2381" s="400" t="s">
        <v>36</v>
      </c>
      <c r="AA2381" s="413">
        <v>48226</v>
      </c>
      <c r="AB2381" s="406">
        <v>1.8160117833942845E-2</v>
      </c>
      <c r="AC2381" s="406">
        <v>1.832506544614497E-2</v>
      </c>
      <c r="AD2381" s="407">
        <f t="shared" si="83"/>
        <v>-1.6494761220212442</v>
      </c>
    </row>
    <row r="2382" spans="20:30" x14ac:dyDescent="0.2">
      <c r="T2382" s="400" t="s">
        <v>36</v>
      </c>
      <c r="U2382" s="413">
        <v>48233</v>
      </c>
      <c r="V2382" s="406">
        <v>1.9185276228841291E-2</v>
      </c>
      <c r="W2382" s="406">
        <v>1.9185590664876156E-2</v>
      </c>
      <c r="X2382" s="407">
        <f t="shared" si="82"/>
        <v>-3.1443603486572269E-3</v>
      </c>
      <c r="Z2382" s="400" t="s">
        <v>36</v>
      </c>
      <c r="AA2382" s="413">
        <v>48233</v>
      </c>
      <c r="AB2382" s="406">
        <v>1.8112487067605255E-2</v>
      </c>
      <c r="AC2382" s="406">
        <v>1.8284937953823792E-2</v>
      </c>
      <c r="AD2382" s="407">
        <f t="shared" si="83"/>
        <v>-1.7245088621853712</v>
      </c>
    </row>
    <row r="2383" spans="20:30" x14ac:dyDescent="0.2">
      <c r="T2383" s="400" t="s">
        <v>36</v>
      </c>
      <c r="U2383" s="413">
        <v>48240</v>
      </c>
      <c r="V2383" s="406">
        <v>1.9179198963120609E-2</v>
      </c>
      <c r="W2383" s="406">
        <v>1.9179526555503396E-2</v>
      </c>
      <c r="X2383" s="407">
        <f t="shared" si="82"/>
        <v>-3.2759238278654013E-3</v>
      </c>
      <c r="Z2383" s="400" t="s">
        <v>36</v>
      </c>
      <c r="AA2383" s="413">
        <v>48240</v>
      </c>
      <c r="AB2383" s="406">
        <v>1.8094314319875869E-2</v>
      </c>
      <c r="AC2383" s="406">
        <v>1.8269210365073757E-2</v>
      </c>
      <c r="AD2383" s="407">
        <f t="shared" si="83"/>
        <v>-1.7489604519788786</v>
      </c>
    </row>
    <row r="2384" spans="20:30" x14ac:dyDescent="0.2">
      <c r="T2384" s="400" t="s">
        <v>36</v>
      </c>
      <c r="U2384" s="413">
        <v>48247</v>
      </c>
      <c r="V2384" s="406">
        <v>1.9177533137441839E-2</v>
      </c>
      <c r="W2384" s="406">
        <v>1.9177847486133832E-2</v>
      </c>
      <c r="X2384" s="407">
        <f t="shared" si="82"/>
        <v>-3.1434869199320481E-3</v>
      </c>
      <c r="Z2384" s="400" t="s">
        <v>36</v>
      </c>
      <c r="AA2384" s="413">
        <v>48247</v>
      </c>
      <c r="AB2384" s="406">
        <v>1.8105993305619933E-2</v>
      </c>
      <c r="AC2384" s="406">
        <v>1.8278206118188294E-2</v>
      </c>
      <c r="AD2384" s="407">
        <f t="shared" si="83"/>
        <v>-1.7221281256836127</v>
      </c>
    </row>
    <row r="2385" spans="20:30" x14ac:dyDescent="0.2">
      <c r="T2385" s="400" t="s">
        <v>36</v>
      </c>
      <c r="U2385" s="413">
        <v>48254</v>
      </c>
      <c r="V2385" s="406">
        <v>1.917567423049274E-2</v>
      </c>
      <c r="W2385" s="406">
        <v>1.9175975359204244E-2</v>
      </c>
      <c r="X2385" s="407">
        <f t="shared" si="82"/>
        <v>-3.0112871150442255E-3</v>
      </c>
      <c r="Z2385" s="400" t="s">
        <v>36</v>
      </c>
      <c r="AA2385" s="413">
        <v>48254</v>
      </c>
      <c r="AB2385" s="406">
        <v>1.8117569672172922E-2</v>
      </c>
      <c r="AC2385" s="406">
        <v>1.8287105639948609E-2</v>
      </c>
      <c r="AD2385" s="407">
        <f t="shared" si="83"/>
        <v>-1.6953596777568789</v>
      </c>
    </row>
    <row r="2386" spans="20:30" x14ac:dyDescent="0.2">
      <c r="T2386" s="400" t="s">
        <v>36</v>
      </c>
      <c r="U2386" s="413">
        <v>48261</v>
      </c>
      <c r="V2386" s="406">
        <v>1.9173621731749767E-2</v>
      </c>
      <c r="W2386" s="406">
        <v>1.9173909664573937E-2</v>
      </c>
      <c r="X2386" s="407">
        <f t="shared" si="82"/>
        <v>-2.8793282417019506E-3</v>
      </c>
      <c r="Z2386" s="400" t="s">
        <v>36</v>
      </c>
      <c r="AA2386" s="413">
        <v>48261</v>
      </c>
      <c r="AB2386" s="406">
        <v>1.8129043052931337E-2</v>
      </c>
      <c r="AC2386" s="406">
        <v>1.8295908658644763E-2</v>
      </c>
      <c r="AD2386" s="407">
        <f t="shared" si="83"/>
        <v>-1.6686560571342601</v>
      </c>
    </row>
    <row r="2387" spans="20:30" x14ac:dyDescent="0.2">
      <c r="T2387" s="400" t="s">
        <v>36</v>
      </c>
      <c r="U2387" s="413">
        <v>48268</v>
      </c>
      <c r="V2387" s="406">
        <v>1.9171375130710426E-2</v>
      </c>
      <c r="W2387" s="406">
        <v>1.9171649892123249E-2</v>
      </c>
      <c r="X2387" s="407">
        <f t="shared" si="82"/>
        <v>-2.7476141282317679E-3</v>
      </c>
      <c r="Z2387" s="400" t="s">
        <v>36</v>
      </c>
      <c r="AA2387" s="413">
        <v>48268</v>
      </c>
      <c r="AB2387" s="406">
        <v>1.814041308126825E-2</v>
      </c>
      <c r="AC2387" s="406">
        <v>1.8304614902636154E-2</v>
      </c>
      <c r="AD2387" s="407">
        <f t="shared" si="83"/>
        <v>-1.6420182136790349</v>
      </c>
    </row>
    <row r="2388" spans="20:30" x14ac:dyDescent="0.2">
      <c r="T2388" s="400" t="s">
        <v>36</v>
      </c>
      <c r="U2388" s="413">
        <v>48275</v>
      </c>
      <c r="V2388" s="406">
        <v>1.9168933916835114E-2</v>
      </c>
      <c r="W2388" s="406">
        <v>1.9169195531718634E-2</v>
      </c>
      <c r="X2388" s="407">
        <f t="shared" si="82"/>
        <v>-2.6161488352050011E-3</v>
      </c>
      <c r="Z2388" s="400" t="s">
        <v>36</v>
      </c>
      <c r="AA2388" s="413">
        <v>48275</v>
      </c>
      <c r="AB2388" s="406">
        <v>1.8151679390591213E-2</v>
      </c>
      <c r="AC2388" s="406">
        <v>1.8313224100188947E-2</v>
      </c>
      <c r="AD2388" s="407">
        <f t="shared" si="83"/>
        <v>-1.615447095977343</v>
      </c>
    </row>
    <row r="2389" spans="20:30" x14ac:dyDescent="0.2">
      <c r="T2389" s="400" t="s">
        <v>36</v>
      </c>
      <c r="U2389" s="413">
        <v>48282</v>
      </c>
      <c r="V2389" s="406">
        <v>1.9166297579605047E-2</v>
      </c>
      <c r="W2389" s="406">
        <v>1.9166546073247356E-2</v>
      </c>
      <c r="X2389" s="407">
        <f t="shared" si="82"/>
        <v>-2.4849364230888904E-3</v>
      </c>
      <c r="Z2389" s="400" t="s">
        <v>36</v>
      </c>
      <c r="AA2389" s="413">
        <v>48282</v>
      </c>
      <c r="AB2389" s="406">
        <v>1.8162841614272542E-2</v>
      </c>
      <c r="AC2389" s="406">
        <v>1.832173597966167E-2</v>
      </c>
      <c r="AD2389" s="407">
        <f t="shared" si="83"/>
        <v>-1.5889436538912838</v>
      </c>
    </row>
    <row r="2390" spans="20:30" x14ac:dyDescent="0.2">
      <c r="T2390" s="400" t="s">
        <v>36</v>
      </c>
      <c r="U2390" s="413">
        <v>48289</v>
      </c>
      <c r="V2390" s="406">
        <v>1.916346560851119E-2</v>
      </c>
      <c r="W2390" s="406">
        <v>1.9163701006560011E-2</v>
      </c>
      <c r="X2390" s="407">
        <f t="shared" si="82"/>
        <v>-2.3539804882080628E-3</v>
      </c>
      <c r="Z2390" s="400" t="s">
        <v>36</v>
      </c>
      <c r="AA2390" s="413">
        <v>48289</v>
      </c>
      <c r="AB2390" s="406">
        <v>1.8173899385696246E-2</v>
      </c>
      <c r="AC2390" s="406">
        <v>1.8330150269343246E-2</v>
      </c>
      <c r="AD2390" s="407">
        <f t="shared" si="83"/>
        <v>-1.5625088364699946</v>
      </c>
    </row>
    <row r="2391" spans="20:30" x14ac:dyDescent="0.2">
      <c r="T2391" s="400" t="s">
        <v>36</v>
      </c>
      <c r="U2391" s="413">
        <v>48296</v>
      </c>
      <c r="V2391" s="406">
        <v>1.9160437493006957E-2</v>
      </c>
      <c r="W2391" s="406">
        <v>1.9160659821550883E-2</v>
      </c>
      <c r="X2391" s="407">
        <f t="shared" si="82"/>
        <v>-2.2232854392581491E-3</v>
      </c>
      <c r="Z2391" s="400" t="s">
        <v>36</v>
      </c>
      <c r="AA2391" s="413">
        <v>48296</v>
      </c>
      <c r="AB2391" s="406">
        <v>1.8184852338257229E-2</v>
      </c>
      <c r="AC2391" s="406">
        <v>1.8338466697556646E-2</v>
      </c>
      <c r="AD2391" s="407">
        <f t="shared" si="83"/>
        <v>-1.5361435929941645</v>
      </c>
    </row>
    <row r="2392" spans="20:30" x14ac:dyDescent="0.2">
      <c r="T2392" s="400" t="s">
        <v>36</v>
      </c>
      <c r="U2392" s="413">
        <v>48303</v>
      </c>
      <c r="V2392" s="406">
        <v>1.9157212722590012E-2</v>
      </c>
      <c r="W2392" s="406">
        <v>1.9157422008077261E-2</v>
      </c>
      <c r="X2392" s="407">
        <f t="shared" si="82"/>
        <v>-2.0928548724943874E-3</v>
      </c>
      <c r="Z2392" s="400" t="s">
        <v>36</v>
      </c>
      <c r="AA2392" s="413">
        <v>48303</v>
      </c>
      <c r="AB2392" s="406">
        <v>1.8195700105338608E-2</v>
      </c>
      <c r="AC2392" s="406">
        <v>1.8346684992624599E-2</v>
      </c>
      <c r="AD2392" s="407">
        <f t="shared" si="83"/>
        <v>-1.5098488728599104</v>
      </c>
    </row>
    <row r="2393" spans="20:30" x14ac:dyDescent="0.2">
      <c r="T2393" s="400" t="s">
        <v>36</v>
      </c>
      <c r="U2393" s="413">
        <v>48310</v>
      </c>
      <c r="V2393" s="406">
        <v>1.9153790786744045E-2</v>
      </c>
      <c r="W2393" s="406">
        <v>1.9153987056028894E-2</v>
      </c>
      <c r="X2393" s="407">
        <f t="shared" si="82"/>
        <v>-1.9626928484881012E-3</v>
      </c>
      <c r="Z2393" s="400" t="s">
        <v>36</v>
      </c>
      <c r="AA2393" s="413">
        <v>48310</v>
      </c>
      <c r="AB2393" s="406">
        <v>1.8206442320323136E-2</v>
      </c>
      <c r="AC2393" s="406">
        <v>1.8354804882846222E-2</v>
      </c>
      <c r="AD2393" s="407">
        <f t="shared" si="83"/>
        <v>-1.4836256252308624</v>
      </c>
    </row>
    <row r="2394" spans="20:30" x14ac:dyDescent="0.2">
      <c r="T2394" s="400" t="s">
        <v>36</v>
      </c>
      <c r="U2394" s="413">
        <v>48317</v>
      </c>
      <c r="V2394" s="406">
        <v>1.9150171174938765E-2</v>
      </c>
      <c r="W2394" s="406">
        <v>1.9150354455269941E-2</v>
      </c>
      <c r="X2394" s="407">
        <f t="shared" si="82"/>
        <v>-1.8328033117576137E-3</v>
      </c>
      <c r="Z2394" s="400" t="s">
        <v>36</v>
      </c>
      <c r="AA2394" s="413">
        <v>48317</v>
      </c>
      <c r="AB2394" s="406">
        <v>1.821707861661644E-2</v>
      </c>
      <c r="AC2394" s="406">
        <v>1.8362826096543449E-2</v>
      </c>
      <c r="AD2394" s="407">
        <f t="shared" si="83"/>
        <v>-1.4574747992700949</v>
      </c>
    </row>
    <row r="2395" spans="20:30" x14ac:dyDescent="0.2">
      <c r="T2395" s="400" t="s">
        <v>36</v>
      </c>
      <c r="U2395" s="413">
        <v>48324</v>
      </c>
      <c r="V2395" s="406">
        <v>1.9146353376641667E-2</v>
      </c>
      <c r="W2395" s="406">
        <v>1.9146523695650723E-2</v>
      </c>
      <c r="X2395" s="407">
        <f t="shared" si="82"/>
        <v>-1.7031900905600805E-3</v>
      </c>
      <c r="Z2395" s="400" t="s">
        <v>36</v>
      </c>
      <c r="AA2395" s="413">
        <v>48324</v>
      </c>
      <c r="AB2395" s="406">
        <v>1.8227608627565915E-2</v>
      </c>
      <c r="AC2395" s="406">
        <v>1.8370748362037961E-2</v>
      </c>
      <c r="AD2395" s="407">
        <f t="shared" si="83"/>
        <v>-1.4313973447204615</v>
      </c>
    </row>
    <row r="2396" spans="20:30" x14ac:dyDescent="0.2">
      <c r="T2396" s="400" t="s">
        <v>36</v>
      </c>
      <c r="U2396" s="413">
        <v>48331</v>
      </c>
      <c r="V2396" s="406">
        <v>1.914233688135247E-2</v>
      </c>
      <c r="W2396" s="406">
        <v>1.914249426707703E-2</v>
      </c>
      <c r="X2396" s="407">
        <f t="shared" si="82"/>
        <v>-1.5738572456056033E-3</v>
      </c>
      <c r="Z2396" s="400" t="s">
        <v>36</v>
      </c>
      <c r="AA2396" s="413">
        <v>48331</v>
      </c>
      <c r="AB2396" s="406">
        <v>1.8238031986588077E-2</v>
      </c>
      <c r="AC2396" s="406">
        <v>1.8378571407639276E-2</v>
      </c>
      <c r="AD2396" s="407">
        <f t="shared" si="83"/>
        <v>-1.4053942105119941</v>
      </c>
    </row>
    <row r="2397" spans="20:30" x14ac:dyDescent="0.2">
      <c r="T2397" s="400" t="s">
        <v>36</v>
      </c>
      <c r="U2397" s="413">
        <v>48338</v>
      </c>
      <c r="V2397" s="406">
        <v>1.9138121178522177E-2</v>
      </c>
      <c r="W2397" s="406">
        <v>1.9138265659417515E-2</v>
      </c>
      <c r="X2397" s="407">
        <f t="shared" si="82"/>
        <v>-1.4448089533797281E-3</v>
      </c>
      <c r="Z2397" s="400" t="s">
        <v>36</v>
      </c>
      <c r="AA2397" s="413">
        <v>48338</v>
      </c>
      <c r="AB2397" s="406">
        <v>1.8248348327052754E-2</v>
      </c>
      <c r="AC2397" s="406">
        <v>1.8386294961656616E-2</v>
      </c>
      <c r="AD2397" s="407">
        <f t="shared" si="83"/>
        <v>-1.3794663460386243</v>
      </c>
    </row>
    <row r="2398" spans="20:30" x14ac:dyDescent="0.2">
      <c r="T2398" s="400" t="s">
        <v>36</v>
      </c>
      <c r="U2398" s="413">
        <v>48345</v>
      </c>
      <c r="V2398" s="406">
        <v>1.9133705757668828E-2</v>
      </c>
      <c r="W2398" s="406">
        <v>1.9133837362538243E-2</v>
      </c>
      <c r="X2398" s="407">
        <f t="shared" si="82"/>
        <v>-1.3160486941540817E-3</v>
      </c>
      <c r="Z2398" s="400" t="s">
        <v>36</v>
      </c>
      <c r="AA2398" s="413">
        <v>48345</v>
      </c>
      <c r="AB2398" s="406">
        <v>1.8258557282375694E-2</v>
      </c>
      <c r="AC2398" s="406">
        <v>1.8393918752410244E-2</v>
      </c>
      <c r="AD2398" s="407">
        <f t="shared" si="83"/>
        <v>-1.3536147003454999</v>
      </c>
    </row>
    <row r="2399" spans="20:30" x14ac:dyDescent="0.2">
      <c r="T2399" s="400" t="s">
        <v>36</v>
      </c>
      <c r="U2399" s="413">
        <v>48352</v>
      </c>
      <c r="V2399" s="406">
        <v>1.9129090108226856E-2</v>
      </c>
      <c r="W2399" s="406">
        <v>1.912920886630292E-2</v>
      </c>
      <c r="X2399" s="407">
        <f t="shared" si="82"/>
        <v>-1.187580760640683E-3</v>
      </c>
      <c r="Z2399" s="400" t="s">
        <v>36</v>
      </c>
      <c r="AA2399" s="413">
        <v>48352</v>
      </c>
      <c r="AB2399" s="406">
        <v>1.8268658485914326E-2</v>
      </c>
      <c r="AC2399" s="406">
        <v>1.8401442508220116E-2</v>
      </c>
      <c r="AD2399" s="407">
        <f t="shared" si="83"/>
        <v>-1.3278402230578954</v>
      </c>
    </row>
    <row r="2400" spans="20:30" x14ac:dyDescent="0.2">
      <c r="T2400" s="400" t="s">
        <v>36</v>
      </c>
      <c r="U2400" s="413">
        <v>48359</v>
      </c>
      <c r="V2400" s="406">
        <v>1.9124273719709588E-2</v>
      </c>
      <c r="W2400" s="406">
        <v>1.9124379660596103E-2</v>
      </c>
      <c r="X2400" s="407">
        <f t="shared" si="82"/>
        <v>-1.0594088651477707E-3</v>
      </c>
      <c r="Z2400" s="400" t="s">
        <v>36</v>
      </c>
      <c r="AA2400" s="413">
        <v>48359</v>
      </c>
      <c r="AB2400" s="406">
        <v>1.8278651571060643E-2</v>
      </c>
      <c r="AC2400" s="406">
        <v>1.8408865957394275E-2</v>
      </c>
      <c r="AD2400" s="407">
        <f t="shared" si="83"/>
        <v>-1.3021438633363178</v>
      </c>
    </row>
    <row r="2401" spans="20:30" x14ac:dyDescent="0.2">
      <c r="T2401" s="400" t="s">
        <v>36</v>
      </c>
      <c r="U2401" s="413">
        <v>48366</v>
      </c>
      <c r="V2401" s="406">
        <v>1.9119256081569648E-2</v>
      </c>
      <c r="W2401" s="406">
        <v>1.9119349235276473E-2</v>
      </c>
      <c r="X2401" s="407">
        <f t="shared" si="82"/>
        <v>-9.3153706824666838E-4</v>
      </c>
      <c r="Z2401" s="400" t="s">
        <v>36</v>
      </c>
      <c r="AA2401" s="413">
        <v>48366</v>
      </c>
      <c r="AB2401" s="406">
        <v>1.8288536171206071E-2</v>
      </c>
      <c r="AC2401" s="406">
        <v>1.8416188828240181E-2</v>
      </c>
      <c r="AD2401" s="407">
        <f t="shared" si="83"/>
        <v>-1.2765265703411008</v>
      </c>
    </row>
    <row r="2402" spans="20:30" x14ac:dyDescent="0.2">
      <c r="T2402" s="400" t="s">
        <v>36</v>
      </c>
      <c r="U2402" s="413">
        <v>48373</v>
      </c>
      <c r="V2402" s="406">
        <v>1.9114036683303685E-2</v>
      </c>
      <c r="W2402" s="406">
        <v>1.9114117080246733E-2</v>
      </c>
      <c r="X2402" s="407">
        <f t="shared" si="82"/>
        <v>-8.0396943047400526E-4</v>
      </c>
      <c r="Z2402" s="400" t="s">
        <v>36</v>
      </c>
      <c r="AA2402" s="413">
        <v>48373</v>
      </c>
      <c r="AB2402" s="406">
        <v>1.8298311919730154E-2</v>
      </c>
      <c r="AC2402" s="406">
        <v>1.8423410849099795E-2</v>
      </c>
      <c r="AD2402" s="407">
        <f t="shared" si="83"/>
        <v>-1.2509892936964084</v>
      </c>
    </row>
    <row r="2403" spans="20:30" x14ac:dyDescent="0.2">
      <c r="T2403" s="400" t="s">
        <v>36</v>
      </c>
      <c r="U2403" s="413">
        <v>48380</v>
      </c>
      <c r="V2403" s="406">
        <v>1.9108615014382432E-2</v>
      </c>
      <c r="W2403" s="406">
        <v>1.9108682685360458E-2</v>
      </c>
      <c r="X2403" s="407">
        <f t="shared" si="82"/>
        <v>-6.767097802604094E-4</v>
      </c>
      <c r="Z2403" s="400" t="s">
        <v>36</v>
      </c>
      <c r="AA2403" s="413">
        <v>48380</v>
      </c>
      <c r="AB2403" s="406">
        <v>1.8307978450035071E-2</v>
      </c>
      <c r="AC2403" s="406">
        <v>1.8430531748256446E-2</v>
      </c>
      <c r="AD2403" s="407">
        <f t="shared" si="83"/>
        <v>-1.2255329822137562</v>
      </c>
    </row>
    <row r="2404" spans="20:30" x14ac:dyDescent="0.2">
      <c r="T2404" s="400" t="s">
        <v>36</v>
      </c>
      <c r="U2404" s="413">
        <v>48387</v>
      </c>
      <c r="V2404" s="406">
        <v>1.9102990564297328E-2</v>
      </c>
      <c r="W2404" s="406">
        <v>1.9103045540480333E-2</v>
      </c>
      <c r="X2404" s="407">
        <f t="shared" si="82"/>
        <v>-5.4976183005289725E-4</v>
      </c>
      <c r="Z2404" s="400" t="s">
        <v>36</v>
      </c>
      <c r="AA2404" s="413">
        <v>48387</v>
      </c>
      <c r="AB2404" s="406">
        <v>1.8317535395487833E-2</v>
      </c>
      <c r="AC2404" s="406">
        <v>1.8437551254039512E-2</v>
      </c>
      <c r="AD2404" s="407">
        <f t="shared" si="83"/>
        <v>-1.2001585855167876</v>
      </c>
    </row>
    <row r="2405" spans="20:30" x14ac:dyDescent="0.2">
      <c r="T2405" s="400" t="s">
        <v>36</v>
      </c>
      <c r="U2405" s="413">
        <v>48394</v>
      </c>
      <c r="V2405" s="406">
        <v>1.9097162822502758E-2</v>
      </c>
      <c r="W2405" s="406">
        <v>1.9097205135501609E-2</v>
      </c>
      <c r="X2405" s="407">
        <f t="shared" si="82"/>
        <v>-4.2312998851240513E-4</v>
      </c>
      <c r="Z2405" s="400" t="s">
        <v>36</v>
      </c>
      <c r="AA2405" s="413">
        <v>48394</v>
      </c>
      <c r="AB2405" s="406">
        <v>1.8326982389478563E-2</v>
      </c>
      <c r="AC2405" s="406">
        <v>1.8444469094778239E-2</v>
      </c>
      <c r="AD2405" s="407">
        <f t="shared" si="83"/>
        <v>-1.1748670529967629</v>
      </c>
    </row>
    <row r="2406" spans="20:30" x14ac:dyDescent="0.2">
      <c r="T2406" s="400" t="s">
        <v>36</v>
      </c>
      <c r="U2406" s="413">
        <v>48401</v>
      </c>
      <c r="V2406" s="406">
        <v>1.9091131278484833E-2</v>
      </c>
      <c r="W2406" s="406">
        <v>1.9091160960281645E-2</v>
      </c>
      <c r="X2406" s="407">
        <f t="shared" si="82"/>
        <v>-2.9681796812064398E-4</v>
      </c>
      <c r="Z2406" s="400" t="s">
        <v>36</v>
      </c>
      <c r="AA2406" s="413">
        <v>48401</v>
      </c>
      <c r="AB2406" s="406">
        <v>1.8336319065408082E-2</v>
      </c>
      <c r="AC2406" s="406">
        <v>1.8451284998754536E-2</v>
      </c>
      <c r="AD2406" s="407">
        <f t="shared" si="83"/>
        <v>-1.149659333464538</v>
      </c>
    </row>
    <row r="2407" spans="20:30" x14ac:dyDescent="0.2">
      <c r="T2407" s="400" t="s">
        <v>36</v>
      </c>
      <c r="U2407" s="413">
        <v>48408</v>
      </c>
      <c r="V2407" s="406">
        <v>1.9084895421727321E-2</v>
      </c>
      <c r="W2407" s="406">
        <v>1.9084912504687045E-2</v>
      </c>
      <c r="X2407" s="407">
        <f t="shared" si="82"/>
        <v>-1.7082959723885294E-4</v>
      </c>
      <c r="Z2407" s="400" t="s">
        <v>36</v>
      </c>
      <c r="AA2407" s="413">
        <v>48408</v>
      </c>
      <c r="AB2407" s="406">
        <v>1.8345545056653829E-2</v>
      </c>
      <c r="AC2407" s="406">
        <v>1.8457998694319744E-2</v>
      </c>
      <c r="AD2407" s="407">
        <f t="shared" si="83"/>
        <v>-1.1245363766591507</v>
      </c>
    </row>
    <row r="2408" spans="20:30" x14ac:dyDescent="0.2">
      <c r="T2408" s="400" t="s">
        <v>36</v>
      </c>
      <c r="U2408" s="413">
        <v>48415</v>
      </c>
      <c r="V2408" s="406">
        <v>1.9078454741722796E-2</v>
      </c>
      <c r="W2408" s="406">
        <v>1.9078459258616447E-2</v>
      </c>
      <c r="X2408" s="407">
        <f t="shared" si="82"/>
        <v>-4.5168936507744561E-5</v>
      </c>
      <c r="Z2408" s="400" t="s">
        <v>36</v>
      </c>
      <c r="AA2408" s="413">
        <v>48415</v>
      </c>
      <c r="AB2408" s="406">
        <v>1.8354659996592641E-2</v>
      </c>
      <c r="AC2408" s="406">
        <v>1.8464609909754959E-2</v>
      </c>
      <c r="AD2408" s="407">
        <f t="shared" si="83"/>
        <v>-1.0994991316231815</v>
      </c>
    </row>
    <row r="2409" spans="20:30" x14ac:dyDescent="0.2">
      <c r="T2409" s="400" t="s">
        <v>36</v>
      </c>
      <c r="U2409" s="413">
        <v>48422</v>
      </c>
      <c r="V2409" s="406">
        <v>1.9071808727926919E-2</v>
      </c>
      <c r="W2409" s="406">
        <v>1.9071800711919957E-2</v>
      </c>
      <c r="X2409" s="407">
        <f t="shared" si="82"/>
        <v>8.0160069623746999E-5</v>
      </c>
      <c r="Z2409" s="400" t="s">
        <v>36</v>
      </c>
      <c r="AA2409" s="413">
        <v>48422</v>
      </c>
      <c r="AB2409" s="406">
        <v>1.8363663518636258E-2</v>
      </c>
      <c r="AC2409" s="406">
        <v>1.8471118373410981E-2</v>
      </c>
      <c r="AD2409" s="407">
        <f t="shared" si="83"/>
        <v>-1.0745485477472312</v>
      </c>
    </row>
    <row r="2410" spans="20:30" x14ac:dyDescent="0.2">
      <c r="T2410" s="400" t="s">
        <v>36</v>
      </c>
      <c r="U2410" s="413">
        <v>48429</v>
      </c>
      <c r="V2410" s="406">
        <v>1.9064956869826375E-2</v>
      </c>
      <c r="W2410" s="406">
        <v>1.9064936354478722E-2</v>
      </c>
      <c r="X2410" s="407">
        <f t="shared" si="82"/>
        <v>2.0515347653321525E-4</v>
      </c>
      <c r="Z2410" s="400" t="s">
        <v>36</v>
      </c>
      <c r="AA2410" s="413">
        <v>48429</v>
      </c>
      <c r="AB2410" s="406">
        <v>1.8372555256136864E-2</v>
      </c>
      <c r="AC2410" s="406">
        <v>1.8477523813555833E-2</v>
      </c>
      <c r="AD2410" s="407">
        <f t="shared" si="83"/>
        <v>-1.0496855741896904</v>
      </c>
    </row>
    <row r="2411" spans="20:30" x14ac:dyDescent="0.2">
      <c r="T2411" s="400" t="s">
        <v>36</v>
      </c>
      <c r="U2411" s="413">
        <v>48436</v>
      </c>
      <c r="V2411" s="406">
        <v>1.9057898656894667E-2</v>
      </c>
      <c r="W2411" s="406">
        <v>1.9057865676160694E-2</v>
      </c>
      <c r="X2411" s="407">
        <f t="shared" si="82"/>
        <v>3.2980733973703158E-4</v>
      </c>
      <c r="Z2411" s="400" t="s">
        <v>36</v>
      </c>
      <c r="AA2411" s="413">
        <v>48436</v>
      </c>
      <c r="AB2411" s="406">
        <v>1.8381334842505273E-2</v>
      </c>
      <c r="AC2411" s="406">
        <v>1.8483825958562575E-2</v>
      </c>
      <c r="AD2411" s="407">
        <f t="shared" si="83"/>
        <v>-1.0249111605730234</v>
      </c>
    </row>
    <row r="2412" spans="20:30" x14ac:dyDescent="0.2">
      <c r="T2412" s="400" t="s">
        <v>36</v>
      </c>
      <c r="U2412" s="413">
        <v>48443</v>
      </c>
      <c r="V2412" s="406">
        <v>1.905063357861363E-2</v>
      </c>
      <c r="W2412" s="406">
        <v>1.9050588166853767E-2</v>
      </c>
      <c r="X2412" s="407">
        <f t="shared" si="82"/>
        <v>4.5411759862917789E-4</v>
      </c>
      <c r="Z2412" s="400" t="s">
        <v>36</v>
      </c>
      <c r="AA2412" s="413">
        <v>48443</v>
      </c>
      <c r="AB2412" s="406">
        <v>1.8390001911116477E-2</v>
      </c>
      <c r="AC2412" s="406">
        <v>1.8490024536687206E-2</v>
      </c>
      <c r="AD2412" s="407">
        <f t="shared" si="83"/>
        <v>-1.0002262557072885</v>
      </c>
    </row>
    <row r="2413" spans="20:30" x14ac:dyDescent="0.2">
      <c r="T2413" s="400" t="s">
        <v>36</v>
      </c>
      <c r="U2413" s="413">
        <v>48450</v>
      </c>
      <c r="V2413" s="406">
        <v>1.9043161124473972E-2</v>
      </c>
      <c r="W2413" s="406">
        <v>1.9043103316419889E-2</v>
      </c>
      <c r="X2413" s="407">
        <f t="shared" si="82"/>
        <v>5.7808054083202665E-4</v>
      </c>
      <c r="Z2413" s="400" t="s">
        <v>36</v>
      </c>
      <c r="AA2413" s="413">
        <v>48450</v>
      </c>
      <c r="AB2413" s="406">
        <v>1.8398556095368189E-2</v>
      </c>
      <c r="AC2413" s="406">
        <v>1.8496119276289684E-2</v>
      </c>
      <c r="AD2413" s="407">
        <f t="shared" si="83"/>
        <v>-0.97563180921494963</v>
      </c>
    </row>
    <row r="2414" spans="20:30" x14ac:dyDescent="0.2">
      <c r="T2414" s="400" t="s">
        <v>36</v>
      </c>
      <c r="U2414" s="413">
        <v>48457</v>
      </c>
      <c r="V2414" s="406">
        <v>1.9035480783917771E-2</v>
      </c>
      <c r="W2414" s="406">
        <v>1.903541061471881E-2</v>
      </c>
      <c r="X2414" s="407">
        <f t="shared" si="82"/>
        <v>7.0169198961717028E-4</v>
      </c>
      <c r="Z2414" s="400" t="s">
        <v>36</v>
      </c>
      <c r="AA2414" s="413">
        <v>48457</v>
      </c>
      <c r="AB2414" s="406">
        <v>1.8406997028646576E-2</v>
      </c>
      <c r="AC2414" s="406">
        <v>1.8502109905660379E-2</v>
      </c>
      <c r="AD2414" s="407">
        <f t="shared" si="83"/>
        <v>-0.95112877013803221</v>
      </c>
    </row>
    <row r="2415" spans="20:30" x14ac:dyDescent="0.2">
      <c r="T2415" s="400" t="s">
        <v>36</v>
      </c>
      <c r="U2415" s="413">
        <v>48464</v>
      </c>
      <c r="V2415" s="406">
        <v>1.9027592046476072E-2</v>
      </c>
      <c r="W2415" s="406">
        <v>1.9027509551652819E-2</v>
      </c>
      <c r="X2415" s="407">
        <f t="shared" si="82"/>
        <v>8.2494823253759231E-4</v>
      </c>
      <c r="Z2415" s="400" t="s">
        <v>36</v>
      </c>
      <c r="AA2415" s="413">
        <v>48464</v>
      </c>
      <c r="AB2415" s="406">
        <v>1.8415324344313009E-2</v>
      </c>
      <c r="AC2415" s="406">
        <v>1.8507996153134525E-2</v>
      </c>
      <c r="AD2415" s="407">
        <f t="shared" si="83"/>
        <v>-0.92671808821515733</v>
      </c>
    </row>
    <row r="2416" spans="20:30" x14ac:dyDescent="0.2">
      <c r="T2416" s="400" t="s">
        <v>36</v>
      </c>
      <c r="U2416" s="413">
        <v>48471</v>
      </c>
      <c r="V2416" s="406">
        <v>1.9019494401585384E-2</v>
      </c>
      <c r="W2416" s="406">
        <v>1.9019399617064489E-2</v>
      </c>
      <c r="X2416" s="407">
        <f t="shared" si="82"/>
        <v>9.4784520895258018E-4</v>
      </c>
      <c r="Z2416" s="400" t="s">
        <v>36</v>
      </c>
      <c r="AA2416" s="413">
        <v>48471</v>
      </c>
      <c r="AB2416" s="406">
        <v>1.8423537675787464E-2</v>
      </c>
      <c r="AC2416" s="406">
        <v>1.8513777746989878E-2</v>
      </c>
      <c r="AD2416" s="407">
        <f t="shared" si="83"/>
        <v>-0.90240071202413863</v>
      </c>
    </row>
    <row r="2417" spans="20:30" x14ac:dyDescent="0.2">
      <c r="T2417" s="400" t="s">
        <v>36</v>
      </c>
      <c r="U2417" s="413">
        <v>48478</v>
      </c>
      <c r="V2417" s="406">
        <v>1.901118733874849E-2</v>
      </c>
      <c r="W2417" s="406">
        <v>1.901108030086265E-2</v>
      </c>
      <c r="X2417" s="407">
        <f t="shared" si="82"/>
        <v>1.0703788583948937E-3</v>
      </c>
      <c r="Z2417" s="400" t="s">
        <v>36</v>
      </c>
      <c r="AA2417" s="413">
        <v>48478</v>
      </c>
      <c r="AB2417" s="406">
        <v>1.8431636656430841E-2</v>
      </c>
      <c r="AC2417" s="406">
        <v>1.8519454415596014E-2</v>
      </c>
      <c r="AD2417" s="407">
        <f t="shared" si="83"/>
        <v>-0.87817759165172149</v>
      </c>
    </row>
    <row r="2418" spans="20:30" x14ac:dyDescent="0.2">
      <c r="T2418" s="400" t="s">
        <v>36</v>
      </c>
      <c r="U2418" s="413">
        <v>48485</v>
      </c>
      <c r="V2418" s="406">
        <v>1.9002670347430611E-2</v>
      </c>
      <c r="W2418" s="406">
        <v>1.900255109288379E-2</v>
      </c>
      <c r="X2418" s="407">
        <f t="shared" si="82"/>
        <v>1.1925454682093495E-3</v>
      </c>
      <c r="Z2418" s="400" t="s">
        <v>36</v>
      </c>
      <c r="AA2418" s="413">
        <v>48485</v>
      </c>
      <c r="AB2418" s="406">
        <v>1.8439620919650037E-2</v>
      </c>
      <c r="AC2418" s="406">
        <v>1.8525025887217644E-2</v>
      </c>
      <c r="AD2418" s="407">
        <f t="shared" si="83"/>
        <v>-0.85404967567606627</v>
      </c>
    </row>
    <row r="2419" spans="20:30" x14ac:dyDescent="0.2">
      <c r="T2419" s="400" t="s">
        <v>36</v>
      </c>
      <c r="U2419" s="413">
        <v>48492</v>
      </c>
      <c r="V2419" s="406">
        <v>1.8993942917094241E-2</v>
      </c>
      <c r="W2419" s="406">
        <v>1.8993811483008056E-2</v>
      </c>
      <c r="X2419" s="407">
        <f t="shared" si="82"/>
        <v>1.3143408618410124E-3</v>
      </c>
      <c r="Z2419" s="400" t="s">
        <v>36</v>
      </c>
      <c r="AA2419" s="413">
        <v>48492</v>
      </c>
      <c r="AB2419" s="406">
        <v>1.8447490098816723E-2</v>
      </c>
      <c r="AC2419" s="406">
        <v>1.8530491890200309E-2</v>
      </c>
      <c r="AD2419" s="407">
        <f t="shared" si="83"/>
        <v>-0.83001791383586343</v>
      </c>
    </row>
    <row r="2420" spans="20:30" x14ac:dyDescent="0.2">
      <c r="T2420" s="400" t="s">
        <v>36</v>
      </c>
      <c r="U2420" s="413">
        <v>48499</v>
      </c>
      <c r="V2420" s="406">
        <v>1.8985004537256565E-2</v>
      </c>
      <c r="W2420" s="406">
        <v>1.8984860961123892E-2</v>
      </c>
      <c r="X2420" s="407">
        <f t="shared" si="82"/>
        <v>1.4357613267387825E-3</v>
      </c>
      <c r="Z2420" s="400" t="s">
        <v>36</v>
      </c>
      <c r="AA2420" s="413">
        <v>48499</v>
      </c>
      <c r="AB2420" s="406">
        <v>1.8455243827313197E-2</v>
      </c>
      <c r="AC2420" s="406">
        <v>1.8535852152842178E-2</v>
      </c>
      <c r="AD2420" s="407">
        <f t="shared" si="83"/>
        <v>-0.80608325528981617</v>
      </c>
    </row>
    <row r="2421" spans="20:30" x14ac:dyDescent="0.2">
      <c r="T2421" s="400" t="s">
        <v>36</v>
      </c>
      <c r="U2421" s="413">
        <v>48506</v>
      </c>
      <c r="V2421" s="406">
        <v>1.8975854697386128E-2</v>
      </c>
      <c r="W2421" s="406">
        <v>1.8975699017105899E-2</v>
      </c>
      <c r="X2421" s="407">
        <f t="shared" si="82"/>
        <v>1.5568028022966418E-3</v>
      </c>
      <c r="Z2421" s="400" t="s">
        <v>36</v>
      </c>
      <c r="AA2421" s="413">
        <v>48506</v>
      </c>
      <c r="AB2421" s="406">
        <v>1.8462881738545073E-2</v>
      </c>
      <c r="AC2421" s="406">
        <v>1.8541106403464742E-2</v>
      </c>
      <c r="AD2421" s="407">
        <f t="shared" si="83"/>
        <v>-0.78224664919669673</v>
      </c>
    </row>
    <row r="2422" spans="20:30" x14ac:dyDescent="0.2">
      <c r="T2422" s="400" t="s">
        <v>36</v>
      </c>
      <c r="U2422" s="413">
        <v>48513</v>
      </c>
      <c r="V2422" s="406">
        <v>1.8966492886924886E-2</v>
      </c>
      <c r="W2422" s="406">
        <v>1.8966325140813707E-2</v>
      </c>
      <c r="X2422" s="407">
        <f t="shared" si="82"/>
        <v>1.6774611117861826E-3</v>
      </c>
      <c r="Z2422" s="400" t="s">
        <v>36</v>
      </c>
      <c r="AA2422" s="413">
        <v>48513</v>
      </c>
      <c r="AB2422" s="406">
        <v>1.8470403465882169E-2</v>
      </c>
      <c r="AC2422" s="406">
        <v>1.8546254370388534E-2</v>
      </c>
      <c r="AD2422" s="407">
        <f t="shared" si="83"/>
        <v>-0.75850904506364469</v>
      </c>
    </row>
    <row r="2423" spans="20:30" x14ac:dyDescent="0.2">
      <c r="T2423" s="400" t="s">
        <v>36</v>
      </c>
      <c r="U2423" s="413">
        <v>48520</v>
      </c>
      <c r="V2423" s="406">
        <v>1.8956918595393217E-2</v>
      </c>
      <c r="W2423" s="406">
        <v>1.8956738822115734E-2</v>
      </c>
      <c r="X2423" s="407">
        <f t="shared" si="82"/>
        <v>1.7977327748316951E-3</v>
      </c>
      <c r="Z2423" s="400" t="s">
        <v>36</v>
      </c>
      <c r="AA2423" s="413">
        <v>48520</v>
      </c>
      <c r="AB2423" s="406">
        <v>1.8477808642728653E-2</v>
      </c>
      <c r="AC2423" s="406">
        <v>1.855129578192204E-2</v>
      </c>
      <c r="AD2423" s="407">
        <f t="shared" si="83"/>
        <v>-0.73487139193386541</v>
      </c>
    </row>
    <row r="2424" spans="20:30" x14ac:dyDescent="0.2">
      <c r="T2424" s="400" t="s">
        <v>36</v>
      </c>
      <c r="U2424" s="413">
        <v>48527</v>
      </c>
      <c r="V2424" s="406">
        <v>1.8947131312262219E-2</v>
      </c>
      <c r="W2424" s="406">
        <v>1.8946939550900755E-2</v>
      </c>
      <c r="X2424" s="407">
        <f t="shared" si="82"/>
        <v>1.9176136146353828E-3</v>
      </c>
      <c r="Z2424" s="400" t="s">
        <v>36</v>
      </c>
      <c r="AA2424" s="413">
        <v>48527</v>
      </c>
      <c r="AB2424" s="406">
        <v>1.8485096902441819E-2</v>
      </c>
      <c r="AC2424" s="406">
        <v>1.8556230366373314E-2</v>
      </c>
      <c r="AD2424" s="407">
        <f t="shared" si="83"/>
        <v>-0.71133463931494911</v>
      </c>
    </row>
    <row r="2425" spans="20:30" x14ac:dyDescent="0.2">
      <c r="T2425" s="400" t="s">
        <v>36</v>
      </c>
      <c r="U2425" s="413">
        <v>48534</v>
      </c>
      <c r="V2425" s="406">
        <v>1.8937130526987967E-2</v>
      </c>
      <c r="W2425" s="406">
        <v>1.8936926817030911E-2</v>
      </c>
      <c r="X2425" s="407">
        <f t="shared" si="82"/>
        <v>2.0370995705565331E-3</v>
      </c>
      <c r="Z2425" s="400" t="s">
        <v>36</v>
      </c>
      <c r="AA2425" s="413">
        <v>48534</v>
      </c>
      <c r="AB2425" s="406">
        <v>1.8492267878447585E-2</v>
      </c>
      <c r="AC2425" s="406">
        <v>1.8561057852072637E-2</v>
      </c>
      <c r="AD2425" s="407">
        <f t="shared" si="83"/>
        <v>-0.6878997362505177</v>
      </c>
    </row>
    <row r="2426" spans="20:30" x14ac:dyDescent="0.2">
      <c r="T2426" s="400" t="s">
        <v>36</v>
      </c>
      <c r="U2426" s="413">
        <v>48541</v>
      </c>
      <c r="V2426" s="406">
        <v>1.8926915729070622E-2</v>
      </c>
      <c r="W2426" s="406">
        <v>1.8926700110389213E-2</v>
      </c>
      <c r="X2426" s="407">
        <f t="shared" si="82"/>
        <v>2.156186814095129E-3</v>
      </c>
      <c r="Z2426" s="400" t="s">
        <v>36</v>
      </c>
      <c r="AA2426" s="413">
        <v>48541</v>
      </c>
      <c r="AB2426" s="406">
        <v>1.8499321204090681E-2</v>
      </c>
      <c r="AC2426" s="406">
        <v>1.8565777967315567E-2</v>
      </c>
      <c r="AD2426" s="407">
        <f t="shared" si="83"/>
        <v>-0.66456763224885529</v>
      </c>
    </row>
    <row r="2427" spans="20:30" x14ac:dyDescent="0.2">
      <c r="T2427" s="400" t="s">
        <v>36</v>
      </c>
      <c r="U2427" s="413">
        <v>48548</v>
      </c>
      <c r="V2427" s="406">
        <v>1.8916486407972052E-2</v>
      </c>
      <c r="W2427" s="406">
        <v>1.8916258920832003E-2</v>
      </c>
      <c r="X2427" s="407">
        <f t="shared" si="82"/>
        <v>2.2748714004899862E-3</v>
      </c>
      <c r="Z2427" s="400" t="s">
        <v>36</v>
      </c>
      <c r="AA2427" s="413">
        <v>48548</v>
      </c>
      <c r="AB2427" s="406">
        <v>1.8506256512784456E-2</v>
      </c>
      <c r="AC2427" s="406">
        <v>1.8570390440454689E-2</v>
      </c>
      <c r="AD2427" s="407">
        <f t="shared" si="83"/>
        <v>-0.64133927670233237</v>
      </c>
    </row>
    <row r="2428" spans="20:30" x14ac:dyDescent="0.2">
      <c r="T2428" s="400" t="s">
        <v>36</v>
      </c>
      <c r="U2428" s="413">
        <v>48555</v>
      </c>
      <c r="V2428" s="406">
        <v>1.8905842053186021E-2</v>
      </c>
      <c r="W2428" s="406">
        <v>1.8905602738259107E-2</v>
      </c>
      <c r="X2428" s="407">
        <f t="shared" si="82"/>
        <v>2.3931492691350864E-3</v>
      </c>
      <c r="Z2428" s="400" t="s">
        <v>36</v>
      </c>
      <c r="AA2428" s="413">
        <v>48555</v>
      </c>
      <c r="AB2428" s="406">
        <v>1.8513073437906938E-2</v>
      </c>
      <c r="AC2428" s="406">
        <v>1.8574894999760901E-2</v>
      </c>
      <c r="AD2428" s="407">
        <f t="shared" si="83"/>
        <v>-0.61821561853962759</v>
      </c>
    </row>
    <row r="2429" spans="20:30" x14ac:dyDescent="0.2">
      <c r="T2429" s="400" t="s">
        <v>36</v>
      </c>
      <c r="U2429" s="413">
        <v>48562</v>
      </c>
      <c r="V2429" s="406">
        <v>1.889498215419173E-2</v>
      </c>
      <c r="W2429" s="406">
        <v>1.8894731052509377E-2</v>
      </c>
      <c r="X2429" s="407">
        <f t="shared" si="82"/>
        <v>2.5110168235323305E-3</v>
      </c>
      <c r="Z2429" s="400" t="s">
        <v>36</v>
      </c>
      <c r="AA2429" s="413">
        <v>48562</v>
      </c>
      <c r="AB2429" s="406">
        <v>1.8519771612835655E-2</v>
      </c>
      <c r="AC2429" s="406">
        <v>1.8579291373574253E-2</v>
      </c>
      <c r="AD2429" s="407">
        <f t="shared" si="83"/>
        <v>-0.59519760738598049</v>
      </c>
    </row>
    <row r="2430" spans="20:30" x14ac:dyDescent="0.2">
      <c r="T2430" s="400" t="s">
        <v>36</v>
      </c>
      <c r="U2430" s="413">
        <v>48569</v>
      </c>
      <c r="V2430" s="406">
        <v>1.888390620045324E-2</v>
      </c>
      <c r="W2430" s="406">
        <v>1.888364335347616E-2</v>
      </c>
      <c r="X2430" s="407">
        <f t="shared" si="82"/>
        <v>2.6284697707962268E-3</v>
      </c>
      <c r="Z2430" s="400" t="s">
        <v>36</v>
      </c>
      <c r="AA2430" s="413">
        <v>48569</v>
      </c>
      <c r="AB2430" s="406">
        <v>1.8526350670981906E-2</v>
      </c>
      <c r="AC2430" s="406">
        <v>1.8583579290198982E-2</v>
      </c>
      <c r="AD2430" s="407">
        <f t="shared" si="83"/>
        <v>-0.5722861921707636</v>
      </c>
    </row>
    <row r="2431" spans="20:30" x14ac:dyDescent="0.2">
      <c r="T2431" s="400" t="s">
        <v>36</v>
      </c>
      <c r="U2431" s="413">
        <v>48576</v>
      </c>
      <c r="V2431" s="406">
        <v>1.8872613681455382E-2</v>
      </c>
      <c r="W2431" s="406">
        <v>1.8872339131027153E-2</v>
      </c>
      <c r="X2431" s="407">
        <f t="shared" si="82"/>
        <v>2.7455042822879805E-3</v>
      </c>
      <c r="Z2431" s="400" t="s">
        <v>36</v>
      </c>
      <c r="AA2431" s="413">
        <v>48576</v>
      </c>
      <c r="AB2431" s="406">
        <v>1.8532810245710574E-2</v>
      </c>
      <c r="AC2431" s="406">
        <v>1.8587758477950984E-2</v>
      </c>
      <c r="AD2431" s="407">
        <f t="shared" si="83"/>
        <v>-0.54948232240410033</v>
      </c>
    </row>
    <row r="2432" spans="20:30" x14ac:dyDescent="0.2">
      <c r="T2432" s="400" t="s">
        <v>36</v>
      </c>
      <c r="U2432" s="413">
        <v>48583</v>
      </c>
      <c r="V2432" s="406">
        <v>1.8838983948970291E-2</v>
      </c>
      <c r="W2432" s="406">
        <v>1.8838698072995454E-2</v>
      </c>
      <c r="X2432" s="407">
        <f t="shared" si="82"/>
        <v>2.8587597483697991E-3</v>
      </c>
      <c r="Z2432" s="400" t="s">
        <v>36</v>
      </c>
      <c r="AA2432" s="413">
        <v>48583</v>
      </c>
      <c r="AB2432" s="406">
        <v>1.8517407417679412E-2</v>
      </c>
      <c r="AC2432" s="406">
        <v>1.8570024331315556E-2</v>
      </c>
      <c r="AD2432" s="407">
        <f t="shared" si="83"/>
        <v>-0.52616913636144291</v>
      </c>
    </row>
    <row r="2433" spans="20:30" x14ac:dyDescent="0.2">
      <c r="T2433" s="400" t="s">
        <v>36</v>
      </c>
      <c r="U2433" s="413">
        <v>48590</v>
      </c>
      <c r="V2433" s="406">
        <v>1.879787587580686E-2</v>
      </c>
      <c r="W2433" s="406">
        <v>1.8797578859340268E-2</v>
      </c>
      <c r="X2433" s="407">
        <f t="shared" si="82"/>
        <v>2.9701646659177627E-3</v>
      </c>
      <c r="Z2433" s="400" t="s">
        <v>36</v>
      </c>
      <c r="AA2433" s="413">
        <v>48590</v>
      </c>
      <c r="AB2433" s="406">
        <v>1.8494699070074817E-2</v>
      </c>
      <c r="AC2433" s="406">
        <v>1.8544981411867348E-2</v>
      </c>
      <c r="AD2433" s="407">
        <f t="shared" si="83"/>
        <v>-0.50282341792530494</v>
      </c>
    </row>
    <row r="2434" spans="20:30" x14ac:dyDescent="0.2">
      <c r="T2434" s="400" t="s">
        <v>36</v>
      </c>
      <c r="U2434" s="413">
        <v>48597</v>
      </c>
      <c r="V2434" s="406">
        <v>1.8785963235277554E-2</v>
      </c>
      <c r="W2434" s="406">
        <v>1.8785654674884536E-2</v>
      </c>
      <c r="X2434" s="407">
        <f t="shared" si="82"/>
        <v>3.0856039301765947E-3</v>
      </c>
      <c r="Z2434" s="400" t="s">
        <v>36</v>
      </c>
      <c r="AA2434" s="413">
        <v>48597</v>
      </c>
      <c r="AB2434" s="406">
        <v>1.8500781331153345E-2</v>
      </c>
      <c r="AC2434" s="406">
        <v>1.8548822260039906E-2</v>
      </c>
      <c r="AD2434" s="407">
        <f t="shared" si="83"/>
        <v>-0.48040928886560613</v>
      </c>
    </row>
    <row r="2435" spans="20:30" x14ac:dyDescent="0.2">
      <c r="T2435" s="400" t="s">
        <v>36</v>
      </c>
      <c r="U2435" s="413">
        <v>48604</v>
      </c>
      <c r="V2435" s="406">
        <v>1.8775855775576538E-2</v>
      </c>
      <c r="W2435" s="406">
        <v>1.8775539269440776E-2</v>
      </c>
      <c r="X2435" s="407">
        <f t="shared" si="82"/>
        <v>3.1650613576197917E-3</v>
      </c>
      <c r="Z2435" s="400" t="s">
        <v>36</v>
      </c>
      <c r="AA2435" s="413">
        <v>48604</v>
      </c>
      <c r="AB2435" s="406">
        <v>1.8506742972834573E-2</v>
      </c>
      <c r="AC2435" s="406">
        <v>1.8552553592638656E-2</v>
      </c>
      <c r="AD2435" s="407">
        <f t="shared" si="83"/>
        <v>-0.45810619804083352</v>
      </c>
    </row>
    <row r="2436" spans="20:30" x14ac:dyDescent="0.2">
      <c r="T2436" s="400" t="s">
        <v>36</v>
      </c>
      <c r="U2436" s="413">
        <v>48611</v>
      </c>
      <c r="V2436" s="406">
        <v>1.8771141033866665E-2</v>
      </c>
      <c r="W2436" s="406">
        <v>1.8770826680593107E-2</v>
      </c>
      <c r="X2436" s="407">
        <f t="shared" si="82"/>
        <v>3.1435327355749942E-3</v>
      </c>
      <c r="Z2436" s="400" t="s">
        <v>36</v>
      </c>
      <c r="AA2436" s="413">
        <v>48611</v>
      </c>
      <c r="AB2436" s="406">
        <v>1.8512583629504562E-2</v>
      </c>
      <c r="AC2436" s="406">
        <v>1.8556175138729921E-2</v>
      </c>
      <c r="AD2436" s="407">
        <f t="shared" si="83"/>
        <v>-0.43591509225358871</v>
      </c>
    </row>
    <row r="2437" spans="20:30" x14ac:dyDescent="0.2">
      <c r="T2437" s="400" t="s">
        <v>36</v>
      </c>
      <c r="U2437" s="413">
        <v>48618</v>
      </c>
      <c r="V2437" s="406">
        <v>1.8766585892754446E-2</v>
      </c>
      <c r="W2437" s="406">
        <v>1.8766274796908664E-2</v>
      </c>
      <c r="X2437" s="407">
        <f t="shared" si="82"/>
        <v>3.1109584578206673E-3</v>
      </c>
      <c r="Z2437" s="400" t="s">
        <v>36</v>
      </c>
      <c r="AA2437" s="413">
        <v>48618</v>
      </c>
      <c r="AB2437" s="406">
        <v>1.8518302935549062E-2</v>
      </c>
      <c r="AC2437" s="406">
        <v>1.8559686627368191E-2</v>
      </c>
      <c r="AD2437" s="407">
        <f t="shared" si="83"/>
        <v>-0.41383691819128765</v>
      </c>
    </row>
    <row r="2438" spans="20:30" x14ac:dyDescent="0.2">
      <c r="T2438" s="400" t="s">
        <v>36</v>
      </c>
      <c r="U2438" s="413">
        <v>48625</v>
      </c>
      <c r="V2438" s="406">
        <v>1.8761867017777632E-2</v>
      </c>
      <c r="W2438" s="406">
        <v>1.8761559724361426E-2</v>
      </c>
      <c r="X2438" s="407">
        <f t="shared" si="82"/>
        <v>3.0729341620600037E-3</v>
      </c>
      <c r="Z2438" s="400" t="s">
        <v>36</v>
      </c>
      <c r="AA2438" s="413">
        <v>48625</v>
      </c>
      <c r="AB2438" s="406">
        <v>1.8523900525352809E-2</v>
      </c>
      <c r="AC2438" s="406">
        <v>1.8563087787607017E-2</v>
      </c>
      <c r="AD2438" s="407">
        <f t="shared" si="83"/>
        <v>-0.39187262254207489</v>
      </c>
    </row>
    <row r="2439" spans="20:30" x14ac:dyDescent="0.2">
      <c r="T2439" s="400" t="s">
        <v>36</v>
      </c>
      <c r="U2439" s="413">
        <v>48632</v>
      </c>
      <c r="V2439" s="406">
        <v>1.8756984029476946E-2</v>
      </c>
      <c r="W2439" s="406">
        <v>1.8756681086084848E-2</v>
      </c>
      <c r="X2439" s="407">
        <f t="shared" si="82"/>
        <v>3.0294339209771537E-3</v>
      </c>
      <c r="Z2439" s="400" t="s">
        <v>36</v>
      </c>
      <c r="AA2439" s="413">
        <v>48632</v>
      </c>
      <c r="AB2439" s="406">
        <v>1.8529376033311489E-2</v>
      </c>
      <c r="AC2439" s="406">
        <v>1.8566378348522539E-2</v>
      </c>
      <c r="AD2439" s="407">
        <f t="shared" si="83"/>
        <v>-0.37002315211049491</v>
      </c>
    </row>
    <row r="2440" spans="20:30" x14ac:dyDescent="0.2">
      <c r="T2440" s="400" t="s">
        <v>36</v>
      </c>
      <c r="U2440" s="413">
        <v>48639</v>
      </c>
      <c r="V2440" s="406">
        <v>1.8751936548402921E-2</v>
      </c>
      <c r="W2440" s="406">
        <v>1.8751638505129609E-2</v>
      </c>
      <c r="X2440" s="407">
        <f t="shared" ref="X2440:X2503" si="84">(V2440-W2440)*10000</f>
        <v>2.980432733112881E-3</v>
      </c>
      <c r="Z2440" s="400" t="s">
        <v>36</v>
      </c>
      <c r="AA2440" s="413">
        <v>48639</v>
      </c>
      <c r="AB2440" s="406">
        <v>1.8534729093808443E-2</v>
      </c>
      <c r="AC2440" s="406">
        <v>1.8569558039143889E-2</v>
      </c>
      <c r="AD2440" s="407">
        <f t="shared" ref="AD2440:AD2503" si="85">(AB2440-AC2440)*10000</f>
        <v>-0.34828945335445977</v>
      </c>
    </row>
    <row r="2441" spans="20:30" x14ac:dyDescent="0.2">
      <c r="T2441" s="400" t="s">
        <v>36</v>
      </c>
      <c r="U2441" s="413">
        <v>48646</v>
      </c>
      <c r="V2441" s="406">
        <v>1.874672419511627E-2</v>
      </c>
      <c r="W2441" s="406">
        <v>1.8746431604591312E-2</v>
      </c>
      <c r="X2441" s="407">
        <f t="shared" si="84"/>
        <v>2.9259052495775317E-3</v>
      </c>
      <c r="Z2441" s="400" t="s">
        <v>36</v>
      </c>
      <c r="AA2441" s="413">
        <v>48646</v>
      </c>
      <c r="AB2441" s="406">
        <v>1.8539959341226618E-2</v>
      </c>
      <c r="AC2441" s="406">
        <v>1.8572626588546175E-2</v>
      </c>
      <c r="AD2441" s="407">
        <f t="shared" si="85"/>
        <v>-0.32667247319557308</v>
      </c>
    </row>
    <row r="2442" spans="20:30" x14ac:dyDescent="0.2">
      <c r="T2442" s="400" t="s">
        <v>36</v>
      </c>
      <c r="U2442" s="413">
        <v>48653</v>
      </c>
      <c r="V2442" s="406">
        <v>1.8741346590152533E-2</v>
      </c>
      <c r="W2442" s="406">
        <v>1.8741060007517237E-2</v>
      </c>
      <c r="X2442" s="407">
        <f t="shared" si="84"/>
        <v>2.8658263529629524E-3</v>
      </c>
      <c r="Z2442" s="400" t="s">
        <v>36</v>
      </c>
      <c r="AA2442" s="413">
        <v>48653</v>
      </c>
      <c r="AB2442" s="406">
        <v>1.854506640997106E-2</v>
      </c>
      <c r="AC2442" s="406">
        <v>1.857558372578038E-2</v>
      </c>
      <c r="AD2442" s="407">
        <f t="shared" si="85"/>
        <v>-0.30517315809320406</v>
      </c>
    </row>
    <row r="2443" spans="20:30" x14ac:dyDescent="0.2">
      <c r="T2443" s="400" t="s">
        <v>36</v>
      </c>
      <c r="U2443" s="413">
        <v>48660</v>
      </c>
      <c r="V2443" s="406">
        <v>1.8735803354068686E-2</v>
      </c>
      <c r="W2443" s="406">
        <v>1.8735523337033995E-2</v>
      </c>
      <c r="X2443" s="407">
        <f t="shared" si="84"/>
        <v>2.8001703469143768E-3</v>
      </c>
      <c r="Z2443" s="400" t="s">
        <v>36</v>
      </c>
      <c r="AA2443" s="413">
        <v>48660</v>
      </c>
      <c r="AB2443" s="406">
        <v>1.8550049934399817E-2</v>
      </c>
      <c r="AC2443" s="406">
        <v>1.8578429179908443E-2</v>
      </c>
      <c r="AD2443" s="407">
        <f t="shared" si="85"/>
        <v>-0.28379245508625833</v>
      </c>
    </row>
    <row r="2444" spans="20:30" x14ac:dyDescent="0.2">
      <c r="T2444" s="400" t="s">
        <v>36</v>
      </c>
      <c r="U2444" s="413">
        <v>48667</v>
      </c>
      <c r="V2444" s="406">
        <v>1.8730094107397077E-2</v>
      </c>
      <c r="W2444" s="406">
        <v>1.8729821216174117E-2</v>
      </c>
      <c r="X2444" s="407">
        <f t="shared" si="84"/>
        <v>2.7289122295909296E-3</v>
      </c>
      <c r="Z2444" s="400" t="s">
        <v>36</v>
      </c>
      <c r="AA2444" s="413">
        <v>48667</v>
      </c>
      <c r="AB2444" s="406">
        <v>1.8554909548939885E-2</v>
      </c>
      <c r="AC2444" s="406">
        <v>1.8581162679991884E-2</v>
      </c>
      <c r="AD2444" s="407">
        <f t="shared" si="85"/>
        <v>-0.26253131051999501</v>
      </c>
    </row>
    <row r="2445" spans="20:30" x14ac:dyDescent="0.2">
      <c r="T2445" s="400" t="s">
        <v>36</v>
      </c>
      <c r="U2445" s="413">
        <v>48674</v>
      </c>
      <c r="V2445" s="406">
        <v>1.872421847071434E-2</v>
      </c>
      <c r="W2445" s="406">
        <v>1.8723953268060759E-2</v>
      </c>
      <c r="X2445" s="407">
        <f t="shared" si="84"/>
        <v>2.6520265358070949E-3</v>
      </c>
      <c r="Z2445" s="400" t="s">
        <v>36</v>
      </c>
      <c r="AA2445" s="413">
        <v>48674</v>
      </c>
      <c r="AB2445" s="406">
        <v>1.8559644887947837E-2</v>
      </c>
      <c r="AC2445" s="406">
        <v>1.858378395506817E-2</v>
      </c>
      <c r="AD2445" s="407">
        <f t="shared" si="85"/>
        <v>-0.24139067120333008</v>
      </c>
    </row>
    <row r="2446" spans="20:30" x14ac:dyDescent="0.2">
      <c r="T2446" s="400" t="s">
        <v>36</v>
      </c>
      <c r="U2446" s="413">
        <v>48681</v>
      </c>
      <c r="V2446" s="406">
        <v>1.8718176064549178E-2</v>
      </c>
      <c r="W2446" s="406">
        <v>1.8717919115745975E-2</v>
      </c>
      <c r="X2446" s="407">
        <f t="shared" si="84"/>
        <v>2.5694880320323299E-3</v>
      </c>
      <c r="Z2446" s="400" t="s">
        <v>36</v>
      </c>
      <c r="AA2446" s="413">
        <v>48681</v>
      </c>
      <c r="AB2446" s="406">
        <v>1.856425558582589E-2</v>
      </c>
      <c r="AC2446" s="406">
        <v>1.8586292734220505E-2</v>
      </c>
      <c r="AD2446" s="407">
        <f t="shared" si="85"/>
        <v>-0.22037148394615097</v>
      </c>
    </row>
    <row r="2447" spans="20:30" x14ac:dyDescent="0.2">
      <c r="T2447" s="400" t="s">
        <v>36</v>
      </c>
      <c r="U2447" s="413">
        <v>48688</v>
      </c>
      <c r="V2447" s="406">
        <v>1.871196650946301E-2</v>
      </c>
      <c r="W2447" s="406">
        <v>1.8711718382314578E-2</v>
      </c>
      <c r="X2447" s="407">
        <f t="shared" si="84"/>
        <v>2.4812714843197581E-3</v>
      </c>
      <c r="Z2447" s="400" t="s">
        <v>36</v>
      </c>
      <c r="AA2447" s="413">
        <v>48688</v>
      </c>
      <c r="AB2447" s="406">
        <v>1.8568741276952135E-2</v>
      </c>
      <c r="AC2447" s="406">
        <v>1.8588688746484904E-2</v>
      </c>
      <c r="AD2447" s="407">
        <f t="shared" si="85"/>
        <v>-0.19947469532769629</v>
      </c>
    </row>
    <row r="2448" spans="20:30" x14ac:dyDescent="0.2">
      <c r="T2448" s="400" t="s">
        <v>36</v>
      </c>
      <c r="U2448" s="413">
        <v>48695</v>
      </c>
      <c r="V2448" s="406">
        <v>1.8705589426004417E-2</v>
      </c>
      <c r="W2448" s="406">
        <v>1.8705350690873264E-2</v>
      </c>
      <c r="X2448" s="407">
        <f t="shared" si="84"/>
        <v>2.3873513115349465E-3</v>
      </c>
      <c r="Z2448" s="400" t="s">
        <v>36</v>
      </c>
      <c r="AA2448" s="413">
        <v>48695</v>
      </c>
      <c r="AB2448" s="406">
        <v>1.8573101595727556E-2</v>
      </c>
      <c r="AC2448" s="406">
        <v>1.859097172093194E-2</v>
      </c>
      <c r="AD2448" s="407">
        <f t="shared" si="85"/>
        <v>-0.17870125204384746</v>
      </c>
    </row>
    <row r="2449" spans="20:30" x14ac:dyDescent="0.2">
      <c r="T2449" s="400" t="s">
        <v>36</v>
      </c>
      <c r="U2449" s="413">
        <v>48702</v>
      </c>
      <c r="V2449" s="406">
        <v>1.8699044434719644E-2</v>
      </c>
      <c r="W2449" s="406">
        <v>1.8698815664445378E-2</v>
      </c>
      <c r="X2449" s="407">
        <f t="shared" si="84"/>
        <v>2.2877027426593255E-3</v>
      </c>
      <c r="Z2449" s="400" t="s">
        <v>36</v>
      </c>
      <c r="AA2449" s="413">
        <v>48702</v>
      </c>
      <c r="AB2449" s="406">
        <v>1.857733617652866E-2</v>
      </c>
      <c r="AC2449" s="406">
        <v>1.8593141386607805E-2</v>
      </c>
      <c r="AD2449" s="407">
        <f t="shared" si="85"/>
        <v>-0.15805210079145732</v>
      </c>
    </row>
    <row r="2450" spans="20:30" x14ac:dyDescent="0.2">
      <c r="T2450" s="400" t="s">
        <v>36</v>
      </c>
      <c r="U2450" s="413">
        <v>48709</v>
      </c>
      <c r="V2450" s="406">
        <v>1.8692331156153336E-2</v>
      </c>
      <c r="W2450" s="406">
        <v>1.869211292615686E-2</v>
      </c>
      <c r="X2450" s="407">
        <f t="shared" si="84"/>
        <v>2.1822999647647112E-3</v>
      </c>
      <c r="Z2450" s="400" t="s">
        <v>36</v>
      </c>
      <c r="AA2450" s="413">
        <v>48709</v>
      </c>
      <c r="AB2450" s="406">
        <v>1.8581444653754532E-2</v>
      </c>
      <c r="AC2450" s="406">
        <v>1.8595197472581367E-2</v>
      </c>
      <c r="AD2450" s="407">
        <f t="shared" si="85"/>
        <v>-0.13752818826835017</v>
      </c>
    </row>
    <row r="2451" spans="20:30" x14ac:dyDescent="0.2">
      <c r="T2451" s="400" t="s">
        <v>36</v>
      </c>
      <c r="U2451" s="413">
        <v>48716</v>
      </c>
      <c r="V2451" s="406">
        <v>1.8685449210860003E-2</v>
      </c>
      <c r="W2451" s="406">
        <v>1.8685242099074073E-2</v>
      </c>
      <c r="X2451" s="407">
        <f t="shared" si="84"/>
        <v>2.0711178592980328E-3</v>
      </c>
      <c r="Z2451" s="400" t="s">
        <v>36</v>
      </c>
      <c r="AA2451" s="413">
        <v>48716</v>
      </c>
      <c r="AB2451" s="406">
        <v>1.8585426661780428E-2</v>
      </c>
      <c r="AC2451" s="406">
        <v>1.8597139707909327E-2</v>
      </c>
      <c r="AD2451" s="407">
        <f t="shared" si="85"/>
        <v>-0.11713046128899313</v>
      </c>
    </row>
    <row r="2452" spans="20:30" x14ac:dyDescent="0.2">
      <c r="T2452" s="400" t="s">
        <v>36</v>
      </c>
      <c r="U2452" s="413">
        <v>48723</v>
      </c>
      <c r="V2452" s="406">
        <v>1.8678398219392208E-2</v>
      </c>
      <c r="W2452" s="406">
        <v>1.8678202806284603E-2</v>
      </c>
      <c r="X2452" s="407">
        <f t="shared" si="84"/>
        <v>1.9541310760512465E-3</v>
      </c>
      <c r="Z2452" s="400" t="s">
        <v>36</v>
      </c>
      <c r="AA2452" s="413">
        <v>48723</v>
      </c>
      <c r="AB2452" s="406">
        <v>1.85892818350154E-2</v>
      </c>
      <c r="AC2452" s="406">
        <v>1.8598967821636007E-2</v>
      </c>
      <c r="AD2452" s="407">
        <f t="shared" si="85"/>
        <v>-9.68598662060699E-2</v>
      </c>
    </row>
    <row r="2453" spans="20:30" x14ac:dyDescent="0.2">
      <c r="T2453" s="400" t="s">
        <v>36</v>
      </c>
      <c r="U2453" s="413">
        <v>48730</v>
      </c>
      <c r="V2453" s="406">
        <v>1.8671177802277356E-2</v>
      </c>
      <c r="W2453" s="406">
        <v>1.8670994670862456E-2</v>
      </c>
      <c r="X2453" s="407">
        <f t="shared" si="84"/>
        <v>1.8313141490061691E-3</v>
      </c>
      <c r="Z2453" s="400" t="s">
        <v>36</v>
      </c>
      <c r="AA2453" s="413">
        <v>48730</v>
      </c>
      <c r="AB2453" s="406">
        <v>1.8593009807821234E-2</v>
      </c>
      <c r="AC2453" s="406">
        <v>1.8600681542827992E-2</v>
      </c>
      <c r="AD2453" s="407">
        <f t="shared" si="85"/>
        <v>-7.6717350067576073E-2</v>
      </c>
    </row>
    <row r="2454" spans="20:30" x14ac:dyDescent="0.2">
      <c r="T2454" s="400" t="s">
        <v>36</v>
      </c>
      <c r="U2454" s="413">
        <v>48737</v>
      </c>
      <c r="V2454" s="406">
        <v>1.8663787580110766E-2</v>
      </c>
      <c r="W2454" s="406">
        <v>1.8663617315880128E-2</v>
      </c>
      <c r="X2454" s="407">
        <f t="shared" si="84"/>
        <v>1.7026423063809526E-3</v>
      </c>
      <c r="Z2454" s="400" t="s">
        <v>36</v>
      </c>
      <c r="AA2454" s="413">
        <v>48737</v>
      </c>
      <c r="AB2454" s="406">
        <v>1.8596610214617077E-2</v>
      </c>
      <c r="AC2454" s="406">
        <v>1.8602280600539919E-2</v>
      </c>
      <c r="AD2454" s="407">
        <f t="shared" si="85"/>
        <v>-5.6703859228415809E-2</v>
      </c>
    </row>
    <row r="2455" spans="20:30" x14ac:dyDescent="0.2">
      <c r="T2455" s="400" t="s">
        <v>36</v>
      </c>
      <c r="U2455" s="413">
        <v>48744</v>
      </c>
      <c r="V2455" s="406">
        <v>1.8656227173393131E-2</v>
      </c>
      <c r="W2455" s="406">
        <v>1.8656070364431229E-2</v>
      </c>
      <c r="X2455" s="407">
        <f t="shared" si="84"/>
        <v>1.5680896190209404E-3</v>
      </c>
      <c r="Z2455" s="400" t="s">
        <v>36</v>
      </c>
      <c r="AA2455" s="413">
        <v>48744</v>
      </c>
      <c r="AB2455" s="406">
        <v>1.8600082689751649E-2</v>
      </c>
      <c r="AC2455" s="406">
        <v>1.8603764723837093E-2</v>
      </c>
      <c r="AD2455" s="407">
        <f t="shared" si="85"/>
        <v>-3.6820340854441802E-2</v>
      </c>
    </row>
    <row r="2456" spans="20:30" x14ac:dyDescent="0.2">
      <c r="T2456" s="400" t="s">
        <v>36</v>
      </c>
      <c r="U2456" s="413">
        <v>48751</v>
      </c>
      <c r="V2456" s="406">
        <v>1.8648496202704163E-2</v>
      </c>
      <c r="W2456" s="406">
        <v>1.8648353439572683E-2</v>
      </c>
      <c r="X2456" s="407">
        <f t="shared" si="84"/>
        <v>1.4276313147973396E-3</v>
      </c>
      <c r="Z2456" s="400" t="s">
        <v>36</v>
      </c>
      <c r="AA2456" s="413">
        <v>48751</v>
      </c>
      <c r="AB2456" s="406">
        <v>1.8603426867630578E-2</v>
      </c>
      <c r="AC2456" s="406">
        <v>1.8605133641772426E-2</v>
      </c>
      <c r="AD2456" s="407">
        <f t="shared" si="85"/>
        <v>-1.7067741418484716E-2</v>
      </c>
    </row>
    <row r="2457" spans="20:30" x14ac:dyDescent="0.2">
      <c r="T2457" s="400" t="s">
        <v>36</v>
      </c>
      <c r="U2457" s="413">
        <v>48758</v>
      </c>
      <c r="V2457" s="406">
        <v>1.8640594288575497E-2</v>
      </c>
      <c r="W2457" s="406">
        <v>1.8640466164417502E-2</v>
      </c>
      <c r="X2457" s="407">
        <f t="shared" si="84"/>
        <v>1.2812415799492993E-3</v>
      </c>
      <c r="Z2457" s="400" t="s">
        <v>36</v>
      </c>
      <c r="AA2457" s="413">
        <v>48758</v>
      </c>
      <c r="AB2457" s="406">
        <v>1.8606642382670326E-2</v>
      </c>
      <c r="AC2457" s="406">
        <v>1.8606387083386626E-2</v>
      </c>
      <c r="AD2457" s="407">
        <f t="shared" si="85"/>
        <v>2.5529928369960597E-3</v>
      </c>
    </row>
    <row r="2458" spans="20:30" x14ac:dyDescent="0.2">
      <c r="T2458" s="400" t="s">
        <v>36</v>
      </c>
      <c r="U2458" s="413">
        <v>48765</v>
      </c>
      <c r="V2458" s="406">
        <v>1.8632521051583261E-2</v>
      </c>
      <c r="W2458" s="406">
        <v>1.8632408162007463E-2</v>
      </c>
      <c r="X2458" s="407">
        <f t="shared" si="84"/>
        <v>1.1288957579846937E-3</v>
      </c>
      <c r="Z2458" s="400" t="s">
        <v>36</v>
      </c>
      <c r="AA2458" s="413">
        <v>48765</v>
      </c>
      <c r="AB2458" s="406">
        <v>1.8609728869217163E-2</v>
      </c>
      <c r="AC2458" s="406">
        <v>1.8607524777777634E-2</v>
      </c>
      <c r="AD2458" s="407">
        <f t="shared" si="85"/>
        <v>2.2040914395282662E-2</v>
      </c>
    </row>
    <row r="2459" spans="20:30" x14ac:dyDescent="0.2">
      <c r="T2459" s="400" t="s">
        <v>36</v>
      </c>
      <c r="U2459" s="413">
        <v>48772</v>
      </c>
      <c r="V2459" s="406">
        <v>1.8624276112243737E-2</v>
      </c>
      <c r="W2459" s="406">
        <v>1.8624179055463406E-2</v>
      </c>
      <c r="X2459" s="407">
        <f t="shared" si="84"/>
        <v>9.7056780331422621E-4</v>
      </c>
      <c r="Z2459" s="400" t="s">
        <v>36</v>
      </c>
      <c r="AA2459" s="413">
        <v>48772</v>
      </c>
      <c r="AB2459" s="406">
        <v>1.86126859616743E-2</v>
      </c>
      <c r="AC2459" s="406">
        <v>1.8608546453950003E-2</v>
      </c>
      <c r="AD2459" s="407">
        <f t="shared" si="85"/>
        <v>4.1395077242968592E-2</v>
      </c>
    </row>
    <row r="2460" spans="20:30" x14ac:dyDescent="0.2">
      <c r="T2460" s="400" t="s">
        <v>36</v>
      </c>
      <c r="U2460" s="413">
        <v>48779</v>
      </c>
      <c r="V2460" s="406">
        <v>1.8615859091128877E-2</v>
      </c>
      <c r="W2460" s="406">
        <v>1.8615778467834531E-2</v>
      </c>
      <c r="X2460" s="407">
        <f t="shared" si="84"/>
        <v>8.0623294346215957E-4</v>
      </c>
      <c r="Z2460" s="400" t="s">
        <v>36</v>
      </c>
      <c r="AA2460" s="413">
        <v>48779</v>
      </c>
      <c r="AB2460" s="406">
        <v>1.8615513294432225E-2</v>
      </c>
      <c r="AC2460" s="406">
        <v>1.8609451840999856E-2</v>
      </c>
      <c r="AD2460" s="407">
        <f t="shared" si="85"/>
        <v>6.06145343236969E-2</v>
      </c>
    </row>
    <row r="2461" spans="20:30" x14ac:dyDescent="0.2">
      <c r="T2461" s="400" t="s">
        <v>36</v>
      </c>
      <c r="U2461" s="413">
        <v>48786</v>
      </c>
      <c r="V2461" s="406">
        <v>1.8607269608774173E-2</v>
      </c>
      <c r="W2461" s="406">
        <v>1.8607206022214627E-2</v>
      </c>
      <c r="X2461" s="407">
        <f t="shared" si="84"/>
        <v>6.358655954552539E-4</v>
      </c>
      <c r="Z2461" s="400" t="s">
        <v>36</v>
      </c>
      <c r="AA2461" s="413">
        <v>48786</v>
      </c>
      <c r="AB2461" s="406">
        <v>1.8618210501880759E-2</v>
      </c>
      <c r="AC2461" s="406">
        <v>1.861024066797648E-2</v>
      </c>
      <c r="AD2461" s="407">
        <f t="shared" si="85"/>
        <v>7.9698339042789945E-2</v>
      </c>
    </row>
    <row r="2462" spans="20:30" x14ac:dyDescent="0.2">
      <c r="T2462" s="400" t="s">
        <v>36</v>
      </c>
      <c r="U2462" s="413">
        <v>48793</v>
      </c>
      <c r="V2462" s="406">
        <v>1.8598507285736532E-2</v>
      </c>
      <c r="W2462" s="406">
        <v>1.85984613416726E-2</v>
      </c>
      <c r="X2462" s="407">
        <f t="shared" si="84"/>
        <v>4.5944063931796508E-4</v>
      </c>
      <c r="Z2462" s="400" t="s">
        <v>36</v>
      </c>
      <c r="AA2462" s="413">
        <v>48793</v>
      </c>
      <c r="AB2462" s="406">
        <v>1.8620777218397468E-2</v>
      </c>
      <c r="AC2462" s="406">
        <v>1.861091266392861E-2</v>
      </c>
      <c r="AD2462" s="407">
        <f t="shared" si="85"/>
        <v>9.8645544688580333E-2</v>
      </c>
    </row>
    <row r="2463" spans="20:30" x14ac:dyDescent="0.2">
      <c r="T2463" s="400" t="s">
        <v>36</v>
      </c>
      <c r="U2463" s="413">
        <v>48800</v>
      </c>
      <c r="V2463" s="406">
        <v>1.8589571742570553E-2</v>
      </c>
      <c r="W2463" s="406">
        <v>1.8589544049298221E-2</v>
      </c>
      <c r="X2463" s="407">
        <f t="shared" si="84"/>
        <v>2.7693272331569263E-4</v>
      </c>
      <c r="Z2463" s="400" t="s">
        <v>36</v>
      </c>
      <c r="AA2463" s="413">
        <v>48800</v>
      </c>
      <c r="AB2463" s="406">
        <v>1.8623213078393406E-2</v>
      </c>
      <c r="AC2463" s="406">
        <v>1.8611467557915463E-2</v>
      </c>
      <c r="AD2463" s="407">
        <f t="shared" si="85"/>
        <v>0.117455204779425</v>
      </c>
    </row>
    <row r="2464" spans="20:30" x14ac:dyDescent="0.2">
      <c r="T2464" s="400" t="s">
        <v>36</v>
      </c>
      <c r="U2464" s="413">
        <v>48807</v>
      </c>
      <c r="V2464" s="406">
        <v>1.8580462599805826E-2</v>
      </c>
      <c r="W2464" s="406">
        <v>1.8580453768167828E-2</v>
      </c>
      <c r="X2464" s="407">
        <f t="shared" si="84"/>
        <v>8.8316379973085724E-5</v>
      </c>
      <c r="Z2464" s="400" t="s">
        <v>36</v>
      </c>
      <c r="AA2464" s="413">
        <v>48807</v>
      </c>
      <c r="AB2464" s="406">
        <v>1.8625517716232522E-2</v>
      </c>
      <c r="AC2464" s="406">
        <v>1.8611905078995582E-2</v>
      </c>
      <c r="AD2464" s="407">
        <f t="shared" si="85"/>
        <v>0.13612637236939951</v>
      </c>
    </row>
    <row r="2465" spans="20:30" x14ac:dyDescent="0.2">
      <c r="T2465" s="400" t="s">
        <v>36</v>
      </c>
      <c r="U2465" s="413">
        <v>48814</v>
      </c>
      <c r="V2465" s="406">
        <v>1.8571179478004653E-2</v>
      </c>
      <c r="W2465" s="406">
        <v>1.8571190121378926E-2</v>
      </c>
      <c r="X2465" s="407">
        <f t="shared" si="84"/>
        <v>-1.0643374272201189E-4</v>
      </c>
      <c r="Z2465" s="400" t="s">
        <v>36</v>
      </c>
      <c r="AA2465" s="413">
        <v>48814</v>
      </c>
      <c r="AB2465" s="406">
        <v>1.8627690766312578E-2</v>
      </c>
      <c r="AC2465" s="406">
        <v>1.861222495622674E-2</v>
      </c>
      <c r="AD2465" s="407">
        <f t="shared" si="85"/>
        <v>0.15465810085837917</v>
      </c>
    </row>
    <row r="2466" spans="20:30" x14ac:dyDescent="0.2">
      <c r="T2466" s="400" t="s">
        <v>36</v>
      </c>
      <c r="U2466" s="413">
        <v>48821</v>
      </c>
      <c r="V2466" s="406">
        <v>1.856172199773902E-2</v>
      </c>
      <c r="W2466" s="406">
        <v>1.8561752731980834E-2</v>
      </c>
      <c r="X2466" s="407">
        <f t="shared" si="84"/>
        <v>-3.0734241814739383E-4</v>
      </c>
      <c r="Z2466" s="400" t="s">
        <v>36</v>
      </c>
      <c r="AA2466" s="413">
        <v>48821</v>
      </c>
      <c r="AB2466" s="406">
        <v>1.8629731863018913E-2</v>
      </c>
      <c r="AC2466" s="406">
        <v>1.861242691867759E-2</v>
      </c>
      <c r="AD2466" s="407">
        <f t="shared" si="85"/>
        <v>0.17304944341323125</v>
      </c>
    </row>
    <row r="2467" spans="20:30" x14ac:dyDescent="0.2">
      <c r="T2467" s="400" t="s">
        <v>36</v>
      </c>
      <c r="U2467" s="413">
        <v>48828</v>
      </c>
      <c r="V2467" s="406">
        <v>1.8552089779509118E-2</v>
      </c>
      <c r="W2467" s="406">
        <v>1.8552141223066847E-2</v>
      </c>
      <c r="X2467" s="407">
        <f t="shared" si="84"/>
        <v>-5.1443557729652367E-4</v>
      </c>
      <c r="Z2467" s="400" t="s">
        <v>36</v>
      </c>
      <c r="AA2467" s="413">
        <v>48828</v>
      </c>
      <c r="AB2467" s="406">
        <v>1.8631640640747196E-2</v>
      </c>
      <c r="AC2467" s="406">
        <v>1.8612510695380956E-2</v>
      </c>
      <c r="AD2467" s="407">
        <f t="shared" si="85"/>
        <v>0.19129945366239826</v>
      </c>
    </row>
    <row r="2468" spans="20:30" x14ac:dyDescent="0.2">
      <c r="T2468" s="400" t="s">
        <v>36</v>
      </c>
      <c r="U2468" s="413">
        <v>48835</v>
      </c>
      <c r="V2468" s="406">
        <v>1.8542282443905909E-2</v>
      </c>
      <c r="W2468" s="406">
        <v>1.8542355217716865E-2</v>
      </c>
      <c r="X2468" s="407">
        <f t="shared" si="84"/>
        <v>-7.2773810956550111E-4</v>
      </c>
      <c r="Z2468" s="400" t="s">
        <v>36</v>
      </c>
      <c r="AA2468" s="413">
        <v>48835</v>
      </c>
      <c r="AB2468" s="406">
        <v>1.8633416733869194E-2</v>
      </c>
      <c r="AC2468" s="406">
        <v>1.8612476015415363E-2</v>
      </c>
      <c r="AD2468" s="407">
        <f t="shared" si="85"/>
        <v>0.20940718453831692</v>
      </c>
    </row>
    <row r="2469" spans="20:30" x14ac:dyDescent="0.2">
      <c r="T2469" s="400" t="s">
        <v>36</v>
      </c>
      <c r="U2469" s="413">
        <v>48842</v>
      </c>
      <c r="V2469" s="406">
        <v>1.8532299611460658E-2</v>
      </c>
      <c r="W2469" s="406">
        <v>1.8532394339008981E-2</v>
      </c>
      <c r="X2469" s="407">
        <f t="shared" si="84"/>
        <v>-9.4727548322764976E-4</v>
      </c>
      <c r="Z2469" s="400" t="s">
        <v>36</v>
      </c>
      <c r="AA2469" s="413">
        <v>48842</v>
      </c>
      <c r="AB2469" s="406">
        <v>1.8635059776790662E-2</v>
      </c>
      <c r="AC2469" s="406">
        <v>1.8612322607835609E-2</v>
      </c>
      <c r="AD2469" s="407">
        <f t="shared" si="85"/>
        <v>0.22737168955053177</v>
      </c>
    </row>
    <row r="2470" spans="20:30" x14ac:dyDescent="0.2">
      <c r="T2470" s="400" t="s">
        <v>36</v>
      </c>
      <c r="U2470" s="413">
        <v>48849</v>
      </c>
      <c r="V2470" s="406">
        <v>1.8522140902736971E-2</v>
      </c>
      <c r="W2470" s="406">
        <v>1.8522258210030496E-2</v>
      </c>
      <c r="X2470" s="407">
        <f t="shared" si="84"/>
        <v>-1.1730729352482649E-3</v>
      </c>
      <c r="Z2470" s="400" t="s">
        <v>36</v>
      </c>
      <c r="AA2470" s="413">
        <v>48849</v>
      </c>
      <c r="AB2470" s="406">
        <v>1.8636569403892911E-2</v>
      </c>
      <c r="AC2470" s="406">
        <v>1.8612050201683768E-2</v>
      </c>
      <c r="AD2470" s="407">
        <f t="shared" si="85"/>
        <v>0.24519202209142416</v>
      </c>
    </row>
    <row r="2471" spans="20:30" x14ac:dyDescent="0.2">
      <c r="T2471" s="400" t="s">
        <v>36</v>
      </c>
      <c r="U2471" s="413">
        <v>48856</v>
      </c>
      <c r="V2471" s="406">
        <v>1.8511805938261752E-2</v>
      </c>
      <c r="W2471" s="406">
        <v>1.8511946453866758E-2</v>
      </c>
      <c r="X2471" s="407">
        <f t="shared" si="84"/>
        <v>-1.4051560500577542E-3</v>
      </c>
      <c r="Z2471" s="400" t="s">
        <v>36</v>
      </c>
      <c r="AA2471" s="413">
        <v>48856</v>
      </c>
      <c r="AB2471" s="406">
        <v>1.8637945249556375E-2</v>
      </c>
      <c r="AC2471" s="406">
        <v>1.8611658526035937E-2</v>
      </c>
      <c r="AD2471" s="407">
        <f t="shared" si="85"/>
        <v>0.26286723520438371</v>
      </c>
    </row>
    <row r="2472" spans="20:30" x14ac:dyDescent="0.2">
      <c r="T2472" s="400" t="s">
        <v>36</v>
      </c>
      <c r="U2472" s="413">
        <v>48863</v>
      </c>
      <c r="V2472" s="406">
        <v>1.8501294338606131E-2</v>
      </c>
      <c r="W2472" s="406">
        <v>1.8501458693577891E-2</v>
      </c>
      <c r="X2472" s="407">
        <f t="shared" si="84"/>
        <v>-1.6435497176073288E-3</v>
      </c>
      <c r="Z2472" s="400" t="s">
        <v>36</v>
      </c>
      <c r="AA2472" s="413">
        <v>48863</v>
      </c>
      <c r="AB2472" s="406">
        <v>1.8639186948195222E-2</v>
      </c>
      <c r="AC2472" s="406">
        <v>1.861114730993265E-2</v>
      </c>
      <c r="AD2472" s="407">
        <f t="shared" si="85"/>
        <v>0.28039638262571803</v>
      </c>
    </row>
    <row r="2473" spans="20:30" x14ac:dyDescent="0.2">
      <c r="T2473" s="400" t="s">
        <v>36</v>
      </c>
      <c r="U2473" s="413">
        <v>48870</v>
      </c>
      <c r="V2473" s="406">
        <v>1.8490605724304523E-2</v>
      </c>
      <c r="W2473" s="406">
        <v>1.8490794552245206E-2</v>
      </c>
      <c r="X2473" s="407">
        <f t="shared" si="84"/>
        <v>-1.8882794068295072E-3</v>
      </c>
      <c r="Z2473" s="400" t="s">
        <v>36</v>
      </c>
      <c r="AA2473" s="413">
        <v>48870</v>
      </c>
      <c r="AB2473" s="406">
        <v>1.8640294134153294E-2</v>
      </c>
      <c r="AC2473" s="406">
        <v>1.8610516282448464E-2</v>
      </c>
      <c r="AD2473" s="407">
        <f t="shared" si="85"/>
        <v>0.29777851704829855</v>
      </c>
    </row>
    <row r="2474" spans="20:30" x14ac:dyDescent="0.2">
      <c r="T2474" s="400" t="s">
        <v>36</v>
      </c>
      <c r="U2474" s="413">
        <v>48877</v>
      </c>
      <c r="V2474" s="406">
        <v>1.847973971590048E-2</v>
      </c>
      <c r="W2474" s="406">
        <v>1.8479953652959156E-2</v>
      </c>
      <c r="X2474" s="407">
        <f t="shared" si="84"/>
        <v>-2.1393705867608914E-3</v>
      </c>
      <c r="Z2474" s="400" t="s">
        <v>36</v>
      </c>
      <c r="AA2474" s="413">
        <v>48877</v>
      </c>
      <c r="AB2474" s="406">
        <v>1.8641266441865683E-2</v>
      </c>
      <c r="AC2474" s="406">
        <v>1.8609765172633599E-2</v>
      </c>
      <c r="AD2474" s="407">
        <f t="shared" si="85"/>
        <v>0.31501269232084295</v>
      </c>
    </row>
    <row r="2475" spans="20:30" x14ac:dyDescent="0.2">
      <c r="T2475" s="400" t="s">
        <v>36</v>
      </c>
      <c r="U2475" s="413">
        <v>48884</v>
      </c>
      <c r="V2475" s="406">
        <v>1.8468695933970363E-2</v>
      </c>
      <c r="W2475" s="406">
        <v>1.8468935618808306E-2</v>
      </c>
      <c r="X2475" s="407">
        <f t="shared" si="84"/>
        <v>-2.3968483794239992E-3</v>
      </c>
      <c r="Z2475" s="400" t="s">
        <v>36</v>
      </c>
      <c r="AA2475" s="413">
        <v>48884</v>
      </c>
      <c r="AB2475" s="406">
        <v>1.864210350568566E-2</v>
      </c>
      <c r="AC2475" s="406">
        <v>1.8608893709537666E-2</v>
      </c>
      <c r="AD2475" s="407">
        <f t="shared" si="85"/>
        <v>0.33209796147994075</v>
      </c>
    </row>
    <row r="2476" spans="20:30" x14ac:dyDescent="0.2">
      <c r="T2476" s="400" t="s">
        <v>36</v>
      </c>
      <c r="U2476" s="413">
        <v>48891</v>
      </c>
      <c r="V2476" s="406">
        <v>1.8457473999042323E-2</v>
      </c>
      <c r="W2476" s="406">
        <v>1.8457740072856166E-2</v>
      </c>
      <c r="X2476" s="407">
        <f t="shared" si="84"/>
        <v>-2.6607381384269324E-3</v>
      </c>
      <c r="Z2476" s="400" t="s">
        <v>36</v>
      </c>
      <c r="AA2476" s="413">
        <v>48891</v>
      </c>
      <c r="AB2476" s="406">
        <v>1.8642804960023567E-2</v>
      </c>
      <c r="AC2476" s="406">
        <v>1.8607901622209634E-2</v>
      </c>
      <c r="AD2476" s="407">
        <f t="shared" si="85"/>
        <v>0.349033378139324</v>
      </c>
    </row>
    <row r="2477" spans="20:30" x14ac:dyDescent="0.2">
      <c r="T2477" s="400" t="s">
        <v>36</v>
      </c>
      <c r="U2477" s="413">
        <v>48898</v>
      </c>
      <c r="V2477" s="406">
        <v>1.8446073531665177E-2</v>
      </c>
      <c r="W2477" s="406">
        <v>1.844636663818694E-2</v>
      </c>
      <c r="X2477" s="407">
        <f t="shared" si="84"/>
        <v>-2.9310652176206542E-3</v>
      </c>
      <c r="Z2477" s="400" t="s">
        <v>36</v>
      </c>
      <c r="AA2477" s="413">
        <v>48898</v>
      </c>
      <c r="AB2477" s="406">
        <v>1.8643370439242076E-2</v>
      </c>
      <c r="AC2477" s="406">
        <v>1.8606788639755158E-2</v>
      </c>
      <c r="AD2477" s="407">
        <f t="shared" si="85"/>
        <v>0.36581799486918448</v>
      </c>
    </row>
    <row r="2478" spans="20:30" x14ac:dyDescent="0.2">
      <c r="T2478" s="400" t="s">
        <v>36</v>
      </c>
      <c r="U2478" s="413">
        <v>48905</v>
      </c>
      <c r="V2478" s="406">
        <v>1.8434494152397275E-2</v>
      </c>
      <c r="W2478" s="406">
        <v>1.8434814937871212E-2</v>
      </c>
      <c r="X2478" s="407">
        <f t="shared" si="84"/>
        <v>-3.2078547393746271E-3</v>
      </c>
      <c r="Z2478" s="400" t="s">
        <v>36</v>
      </c>
      <c r="AA2478" s="413">
        <v>48905</v>
      </c>
      <c r="AB2478" s="406">
        <v>1.86437995777608E-2</v>
      </c>
      <c r="AC2478" s="406">
        <v>1.8605554491163412E-2</v>
      </c>
      <c r="AD2478" s="407">
        <f t="shared" si="85"/>
        <v>0.38245086597388234</v>
      </c>
    </row>
    <row r="2479" spans="20:30" x14ac:dyDescent="0.2">
      <c r="T2479" s="400" t="s">
        <v>36</v>
      </c>
      <c r="U2479" s="413">
        <v>48912</v>
      </c>
      <c r="V2479" s="406">
        <v>1.842273548179477E-2</v>
      </c>
      <c r="W2479" s="406">
        <v>1.8423084595012136E-2</v>
      </c>
      <c r="X2479" s="407">
        <f t="shared" si="84"/>
        <v>-3.4911321736622036E-3</v>
      </c>
      <c r="Z2479" s="400" t="s">
        <v>36</v>
      </c>
      <c r="AA2479" s="413">
        <v>48912</v>
      </c>
      <c r="AB2479" s="406">
        <v>1.8644092009951999E-2</v>
      </c>
      <c r="AC2479" s="406">
        <v>1.8604198905549998E-2</v>
      </c>
      <c r="AD2479" s="407">
        <f t="shared" si="85"/>
        <v>0.39893104402000112</v>
      </c>
    </row>
    <row r="2480" spans="20:30" x14ac:dyDescent="0.2">
      <c r="T2480" s="400" t="s">
        <v>36</v>
      </c>
      <c r="U2480" s="413">
        <v>48919</v>
      </c>
      <c r="V2480" s="406">
        <v>1.8410797140388603E-2</v>
      </c>
      <c r="W2480" s="406">
        <v>1.8411175232676078E-2</v>
      </c>
      <c r="X2480" s="407">
        <f t="shared" si="84"/>
        <v>-3.7809228747506807E-3</v>
      </c>
      <c r="Z2480" s="400" t="s">
        <v>36</v>
      </c>
      <c r="AA2480" s="413">
        <v>48919</v>
      </c>
      <c r="AB2480" s="406">
        <v>1.8644247370198545E-2</v>
      </c>
      <c r="AC2480" s="406">
        <v>1.8602721611925596E-2</v>
      </c>
      <c r="AD2480" s="407">
        <f t="shared" si="85"/>
        <v>0.41525758272948493</v>
      </c>
    </row>
    <row r="2481" spans="20:30" x14ac:dyDescent="0.2">
      <c r="T2481" s="400" t="s">
        <v>36</v>
      </c>
      <c r="U2481" s="413">
        <v>48926</v>
      </c>
      <c r="V2481" s="406">
        <v>1.8398678748741803E-2</v>
      </c>
      <c r="W2481" s="406">
        <v>1.8399086473938359E-2</v>
      </c>
      <c r="X2481" s="407">
        <f t="shared" si="84"/>
        <v>-4.0772519655646322E-3</v>
      </c>
      <c r="Z2481" s="400" t="s">
        <v>36</v>
      </c>
      <c r="AA2481" s="413">
        <v>48926</v>
      </c>
      <c r="AB2481" s="406">
        <v>1.8644265292893383E-2</v>
      </c>
      <c r="AC2481" s="406">
        <v>1.8601122339392165E-2</v>
      </c>
      <c r="AD2481" s="407">
        <f t="shared" si="85"/>
        <v>0.4314295350121844</v>
      </c>
    </row>
    <row r="2482" spans="20:30" x14ac:dyDescent="0.2">
      <c r="T2482" s="400" t="s">
        <v>36</v>
      </c>
      <c r="U2482" s="413">
        <v>48933</v>
      </c>
      <c r="V2482" s="406">
        <v>1.8386379927392671E-2</v>
      </c>
      <c r="W2482" s="406">
        <v>1.838681794188432E-2</v>
      </c>
      <c r="X2482" s="407">
        <f t="shared" si="84"/>
        <v>-4.3801449164937445E-3</v>
      </c>
      <c r="Z2482" s="400" t="s">
        <v>36</v>
      </c>
      <c r="AA2482" s="413">
        <v>48933</v>
      </c>
      <c r="AB2482" s="406">
        <v>1.8644145412417445E-2</v>
      </c>
      <c r="AC2482" s="406">
        <v>1.8599400816958819E-2</v>
      </c>
      <c r="AD2482" s="407">
        <f t="shared" si="85"/>
        <v>0.44744595458626191</v>
      </c>
    </row>
    <row r="2483" spans="20:30" x14ac:dyDescent="0.2">
      <c r="T2483" s="400" t="s">
        <v>36</v>
      </c>
      <c r="U2483" s="413">
        <v>48940</v>
      </c>
      <c r="V2483" s="406">
        <v>1.8373900296900114E-2</v>
      </c>
      <c r="W2483" s="406">
        <v>1.8374369259596769E-2</v>
      </c>
      <c r="X2483" s="407">
        <f t="shared" si="84"/>
        <v>-4.6896269665502865E-3</v>
      </c>
      <c r="Z2483" s="400" t="s">
        <v>36</v>
      </c>
      <c r="AA2483" s="413">
        <v>48940</v>
      </c>
      <c r="AB2483" s="406">
        <v>1.864388736318497E-2</v>
      </c>
      <c r="AC2483" s="406">
        <v>1.8597556773726057E-2</v>
      </c>
      <c r="AD2483" s="407">
        <f t="shared" si="85"/>
        <v>0.46330589458912913</v>
      </c>
    </row>
    <row r="2484" spans="20:30" x14ac:dyDescent="0.2">
      <c r="T2484" s="400" t="s">
        <v>36</v>
      </c>
      <c r="U2484" s="413">
        <v>48947</v>
      </c>
      <c r="V2484" s="406">
        <v>1.83612394778205E-2</v>
      </c>
      <c r="W2484" s="406">
        <v>1.8361740050144428E-2</v>
      </c>
      <c r="X2484" s="407">
        <f t="shared" si="84"/>
        <v>-5.0057232392833328E-3</v>
      </c>
      <c r="Z2484" s="400" t="s">
        <v>36</v>
      </c>
      <c r="AA2484" s="413">
        <v>48947</v>
      </c>
      <c r="AB2484" s="406">
        <v>1.8643490779562497E-2</v>
      </c>
      <c r="AC2484" s="406">
        <v>1.8595589938735318E-2</v>
      </c>
      <c r="AD2484" s="407">
        <f t="shared" si="85"/>
        <v>0.47900840827178742</v>
      </c>
    </row>
    <row r="2485" spans="20:30" x14ac:dyDescent="0.2">
      <c r="T2485" s="400" t="s">
        <v>36</v>
      </c>
      <c r="U2485" s="413">
        <v>48954</v>
      </c>
      <c r="V2485" s="406">
        <v>1.8348397090673759E-2</v>
      </c>
      <c r="W2485" s="406">
        <v>1.8348929936617447E-2</v>
      </c>
      <c r="X2485" s="407">
        <f t="shared" si="84"/>
        <v>-5.3284594368763205E-3</v>
      </c>
      <c r="Z2485" s="400" t="s">
        <v>36</v>
      </c>
      <c r="AA2485" s="413">
        <v>48954</v>
      </c>
      <c r="AB2485" s="406">
        <v>1.8642955295927559E-2</v>
      </c>
      <c r="AC2485" s="406">
        <v>1.8593500041027652E-2</v>
      </c>
      <c r="AD2485" s="407">
        <f t="shared" si="85"/>
        <v>0.4945525489990707</v>
      </c>
    </row>
    <row r="2486" spans="20:30" x14ac:dyDescent="0.2">
      <c r="T2486" s="400" t="s">
        <v>36</v>
      </c>
      <c r="U2486" s="413">
        <v>48961</v>
      </c>
      <c r="V2486" s="406">
        <v>1.8335372756035168E-2</v>
      </c>
      <c r="W2486" s="406">
        <v>1.8335938542103504E-2</v>
      </c>
      <c r="X2486" s="407">
        <f t="shared" si="84"/>
        <v>-5.6578606833640466E-3</v>
      </c>
      <c r="Z2486" s="400" t="s">
        <v>36</v>
      </c>
      <c r="AA2486" s="413">
        <v>48961</v>
      </c>
      <c r="AB2486" s="406">
        <v>1.8642280546702639E-2</v>
      </c>
      <c r="AC2486" s="406">
        <v>1.8591286809689266E-2</v>
      </c>
      <c r="AD2486" s="407">
        <f t="shared" si="85"/>
        <v>0.50993737013373119</v>
      </c>
    </row>
    <row r="2487" spans="20:30" x14ac:dyDescent="0.2">
      <c r="T2487" s="400" t="s">
        <v>36</v>
      </c>
      <c r="U2487" s="413">
        <v>48968</v>
      </c>
      <c r="V2487" s="406">
        <v>1.8323356143232127E-2</v>
      </c>
      <c r="W2487" s="406">
        <v>1.832394754351073E-2</v>
      </c>
      <c r="X2487" s="407">
        <f t="shared" si="84"/>
        <v>-5.9140027860310473E-3</v>
      </c>
      <c r="Z2487" s="400" t="s">
        <v>36</v>
      </c>
      <c r="AA2487" s="413">
        <v>48968</v>
      </c>
      <c r="AB2487" s="406">
        <v>1.8641466166227989E-2</v>
      </c>
      <c r="AC2487" s="406">
        <v>1.8588949973759081E-2</v>
      </c>
      <c r="AD2487" s="407">
        <f t="shared" si="85"/>
        <v>0.52516192468907841</v>
      </c>
    </row>
    <row r="2488" spans="20:30" x14ac:dyDescent="0.2">
      <c r="T2488" s="400" t="s">
        <v>36</v>
      </c>
      <c r="U2488" s="413">
        <v>48975</v>
      </c>
      <c r="V2488" s="406">
        <v>1.8316608153715188E-2</v>
      </c>
      <c r="W2488" s="406">
        <v>1.8317188908364136E-2</v>
      </c>
      <c r="X2488" s="407">
        <f t="shared" si="84"/>
        <v>-5.8075464894752349E-3</v>
      </c>
      <c r="Z2488" s="400" t="s">
        <v>36</v>
      </c>
      <c r="AA2488" s="413">
        <v>48975</v>
      </c>
      <c r="AB2488" s="406">
        <v>1.8640511788946861E-2</v>
      </c>
      <c r="AC2488" s="406">
        <v>1.8586489262298219E-2</v>
      </c>
      <c r="AD2488" s="407">
        <f t="shared" si="85"/>
        <v>0.54022526648642155</v>
      </c>
    </row>
    <row r="2489" spans="20:30" x14ac:dyDescent="0.2">
      <c r="T2489" s="400" t="s">
        <v>36</v>
      </c>
      <c r="U2489" s="413">
        <v>48982</v>
      </c>
      <c r="V2489" s="406">
        <v>1.8310397737874445E-2</v>
      </c>
      <c r="W2489" s="406">
        <v>1.8310962950827483E-2</v>
      </c>
      <c r="X2489" s="407">
        <f t="shared" si="84"/>
        <v>-5.6521295303813002E-3</v>
      </c>
      <c r="Z2489" s="400" t="s">
        <v>36</v>
      </c>
      <c r="AA2489" s="413">
        <v>48982</v>
      </c>
      <c r="AB2489" s="406">
        <v>1.8639417049197471E-2</v>
      </c>
      <c r="AC2489" s="406">
        <v>1.8583904404355565E-2</v>
      </c>
      <c r="AD2489" s="407">
        <f t="shared" si="85"/>
        <v>0.55512644841906189</v>
      </c>
    </row>
    <row r="2490" spans="20:30" x14ac:dyDescent="0.2">
      <c r="T2490" s="400" t="s">
        <v>36</v>
      </c>
      <c r="U2490" s="413">
        <v>48989</v>
      </c>
      <c r="V2490" s="406">
        <v>1.8304056855125438E-2</v>
      </c>
      <c r="W2490" s="406">
        <v>1.8304606092055198E-2</v>
      </c>
      <c r="X2490" s="407">
        <f t="shared" si="84"/>
        <v>-5.4923692975952787E-3</v>
      </c>
      <c r="Z2490" s="400" t="s">
        <v>36</v>
      </c>
      <c r="AA2490" s="413">
        <v>48989</v>
      </c>
      <c r="AB2490" s="406">
        <v>1.8638181581409178E-2</v>
      </c>
      <c r="AC2490" s="406">
        <v>1.8581195129013513E-2</v>
      </c>
      <c r="AD2490" s="407">
        <f t="shared" si="85"/>
        <v>0.56986452395664522</v>
      </c>
    </row>
    <row r="2491" spans="20:30" x14ac:dyDescent="0.2">
      <c r="T2491" s="400" t="s">
        <v>36</v>
      </c>
      <c r="U2491" s="413">
        <v>48996</v>
      </c>
      <c r="V2491" s="406">
        <v>1.8297585252795248E-2</v>
      </c>
      <c r="W2491" s="406">
        <v>1.8298118077649566E-2</v>
      </c>
      <c r="X2491" s="407">
        <f t="shared" si="84"/>
        <v>-5.3282485431779825E-3</v>
      </c>
      <c r="Z2491" s="400" t="s">
        <v>36</v>
      </c>
      <c r="AA2491" s="413">
        <v>48996</v>
      </c>
      <c r="AB2491" s="406">
        <v>1.8636805019929138E-2</v>
      </c>
      <c r="AC2491" s="406">
        <v>1.8578361165295619E-2</v>
      </c>
      <c r="AD2491" s="407">
        <f t="shared" si="85"/>
        <v>0.58443854633518511</v>
      </c>
    </row>
    <row r="2492" spans="20:30" x14ac:dyDescent="0.2">
      <c r="T2492" s="400" t="s">
        <v>36</v>
      </c>
      <c r="U2492" s="413">
        <v>49003</v>
      </c>
      <c r="V2492" s="406">
        <v>1.8290982678233314E-2</v>
      </c>
      <c r="W2492" s="406">
        <v>1.8291498653293083E-2</v>
      </c>
      <c r="X2492" s="407">
        <f t="shared" si="84"/>
        <v>-5.1597505976858082E-3</v>
      </c>
      <c r="Z2492" s="400" t="s">
        <v>36</v>
      </c>
      <c r="AA2492" s="413">
        <v>49003</v>
      </c>
      <c r="AB2492" s="406">
        <v>1.8635286999184666E-2</v>
      </c>
      <c r="AC2492" s="406">
        <v>1.8575402242294255E-2</v>
      </c>
      <c r="AD2492" s="407">
        <f t="shared" si="85"/>
        <v>0.59884756890411084</v>
      </c>
    </row>
    <row r="2493" spans="20:30" x14ac:dyDescent="0.2">
      <c r="T2493" s="400" t="s">
        <v>36</v>
      </c>
      <c r="U2493" s="413">
        <v>49010</v>
      </c>
      <c r="V2493" s="406">
        <v>1.8284248878776097E-2</v>
      </c>
      <c r="W2493" s="406">
        <v>1.8284747564620545E-2</v>
      </c>
      <c r="X2493" s="407">
        <f t="shared" si="84"/>
        <v>-4.9868584444875963E-3</v>
      </c>
      <c r="Z2493" s="400" t="s">
        <v>36</v>
      </c>
      <c r="AA2493" s="413">
        <v>49010</v>
      </c>
      <c r="AB2493" s="406">
        <v>1.8633627153543719E-2</v>
      </c>
      <c r="AC2493" s="406">
        <v>1.8572318089031099E-2</v>
      </c>
      <c r="AD2493" s="407">
        <f t="shared" si="85"/>
        <v>0.61309064512619915</v>
      </c>
    </row>
    <row r="2494" spans="20:30" x14ac:dyDescent="0.2">
      <c r="T2494" s="400" t="s">
        <v>36</v>
      </c>
      <c r="U2494" s="413">
        <v>49017</v>
      </c>
      <c r="V2494" s="406">
        <v>1.8277383601747393E-2</v>
      </c>
      <c r="W2494" s="406">
        <v>1.8277864557254074E-2</v>
      </c>
      <c r="X2494" s="407">
        <f t="shared" si="84"/>
        <v>-4.8095550668134091E-3</v>
      </c>
      <c r="Z2494" s="400" t="s">
        <v>36</v>
      </c>
      <c r="AA2494" s="413">
        <v>49017</v>
      </c>
      <c r="AB2494" s="406">
        <v>1.8631825117384655E-2</v>
      </c>
      <c r="AC2494" s="406">
        <v>1.8569108434596339E-2</v>
      </c>
      <c r="AD2494" s="407">
        <f t="shared" si="85"/>
        <v>0.62716682788316325</v>
      </c>
    </row>
    <row r="2495" spans="20:30" x14ac:dyDescent="0.2">
      <c r="T2495" s="400" t="s">
        <v>36</v>
      </c>
      <c r="U2495" s="413">
        <v>49024</v>
      </c>
      <c r="V2495" s="406">
        <v>1.827038659450456E-2</v>
      </c>
      <c r="W2495" s="406">
        <v>1.8270849376849346E-2</v>
      </c>
      <c r="X2495" s="407">
        <f t="shared" si="84"/>
        <v>-4.6278234478586144E-3</v>
      </c>
      <c r="Z2495" s="400" t="s">
        <v>36</v>
      </c>
      <c r="AA2495" s="413">
        <v>49024</v>
      </c>
      <c r="AB2495" s="406">
        <v>1.862988052510774E-2</v>
      </c>
      <c r="AC2495" s="406">
        <v>1.8565773008021279E-2</v>
      </c>
      <c r="AD2495" s="407">
        <f t="shared" si="85"/>
        <v>0.64107517086461208</v>
      </c>
    </row>
    <row r="2496" spans="20:30" x14ac:dyDescent="0.2">
      <c r="T2496" s="400" t="s">
        <v>36</v>
      </c>
      <c r="U2496" s="413">
        <v>49031</v>
      </c>
      <c r="V2496" s="406">
        <v>1.8263257604392544E-2</v>
      </c>
      <c r="W2496" s="406">
        <v>1.8263701769061193E-2</v>
      </c>
      <c r="X2496" s="407">
        <f t="shared" si="84"/>
        <v>-4.4416466864899418E-3</v>
      </c>
      <c r="Z2496" s="400" t="s">
        <v>36</v>
      </c>
      <c r="AA2496" s="413">
        <v>49031</v>
      </c>
      <c r="AB2496" s="406">
        <v>1.8627793011123883E-2</v>
      </c>
      <c r="AC2496" s="406">
        <v>1.856231153837128E-2</v>
      </c>
      <c r="AD2496" s="407">
        <f t="shared" si="85"/>
        <v>0.65481472752603609</v>
      </c>
    </row>
    <row r="2497" spans="20:30" x14ac:dyDescent="0.2">
      <c r="T2497" s="400" t="s">
        <v>36</v>
      </c>
      <c r="U2497" s="413">
        <v>49038</v>
      </c>
      <c r="V2497" s="406">
        <v>1.8255996378743266E-2</v>
      </c>
      <c r="W2497" s="406">
        <v>1.8256421479531409E-2</v>
      </c>
      <c r="X2497" s="407">
        <f t="shared" si="84"/>
        <v>-4.2510078814353425E-3</v>
      </c>
      <c r="Z2497" s="400" t="s">
        <v>36</v>
      </c>
      <c r="AA2497" s="413">
        <v>49038</v>
      </c>
      <c r="AB2497" s="406">
        <v>1.8625562209773006E-2</v>
      </c>
      <c r="AC2497" s="406">
        <v>1.8558723754721951E-2</v>
      </c>
      <c r="AD2497" s="407">
        <f t="shared" si="85"/>
        <v>0.66838455051055479</v>
      </c>
    </row>
    <row r="2498" spans="20:30" x14ac:dyDescent="0.2">
      <c r="T2498" s="400" t="s">
        <v>36</v>
      </c>
      <c r="U2498" s="413">
        <v>49045</v>
      </c>
      <c r="V2498" s="406">
        <v>1.8248602664875945E-2</v>
      </c>
      <c r="W2498" s="406">
        <v>1.824900825388908E-2</v>
      </c>
      <c r="X2498" s="407">
        <f t="shared" si="84"/>
        <v>-4.0558901313533791E-3</v>
      </c>
      <c r="Z2498" s="400" t="s">
        <v>36</v>
      </c>
      <c r="AA2498" s="413">
        <v>49045</v>
      </c>
      <c r="AB2498" s="406">
        <v>1.8623187755463247E-2</v>
      </c>
      <c r="AC2498" s="406">
        <v>1.8555009386101662E-2</v>
      </c>
      <c r="AD2498" s="407">
        <f t="shared" si="85"/>
        <v>0.68178369361585056</v>
      </c>
    </row>
    <row r="2499" spans="20:30" x14ac:dyDescent="0.2">
      <c r="T2499" s="400" t="s">
        <v>36</v>
      </c>
      <c r="U2499" s="413">
        <v>49052</v>
      </c>
      <c r="V2499" s="406">
        <v>1.8241076210166733E-2</v>
      </c>
      <c r="W2499" s="406">
        <v>1.8241461837785501E-2</v>
      </c>
      <c r="X2499" s="407">
        <f t="shared" si="84"/>
        <v>-3.8562761876803631E-3</v>
      </c>
      <c r="Z2499" s="400" t="s">
        <v>36</v>
      </c>
      <c r="AA2499" s="413">
        <v>49052</v>
      </c>
      <c r="AB2499" s="406">
        <v>1.8620669282624867E-2</v>
      </c>
      <c r="AC2499" s="406">
        <v>1.8551168161595855E-2</v>
      </c>
      <c r="AD2499" s="407">
        <f t="shared" si="85"/>
        <v>0.69501121029012791</v>
      </c>
    </row>
    <row r="2500" spans="20:30" x14ac:dyDescent="0.2">
      <c r="T2500" s="400" t="s">
        <v>36</v>
      </c>
      <c r="U2500" s="413">
        <v>49059</v>
      </c>
      <c r="V2500" s="406">
        <v>1.8233416761921053E-2</v>
      </c>
      <c r="W2500" s="406">
        <v>1.8233781976882229E-2</v>
      </c>
      <c r="X2500" s="407">
        <f t="shared" si="84"/>
        <v>-3.6521496117603025E-3</v>
      </c>
      <c r="Z2500" s="400" t="s">
        <v>36</v>
      </c>
      <c r="AA2500" s="413">
        <v>49059</v>
      </c>
      <c r="AB2500" s="406">
        <v>1.8618006425570981E-2</v>
      </c>
      <c r="AC2500" s="406">
        <v>1.8547199810219395E-2</v>
      </c>
      <c r="AD2500" s="407">
        <f t="shared" si="85"/>
        <v>0.708066153515853</v>
      </c>
    </row>
    <row r="2501" spans="20:30" x14ac:dyDescent="0.2">
      <c r="T2501" s="400" t="s">
        <v>36</v>
      </c>
      <c r="U2501" s="413">
        <v>49066</v>
      </c>
      <c r="V2501" s="406">
        <v>1.8225624067500917E-2</v>
      </c>
      <c r="W2501" s="406">
        <v>1.8225968416793262E-2</v>
      </c>
      <c r="X2501" s="407">
        <f t="shared" si="84"/>
        <v>-3.4434929234439249E-3</v>
      </c>
      <c r="Z2501" s="400" t="s">
        <v>36</v>
      </c>
      <c r="AA2501" s="413">
        <v>49066</v>
      </c>
      <c r="AB2501" s="406">
        <v>1.8615198818740644E-2</v>
      </c>
      <c r="AC2501" s="406">
        <v>1.8543104061090193E-2</v>
      </c>
      <c r="AD2501" s="407">
        <f t="shared" si="85"/>
        <v>0.72094757650451036</v>
      </c>
    </row>
    <row r="2502" spans="20:30" x14ac:dyDescent="0.2">
      <c r="T2502" s="400" t="s">
        <v>36</v>
      </c>
      <c r="U2502" s="413">
        <v>49073</v>
      </c>
      <c r="V2502" s="406">
        <v>1.821769787424413E-2</v>
      </c>
      <c r="W2502" s="406">
        <v>1.8218020903189389E-2</v>
      </c>
      <c r="X2502" s="407">
        <f t="shared" si="84"/>
        <v>-3.2302894525937376E-3</v>
      </c>
      <c r="Z2502" s="400" t="s">
        <v>36</v>
      </c>
      <c r="AA2502" s="413">
        <v>49073</v>
      </c>
      <c r="AB2502" s="406">
        <v>1.8612246096513865E-2</v>
      </c>
      <c r="AC2502" s="406">
        <v>1.8538880643197933E-2</v>
      </c>
      <c r="AD2502" s="407">
        <f t="shared" si="85"/>
        <v>0.7336545331593225</v>
      </c>
    </row>
    <row r="2503" spans="20:30" x14ac:dyDescent="0.2">
      <c r="T2503" s="400" t="s">
        <v>36</v>
      </c>
      <c r="U2503" s="413">
        <v>49080</v>
      </c>
      <c r="V2503" s="406">
        <v>1.82096379294759E-2</v>
      </c>
      <c r="W2503" s="406">
        <v>1.8209939181694064E-2</v>
      </c>
      <c r="X2503" s="407">
        <f t="shared" si="84"/>
        <v>-3.0125221816418302E-3</v>
      </c>
      <c r="Z2503" s="400" t="s">
        <v>36</v>
      </c>
      <c r="AA2503" s="413">
        <v>49080</v>
      </c>
      <c r="AB2503" s="406">
        <v>1.8609147893269524E-2</v>
      </c>
      <c r="AC2503" s="406">
        <v>1.8534529285658755E-2</v>
      </c>
      <c r="AD2503" s="407">
        <f t="shared" si="85"/>
        <v>0.74618607610769239</v>
      </c>
    </row>
    <row r="2504" spans="20:30" x14ac:dyDescent="0.2">
      <c r="T2504" s="400" t="s">
        <v>36</v>
      </c>
      <c r="U2504" s="413">
        <v>49087</v>
      </c>
      <c r="V2504" s="406">
        <v>1.8201443980543092E-2</v>
      </c>
      <c r="W2504" s="406">
        <v>1.8201722997963965E-2</v>
      </c>
      <c r="X2504" s="407">
        <f t="shared" ref="X2504:X2567" si="86">(V2504-W2504)*10000</f>
        <v>-2.7901742087263481E-3</v>
      </c>
      <c r="Z2504" s="400" t="s">
        <v>36</v>
      </c>
      <c r="AA2504" s="413">
        <v>49087</v>
      </c>
      <c r="AB2504" s="406">
        <v>1.8605903843396443E-2</v>
      </c>
      <c r="AC2504" s="406">
        <v>1.8530049717506429E-2</v>
      </c>
      <c r="AD2504" s="407">
        <f t="shared" ref="AD2504:AD2567" si="87">(AB2504-AC2504)*10000</f>
        <v>0.7585412589001389</v>
      </c>
    </row>
    <row r="2505" spans="20:30" x14ac:dyDescent="0.2">
      <c r="T2505" s="400" t="s">
        <v>36</v>
      </c>
      <c r="U2505" s="413">
        <v>49094</v>
      </c>
      <c r="V2505" s="406">
        <v>1.8193115774779955E-2</v>
      </c>
      <c r="W2505" s="406">
        <v>1.819337209764316E-2</v>
      </c>
      <c r="X2505" s="407">
        <f t="shared" si="86"/>
        <v>-2.5632286320548259E-3</v>
      </c>
      <c r="Z2505" s="400" t="s">
        <v>36</v>
      </c>
      <c r="AA2505" s="413">
        <v>49094</v>
      </c>
      <c r="AB2505" s="406">
        <v>1.8602513581282301E-2</v>
      </c>
      <c r="AC2505" s="406">
        <v>1.8525441667785417E-2</v>
      </c>
      <c r="AD2505" s="407">
        <f t="shared" si="87"/>
        <v>0.77071913496883782</v>
      </c>
    </row>
    <row r="2506" spans="20:30" x14ac:dyDescent="0.2">
      <c r="T2506" s="400" t="s">
        <v>36</v>
      </c>
      <c r="U2506" s="413">
        <v>49101</v>
      </c>
      <c r="V2506" s="406">
        <v>1.8184653059542793E-2</v>
      </c>
      <c r="W2506" s="406">
        <v>1.8184886226374604E-2</v>
      </c>
      <c r="X2506" s="407">
        <f t="shared" si="86"/>
        <v>-2.3316683181104358E-3</v>
      </c>
      <c r="Z2506" s="400" t="s">
        <v>36</v>
      </c>
      <c r="AA2506" s="413">
        <v>49101</v>
      </c>
      <c r="AB2506" s="406">
        <v>1.85989767413367E-2</v>
      </c>
      <c r="AC2506" s="406">
        <v>1.8520704865573966E-2</v>
      </c>
      <c r="AD2506" s="407">
        <f t="shared" si="87"/>
        <v>0.78271875762734444</v>
      </c>
    </row>
    <row r="2507" spans="20:30" x14ac:dyDescent="0.2">
      <c r="T2507" s="400" t="s">
        <v>36</v>
      </c>
      <c r="U2507" s="413">
        <v>49108</v>
      </c>
      <c r="V2507" s="406">
        <v>1.8176055582151886E-2</v>
      </c>
      <c r="W2507" s="406">
        <v>1.8176265129799932E-2</v>
      </c>
      <c r="X2507" s="407">
        <f t="shared" si="86"/>
        <v>-2.0954764804598236E-3</v>
      </c>
      <c r="Z2507" s="400" t="s">
        <v>36</v>
      </c>
      <c r="AA2507" s="413">
        <v>49108</v>
      </c>
      <c r="AB2507" s="406">
        <v>1.8595292957898371E-2</v>
      </c>
      <c r="AC2507" s="406">
        <v>1.8515839039914449E-2</v>
      </c>
      <c r="AD2507" s="407">
        <f t="shared" si="87"/>
        <v>0.79453917983921674</v>
      </c>
    </row>
    <row r="2508" spans="20:30" x14ac:dyDescent="0.2">
      <c r="T2508" s="400" t="s">
        <v>36</v>
      </c>
      <c r="U2508" s="413">
        <v>49115</v>
      </c>
      <c r="V2508" s="406">
        <v>1.8167323089960968E-2</v>
      </c>
      <c r="W2508" s="406">
        <v>1.8167508553559527E-2</v>
      </c>
      <c r="X2508" s="407">
        <f t="shared" si="86"/>
        <v>-1.8546359855861616E-3</v>
      </c>
      <c r="Z2508" s="400" t="s">
        <v>36</v>
      </c>
      <c r="AA2508" s="413">
        <v>49115</v>
      </c>
      <c r="AB2508" s="406">
        <v>1.8591461865420374E-2</v>
      </c>
      <c r="AC2508" s="406">
        <v>1.8510843919871275E-2</v>
      </c>
      <c r="AD2508" s="407">
        <f t="shared" si="87"/>
        <v>0.80617945549098935</v>
      </c>
    </row>
    <row r="2509" spans="20:30" x14ac:dyDescent="0.2">
      <c r="T2509" s="400" t="s">
        <v>36</v>
      </c>
      <c r="U2509" s="413">
        <v>49122</v>
      </c>
      <c r="V2509" s="406">
        <v>1.8158455330299309E-2</v>
      </c>
      <c r="W2509" s="406">
        <v>1.8158616243292423E-2</v>
      </c>
      <c r="X2509" s="407">
        <f t="shared" si="86"/>
        <v>-1.6091299311418727E-3</v>
      </c>
      <c r="Z2509" s="400" t="s">
        <v>36</v>
      </c>
      <c r="AA2509" s="413">
        <v>49122</v>
      </c>
      <c r="AB2509" s="406">
        <v>1.8587483098238579E-2</v>
      </c>
      <c r="AC2509" s="406">
        <v>1.85057192344961E-2</v>
      </c>
      <c r="AD2509" s="407">
        <f t="shared" si="87"/>
        <v>0.81763863742478904</v>
      </c>
    </row>
    <row r="2510" spans="20:30" x14ac:dyDescent="0.2">
      <c r="T2510" s="400" t="s">
        <v>36</v>
      </c>
      <c r="U2510" s="413">
        <v>49129</v>
      </c>
      <c r="V2510" s="406">
        <v>1.8149452050518516E-2</v>
      </c>
      <c r="W2510" s="406">
        <v>1.8149587944671572E-2</v>
      </c>
      <c r="X2510" s="407">
        <f t="shared" si="86"/>
        <v>-1.3589415305548247E-3</v>
      </c>
      <c r="Z2510" s="400" t="s">
        <v>36</v>
      </c>
      <c r="AA2510" s="413">
        <v>49129</v>
      </c>
      <c r="AB2510" s="406">
        <v>1.8583356290768925E-2</v>
      </c>
      <c r="AC2510" s="406">
        <v>1.8500464712863093E-2</v>
      </c>
      <c r="AD2510" s="407">
        <f t="shared" si="87"/>
        <v>0.82891577905832436</v>
      </c>
    </row>
    <row r="2511" spans="20:30" x14ac:dyDescent="0.2">
      <c r="T2511" s="400" t="s">
        <v>36</v>
      </c>
      <c r="U2511" s="413">
        <v>49136</v>
      </c>
      <c r="V2511" s="406">
        <v>1.8140312997945454E-2</v>
      </c>
      <c r="W2511" s="406">
        <v>1.8140423403310447E-2</v>
      </c>
      <c r="X2511" s="407">
        <f t="shared" si="86"/>
        <v>-1.1040536499265508E-3</v>
      </c>
      <c r="Z2511" s="400" t="s">
        <v>36</v>
      </c>
      <c r="AA2511" s="413">
        <v>49136</v>
      </c>
      <c r="AB2511" s="406">
        <v>1.8579081077379319E-2</v>
      </c>
      <c r="AC2511" s="406">
        <v>1.849508008401024E-2</v>
      </c>
      <c r="AD2511" s="407">
        <f t="shared" si="87"/>
        <v>0.84000993369078714</v>
      </c>
    </row>
    <row r="2512" spans="20:30" x14ac:dyDescent="0.2">
      <c r="T2512" s="400" t="s">
        <v>36</v>
      </c>
      <c r="U2512" s="413">
        <v>49143</v>
      </c>
      <c r="V2512" s="406">
        <v>1.8131037919905862E-2</v>
      </c>
      <c r="W2512" s="406">
        <v>1.8131122364867681E-2</v>
      </c>
      <c r="X2512" s="407">
        <f t="shared" si="86"/>
        <v>-8.4444961818280762E-4</v>
      </c>
      <c r="Z2512" s="400" t="s">
        <v>36</v>
      </c>
      <c r="AA2512" s="413">
        <v>49143</v>
      </c>
      <c r="AB2512" s="406">
        <v>1.8574657092471105E-2</v>
      </c>
      <c r="AC2512" s="406">
        <v>1.848956507699771E-2</v>
      </c>
      <c r="AD2512" s="407">
        <f t="shared" si="87"/>
        <v>0.85092015473395288</v>
      </c>
    </row>
    <row r="2513" spans="20:30" x14ac:dyDescent="0.2">
      <c r="T2513" s="400" t="s">
        <v>36</v>
      </c>
      <c r="U2513" s="413">
        <v>49150</v>
      </c>
      <c r="V2513" s="406">
        <v>1.8121626563782096E-2</v>
      </c>
      <c r="W2513" s="406">
        <v>1.8121684574977499E-2</v>
      </c>
      <c r="X2513" s="407">
        <f t="shared" si="86"/>
        <v>-5.801119540294053E-4</v>
      </c>
      <c r="Z2513" s="400" t="s">
        <v>36</v>
      </c>
      <c r="AA2513" s="413">
        <v>49150</v>
      </c>
      <c r="AB2513" s="406">
        <v>1.8570083970432659E-2</v>
      </c>
      <c r="AC2513" s="406">
        <v>1.8483919420896146E-2</v>
      </c>
      <c r="AD2513" s="407">
        <f t="shared" si="87"/>
        <v>0.86164549536513202</v>
      </c>
    </row>
    <row r="2514" spans="20:30" x14ac:dyDescent="0.2">
      <c r="T2514" s="400" t="s">
        <v>36</v>
      </c>
      <c r="U2514" s="413">
        <v>49157</v>
      </c>
      <c r="V2514" s="406">
        <v>1.8112078676874359E-2</v>
      </c>
      <c r="W2514" s="406">
        <v>1.8112109779307699E-2</v>
      </c>
      <c r="X2514" s="407">
        <f t="shared" si="86"/>
        <v>-3.1102433340618463E-4</v>
      </c>
      <c r="Z2514" s="400" t="s">
        <v>36</v>
      </c>
      <c r="AA2514" s="413">
        <v>49157</v>
      </c>
      <c r="AB2514" s="406">
        <v>1.8565361345651059E-2</v>
      </c>
      <c r="AC2514" s="406">
        <v>1.8478142844740482E-2</v>
      </c>
      <c r="AD2514" s="407">
        <f t="shared" si="87"/>
        <v>0.87218500910576924</v>
      </c>
    </row>
    <row r="2515" spans="20:30" x14ac:dyDescent="0.2">
      <c r="T2515" s="400" t="s">
        <v>36</v>
      </c>
      <c r="U2515" s="413">
        <v>49164</v>
      </c>
      <c r="V2515" s="406">
        <v>1.8102394006539145E-2</v>
      </c>
      <c r="W2515" s="406">
        <v>1.8102397723478207E-2</v>
      </c>
      <c r="X2515" s="407">
        <f t="shared" si="86"/>
        <v>-3.7169390620928056E-5</v>
      </c>
      <c r="Z2515" s="400" t="s">
        <v>36</v>
      </c>
      <c r="AA2515" s="413">
        <v>49164</v>
      </c>
      <c r="AB2515" s="406">
        <v>1.8560488852511648E-2</v>
      </c>
      <c r="AC2515" s="406">
        <v>1.8472235077610515E-2</v>
      </c>
      <c r="AD2515" s="407">
        <f t="shared" si="87"/>
        <v>0.88253774901132787</v>
      </c>
    </row>
    <row r="2516" spans="20:30" x14ac:dyDescent="0.2">
      <c r="T2516" s="400" t="s">
        <v>36</v>
      </c>
      <c r="U2516" s="413">
        <v>49171</v>
      </c>
      <c r="V2516" s="406">
        <v>1.8092572300108755E-2</v>
      </c>
      <c r="W2516" s="406">
        <v>1.8092548153131025E-2</v>
      </c>
      <c r="X2516" s="407">
        <f t="shared" si="86"/>
        <v>2.4146977729844199E-4</v>
      </c>
      <c r="Z2516" s="400" t="s">
        <v>36</v>
      </c>
      <c r="AA2516" s="413">
        <v>49171</v>
      </c>
      <c r="AB2516" s="406">
        <v>1.8555466125398545E-2</v>
      </c>
      <c r="AC2516" s="406">
        <v>1.8466195848550433E-2</v>
      </c>
      <c r="AD2516" s="407">
        <f t="shared" si="87"/>
        <v>0.89270276848112817</v>
      </c>
    </row>
    <row r="2517" spans="20:30" x14ac:dyDescent="0.2">
      <c r="T2517" s="400" t="s">
        <v>36</v>
      </c>
      <c r="U2517" s="413">
        <v>49178</v>
      </c>
      <c r="V2517" s="406">
        <v>1.8082613304937569E-2</v>
      </c>
      <c r="W2517" s="406">
        <v>1.8082560813941821E-2</v>
      </c>
      <c r="X2517" s="407">
        <f t="shared" si="86"/>
        <v>5.2490995747916935E-4</v>
      </c>
      <c r="Z2517" s="400" t="s">
        <v>36</v>
      </c>
      <c r="AA2517" s="413">
        <v>49178</v>
      </c>
      <c r="AB2517" s="406">
        <v>1.8550292798706236E-2</v>
      </c>
      <c r="AC2517" s="406">
        <v>1.8460024886626656E-2</v>
      </c>
      <c r="AD2517" s="407">
        <f t="shared" si="87"/>
        <v>0.90267912079580048</v>
      </c>
    </row>
    <row r="2518" spans="20:30" x14ac:dyDescent="0.2">
      <c r="T2518" s="400" t="s">
        <v>36</v>
      </c>
      <c r="U2518" s="413">
        <v>49185</v>
      </c>
      <c r="V2518" s="406">
        <v>1.8072516768343663E-2</v>
      </c>
      <c r="W2518" s="406">
        <v>1.8072435451515202E-2</v>
      </c>
      <c r="X2518" s="407">
        <f t="shared" si="86"/>
        <v>8.1316828461769353E-4</v>
      </c>
      <c r="Z2518" s="400" t="s">
        <v>36</v>
      </c>
      <c r="AA2518" s="413">
        <v>49185</v>
      </c>
      <c r="AB2518" s="406">
        <v>1.8544968506827426E-2</v>
      </c>
      <c r="AC2518" s="406">
        <v>1.8453721920881024E-2</v>
      </c>
      <c r="AD2518" s="407">
        <f t="shared" si="87"/>
        <v>0.91246585946402203</v>
      </c>
    </row>
    <row r="2519" spans="20:30" x14ac:dyDescent="0.2">
      <c r="T2519" s="400" t="s">
        <v>36</v>
      </c>
      <c r="U2519" s="413">
        <v>49192</v>
      </c>
      <c r="V2519" s="406">
        <v>1.8062282437678656E-2</v>
      </c>
      <c r="W2519" s="406">
        <v>1.806217181151247E-2</v>
      </c>
      <c r="X2519" s="407">
        <f t="shared" si="86"/>
        <v>1.1062616618595644E-3</v>
      </c>
      <c r="Z2519" s="400" t="s">
        <v>36</v>
      </c>
      <c r="AA2519" s="413">
        <v>49192</v>
      </c>
      <c r="AB2519" s="406">
        <v>1.8539492884141896E-2</v>
      </c>
      <c r="AC2519" s="406">
        <v>1.8447286680389061E-2</v>
      </c>
      <c r="AD2519" s="407">
        <f t="shared" si="87"/>
        <v>0.9220620375283497</v>
      </c>
    </row>
    <row r="2520" spans="20:30" x14ac:dyDescent="0.2">
      <c r="T2520" s="400" t="s">
        <v>36</v>
      </c>
      <c r="U2520" s="413">
        <v>49199</v>
      </c>
      <c r="V2520" s="406">
        <v>1.8051910060281295E-2</v>
      </c>
      <c r="W2520" s="406">
        <v>1.8051769639593627E-2</v>
      </c>
      <c r="X2520" s="407">
        <f t="shared" si="86"/>
        <v>1.4042068766789706E-3</v>
      </c>
      <c r="Z2520" s="400" t="s">
        <v>36</v>
      </c>
      <c r="AA2520" s="413">
        <v>49199</v>
      </c>
      <c r="AB2520" s="406">
        <v>1.8533865565027969E-2</v>
      </c>
      <c r="AC2520" s="406">
        <v>1.8440718894190432E-2</v>
      </c>
      <c r="AD2520" s="407">
        <f t="shared" si="87"/>
        <v>0.93146670837537116</v>
      </c>
    </row>
    <row r="2521" spans="20:30" x14ac:dyDescent="0.2">
      <c r="T2521" s="400" t="s">
        <v>36</v>
      </c>
      <c r="U2521" s="413">
        <v>49206</v>
      </c>
      <c r="V2521" s="406">
        <v>1.8041399383489139E-2</v>
      </c>
      <c r="W2521" s="406">
        <v>1.8041228681382748E-2</v>
      </c>
      <c r="X2521" s="407">
        <f t="shared" si="86"/>
        <v>1.7070210639111294E-3</v>
      </c>
      <c r="Z2521" s="400" t="s">
        <v>36</v>
      </c>
      <c r="AA2521" s="413">
        <v>49206</v>
      </c>
      <c r="AB2521" s="406">
        <v>1.8528086183897303E-2</v>
      </c>
      <c r="AC2521" s="406">
        <v>1.8434018291370067E-2</v>
      </c>
      <c r="AD2521" s="407">
        <f t="shared" si="87"/>
        <v>0.94067892527235908</v>
      </c>
    </row>
    <row r="2522" spans="20:30" x14ac:dyDescent="0.2">
      <c r="T2522" s="400" t="s">
        <v>36</v>
      </c>
      <c r="U2522" s="413">
        <v>49213</v>
      </c>
      <c r="V2522" s="406">
        <v>1.8030750154649718E-2</v>
      </c>
      <c r="W2522" s="406">
        <v>1.8030548682525429E-2</v>
      </c>
      <c r="X2522" s="407">
        <f t="shared" si="86"/>
        <v>2.0147212428933692E-3</v>
      </c>
      <c r="Z2522" s="400" t="s">
        <v>36</v>
      </c>
      <c r="AA2522" s="413">
        <v>49213</v>
      </c>
      <c r="AB2522" s="406">
        <v>1.8522154375125031E-2</v>
      </c>
      <c r="AC2522" s="406">
        <v>1.8427184600965117E-2</v>
      </c>
      <c r="AD2522" s="407">
        <f t="shared" si="87"/>
        <v>0.94969774159913567</v>
      </c>
    </row>
    <row r="2523" spans="20:30" x14ac:dyDescent="0.2">
      <c r="T2523" s="400" t="s">
        <v>36</v>
      </c>
      <c r="U2523" s="413">
        <v>49220</v>
      </c>
      <c r="V2523" s="406">
        <v>1.8019962121074724E-2</v>
      </c>
      <c r="W2523" s="406">
        <v>1.8019729388654593E-2</v>
      </c>
      <c r="X2523" s="407">
        <f t="shared" si="86"/>
        <v>2.3273242013080453E-3</v>
      </c>
      <c r="Z2523" s="400" t="s">
        <v>36</v>
      </c>
      <c r="AA2523" s="413">
        <v>49220</v>
      </c>
      <c r="AB2523" s="406">
        <v>1.8516069773096566E-2</v>
      </c>
      <c r="AC2523" s="406">
        <v>1.8420217552011793E-2</v>
      </c>
      <c r="AD2523" s="407">
        <f t="shared" si="87"/>
        <v>0.95852221084772449</v>
      </c>
    </row>
    <row r="2524" spans="20:30" x14ac:dyDescent="0.2">
      <c r="T2524" s="400" t="s">
        <v>36</v>
      </c>
      <c r="U2524" s="413">
        <v>49227</v>
      </c>
      <c r="V2524" s="406">
        <v>1.8009035030132611E-2</v>
      </c>
      <c r="W2524" s="406">
        <v>1.8008770545448322E-2</v>
      </c>
      <c r="X2524" s="407">
        <f t="shared" si="86"/>
        <v>2.6448468428905136E-3</v>
      </c>
      <c r="Z2524" s="400" t="s">
        <v>36</v>
      </c>
      <c r="AA2524" s="413">
        <v>49227</v>
      </c>
      <c r="AB2524" s="406">
        <v>1.8509832012207607E-2</v>
      </c>
      <c r="AC2524" s="406">
        <v>1.8413116873603221E-2</v>
      </c>
      <c r="AD2524" s="407">
        <f t="shared" si="87"/>
        <v>0.96715138604385609</v>
      </c>
    </row>
    <row r="2525" spans="20:30" x14ac:dyDescent="0.2">
      <c r="T2525" s="400" t="s">
        <v>36</v>
      </c>
      <c r="U2525" s="413">
        <v>49234</v>
      </c>
      <c r="V2525" s="406">
        <v>1.7997968629167058E-2</v>
      </c>
      <c r="W2525" s="406">
        <v>1.7997671898525198E-2</v>
      </c>
      <c r="X2525" s="407">
        <f t="shared" si="86"/>
        <v>2.9673064185983811E-3</v>
      </c>
      <c r="Z2525" s="400" t="s">
        <v>36</v>
      </c>
      <c r="AA2525" s="413">
        <v>49234</v>
      </c>
      <c r="AB2525" s="406">
        <v>1.8503440726840424E-2</v>
      </c>
      <c r="AC2525" s="406">
        <v>1.840588229478474E-2</v>
      </c>
      <c r="AD2525" s="407">
        <f t="shared" si="87"/>
        <v>0.97558432055683952</v>
      </c>
    </row>
    <row r="2526" spans="20:30" x14ac:dyDescent="0.2">
      <c r="T2526" s="400" t="s">
        <v>36</v>
      </c>
      <c r="U2526" s="413">
        <v>49241</v>
      </c>
      <c r="V2526" s="406">
        <v>1.7986762665497369E-2</v>
      </c>
      <c r="W2526" s="406">
        <v>1.7986433193537283E-2</v>
      </c>
      <c r="X2526" s="407">
        <f t="shared" si="86"/>
        <v>3.2947196008589752E-3</v>
      </c>
      <c r="Z2526" s="400" t="s">
        <v>36</v>
      </c>
      <c r="AA2526" s="413">
        <v>49241</v>
      </c>
      <c r="AB2526" s="406">
        <v>1.8496895551387449E-2</v>
      </c>
      <c r="AC2526" s="406">
        <v>1.839851354461218E-2</v>
      </c>
      <c r="AD2526" s="407">
        <f t="shared" si="87"/>
        <v>0.98382006775268871</v>
      </c>
    </row>
    <row r="2527" spans="20:30" x14ac:dyDescent="0.2">
      <c r="T2527" s="400" t="s">
        <v>36</v>
      </c>
      <c r="U2527" s="413">
        <v>49248</v>
      </c>
      <c r="V2527" s="406">
        <v>1.7975416886464656E-2</v>
      </c>
      <c r="W2527" s="406">
        <v>1.7975054176135298E-2</v>
      </c>
      <c r="X2527" s="407">
        <f t="shared" si="86"/>
        <v>3.6271032935811243E-3</v>
      </c>
      <c r="Z2527" s="400" t="s">
        <v>36</v>
      </c>
      <c r="AA2527" s="413">
        <v>49248</v>
      </c>
      <c r="AB2527" s="406">
        <v>1.8490196120227984E-2</v>
      </c>
      <c r="AC2527" s="406">
        <v>1.8391010352140195E-2</v>
      </c>
      <c r="AD2527" s="407">
        <f t="shared" si="87"/>
        <v>0.9918576808778945</v>
      </c>
    </row>
    <row r="2528" spans="20:30" x14ac:dyDescent="0.2">
      <c r="T2528" s="400" t="s">
        <v>36</v>
      </c>
      <c r="U2528" s="413">
        <v>49255</v>
      </c>
      <c r="V2528" s="406">
        <v>1.7963931039408795E-2</v>
      </c>
      <c r="W2528" s="406">
        <v>1.7963534591945562E-2</v>
      </c>
      <c r="X2528" s="407">
        <f t="shared" si="86"/>
        <v>3.9644746323286295E-3</v>
      </c>
      <c r="Z2528" s="400" t="s">
        <v>36</v>
      </c>
      <c r="AA2528" s="413">
        <v>49255</v>
      </c>
      <c r="AB2528" s="406">
        <v>1.8483342067763035E-2</v>
      </c>
      <c r="AC2528" s="406">
        <v>1.838337244644549E-2</v>
      </c>
      <c r="AD2528" s="407">
        <f t="shared" si="87"/>
        <v>0.99969621317544388</v>
      </c>
    </row>
    <row r="2529" spans="20:30" x14ac:dyDescent="0.2">
      <c r="T2529" s="400" t="s">
        <v>36</v>
      </c>
      <c r="U2529" s="413">
        <v>49262</v>
      </c>
      <c r="V2529" s="406">
        <v>1.7952304871679568E-2</v>
      </c>
      <c r="W2529" s="406">
        <v>1.7951874186627439E-2</v>
      </c>
      <c r="X2529" s="407">
        <f t="shared" si="86"/>
        <v>4.3068505212878749E-3</v>
      </c>
      <c r="Z2529" s="400" t="s">
        <v>36</v>
      </c>
      <c r="AA2529" s="413">
        <v>49262</v>
      </c>
      <c r="AB2529" s="406">
        <v>1.8476333028368579E-2</v>
      </c>
      <c r="AC2529" s="406">
        <v>1.8375599556545389E-2</v>
      </c>
      <c r="AD2529" s="407">
        <f t="shared" si="87"/>
        <v>1.007334718231903</v>
      </c>
    </row>
    <row r="2530" spans="20:30" x14ac:dyDescent="0.2">
      <c r="T2530" s="400" t="s">
        <v>36</v>
      </c>
      <c r="U2530" s="413">
        <v>49269</v>
      </c>
      <c r="V2530" s="406">
        <v>1.7940538130614043E-2</v>
      </c>
      <c r="W2530" s="406">
        <v>1.7940072705816001E-2</v>
      </c>
      <c r="X2530" s="407">
        <f t="shared" si="86"/>
        <v>4.6542479804206893E-3</v>
      </c>
      <c r="Z2530" s="400" t="s">
        <v>36</v>
      </c>
      <c r="AA2530" s="413">
        <v>49269</v>
      </c>
      <c r="AB2530" s="406">
        <v>1.8469168636442365E-2</v>
      </c>
      <c r="AC2530" s="406">
        <v>1.8367691411525652E-2</v>
      </c>
      <c r="AD2530" s="407">
        <f t="shared" si="87"/>
        <v>1.0147722491671285</v>
      </c>
    </row>
    <row r="2531" spans="20:30" x14ac:dyDescent="0.2">
      <c r="T2531" s="400" t="s">
        <v>36</v>
      </c>
      <c r="U2531" s="413">
        <v>49276</v>
      </c>
      <c r="V2531" s="406">
        <v>1.7928630563536548E-2</v>
      </c>
      <c r="W2531" s="406">
        <v>1.7928129895168284E-2</v>
      </c>
      <c r="X2531" s="407">
        <f t="shared" si="86"/>
        <v>5.0066836826401229E-3</v>
      </c>
      <c r="Z2531" s="400" t="s">
        <v>36</v>
      </c>
      <c r="AA2531" s="413">
        <v>49276</v>
      </c>
      <c r="AB2531" s="406">
        <v>1.8461848526369208E-2</v>
      </c>
      <c r="AC2531" s="406">
        <v>1.8359647740447901E-2</v>
      </c>
      <c r="AD2531" s="407">
        <f t="shared" si="87"/>
        <v>1.0220078592130741</v>
      </c>
    </row>
    <row r="2532" spans="20:30" x14ac:dyDescent="0.2">
      <c r="T2532" s="400" t="s">
        <v>36</v>
      </c>
      <c r="U2532" s="413">
        <v>49283</v>
      </c>
      <c r="V2532" s="406">
        <v>1.7916581917816036E-2</v>
      </c>
      <c r="W2532" s="406">
        <v>1.7916045500304924E-2</v>
      </c>
      <c r="X2532" s="407">
        <f t="shared" si="86"/>
        <v>5.3641751111138669E-3</v>
      </c>
      <c r="Z2532" s="400" t="s">
        <v>36</v>
      </c>
      <c r="AA2532" s="413">
        <v>49283</v>
      </c>
      <c r="AB2532" s="406">
        <v>1.8454372332532002E-2</v>
      </c>
      <c r="AC2532" s="406">
        <v>1.835146827236063E-2</v>
      </c>
      <c r="AD2532" s="407">
        <f t="shared" si="87"/>
        <v>1.0290406017137224</v>
      </c>
    </row>
    <row r="2533" spans="20:30" x14ac:dyDescent="0.2">
      <c r="T2533" s="400" t="s">
        <v>36</v>
      </c>
      <c r="U2533" s="413">
        <v>49290</v>
      </c>
      <c r="V2533" s="406">
        <v>1.7904391940762307E-2</v>
      </c>
      <c r="W2533" s="406">
        <v>1.7903819266891562E-2</v>
      </c>
      <c r="X2533" s="407">
        <f t="shared" si="86"/>
        <v>5.7267387074469434E-3</v>
      </c>
      <c r="Z2533" s="400" t="s">
        <v>36</v>
      </c>
      <c r="AA2533" s="413">
        <v>49290</v>
      </c>
      <c r="AB2533" s="406">
        <v>1.8446739689323706E-2</v>
      </c>
      <c r="AC2533" s="406">
        <v>1.8343152736311218E-2</v>
      </c>
      <c r="AD2533" s="407">
        <f t="shared" si="87"/>
        <v>1.0358695301248764</v>
      </c>
    </row>
    <row r="2534" spans="20:30" x14ac:dyDescent="0.2">
      <c r="T2534" s="400" t="s">
        <v>36</v>
      </c>
      <c r="U2534" s="413">
        <v>49297</v>
      </c>
      <c r="V2534" s="406">
        <v>1.7892060379730082E-2</v>
      </c>
      <c r="W2534" s="406">
        <v>1.7891450940569296E-2</v>
      </c>
      <c r="X2534" s="407">
        <f t="shared" si="86"/>
        <v>6.0943916078623483E-3</v>
      </c>
      <c r="Z2534" s="400" t="s">
        <v>36</v>
      </c>
      <c r="AA2534" s="413">
        <v>49297</v>
      </c>
      <c r="AB2534" s="406">
        <v>1.8438950231124091E-2</v>
      </c>
      <c r="AC2534" s="406">
        <v>1.8334700861368958E-2</v>
      </c>
      <c r="AD2534" s="407">
        <f t="shared" si="87"/>
        <v>1.0424936975513346</v>
      </c>
    </row>
    <row r="2535" spans="20:30" x14ac:dyDescent="0.2">
      <c r="T2535" s="400" t="s">
        <v>36</v>
      </c>
      <c r="U2535" s="413">
        <v>49305</v>
      </c>
      <c r="V2535" s="406">
        <v>1.7878688778379278E-2</v>
      </c>
      <c r="W2535" s="406">
        <v>1.7878039374616437E-2</v>
      </c>
      <c r="X2535" s="407">
        <f t="shared" si="86"/>
        <v>6.4940376284100543E-3</v>
      </c>
      <c r="Z2535" s="400" t="s">
        <v>36</v>
      </c>
      <c r="AA2535" s="413">
        <v>49305</v>
      </c>
      <c r="AB2535" s="406">
        <v>1.8430427941207982E-2</v>
      </c>
      <c r="AC2535" s="406">
        <v>1.8325491932647774E-2</v>
      </c>
      <c r="AD2535" s="407">
        <f t="shared" si="87"/>
        <v>1.0493600856020802</v>
      </c>
    </row>
    <row r="2536" spans="20:30" x14ac:dyDescent="0.2">
      <c r="T2536" s="400" t="s">
        <v>36</v>
      </c>
      <c r="U2536" s="413">
        <v>49312</v>
      </c>
      <c r="V2536" s="406">
        <v>1.7865157668783917E-2</v>
      </c>
      <c r="W2536" s="406">
        <v>1.7864467725234607E-2</v>
      </c>
      <c r="X2536" s="407">
        <f t="shared" si="86"/>
        <v>6.8994354930976276E-3</v>
      </c>
      <c r="Z2536" s="400" t="s">
        <v>36</v>
      </c>
      <c r="AA2536" s="413">
        <v>49312</v>
      </c>
      <c r="AB2536" s="406">
        <v>1.8421728784402708E-2</v>
      </c>
      <c r="AC2536" s="406">
        <v>1.8316129340514943E-2</v>
      </c>
      <c r="AD2536" s="407">
        <f t="shared" si="87"/>
        <v>1.0559944388776472</v>
      </c>
    </row>
    <row r="2537" spans="20:30" x14ac:dyDescent="0.2">
      <c r="T2537" s="400" t="s">
        <v>36</v>
      </c>
      <c r="U2537" s="413">
        <v>49319</v>
      </c>
      <c r="V2537" s="406">
        <v>1.7852379484644038E-2</v>
      </c>
      <c r="W2537" s="406">
        <v>1.7851651165268049E-2</v>
      </c>
      <c r="X2537" s="407">
        <f t="shared" si="86"/>
        <v>7.2831937598938357E-3</v>
      </c>
      <c r="Z2537" s="400" t="s">
        <v>36</v>
      </c>
      <c r="AA2537" s="413">
        <v>49319</v>
      </c>
      <c r="AB2537" s="406">
        <v>1.8413444098909413E-2</v>
      </c>
      <c r="AC2537" s="406">
        <v>1.83072472080071E-2</v>
      </c>
      <c r="AD2537" s="407">
        <f t="shared" si="87"/>
        <v>1.061968909023131</v>
      </c>
    </row>
    <row r="2538" spans="20:30" x14ac:dyDescent="0.2">
      <c r="T2538" s="400" t="s">
        <v>36</v>
      </c>
      <c r="U2538" s="413">
        <v>49326</v>
      </c>
      <c r="V2538" s="406">
        <v>1.7839458669792863E-2</v>
      </c>
      <c r="W2538" s="406">
        <v>1.7838691458643075E-2</v>
      </c>
      <c r="X2538" s="407">
        <f t="shared" si="86"/>
        <v>7.6721114978736682E-3</v>
      </c>
      <c r="Z2538" s="400" t="s">
        <v>36</v>
      </c>
      <c r="AA2538" s="413">
        <v>49326</v>
      </c>
      <c r="AB2538" s="406">
        <v>1.8405001083752832E-2</v>
      </c>
      <c r="AC2538" s="406">
        <v>1.829822761413448E-2</v>
      </c>
      <c r="AD2538" s="407">
        <f t="shared" si="87"/>
        <v>1.0677346961835212</v>
      </c>
    </row>
    <row r="2539" spans="20:30" x14ac:dyDescent="0.2">
      <c r="T2539" s="400" t="s">
        <v>36</v>
      </c>
      <c r="U2539" s="413">
        <v>49333</v>
      </c>
      <c r="V2539" s="406">
        <v>1.7826631300002369E-2</v>
      </c>
      <c r="W2539" s="406">
        <v>1.7825828439285554E-2</v>
      </c>
      <c r="X2539" s="407">
        <f t="shared" si="86"/>
        <v>8.0286071681492932E-3</v>
      </c>
      <c r="Z2539" s="400" t="s">
        <v>36</v>
      </c>
      <c r="AA2539" s="413">
        <v>49333</v>
      </c>
      <c r="AB2539" s="406">
        <v>1.8396399373327325E-2</v>
      </c>
      <c r="AC2539" s="406">
        <v>1.8289070287936693E-2</v>
      </c>
      <c r="AD2539" s="407">
        <f t="shared" si="87"/>
        <v>1.0732908539063182</v>
      </c>
    </row>
    <row r="2540" spans="20:30" x14ac:dyDescent="0.2">
      <c r="T2540" s="400" t="s">
        <v>36</v>
      </c>
      <c r="U2540" s="413">
        <v>49340</v>
      </c>
      <c r="V2540" s="406">
        <v>1.7817751658153535E-2</v>
      </c>
      <c r="W2540" s="406">
        <v>1.7816977316261192E-2</v>
      </c>
      <c r="X2540" s="407">
        <f t="shared" si="86"/>
        <v>7.7434189234282247E-3</v>
      </c>
      <c r="Z2540" s="400" t="s">
        <v>36</v>
      </c>
      <c r="AA2540" s="413">
        <v>49340</v>
      </c>
      <c r="AB2540" s="406">
        <v>1.8387638602013947E-2</v>
      </c>
      <c r="AC2540" s="406">
        <v>1.8279774958486764E-2</v>
      </c>
      <c r="AD2540" s="407">
        <f t="shared" si="87"/>
        <v>1.0786364352718265</v>
      </c>
    </row>
    <row r="2541" spans="20:30" x14ac:dyDescent="0.2">
      <c r="T2541" s="400" t="s">
        <v>36</v>
      </c>
      <c r="U2541" s="413">
        <v>49347</v>
      </c>
      <c r="V2541" s="406">
        <v>1.7810252893956276E-2</v>
      </c>
      <c r="W2541" s="406">
        <v>1.7809529482515567E-2</v>
      </c>
      <c r="X2541" s="407">
        <f t="shared" si="86"/>
        <v>7.2341144070897645E-3</v>
      </c>
      <c r="Z2541" s="400" t="s">
        <v>36</v>
      </c>
      <c r="AA2541" s="413">
        <v>49347</v>
      </c>
      <c r="AB2541" s="406">
        <v>1.8378718404192338E-2</v>
      </c>
      <c r="AC2541" s="406">
        <v>1.8270341354845131E-2</v>
      </c>
      <c r="AD2541" s="407">
        <f t="shared" si="87"/>
        <v>1.0837704934720667</v>
      </c>
    </row>
    <row r="2542" spans="20:30" x14ac:dyDescent="0.2">
      <c r="T2542" s="400" t="s">
        <v>36</v>
      </c>
      <c r="U2542" s="413">
        <v>49354</v>
      </c>
      <c r="V2542" s="406">
        <v>1.7802662218722124E-2</v>
      </c>
      <c r="W2542" s="406">
        <v>1.7801988592258976E-2</v>
      </c>
      <c r="X2542" s="407">
        <f t="shared" si="86"/>
        <v>6.736264631483635E-3</v>
      </c>
      <c r="Z2542" s="400" t="s">
        <v>36</v>
      </c>
      <c r="AA2542" s="413">
        <v>49354</v>
      </c>
      <c r="AB2542" s="406">
        <v>1.8369638414286439E-2</v>
      </c>
      <c r="AC2542" s="406">
        <v>1.8260769206047498E-2</v>
      </c>
      <c r="AD2542" s="407">
        <f t="shared" si="87"/>
        <v>1.08869208238941</v>
      </c>
    </row>
    <row r="2543" spans="20:30" x14ac:dyDescent="0.2">
      <c r="T2543" s="400" t="s">
        <v>36</v>
      </c>
      <c r="U2543" s="413">
        <v>49361</v>
      </c>
      <c r="V2543" s="406">
        <v>1.7794979520304201E-2</v>
      </c>
      <c r="W2543" s="406">
        <v>1.7794354527765597E-2</v>
      </c>
      <c r="X2543" s="407">
        <f t="shared" si="86"/>
        <v>6.2499253860454074E-3</v>
      </c>
      <c r="Z2543" s="400" t="s">
        <v>36</v>
      </c>
      <c r="AA2543" s="413">
        <v>49361</v>
      </c>
      <c r="AB2543" s="406">
        <v>1.836039826662586E-2</v>
      </c>
      <c r="AC2543" s="406">
        <v>1.8251058241174567E-2</v>
      </c>
      <c r="AD2543" s="407">
        <f t="shared" si="87"/>
        <v>1.0934002545129329</v>
      </c>
    </row>
    <row r="2544" spans="20:30" x14ac:dyDescent="0.2">
      <c r="T2544" s="400" t="s">
        <v>36</v>
      </c>
      <c r="U2544" s="413">
        <v>49368</v>
      </c>
      <c r="V2544" s="406">
        <v>1.7787204686555393E-2</v>
      </c>
      <c r="W2544" s="406">
        <v>1.7786627171320929E-2</v>
      </c>
      <c r="X2544" s="407">
        <f t="shared" si="86"/>
        <v>5.775152344643375E-3</v>
      </c>
      <c r="Z2544" s="400" t="s">
        <v>36</v>
      </c>
      <c r="AA2544" s="413">
        <v>49368</v>
      </c>
      <c r="AB2544" s="406">
        <v>1.8350997595666125E-2</v>
      </c>
      <c r="AC2544" s="406">
        <v>1.8241208189271319E-2</v>
      </c>
      <c r="AD2544" s="407">
        <f t="shared" si="87"/>
        <v>1.0978940639480572</v>
      </c>
    </row>
    <row r="2545" spans="20:30" x14ac:dyDescent="0.2">
      <c r="T2545" s="400" t="s">
        <v>36</v>
      </c>
      <c r="U2545" s="413">
        <v>49375</v>
      </c>
      <c r="V2545" s="406">
        <v>1.7779337605316171E-2</v>
      </c>
      <c r="W2545" s="406">
        <v>1.7778806405209614E-2</v>
      </c>
      <c r="X2545" s="407">
        <f t="shared" si="86"/>
        <v>5.3120010655785532E-3</v>
      </c>
      <c r="Z2545" s="400" t="s">
        <v>36</v>
      </c>
      <c r="AA2545" s="413">
        <v>49375</v>
      </c>
      <c r="AB2545" s="406">
        <v>1.8341436035744972E-2</v>
      </c>
      <c r="AC2545" s="406">
        <v>1.8231218779392697E-2</v>
      </c>
      <c r="AD2545" s="407">
        <f t="shared" si="87"/>
        <v>1.1021725635227546</v>
      </c>
    </row>
    <row r="2546" spans="20:30" x14ac:dyDescent="0.2">
      <c r="T2546" s="400" t="s">
        <v>36</v>
      </c>
      <c r="U2546" s="413">
        <v>49382</v>
      </c>
      <c r="V2546" s="406">
        <v>1.7771378164449625E-2</v>
      </c>
      <c r="W2546" s="406">
        <v>1.7770892111704174E-2</v>
      </c>
      <c r="X2546" s="407">
        <f t="shared" si="86"/>
        <v>4.8605274545129862E-3</v>
      </c>
      <c r="Z2546" s="400" t="s">
        <v>36</v>
      </c>
      <c r="AA2546" s="413">
        <v>49382</v>
      </c>
      <c r="AB2546" s="406">
        <v>1.8331713221256277E-2</v>
      </c>
      <c r="AC2546" s="406">
        <v>1.8221089740603925E-2</v>
      </c>
      <c r="AD2546" s="407">
        <f t="shared" si="87"/>
        <v>1.1062348065235192</v>
      </c>
    </row>
    <row r="2547" spans="20:30" x14ac:dyDescent="0.2">
      <c r="T2547" s="400" t="s">
        <v>36</v>
      </c>
      <c r="U2547" s="413">
        <v>49389</v>
      </c>
      <c r="V2547" s="406">
        <v>1.7763326251818253E-2</v>
      </c>
      <c r="W2547" s="406">
        <v>1.7762884173111251E-2</v>
      </c>
      <c r="X2547" s="407">
        <f t="shared" si="86"/>
        <v>4.420787070025245E-3</v>
      </c>
      <c r="Z2547" s="400" t="s">
        <v>36</v>
      </c>
      <c r="AA2547" s="413">
        <v>49389</v>
      </c>
      <c r="AB2547" s="406">
        <v>1.8321828786615282E-2</v>
      </c>
      <c r="AC2547" s="406">
        <v>1.8210820801957302E-2</v>
      </c>
      <c r="AD2547" s="407">
        <f t="shared" si="87"/>
        <v>1.1100798465797992</v>
      </c>
    </row>
    <row r="2548" spans="20:30" x14ac:dyDescent="0.2">
      <c r="T2548" s="400" t="s">
        <v>36</v>
      </c>
      <c r="U2548" s="413">
        <v>49396</v>
      </c>
      <c r="V2548" s="406">
        <v>1.7755181755249556E-2</v>
      </c>
      <c r="W2548" s="406">
        <v>1.7754782471702472E-2</v>
      </c>
      <c r="X2548" s="407">
        <f t="shared" si="86"/>
        <v>3.9928354708326785E-3</v>
      </c>
      <c r="Z2548" s="400" t="s">
        <v>36</v>
      </c>
      <c r="AA2548" s="413">
        <v>49396</v>
      </c>
      <c r="AB2548" s="406">
        <v>1.8311782366177861E-2</v>
      </c>
      <c r="AC2548" s="406">
        <v>1.8200411692504071E-2</v>
      </c>
      <c r="AD2548" s="407">
        <f t="shared" si="87"/>
        <v>1.1137067367378988</v>
      </c>
    </row>
    <row r="2549" spans="20:30" x14ac:dyDescent="0.2">
      <c r="T2549" s="400" t="s">
        <v>36</v>
      </c>
      <c r="U2549" s="413">
        <v>49403</v>
      </c>
      <c r="V2549" s="406">
        <v>1.7746944562616468E-2</v>
      </c>
      <c r="W2549" s="406">
        <v>1.7746586889748579E-2</v>
      </c>
      <c r="X2549" s="407">
        <f t="shared" si="86"/>
        <v>3.5767286788931929E-3</v>
      </c>
      <c r="Z2549" s="400" t="s">
        <v>36</v>
      </c>
      <c r="AA2549" s="413">
        <v>49403</v>
      </c>
      <c r="AB2549" s="406">
        <v>1.8301573594355667E-2</v>
      </c>
      <c r="AC2549" s="406">
        <v>1.8189862141316963E-2</v>
      </c>
      <c r="AD2549" s="407">
        <f t="shared" si="87"/>
        <v>1.1171145303870422</v>
      </c>
    </row>
    <row r="2550" spans="20:30" x14ac:dyDescent="0.2">
      <c r="T2550" s="400" t="s">
        <v>36</v>
      </c>
      <c r="U2550" s="413">
        <v>49410</v>
      </c>
      <c r="V2550" s="406">
        <v>1.7738614561756651E-2</v>
      </c>
      <c r="W2550" s="406">
        <v>1.7738297309554483E-2</v>
      </c>
      <c r="X2550" s="407">
        <f t="shared" si="86"/>
        <v>3.1725220216854977E-3</v>
      </c>
      <c r="Z2550" s="400" t="s">
        <v>36</v>
      </c>
      <c r="AA2550" s="413">
        <v>49410</v>
      </c>
      <c r="AB2550" s="406">
        <v>1.8291202105523836E-2</v>
      </c>
      <c r="AC2550" s="406">
        <v>1.8179171877432659E-2</v>
      </c>
      <c r="AD2550" s="407">
        <f t="shared" si="87"/>
        <v>1.1203022809117695</v>
      </c>
    </row>
    <row r="2551" spans="20:30" x14ac:dyDescent="0.2">
      <c r="T2551" s="400" t="s">
        <v>36</v>
      </c>
      <c r="U2551" s="413">
        <v>49417</v>
      </c>
      <c r="V2551" s="406">
        <v>1.7730191640542133E-2</v>
      </c>
      <c r="W2551" s="406">
        <v>1.7729913613401562E-2</v>
      </c>
      <c r="X2551" s="407">
        <f t="shared" si="86"/>
        <v>2.7802714057043043E-3</v>
      </c>
      <c r="Z2551" s="400" t="s">
        <v>36</v>
      </c>
      <c r="AA2551" s="413">
        <v>49417</v>
      </c>
      <c r="AB2551" s="406">
        <v>1.8280667534090644E-2</v>
      </c>
      <c r="AC2551" s="406">
        <v>1.816834062994457E-2</v>
      </c>
      <c r="AD2551" s="407">
        <f t="shared" si="87"/>
        <v>1.1232690414607338</v>
      </c>
    </row>
    <row r="2552" spans="20:30" x14ac:dyDescent="0.2">
      <c r="T2552" s="400" t="s">
        <v>36</v>
      </c>
      <c r="U2552" s="413">
        <v>49424</v>
      </c>
      <c r="V2552" s="406">
        <v>1.7721675686797948E-2</v>
      </c>
      <c r="W2552" s="406">
        <v>1.7721435683558912E-2</v>
      </c>
      <c r="X2552" s="407">
        <f t="shared" si="86"/>
        <v>2.4000323903608511E-3</v>
      </c>
      <c r="Z2552" s="400" t="s">
        <v>36</v>
      </c>
      <c r="AA2552" s="413">
        <v>49424</v>
      </c>
      <c r="AB2552" s="406">
        <v>1.8269969514404526E-2</v>
      </c>
      <c r="AC2552" s="406">
        <v>1.8157368127875155E-2</v>
      </c>
      <c r="AD2552" s="407">
        <f t="shared" si="87"/>
        <v>1.1260138652937137</v>
      </c>
    </row>
    <row r="2553" spans="20:30" x14ac:dyDescent="0.2">
      <c r="T2553" s="400" t="s">
        <v>36</v>
      </c>
      <c r="U2553" s="413">
        <v>49431</v>
      </c>
      <c r="V2553" s="406">
        <v>1.7713066588406323E-2</v>
      </c>
      <c r="W2553" s="406">
        <v>1.7712863402306517E-2</v>
      </c>
      <c r="X2553" s="407">
        <f t="shared" si="86"/>
        <v>2.0318609980640723E-3</v>
      </c>
      <c r="Z2553" s="400" t="s">
        <v>36</v>
      </c>
      <c r="AA2553" s="413">
        <v>49431</v>
      </c>
      <c r="AB2553" s="406">
        <v>1.8259107680893016E-2</v>
      </c>
      <c r="AC2553" s="406">
        <v>1.8146254100291692E-2</v>
      </c>
      <c r="AD2553" s="407">
        <f t="shared" si="87"/>
        <v>1.1285358060132353</v>
      </c>
    </row>
    <row r="2554" spans="20:30" x14ac:dyDescent="0.2">
      <c r="T2554" s="400" t="s">
        <v>36</v>
      </c>
      <c r="U2554" s="413">
        <v>49438</v>
      </c>
      <c r="V2554" s="406">
        <v>1.7704364233202732E-2</v>
      </c>
      <c r="W2554" s="406">
        <v>1.7704196651947012E-2</v>
      </c>
      <c r="X2554" s="407">
        <f t="shared" si="86"/>
        <v>1.6758125571947335E-3</v>
      </c>
      <c r="Z2554" s="400" t="s">
        <v>36</v>
      </c>
      <c r="AA2554" s="413">
        <v>49438</v>
      </c>
      <c r="AB2554" s="406">
        <v>1.8248081667924011E-2</v>
      </c>
      <c r="AC2554" s="406">
        <v>1.813499827624861E-2</v>
      </c>
      <c r="AD2554" s="407">
        <f t="shared" si="87"/>
        <v>1.1308339167540038</v>
      </c>
    </row>
    <row r="2555" spans="20:30" x14ac:dyDescent="0.2">
      <c r="T2555" s="400" t="s">
        <v>36</v>
      </c>
      <c r="U2555" s="413">
        <v>49445</v>
      </c>
      <c r="V2555" s="406">
        <v>1.7695568509045356E-2</v>
      </c>
      <c r="W2555" s="406">
        <v>1.769543531475946E-2</v>
      </c>
      <c r="X2555" s="407">
        <f t="shared" si="86"/>
        <v>1.3319428589578242E-3</v>
      </c>
      <c r="Z2555" s="400" t="s">
        <v>36</v>
      </c>
      <c r="AA2555" s="413">
        <v>49445</v>
      </c>
      <c r="AB2555" s="406">
        <v>1.8236891109886876E-2</v>
      </c>
      <c r="AC2555" s="406">
        <v>1.8123600384810673E-2</v>
      </c>
      <c r="AD2555" s="407">
        <f t="shared" si="87"/>
        <v>1.1329072507620248</v>
      </c>
    </row>
    <row r="2556" spans="20:30" x14ac:dyDescent="0.2">
      <c r="T2556" s="400" t="s">
        <v>36</v>
      </c>
      <c r="U2556" s="413">
        <v>49452</v>
      </c>
      <c r="V2556" s="406">
        <v>1.7686679303779932E-2</v>
      </c>
      <c r="W2556" s="406">
        <v>1.7686579273010435E-2</v>
      </c>
      <c r="X2556" s="407">
        <f t="shared" si="86"/>
        <v>1.000307694974667E-3</v>
      </c>
      <c r="Z2556" s="400" t="s">
        <v>36</v>
      </c>
      <c r="AA2556" s="413">
        <v>49452</v>
      </c>
      <c r="AB2556" s="406">
        <v>1.8225535641180356E-2</v>
      </c>
      <c r="AC2556" s="406">
        <v>1.8112060155029371E-2</v>
      </c>
      <c r="AD2556" s="407">
        <f t="shared" si="87"/>
        <v>1.1347548615098582</v>
      </c>
    </row>
    <row r="2557" spans="20:30" x14ac:dyDescent="0.2">
      <c r="T2557" s="400" t="s">
        <v>36</v>
      </c>
      <c r="U2557" s="413">
        <v>49459</v>
      </c>
      <c r="V2557" s="406">
        <v>1.7677696505263341E-2</v>
      </c>
      <c r="W2557" s="406">
        <v>1.7677628409000803E-2</v>
      </c>
      <c r="X2557" s="407">
        <f t="shared" si="86"/>
        <v>6.8096262538508423E-4</v>
      </c>
      <c r="Z2557" s="400" t="s">
        <v>36</v>
      </c>
      <c r="AA2557" s="413">
        <v>49459</v>
      </c>
      <c r="AB2557" s="406">
        <v>1.8214014896189904E-2</v>
      </c>
      <c r="AC2557" s="406">
        <v>1.8100377315966514E-2</v>
      </c>
      <c r="AD2557" s="407">
        <f t="shared" si="87"/>
        <v>1.1363758022338994</v>
      </c>
    </row>
    <row r="2558" spans="20:30" x14ac:dyDescent="0.2">
      <c r="T2558" s="400" t="s">
        <v>36</v>
      </c>
      <c r="U2558" s="413">
        <v>49466</v>
      </c>
      <c r="V2558" s="406">
        <v>1.7668620001363565E-2</v>
      </c>
      <c r="W2558" s="406">
        <v>1.7668582605019353E-2</v>
      </c>
      <c r="X2558" s="407">
        <f t="shared" si="86"/>
        <v>3.7396344212264898E-4</v>
      </c>
      <c r="Z2558" s="400" t="s">
        <v>36</v>
      </c>
      <c r="AA2558" s="413">
        <v>49466</v>
      </c>
      <c r="AB2558" s="406">
        <v>1.8202328509276031E-2</v>
      </c>
      <c r="AC2558" s="406">
        <v>1.808855159667103E-2</v>
      </c>
      <c r="AD2558" s="407">
        <f t="shared" si="87"/>
        <v>1.1377691260500145</v>
      </c>
    </row>
    <row r="2559" spans="20:30" x14ac:dyDescent="0.2">
      <c r="T2559" s="400" t="s">
        <v>36</v>
      </c>
      <c r="U2559" s="413">
        <v>49473</v>
      </c>
      <c r="V2559" s="406">
        <v>1.7659449679901591E-2</v>
      </c>
      <c r="W2559" s="406">
        <v>1.7659441743319453E-2</v>
      </c>
      <c r="X2559" s="407">
        <f t="shared" si="86"/>
        <v>7.9365821380183998E-5</v>
      </c>
      <c r="Z2559" s="400" t="s">
        <v>36</v>
      </c>
      <c r="AA2559" s="413">
        <v>49473</v>
      </c>
      <c r="AB2559" s="406">
        <v>1.819047611486669E-2</v>
      </c>
      <c r="AC2559" s="406">
        <v>1.8076582726213479E-2</v>
      </c>
      <c r="AD2559" s="407">
        <f t="shared" si="87"/>
        <v>1.1389338865321064</v>
      </c>
    </row>
    <row r="2560" spans="20:30" x14ac:dyDescent="0.2">
      <c r="T2560" s="400" t="s">
        <v>36</v>
      </c>
      <c r="U2560" s="413">
        <v>49480</v>
      </c>
      <c r="V2560" s="406">
        <v>1.7650185428755655E-2</v>
      </c>
      <c r="W2560" s="406">
        <v>1.7650205706223263E-2</v>
      </c>
      <c r="X2560" s="407">
        <f t="shared" si="86"/>
        <v>-2.0277467607798805E-4</v>
      </c>
      <c r="Z2560" s="400" t="s">
        <v>36</v>
      </c>
      <c r="AA2560" s="413">
        <v>49480</v>
      </c>
      <c r="AB2560" s="406">
        <v>1.8178457347341567E-2</v>
      </c>
      <c r="AC2560" s="406">
        <v>1.806447043365136E-2</v>
      </c>
      <c r="AD2560" s="407">
        <f t="shared" si="87"/>
        <v>1.1398691369020677</v>
      </c>
    </row>
    <row r="2561" spans="20:30" x14ac:dyDescent="0.2">
      <c r="T2561" s="400" t="s">
        <v>36</v>
      </c>
      <c r="U2561" s="413">
        <v>49487</v>
      </c>
      <c r="V2561" s="406">
        <v>1.7640827135768578E-2</v>
      </c>
      <c r="W2561" s="406">
        <v>1.7640874375994361E-2</v>
      </c>
      <c r="X2561" s="407">
        <f t="shared" si="86"/>
        <v>-4.724022578325715E-4</v>
      </c>
      <c r="Z2561" s="400" t="s">
        <v>36</v>
      </c>
      <c r="AA2561" s="413">
        <v>49487</v>
      </c>
      <c r="AB2561" s="406">
        <v>1.8166271841055171E-2</v>
      </c>
      <c r="AC2561" s="406">
        <v>1.8052214448029066E-2</v>
      </c>
      <c r="AD2561" s="407">
        <f t="shared" si="87"/>
        <v>1.1405739302610547</v>
      </c>
    </row>
    <row r="2562" spans="20:30" x14ac:dyDescent="0.2">
      <c r="T2562" s="400" t="s">
        <v>36</v>
      </c>
      <c r="U2562" s="413">
        <v>49494</v>
      </c>
      <c r="V2562" s="406">
        <v>1.7631374688794568E-2</v>
      </c>
      <c r="W2562" s="406">
        <v>1.7631447634907708E-2</v>
      </c>
      <c r="X2562" s="407">
        <f t="shared" si="86"/>
        <v>-7.2946113139488178E-4</v>
      </c>
      <c r="Z2562" s="400" t="s">
        <v>36</v>
      </c>
      <c r="AA2562" s="413">
        <v>49494</v>
      </c>
      <c r="AB2562" s="406">
        <v>1.8153919230429923E-2</v>
      </c>
      <c r="AC2562" s="406">
        <v>1.8039814498401537E-2</v>
      </c>
      <c r="AD2562" s="407">
        <f t="shared" si="87"/>
        <v>1.1410473202838611</v>
      </c>
    </row>
    <row r="2563" spans="20:30" x14ac:dyDescent="0.2">
      <c r="T2563" s="400" t="s">
        <v>36</v>
      </c>
      <c r="U2563" s="413">
        <v>49501</v>
      </c>
      <c r="V2563" s="406">
        <v>1.7621827975675318E-2</v>
      </c>
      <c r="W2563" s="406">
        <v>1.7621925365260447E-2</v>
      </c>
      <c r="X2563" s="407">
        <f t="shared" si="86"/>
        <v>-9.7389585129031842E-4</v>
      </c>
      <c r="Z2563" s="400" t="s">
        <v>36</v>
      </c>
      <c r="AA2563" s="413">
        <v>49501</v>
      </c>
      <c r="AB2563" s="406">
        <v>1.8141399149862795E-2</v>
      </c>
      <c r="AC2563" s="406">
        <v>1.8027270313833475E-2</v>
      </c>
      <c r="AD2563" s="407">
        <f t="shared" si="87"/>
        <v>1.1412883602932022</v>
      </c>
    </row>
    <row r="2564" spans="20:30" x14ac:dyDescent="0.2">
      <c r="T2564" s="400" t="s">
        <v>36</v>
      </c>
      <c r="U2564" s="413">
        <v>49508</v>
      </c>
      <c r="V2564" s="406">
        <v>1.7612186884286746E-2</v>
      </c>
      <c r="W2564" s="406">
        <v>1.7612307449337634E-2</v>
      </c>
      <c r="X2564" s="407">
        <f t="shared" si="86"/>
        <v>-1.2056505088731129E-3</v>
      </c>
      <c r="Z2564" s="400" t="s">
        <v>36</v>
      </c>
      <c r="AA2564" s="413">
        <v>49508</v>
      </c>
      <c r="AB2564" s="406">
        <v>1.8128711233702594E-2</v>
      </c>
      <c r="AC2564" s="406">
        <v>1.8014581623388228E-2</v>
      </c>
      <c r="AD2564" s="407">
        <f t="shared" si="87"/>
        <v>1.1412961031436604</v>
      </c>
    </row>
    <row r="2565" spans="20:30" x14ac:dyDescent="0.2">
      <c r="T2565" s="400" t="s">
        <v>36</v>
      </c>
      <c r="U2565" s="413">
        <v>49515</v>
      </c>
      <c r="V2565" s="406">
        <v>1.7602451302469464E-2</v>
      </c>
      <c r="W2565" s="406">
        <v>1.7602593769400567E-2</v>
      </c>
      <c r="X2565" s="407">
        <f t="shared" si="86"/>
        <v>-1.4246693110300801E-3</v>
      </c>
      <c r="Z2565" s="400" t="s">
        <v>36</v>
      </c>
      <c r="AA2565" s="413">
        <v>49515</v>
      </c>
      <c r="AB2565" s="406">
        <v>1.8115855116365605E-2</v>
      </c>
      <c r="AC2565" s="406">
        <v>1.8001748156116108E-2</v>
      </c>
      <c r="AD2565" s="407">
        <f t="shared" si="87"/>
        <v>1.141069602494972</v>
      </c>
    </row>
    <row r="2566" spans="20:30" x14ac:dyDescent="0.2">
      <c r="T2566" s="400" t="s">
        <v>36</v>
      </c>
      <c r="U2566" s="413">
        <v>49522</v>
      </c>
      <c r="V2566" s="406">
        <v>1.7592621118063572E-2</v>
      </c>
      <c r="W2566" s="406">
        <v>1.7592784207767904E-2</v>
      </c>
      <c r="X2566" s="407">
        <f t="shared" si="86"/>
        <v>-1.6308970433170922E-3</v>
      </c>
      <c r="Z2566" s="400" t="s">
        <v>36</v>
      </c>
      <c r="AA2566" s="413">
        <v>49522</v>
      </c>
      <c r="AB2566" s="406">
        <v>1.8102830432231504E-2</v>
      </c>
      <c r="AC2566" s="406">
        <v>1.7988769641077637E-2</v>
      </c>
      <c r="AD2566" s="407">
        <f t="shared" si="87"/>
        <v>1.1406079115386727</v>
      </c>
    </row>
    <row r="2567" spans="20:30" x14ac:dyDescent="0.2">
      <c r="T2567" s="400" t="s">
        <v>36</v>
      </c>
      <c r="U2567" s="413">
        <v>49529</v>
      </c>
      <c r="V2567" s="406">
        <v>1.7582696218943008E-2</v>
      </c>
      <c r="W2567" s="406">
        <v>1.7582878646687922E-2</v>
      </c>
      <c r="X2567" s="407">
        <f t="shared" si="86"/>
        <v>-1.8242774491375457E-3</v>
      </c>
      <c r="Z2567" s="400" t="s">
        <v>36</v>
      </c>
      <c r="AA2567" s="413">
        <v>49529</v>
      </c>
      <c r="AB2567" s="406">
        <v>1.8089636815689231E-2</v>
      </c>
      <c r="AC2567" s="406">
        <v>1.797564580733154E-2</v>
      </c>
      <c r="AD2567" s="407">
        <f t="shared" si="87"/>
        <v>1.1399100835769032</v>
      </c>
    </row>
    <row r="2568" spans="20:30" x14ac:dyDescent="0.2">
      <c r="T2568" s="400" t="s">
        <v>36</v>
      </c>
      <c r="U2568" s="413">
        <v>49536</v>
      </c>
      <c r="V2568" s="406">
        <v>1.7572676492946568E-2</v>
      </c>
      <c r="W2568" s="406">
        <v>1.7572876968466374E-2</v>
      </c>
      <c r="X2568" s="407">
        <f t="shared" ref="X2568:X2631" si="88">(V2568-W2568)*10000</f>
        <v>-2.0047551980637013E-3</v>
      </c>
      <c r="Z2568" s="400" t="s">
        <v>36</v>
      </c>
      <c r="AA2568" s="413">
        <v>49536</v>
      </c>
      <c r="AB2568" s="406">
        <v>1.807627390111435E-2</v>
      </c>
      <c r="AC2568" s="406">
        <v>1.7962376383923694E-2</v>
      </c>
      <c r="AD2568" s="407">
        <f t="shared" ref="AD2568:AD2631" si="89">(AB2568-AC2568)*10000</f>
        <v>1.1389751719065657</v>
      </c>
    </row>
    <row r="2569" spans="20:30" x14ac:dyDescent="0.2">
      <c r="T2569" s="400" t="s">
        <v>36</v>
      </c>
      <c r="U2569" s="413">
        <v>49543</v>
      </c>
      <c r="V2569" s="406">
        <v>1.7562561827935814E-2</v>
      </c>
      <c r="W2569" s="406">
        <v>1.7562779055397004E-2</v>
      </c>
      <c r="X2569" s="407">
        <f t="shared" si="88"/>
        <v>-2.1722746118904568E-3</v>
      </c>
      <c r="Z2569" s="400" t="s">
        <v>36</v>
      </c>
      <c r="AA2569" s="413">
        <v>49543</v>
      </c>
      <c r="AB2569" s="406">
        <v>1.8062741322926918E-2</v>
      </c>
      <c r="AC2569" s="406">
        <v>1.7948961099921838E-2</v>
      </c>
      <c r="AD2569" s="407">
        <f t="shared" si="89"/>
        <v>1.1378022300508051</v>
      </c>
    </row>
    <row r="2570" spans="20:30" x14ac:dyDescent="0.2">
      <c r="T2570" s="400" t="s">
        <v>36</v>
      </c>
      <c r="U2570" s="413">
        <v>49550</v>
      </c>
      <c r="V2570" s="406">
        <v>1.7552352111748246E-2</v>
      </c>
      <c r="W2570" s="406">
        <v>1.7552584789726343E-2</v>
      </c>
      <c r="X2570" s="407">
        <f t="shared" si="88"/>
        <v>-2.3267797809659041E-3</v>
      </c>
      <c r="Z2570" s="400" t="s">
        <v>36</v>
      </c>
      <c r="AA2570" s="413">
        <v>49550</v>
      </c>
      <c r="AB2570" s="406">
        <v>1.8049038715486757E-2</v>
      </c>
      <c r="AC2570" s="406">
        <v>1.7935399684391892E-2</v>
      </c>
      <c r="AD2570" s="407">
        <f t="shared" si="89"/>
        <v>1.1363903109486497</v>
      </c>
    </row>
    <row r="2571" spans="20:30" x14ac:dyDescent="0.2">
      <c r="T2571" s="400" t="s">
        <v>36</v>
      </c>
      <c r="U2571" s="413">
        <v>49557</v>
      </c>
      <c r="V2571" s="406">
        <v>1.7542047232255571E-2</v>
      </c>
      <c r="W2571" s="406">
        <v>1.7542294053781406E-2</v>
      </c>
      <c r="X2571" s="407">
        <f t="shared" si="88"/>
        <v>-2.468215258358275E-3</v>
      </c>
      <c r="Z2571" s="400" t="s">
        <v>36</v>
      </c>
      <c r="AA2571" s="413">
        <v>49557</v>
      </c>
      <c r="AB2571" s="406">
        <v>1.8035165713186491E-2</v>
      </c>
      <c r="AC2571" s="406">
        <v>1.7921691866363661E-2</v>
      </c>
      <c r="AD2571" s="407">
        <f t="shared" si="89"/>
        <v>1.1347384682282997</v>
      </c>
    </row>
    <row r="2572" spans="20:30" x14ac:dyDescent="0.2">
      <c r="T2572" s="400" t="s">
        <v>36</v>
      </c>
      <c r="U2572" s="413">
        <v>49564</v>
      </c>
      <c r="V2572" s="406">
        <v>1.7531647077294175E-2</v>
      </c>
      <c r="W2572" s="406">
        <v>1.7531906729795994E-2</v>
      </c>
      <c r="X2572" s="407">
        <f t="shared" si="88"/>
        <v>-2.5965250181891886E-3</v>
      </c>
      <c r="Z2572" s="400" t="s">
        <v>36</v>
      </c>
      <c r="AA2572" s="413">
        <v>49564</v>
      </c>
      <c r="AB2572" s="406">
        <v>1.8021121950428248E-2</v>
      </c>
      <c r="AC2572" s="406">
        <v>1.7907837374911723E-2</v>
      </c>
      <c r="AD2572" s="407">
        <f t="shared" si="89"/>
        <v>1.1328457551652502</v>
      </c>
    </row>
    <row r="2573" spans="20:30" x14ac:dyDescent="0.2">
      <c r="T2573" s="400" t="s">
        <v>36</v>
      </c>
      <c r="U2573" s="413">
        <v>49571</v>
      </c>
      <c r="V2573" s="406">
        <v>1.7521151534734651E-2</v>
      </c>
      <c r="W2573" s="406">
        <v>1.7521422700084398E-2</v>
      </c>
      <c r="X2573" s="407">
        <f t="shared" si="88"/>
        <v>-2.711653497473876E-3</v>
      </c>
      <c r="Z2573" s="400" t="s">
        <v>36</v>
      </c>
      <c r="AA2573" s="413">
        <v>49571</v>
      </c>
      <c r="AB2573" s="406">
        <v>1.8006907061589042E-2</v>
      </c>
      <c r="AC2573" s="406">
        <v>1.7893835939109228E-2</v>
      </c>
      <c r="AD2573" s="407">
        <f t="shared" si="89"/>
        <v>1.1307112247981379</v>
      </c>
    </row>
    <row r="2574" spans="20:30" x14ac:dyDescent="0.2">
      <c r="T2574" s="400" t="s">
        <v>36</v>
      </c>
      <c r="U2574" s="413">
        <v>49578</v>
      </c>
      <c r="V2574" s="406">
        <v>1.751056049241196E-2</v>
      </c>
      <c r="W2574" s="406">
        <v>1.7510841846948396E-2</v>
      </c>
      <c r="X2574" s="407">
        <f t="shared" si="88"/>
        <v>-2.8135453643621244E-3</v>
      </c>
      <c r="Z2574" s="400" t="s">
        <v>36</v>
      </c>
      <c r="AA2574" s="413">
        <v>49578</v>
      </c>
      <c r="AB2574" s="406">
        <v>1.7992520681055075E-2</v>
      </c>
      <c r="AC2574" s="406">
        <v>1.78796872879812E-2</v>
      </c>
      <c r="AD2574" s="407">
        <f t="shared" si="89"/>
        <v>1.1283339307387521</v>
      </c>
    </row>
    <row r="2575" spans="20:30" x14ac:dyDescent="0.2">
      <c r="T2575" s="400" t="s">
        <v>36</v>
      </c>
      <c r="U2575" s="413">
        <v>49585</v>
      </c>
      <c r="V2575" s="406">
        <v>1.7499873838183789E-2</v>
      </c>
      <c r="W2575" s="406">
        <v>1.7500164052631464E-2</v>
      </c>
      <c r="X2575" s="407">
        <f t="shared" si="88"/>
        <v>-2.90214447674908E-3</v>
      </c>
      <c r="Z2575" s="400" t="s">
        <v>36</v>
      </c>
      <c r="AA2575" s="413">
        <v>49585</v>
      </c>
      <c r="AB2575" s="406">
        <v>1.7977962443210659E-2</v>
      </c>
      <c r="AC2575" s="406">
        <v>1.786539115060919E-2</v>
      </c>
      <c r="AD2575" s="407">
        <f t="shared" si="89"/>
        <v>1.1257129260146965</v>
      </c>
    </row>
    <row r="2576" spans="20:30" x14ac:dyDescent="0.2">
      <c r="T2576" s="400" t="s">
        <v>36</v>
      </c>
      <c r="U2576" s="413">
        <v>49592</v>
      </c>
      <c r="V2576" s="406">
        <v>1.7489091459907413E-2</v>
      </c>
      <c r="W2576" s="406">
        <v>1.7489389199446086E-2</v>
      </c>
      <c r="X2576" s="407">
        <f t="shared" si="88"/>
        <v>-2.9773953867315295E-3</v>
      </c>
      <c r="Z2576" s="400" t="s">
        <v>36</v>
      </c>
      <c r="AA2576" s="413">
        <v>49592</v>
      </c>
      <c r="AB2576" s="406">
        <v>1.7963231982461362E-2</v>
      </c>
      <c r="AC2576" s="406">
        <v>1.7850947256027122E-2</v>
      </c>
      <c r="AD2576" s="407">
        <f t="shared" si="89"/>
        <v>1.1228472643423983</v>
      </c>
    </row>
    <row r="2577" spans="20:30" x14ac:dyDescent="0.2">
      <c r="T2577" s="400" t="s">
        <v>36</v>
      </c>
      <c r="U2577" s="413">
        <v>49599</v>
      </c>
      <c r="V2577" s="406">
        <v>1.7478213245439182E-2</v>
      </c>
      <c r="W2577" s="406">
        <v>1.7478517169645939E-2</v>
      </c>
      <c r="X2577" s="407">
        <f t="shared" si="88"/>
        <v>-3.0392420675637299E-3</v>
      </c>
      <c r="Z2577" s="400" t="s">
        <v>36</v>
      </c>
      <c r="AA2577" s="413">
        <v>49599</v>
      </c>
      <c r="AB2577" s="406">
        <v>1.7948328933164021E-2</v>
      </c>
      <c r="AC2577" s="406">
        <v>1.7836355333324925E-2</v>
      </c>
      <c r="AD2577" s="407">
        <f t="shared" si="89"/>
        <v>1.1197359983909638</v>
      </c>
    </row>
    <row r="2578" spans="20:30" x14ac:dyDescent="0.2">
      <c r="T2578" s="400" t="s">
        <v>36</v>
      </c>
      <c r="U2578" s="413">
        <v>49606</v>
      </c>
      <c r="V2578" s="406">
        <v>1.7467239082611784E-2</v>
      </c>
      <c r="W2578" s="406">
        <v>1.7467547845553606E-2</v>
      </c>
      <c r="X2578" s="407">
        <f t="shared" si="88"/>
        <v>-3.0876294182177744E-3</v>
      </c>
      <c r="Z2578" s="400" t="s">
        <v>36</v>
      </c>
      <c r="AA2578" s="413">
        <v>49606</v>
      </c>
      <c r="AB2578" s="406">
        <v>1.7933252929754472E-2</v>
      </c>
      <c r="AC2578" s="406">
        <v>1.7821615111533188E-2</v>
      </c>
      <c r="AD2578" s="407">
        <f t="shared" si="89"/>
        <v>1.1163781822128362</v>
      </c>
    </row>
    <row r="2579" spans="20:30" x14ac:dyDescent="0.2">
      <c r="T2579" s="400" t="s">
        <v>36</v>
      </c>
      <c r="U2579" s="413">
        <v>49613</v>
      </c>
      <c r="V2579" s="406">
        <v>1.7456168859292003E-2</v>
      </c>
      <c r="W2579" s="406">
        <v>1.7456481109421568E-2</v>
      </c>
      <c r="X2579" s="407">
        <f t="shared" si="88"/>
        <v>-3.1225012956520581E-3</v>
      </c>
      <c r="Z2579" s="400" t="s">
        <v>36</v>
      </c>
      <c r="AA2579" s="413">
        <v>49613</v>
      </c>
      <c r="AB2579" s="406">
        <v>1.791800360657381E-2</v>
      </c>
      <c r="AC2579" s="406">
        <v>1.7806726319727236E-2</v>
      </c>
      <c r="AD2579" s="407">
        <f t="shared" si="89"/>
        <v>1.1127728684657416</v>
      </c>
    </row>
    <row r="2580" spans="20:30" x14ac:dyDescent="0.2">
      <c r="T2580" s="400" t="s">
        <v>36</v>
      </c>
      <c r="U2580" s="413">
        <v>49620</v>
      </c>
      <c r="V2580" s="406">
        <v>1.7445002463346092E-2</v>
      </c>
      <c r="W2580" s="406">
        <v>1.7445316843548078E-2</v>
      </c>
      <c r="X2580" s="407">
        <f t="shared" si="88"/>
        <v>-3.1438020198573668E-3</v>
      </c>
      <c r="Z2580" s="400" t="s">
        <v>36</v>
      </c>
      <c r="AA2580" s="413">
        <v>49620</v>
      </c>
      <c r="AB2580" s="406">
        <v>1.7902580598042103E-2</v>
      </c>
      <c r="AC2580" s="406">
        <v>1.7791688686946194E-2</v>
      </c>
      <c r="AD2580" s="407">
        <f t="shared" si="89"/>
        <v>1.108919110959089</v>
      </c>
    </row>
    <row r="2581" spans="20:30" x14ac:dyDescent="0.2">
      <c r="T2581" s="400" t="s">
        <v>36</v>
      </c>
      <c r="U2581" s="413">
        <v>49627</v>
      </c>
      <c r="V2581" s="406">
        <v>1.7433739782593088E-2</v>
      </c>
      <c r="W2581" s="406">
        <v>1.7434054930218851E-2</v>
      </c>
      <c r="X2581" s="407">
        <f t="shared" si="88"/>
        <v>-3.1514762576304034E-3</v>
      </c>
      <c r="Z2581" s="400" t="s">
        <v>36</v>
      </c>
      <c r="AA2581" s="413">
        <v>49627</v>
      </c>
      <c r="AB2581" s="406">
        <v>1.7886983538530646E-2</v>
      </c>
      <c r="AC2581" s="406">
        <v>1.7776501942250444E-2</v>
      </c>
      <c r="AD2581" s="407">
        <f t="shared" si="89"/>
        <v>1.1048159628020138</v>
      </c>
    </row>
    <row r="2582" spans="20:30" x14ac:dyDescent="0.2">
      <c r="T2582" s="400" t="s">
        <v>36</v>
      </c>
      <c r="U2582" s="413">
        <v>49634</v>
      </c>
      <c r="V2582" s="406">
        <v>1.7422380704921029E-2</v>
      </c>
      <c r="W2582" s="406">
        <v>1.7422695251696003E-2</v>
      </c>
      <c r="X2582" s="407">
        <f t="shared" si="88"/>
        <v>-3.1454677497377848E-3</v>
      </c>
      <c r="Z2582" s="400" t="s">
        <v>36</v>
      </c>
      <c r="AA2582" s="413">
        <v>49634</v>
      </c>
      <c r="AB2582" s="406">
        <v>1.7871212062431915E-2</v>
      </c>
      <c r="AC2582" s="406">
        <v>1.7761165814722122E-2</v>
      </c>
      <c r="AD2582" s="407">
        <f t="shared" si="89"/>
        <v>1.1004624770979272</v>
      </c>
    </row>
    <row r="2583" spans="20:30" x14ac:dyDescent="0.2">
      <c r="T2583" s="400" t="s">
        <v>36</v>
      </c>
      <c r="U2583" s="413">
        <v>49641</v>
      </c>
      <c r="V2583" s="406">
        <v>1.7410925118159674E-2</v>
      </c>
      <c r="W2583" s="406">
        <v>1.7411237690287511E-2</v>
      </c>
      <c r="X2583" s="407">
        <f t="shared" si="88"/>
        <v>-3.1257212783700195E-3</v>
      </c>
      <c r="Z2583" s="400" t="s">
        <v>36</v>
      </c>
      <c r="AA2583" s="413">
        <v>49641</v>
      </c>
      <c r="AB2583" s="406">
        <v>1.7855265804136392E-2</v>
      </c>
      <c r="AC2583" s="406">
        <v>1.7745680033384101E-2</v>
      </c>
      <c r="AD2583" s="407">
        <f t="shared" si="89"/>
        <v>1.095857707522907</v>
      </c>
    </row>
    <row r="2584" spans="20:30" x14ac:dyDescent="0.2">
      <c r="T2584" s="400" t="s">
        <v>36</v>
      </c>
      <c r="U2584" s="413">
        <v>49648</v>
      </c>
      <c r="V2584" s="406">
        <v>1.7399372910172545E-2</v>
      </c>
      <c r="W2584" s="406">
        <v>1.7399682128265658E-2</v>
      </c>
      <c r="X2584" s="407">
        <f t="shared" si="88"/>
        <v>-3.0921809311343362E-3</v>
      </c>
      <c r="Z2584" s="400" t="s">
        <v>36</v>
      </c>
      <c r="AA2584" s="413">
        <v>49648</v>
      </c>
      <c r="AB2584" s="406">
        <v>1.7839144398020482E-2</v>
      </c>
      <c r="AC2584" s="406">
        <v>1.7730044327315213E-2</v>
      </c>
      <c r="AD2584" s="407">
        <f t="shared" si="89"/>
        <v>1.091000707052689</v>
      </c>
    </row>
    <row r="2585" spans="20:30" x14ac:dyDescent="0.2">
      <c r="T2585" s="400" t="s">
        <v>36</v>
      </c>
      <c r="U2585" s="413">
        <v>49655</v>
      </c>
      <c r="V2585" s="406">
        <v>1.738772396881107E-2</v>
      </c>
      <c r="W2585" s="406">
        <v>1.7388028447913755E-2</v>
      </c>
      <c r="X2585" s="407">
        <f t="shared" si="88"/>
        <v>-3.0447910268419087E-3</v>
      </c>
      <c r="Z2585" s="400" t="s">
        <v>36</v>
      </c>
      <c r="AA2585" s="413">
        <v>49655</v>
      </c>
      <c r="AB2585" s="406">
        <v>1.7822847478493199E-2</v>
      </c>
      <c r="AC2585" s="406">
        <v>1.7714258425558044E-2</v>
      </c>
      <c r="AD2585" s="407">
        <f t="shared" si="89"/>
        <v>1.0858905293515546</v>
      </c>
    </row>
    <row r="2586" spans="20:30" x14ac:dyDescent="0.2">
      <c r="T2586" s="400" t="s">
        <v>36</v>
      </c>
      <c r="U2586" s="413">
        <v>49662</v>
      </c>
      <c r="V2586" s="406">
        <v>1.7375978181902885E-2</v>
      </c>
      <c r="W2586" s="406">
        <v>1.7376276531514454E-2</v>
      </c>
      <c r="X2586" s="407">
        <f t="shared" si="88"/>
        <v>-2.9834961156813278E-3</v>
      </c>
      <c r="Z2586" s="400" t="s">
        <v>36</v>
      </c>
      <c r="AA2586" s="413">
        <v>49662</v>
      </c>
      <c r="AB2586" s="406">
        <v>1.7806374679926608E-2</v>
      </c>
      <c r="AC2586" s="406">
        <v>1.7698322057176714E-2</v>
      </c>
      <c r="AD2586" s="407">
        <f t="shared" si="89"/>
        <v>1.0805262274989416</v>
      </c>
    </row>
    <row r="2587" spans="20:30" x14ac:dyDescent="0.2">
      <c r="T2587" s="400" t="s">
        <v>36</v>
      </c>
      <c r="U2587" s="413">
        <v>49670</v>
      </c>
      <c r="V2587" s="406">
        <v>1.736328457570421E-2</v>
      </c>
      <c r="W2587" s="406">
        <v>1.7363574790722976E-2</v>
      </c>
      <c r="X2587" s="407">
        <f t="shared" si="88"/>
        <v>-2.9021501876669298E-3</v>
      </c>
      <c r="Z2587" s="400" t="s">
        <v>36</v>
      </c>
      <c r="AA2587" s="413">
        <v>49670</v>
      </c>
      <c r="AB2587" s="406">
        <v>1.7788527412604671E-2</v>
      </c>
      <c r="AC2587" s="406">
        <v>1.7681078170697372E-2</v>
      </c>
      <c r="AD2587" s="407">
        <f t="shared" si="89"/>
        <v>1.0744924190729879</v>
      </c>
    </row>
    <row r="2588" spans="20:30" x14ac:dyDescent="0.2">
      <c r="T2588" s="400" t="s">
        <v>36</v>
      </c>
      <c r="U2588" s="413">
        <v>49677</v>
      </c>
      <c r="V2588" s="406">
        <v>1.7364037068658644E-2</v>
      </c>
      <c r="W2588" s="406">
        <v>1.7364317794492622E-2</v>
      </c>
      <c r="X2588" s="407">
        <f t="shared" si="88"/>
        <v>-2.8072583397806272E-3</v>
      </c>
      <c r="Z2588" s="400" t="s">
        <v>36</v>
      </c>
      <c r="AA2588" s="413">
        <v>49677</v>
      </c>
      <c r="AB2588" s="406">
        <v>1.7784365068939295E-2</v>
      </c>
      <c r="AC2588" s="406">
        <v>1.7677464501244619E-2</v>
      </c>
      <c r="AD2588" s="407">
        <f t="shared" si="89"/>
        <v>1.0690056769467604</v>
      </c>
    </row>
    <row r="2589" spans="20:30" x14ac:dyDescent="0.2">
      <c r="T2589" s="400" t="s">
        <v>36</v>
      </c>
      <c r="U2589" s="413">
        <v>49684</v>
      </c>
      <c r="V2589" s="406">
        <v>1.7385933666942719E-2</v>
      </c>
      <c r="W2589" s="406">
        <v>1.7386204377332525E-2</v>
      </c>
      <c r="X2589" s="407">
        <f t="shared" si="88"/>
        <v>-2.7071038980613915E-3</v>
      </c>
      <c r="Z2589" s="400" t="s">
        <v>36</v>
      </c>
      <c r="AA2589" s="413">
        <v>49684</v>
      </c>
      <c r="AB2589" s="406">
        <v>1.7802093538339288E-2</v>
      </c>
      <c r="AC2589" s="406">
        <v>1.7695602376149731E-2</v>
      </c>
      <c r="AD2589" s="407">
        <f t="shared" si="89"/>
        <v>1.0649116218955714</v>
      </c>
    </row>
    <row r="2590" spans="20:30" x14ac:dyDescent="0.2">
      <c r="T2590" s="400" t="s">
        <v>36</v>
      </c>
      <c r="U2590" s="413">
        <v>49691</v>
      </c>
      <c r="V2590" s="406">
        <v>1.737375218543348E-2</v>
      </c>
      <c r="W2590" s="406">
        <v>1.7374010913510454E-2</v>
      </c>
      <c r="X2590" s="407">
        <f t="shared" si="88"/>
        <v>-2.587280769732192E-3</v>
      </c>
      <c r="Z2590" s="400" t="s">
        <v>36</v>
      </c>
      <c r="AA2590" s="413">
        <v>49691</v>
      </c>
      <c r="AB2590" s="406">
        <v>1.7784841065266829E-2</v>
      </c>
      <c r="AC2590" s="406">
        <v>1.7678994382650741E-2</v>
      </c>
      <c r="AD2590" s="407">
        <f t="shared" si="89"/>
        <v>1.0584668261608838</v>
      </c>
    </row>
    <row r="2591" spans="20:30" x14ac:dyDescent="0.2">
      <c r="T2591" s="400" t="s">
        <v>36</v>
      </c>
      <c r="U2591" s="413">
        <v>49698</v>
      </c>
      <c r="V2591" s="406">
        <v>1.7361906493613508E-2</v>
      </c>
      <c r="W2591" s="406">
        <v>1.7362151480692679E-2</v>
      </c>
      <c r="X2591" s="407">
        <f t="shared" si="88"/>
        <v>-2.4498707917181006E-3</v>
      </c>
      <c r="Z2591" s="400" t="s">
        <v>36</v>
      </c>
      <c r="AA2591" s="413">
        <v>49698</v>
      </c>
      <c r="AB2591" s="406">
        <v>1.7767410345861004E-2</v>
      </c>
      <c r="AC2591" s="406">
        <v>1.7662234113067166E-2</v>
      </c>
      <c r="AD2591" s="407">
        <f t="shared" si="89"/>
        <v>1.0517623279383825</v>
      </c>
    </row>
    <row r="2592" spans="20:30" x14ac:dyDescent="0.2">
      <c r="T2592" s="400" t="s">
        <v>36</v>
      </c>
      <c r="U2592" s="413">
        <v>49705</v>
      </c>
      <c r="V2592" s="406">
        <v>1.7353491443525316E-2</v>
      </c>
      <c r="W2592" s="406">
        <v>1.7353719188860407E-2</v>
      </c>
      <c r="X2592" s="407">
        <f t="shared" si="88"/>
        <v>-2.2774533509073436E-3</v>
      </c>
      <c r="Z2592" s="400" t="s">
        <v>36</v>
      </c>
      <c r="AA2592" s="413">
        <v>49705</v>
      </c>
      <c r="AB2592" s="406">
        <v>1.7749801013501283E-2</v>
      </c>
      <c r="AC2592" s="406">
        <v>1.7645321295687348E-2</v>
      </c>
      <c r="AD2592" s="407">
        <f t="shared" si="89"/>
        <v>1.0447971781393437</v>
      </c>
    </row>
    <row r="2593" spans="20:30" x14ac:dyDescent="0.2">
      <c r="T2593" s="400" t="s">
        <v>36</v>
      </c>
      <c r="U2593" s="413">
        <v>49712</v>
      </c>
      <c r="V2593" s="406">
        <v>1.7345783757787014E-2</v>
      </c>
      <c r="W2593" s="406">
        <v>1.7345994042435735E-2</v>
      </c>
      <c r="X2593" s="407">
        <f t="shared" si="88"/>
        <v>-2.1028464872174801E-3</v>
      </c>
      <c r="Z2593" s="400" t="s">
        <v>36</v>
      </c>
      <c r="AA2593" s="413">
        <v>49712</v>
      </c>
      <c r="AB2593" s="406">
        <v>1.7732012701565096E-2</v>
      </c>
      <c r="AC2593" s="406">
        <v>1.7628255658844641E-2</v>
      </c>
      <c r="AD2593" s="407">
        <f t="shared" si="89"/>
        <v>1.0375704272045509</v>
      </c>
    </row>
    <row r="2594" spans="20:30" x14ac:dyDescent="0.2">
      <c r="T2594" s="400" t="s">
        <v>36</v>
      </c>
      <c r="U2594" s="413">
        <v>49719</v>
      </c>
      <c r="V2594" s="406">
        <v>1.7338014773942256E-2</v>
      </c>
      <c r="W2594" s="406">
        <v>1.7338208081703711E-2</v>
      </c>
      <c r="X2594" s="407">
        <f t="shared" si="88"/>
        <v>-1.9330776145423667E-3</v>
      </c>
      <c r="Z2594" s="400" t="s">
        <v>36</v>
      </c>
      <c r="AA2594" s="413">
        <v>49719</v>
      </c>
      <c r="AB2594" s="406">
        <v>1.7714045043473698E-2</v>
      </c>
      <c r="AC2594" s="406">
        <v>1.7611036930858848E-2</v>
      </c>
      <c r="AD2594" s="407">
        <f t="shared" si="89"/>
        <v>1.0300811261484966</v>
      </c>
    </row>
    <row r="2595" spans="20:30" x14ac:dyDescent="0.2">
      <c r="T2595" s="400" t="s">
        <v>36</v>
      </c>
      <c r="U2595" s="413">
        <v>49726</v>
      </c>
      <c r="V2595" s="406">
        <v>1.7330184469425022E-2</v>
      </c>
      <c r="W2595" s="406">
        <v>1.7330361286291982E-2</v>
      </c>
      <c r="X2595" s="407">
        <f t="shared" si="88"/>
        <v>-1.7681686696052745E-3</v>
      </c>
      <c r="Z2595" s="400" t="s">
        <v>36</v>
      </c>
      <c r="AA2595" s="413">
        <v>49726</v>
      </c>
      <c r="AB2595" s="406">
        <v>1.7695897672564825E-2</v>
      </c>
      <c r="AC2595" s="406">
        <v>1.7593664840013314E-2</v>
      </c>
      <c r="AD2595" s="407">
        <f t="shared" si="89"/>
        <v>1.0223283255151108</v>
      </c>
    </row>
    <row r="2596" spans="20:30" x14ac:dyDescent="0.2">
      <c r="T2596" s="400" t="s">
        <v>36</v>
      </c>
      <c r="U2596" s="413">
        <v>49733</v>
      </c>
      <c r="V2596" s="406">
        <v>1.7322292821727075E-2</v>
      </c>
      <c r="W2596" s="406">
        <v>1.7322453635816363E-2</v>
      </c>
      <c r="X2596" s="407">
        <f t="shared" si="88"/>
        <v>-1.6081408928808605E-3</v>
      </c>
      <c r="Z2596" s="400" t="s">
        <v>36</v>
      </c>
      <c r="AA2596" s="413">
        <v>49733</v>
      </c>
      <c r="AB2596" s="406">
        <v>1.7677570222266684E-2</v>
      </c>
      <c r="AC2596" s="406">
        <v>1.7576139114670899E-2</v>
      </c>
      <c r="AD2596" s="407">
        <f t="shared" si="89"/>
        <v>1.0143110759578549</v>
      </c>
    </row>
    <row r="2597" spans="20:30" x14ac:dyDescent="0.2">
      <c r="T2597" s="400" t="s">
        <v>36</v>
      </c>
      <c r="U2597" s="413">
        <v>49740</v>
      </c>
      <c r="V2597" s="406">
        <v>1.7314339808281901E-2</v>
      </c>
      <c r="W2597" s="406">
        <v>1.731448510988081E-2</v>
      </c>
      <c r="X2597" s="407">
        <f t="shared" si="88"/>
        <v>-1.4530159890904781E-3</v>
      </c>
      <c r="Z2597" s="400" t="s">
        <v>36</v>
      </c>
      <c r="AA2597" s="413">
        <v>49740</v>
      </c>
      <c r="AB2597" s="406">
        <v>1.7659062325958666E-2</v>
      </c>
      <c r="AC2597" s="406">
        <v>1.755845948311148E-2</v>
      </c>
      <c r="AD2597" s="407">
        <f t="shared" si="89"/>
        <v>1.0060284284718612</v>
      </c>
    </row>
    <row r="2598" spans="20:30" x14ac:dyDescent="0.2">
      <c r="T2598" s="400" t="s">
        <v>36</v>
      </c>
      <c r="U2598" s="413">
        <v>49747</v>
      </c>
      <c r="V2598" s="406">
        <v>1.7306325406546193E-2</v>
      </c>
      <c r="W2598" s="406">
        <v>1.7306455688147301E-2</v>
      </c>
      <c r="X2598" s="407">
        <f t="shared" si="88"/>
        <v>-1.3028160110797882E-3</v>
      </c>
      <c r="Z2598" s="400" t="s">
        <v>36</v>
      </c>
      <c r="AA2598" s="413">
        <v>49747</v>
      </c>
      <c r="AB2598" s="406">
        <v>1.7640373616994786E-2</v>
      </c>
      <c r="AC2598" s="406">
        <v>1.7540625673648263E-2</v>
      </c>
      <c r="AD2598" s="407">
        <f t="shared" si="89"/>
        <v>0.99747943346523149</v>
      </c>
    </row>
    <row r="2599" spans="20:30" x14ac:dyDescent="0.2">
      <c r="T2599" s="400" t="s">
        <v>36</v>
      </c>
      <c r="U2599" s="413">
        <v>49754</v>
      </c>
      <c r="V2599" s="406">
        <v>1.7298249593999344E-2</v>
      </c>
      <c r="W2599" s="406">
        <v>1.7298365350184482E-2</v>
      </c>
      <c r="X2599" s="407">
        <f t="shared" si="88"/>
        <v>-1.1575618513726127E-3</v>
      </c>
      <c r="Z2599" s="400" t="s">
        <v>36</v>
      </c>
      <c r="AA2599" s="413">
        <v>49754</v>
      </c>
      <c r="AB2599" s="406">
        <v>1.7621503728796024E-2</v>
      </c>
      <c r="AC2599" s="406">
        <v>1.7522637414627253E-2</v>
      </c>
      <c r="AD2599" s="407">
        <f t="shared" si="89"/>
        <v>0.98866314168770397</v>
      </c>
    </row>
    <row r="2600" spans="20:30" x14ac:dyDescent="0.2">
      <c r="T2600" s="400" t="s">
        <v>36</v>
      </c>
      <c r="U2600" s="413">
        <v>49761</v>
      </c>
      <c r="V2600" s="406">
        <v>1.7290112348074177E-2</v>
      </c>
      <c r="W2600" s="406">
        <v>1.7290214075653679E-2</v>
      </c>
      <c r="X2600" s="407">
        <f t="shared" si="88"/>
        <v>-1.0172757950246969E-3</v>
      </c>
      <c r="Z2600" s="400" t="s">
        <v>36</v>
      </c>
      <c r="AA2600" s="413">
        <v>49761</v>
      </c>
      <c r="AB2600" s="406">
        <v>1.7602452294746208E-2</v>
      </c>
      <c r="AC2600" s="406">
        <v>1.7504494434334758E-2</v>
      </c>
      <c r="AD2600" s="407">
        <f t="shared" si="89"/>
        <v>0.97957860411449627</v>
      </c>
    </row>
    <row r="2601" spans="20:30" x14ac:dyDescent="0.2">
      <c r="T2601" s="400" t="s">
        <v>36</v>
      </c>
      <c r="U2601" s="413">
        <v>49768</v>
      </c>
      <c r="V2601" s="406">
        <v>1.7281913646261384E-2</v>
      </c>
      <c r="W2601" s="406">
        <v>1.7282001844169656E-2</v>
      </c>
      <c r="X2601" s="407">
        <f t="shared" si="88"/>
        <v>-8.8197908271886449E-4</v>
      </c>
      <c r="Z2601" s="400" t="s">
        <v>36</v>
      </c>
      <c r="AA2601" s="413">
        <v>49768</v>
      </c>
      <c r="AB2601" s="406">
        <v>1.7583218948215212E-2</v>
      </c>
      <c r="AC2601" s="406">
        <v>1.7486196461090241E-2</v>
      </c>
      <c r="AD2601" s="407">
        <f t="shared" si="89"/>
        <v>0.97022487124970991</v>
      </c>
    </row>
    <row r="2602" spans="20:30" x14ac:dyDescent="0.2">
      <c r="T2602" s="400" t="s">
        <v>36</v>
      </c>
      <c r="U2602" s="413">
        <v>49775</v>
      </c>
      <c r="V2602" s="406">
        <v>1.7273653466004797E-2</v>
      </c>
      <c r="W2602" s="406">
        <v>1.7273728635335144E-2</v>
      </c>
      <c r="X2602" s="407">
        <f t="shared" si="88"/>
        <v>-7.5169330347041319E-4</v>
      </c>
      <c r="Z2602" s="400" t="s">
        <v>36</v>
      </c>
      <c r="AA2602" s="413">
        <v>49775</v>
      </c>
      <c r="AB2602" s="406">
        <v>1.7563803322593479E-2</v>
      </c>
      <c r="AC2602" s="406">
        <v>1.7467743223222802E-2</v>
      </c>
      <c r="AD2602" s="407">
        <f t="shared" si="89"/>
        <v>0.96060099370676855</v>
      </c>
    </row>
    <row r="2603" spans="20:30" x14ac:dyDescent="0.2">
      <c r="T2603" s="400" t="s">
        <v>36</v>
      </c>
      <c r="U2603" s="413">
        <v>49782</v>
      </c>
      <c r="V2603" s="406">
        <v>1.7265331784748456E-2</v>
      </c>
      <c r="W2603" s="406">
        <v>1.726539442878788E-2</v>
      </c>
      <c r="X2603" s="407">
        <f t="shared" si="88"/>
        <v>-6.2644039424547548E-4</v>
      </c>
      <c r="Z2603" s="400" t="s">
        <v>36</v>
      </c>
      <c r="AA2603" s="413">
        <v>49782</v>
      </c>
      <c r="AB2603" s="406">
        <v>1.7544205051281053E-2</v>
      </c>
      <c r="AC2603" s="406">
        <v>1.7449134449036997E-2</v>
      </c>
      <c r="AD2603" s="407">
        <f t="shared" si="89"/>
        <v>0.95070602244055891</v>
      </c>
    </row>
    <row r="2604" spans="20:30" x14ac:dyDescent="0.2">
      <c r="T2604" s="400" t="s">
        <v>36</v>
      </c>
      <c r="U2604" s="413">
        <v>49789</v>
      </c>
      <c r="V2604" s="406">
        <v>1.7256948579982105E-2</v>
      </c>
      <c r="W2604" s="406">
        <v>1.7256999204141699E-2</v>
      </c>
      <c r="X2604" s="407">
        <f t="shared" si="88"/>
        <v>-5.0624159593504192E-4</v>
      </c>
      <c r="Z2604" s="400" t="s">
        <v>36</v>
      </c>
      <c r="AA2604" s="413">
        <v>49789</v>
      </c>
      <c r="AB2604" s="406">
        <v>1.7524423767651807E-2</v>
      </c>
      <c r="AC2604" s="406">
        <v>1.7430369866846741E-2</v>
      </c>
      <c r="AD2604" s="407">
        <f t="shared" si="89"/>
        <v>0.94053900805066148</v>
      </c>
    </row>
    <row r="2605" spans="20:30" x14ac:dyDescent="0.2">
      <c r="T2605" s="400" t="s">
        <v>36</v>
      </c>
      <c r="U2605" s="413">
        <v>49797</v>
      </c>
      <c r="V2605" s="406">
        <v>1.7247897491648727E-2</v>
      </c>
      <c r="W2605" s="406">
        <v>1.7247935807203404E-2</v>
      </c>
      <c r="X2605" s="407">
        <f t="shared" si="88"/>
        <v>-3.8315554676954244E-4</v>
      </c>
      <c r="Z2605" s="400" t="s">
        <v>36</v>
      </c>
      <c r="AA2605" s="413">
        <v>49797</v>
      </c>
      <c r="AB2605" s="406">
        <v>1.7503023686993243E-2</v>
      </c>
      <c r="AC2605" s="406">
        <v>1.7410089754977109E-2</v>
      </c>
      <c r="AD2605" s="407">
        <f t="shared" si="89"/>
        <v>0.92933932016134313</v>
      </c>
    </row>
    <row r="2606" spans="20:30" x14ac:dyDescent="0.2">
      <c r="T2606" s="400" t="s">
        <v>36</v>
      </c>
      <c r="U2606" s="413">
        <v>49804</v>
      </c>
      <c r="V2606" s="406">
        <v>1.7238777293889392E-2</v>
      </c>
      <c r="W2606" s="406">
        <v>1.7238803873195065E-2</v>
      </c>
      <c r="X2606" s="407">
        <f t="shared" si="88"/>
        <v>-2.6579305673068987E-4</v>
      </c>
      <c r="Z2606" s="400" t="s">
        <v>36</v>
      </c>
      <c r="AA2606" s="413">
        <v>49804</v>
      </c>
      <c r="AB2606" s="406">
        <v>1.7481417331973642E-2</v>
      </c>
      <c r="AC2606" s="406">
        <v>1.7389634124886713E-2</v>
      </c>
      <c r="AD2606" s="407">
        <f t="shared" si="89"/>
        <v>0.91783207086928997</v>
      </c>
    </row>
    <row r="2607" spans="20:30" x14ac:dyDescent="0.2">
      <c r="T2607" s="400" t="s">
        <v>36</v>
      </c>
      <c r="U2607" s="413">
        <v>49811</v>
      </c>
      <c r="V2607" s="406">
        <v>1.7230200582712067E-2</v>
      </c>
      <c r="W2607" s="406">
        <v>1.723021674472007E-2</v>
      </c>
      <c r="X2607" s="407">
        <f t="shared" si="88"/>
        <v>-1.616200800275136E-4</v>
      </c>
      <c r="Z2607" s="400" t="s">
        <v>36</v>
      </c>
      <c r="AA2607" s="413">
        <v>49811</v>
      </c>
      <c r="AB2607" s="406">
        <v>1.7461058480044794E-2</v>
      </c>
      <c r="AC2607" s="406">
        <v>1.7370378091675423E-2</v>
      </c>
      <c r="AD2607" s="407">
        <f t="shared" si="89"/>
        <v>0.90680388369370624</v>
      </c>
    </row>
    <row r="2608" spans="20:30" x14ac:dyDescent="0.2">
      <c r="T2608" s="400" t="s">
        <v>36</v>
      </c>
      <c r="U2608" s="413">
        <v>49818</v>
      </c>
      <c r="V2608" s="406">
        <v>1.7221562254635562E-2</v>
      </c>
      <c r="W2608" s="406">
        <v>1.7221568513729232E-2</v>
      </c>
      <c r="X2608" s="407">
        <f t="shared" si="88"/>
        <v>-6.2590936704409739E-5</v>
      </c>
      <c r="Z2608" s="400" t="s">
        <v>36</v>
      </c>
      <c r="AA2608" s="413">
        <v>49818</v>
      </c>
      <c r="AB2608" s="406">
        <v>1.7440515096990208E-2</v>
      </c>
      <c r="AC2608" s="406">
        <v>1.7350965124921465E-2</v>
      </c>
      <c r="AD2608" s="407">
        <f t="shared" si="89"/>
        <v>0.89549972068742734</v>
      </c>
    </row>
    <row r="2609" spans="20:30" x14ac:dyDescent="0.2">
      <c r="T2609" s="400" t="s">
        <v>36</v>
      </c>
      <c r="U2609" s="413">
        <v>49825</v>
      </c>
      <c r="V2609" s="406">
        <v>1.7212862287113613E-2</v>
      </c>
      <c r="W2609" s="406">
        <v>1.7212859159835215E-2</v>
      </c>
      <c r="X2609" s="407">
        <f t="shared" si="88"/>
        <v>3.1272783980462737E-5</v>
      </c>
      <c r="Z2609" s="400" t="s">
        <v>36</v>
      </c>
      <c r="AA2609" s="413">
        <v>49825</v>
      </c>
      <c r="AB2609" s="406">
        <v>1.7419786816170908E-2</v>
      </c>
      <c r="AC2609" s="406">
        <v>1.7331394952917897E-2</v>
      </c>
      <c r="AD2609" s="407">
        <f t="shared" si="89"/>
        <v>0.88391863253010905</v>
      </c>
    </row>
    <row r="2610" spans="20:30" x14ac:dyDescent="0.2">
      <c r="T2610" s="400" t="s">
        <v>36</v>
      </c>
      <c r="U2610" s="413">
        <v>49832</v>
      </c>
      <c r="V2610" s="406">
        <v>1.7204100657588414E-2</v>
      </c>
      <c r="W2610" s="406">
        <v>1.7204088662650757E-2</v>
      </c>
      <c r="X2610" s="407">
        <f t="shared" si="88"/>
        <v>1.1994937657716642E-4</v>
      </c>
      <c r="Z2610" s="400" t="s">
        <v>36</v>
      </c>
      <c r="AA2610" s="413">
        <v>49832</v>
      </c>
      <c r="AB2610" s="406">
        <v>1.739887327098049E-2</v>
      </c>
      <c r="AC2610" s="406">
        <v>1.7311667303991071E-2</v>
      </c>
      <c r="AD2610" s="407">
        <f t="shared" si="89"/>
        <v>0.87205966989419015</v>
      </c>
    </row>
    <row r="2611" spans="20:30" x14ac:dyDescent="0.2">
      <c r="T2611" s="400" t="s">
        <v>36</v>
      </c>
      <c r="U2611" s="413">
        <v>49839</v>
      </c>
      <c r="V2611" s="406">
        <v>1.7195277343548164E-2</v>
      </c>
      <c r="W2611" s="406">
        <v>1.7195257001822974E-2</v>
      </c>
      <c r="X2611" s="407">
        <f t="shared" si="88"/>
        <v>2.0341725189693127E-4</v>
      </c>
      <c r="Z2611" s="400" t="s">
        <v>36</v>
      </c>
      <c r="AA2611" s="413">
        <v>49839</v>
      </c>
      <c r="AB2611" s="406">
        <v>1.7377774094821413E-2</v>
      </c>
      <c r="AC2611" s="406">
        <v>1.7291781906453703E-2</v>
      </c>
      <c r="AD2611" s="407">
        <f t="shared" si="89"/>
        <v>0.85992188367710332</v>
      </c>
    </row>
    <row r="2612" spans="20:30" x14ac:dyDescent="0.2">
      <c r="T2612" s="400" t="s">
        <v>36</v>
      </c>
      <c r="U2612" s="413">
        <v>49846</v>
      </c>
      <c r="V2612" s="406">
        <v>1.718639232242293E-2</v>
      </c>
      <c r="W2612" s="406">
        <v>1.7186364156952499E-2</v>
      </c>
      <c r="X2612" s="407">
        <f t="shared" si="88"/>
        <v>2.8165470431634754E-4</v>
      </c>
      <c r="Z2612" s="400" t="s">
        <v>36</v>
      </c>
      <c r="AA2612" s="413">
        <v>49846</v>
      </c>
      <c r="AB2612" s="406">
        <v>1.7356488921047294E-2</v>
      </c>
      <c r="AC2612" s="406">
        <v>1.7271738488616826E-2</v>
      </c>
      <c r="AD2612" s="407">
        <f t="shared" si="89"/>
        <v>0.84750432430467926</v>
      </c>
    </row>
    <row r="2613" spans="20:30" x14ac:dyDescent="0.2">
      <c r="T2613" s="400" t="s">
        <v>36</v>
      </c>
      <c r="U2613" s="413">
        <v>49853</v>
      </c>
      <c r="V2613" s="406">
        <v>1.7177445571688887E-2</v>
      </c>
      <c r="W2613" s="406">
        <v>1.7177410107662831E-2</v>
      </c>
      <c r="X2613" s="407">
        <f t="shared" si="88"/>
        <v>3.5464026056086784E-4</v>
      </c>
      <c r="Z2613" s="400" t="s">
        <v>36</v>
      </c>
      <c r="AA2613" s="413">
        <v>49853</v>
      </c>
      <c r="AB2613" s="406">
        <v>1.7335017383090307E-2</v>
      </c>
      <c r="AC2613" s="406">
        <v>1.7251536778812727E-2</v>
      </c>
      <c r="AD2613" s="407">
        <f t="shared" si="89"/>
        <v>0.83480604277579729</v>
      </c>
    </row>
    <row r="2614" spans="20:30" x14ac:dyDescent="0.2">
      <c r="T2614" s="400" t="s">
        <v>36</v>
      </c>
      <c r="U2614" s="413">
        <v>49860</v>
      </c>
      <c r="V2614" s="406">
        <v>1.7168437068798899E-2</v>
      </c>
      <c r="W2614" s="406">
        <v>1.7168394833577402E-2</v>
      </c>
      <c r="X2614" s="407">
        <f t="shared" si="88"/>
        <v>4.2235221497238795E-4</v>
      </c>
      <c r="Z2614" s="400" t="s">
        <v>36</v>
      </c>
      <c r="AA2614" s="413">
        <v>49860</v>
      </c>
      <c r="AB2614" s="406">
        <v>1.7313359114287344E-2</v>
      </c>
      <c r="AC2614" s="406">
        <v>1.7231176505325563E-2</v>
      </c>
      <c r="AD2614" s="407">
        <f t="shared" si="89"/>
        <v>0.82182608961780401</v>
      </c>
    </row>
    <row r="2615" spans="20:30" x14ac:dyDescent="0.2">
      <c r="T2615" s="400" t="s">
        <v>36</v>
      </c>
      <c r="U2615" s="413">
        <v>49867</v>
      </c>
      <c r="V2615" s="406">
        <v>1.7159366791217059E-2</v>
      </c>
      <c r="W2615" s="406">
        <v>1.715931831433086E-2</v>
      </c>
      <c r="X2615" s="407">
        <f t="shared" si="88"/>
        <v>4.8476886199688707E-4</v>
      </c>
      <c r="Z2615" s="400" t="s">
        <v>36</v>
      </c>
      <c r="AA2615" s="413">
        <v>49867</v>
      </c>
      <c r="AB2615" s="406">
        <v>1.7291513748053773E-2</v>
      </c>
      <c r="AC2615" s="406">
        <v>1.7210657396507126E-2</v>
      </c>
      <c r="AD2615" s="407">
        <f t="shared" si="89"/>
        <v>0.80856351546646632</v>
      </c>
    </row>
    <row r="2616" spans="20:30" x14ac:dyDescent="0.2">
      <c r="T2616" s="400" t="s">
        <v>36</v>
      </c>
      <c r="U2616" s="413">
        <v>49874</v>
      </c>
      <c r="V2616" s="406">
        <v>1.7150234716407281E-2</v>
      </c>
      <c r="W2616" s="406">
        <v>1.7150180529522868E-2</v>
      </c>
      <c r="X2616" s="407">
        <f t="shared" si="88"/>
        <v>5.418688441352626E-4</v>
      </c>
      <c r="Z2616" s="400" t="s">
        <v>36</v>
      </c>
      <c r="AA2616" s="413">
        <v>49874</v>
      </c>
      <c r="AB2616" s="406">
        <v>1.7269480917755986E-2</v>
      </c>
      <c r="AC2616" s="406">
        <v>1.7189979180637738E-2</v>
      </c>
      <c r="AD2616" s="407">
        <f t="shared" si="89"/>
        <v>0.79501737118247573</v>
      </c>
    </row>
    <row r="2617" spans="20:30" x14ac:dyDescent="0.2">
      <c r="T2617" s="400" t="s">
        <v>36</v>
      </c>
      <c r="U2617" s="413">
        <v>49881</v>
      </c>
      <c r="V2617" s="406">
        <v>1.7141040821810123E-2</v>
      </c>
      <c r="W2617" s="406">
        <v>1.7140981458787764E-2</v>
      </c>
      <c r="X2617" s="407">
        <f t="shared" si="88"/>
        <v>5.9363022358871476E-4</v>
      </c>
      <c r="Z2617" s="400" t="s">
        <v>36</v>
      </c>
      <c r="AA2617" s="413">
        <v>49881</v>
      </c>
      <c r="AB2617" s="406">
        <v>1.7247260256815854E-2</v>
      </c>
      <c r="AC2617" s="406">
        <v>1.7169141586065577E-2</v>
      </c>
      <c r="AD2617" s="407">
        <f t="shared" si="89"/>
        <v>0.78118670750276786</v>
      </c>
    </row>
    <row r="2618" spans="20:30" x14ac:dyDescent="0.2">
      <c r="T2618" s="400" t="s">
        <v>36</v>
      </c>
      <c r="U2618" s="413">
        <v>49888</v>
      </c>
      <c r="V2618" s="406">
        <v>1.7131785084900323E-2</v>
      </c>
      <c r="W2618" s="406">
        <v>1.7131721081724449E-2</v>
      </c>
      <c r="X2618" s="407">
        <f t="shared" si="88"/>
        <v>6.4003175873766915E-4</v>
      </c>
      <c r="Z2618" s="400" t="s">
        <v>36</v>
      </c>
      <c r="AA2618" s="413">
        <v>49888</v>
      </c>
      <c r="AB2618" s="406">
        <v>1.7224851398594185E-2</v>
      </c>
      <c r="AC2618" s="406">
        <v>1.714814434107851E-2</v>
      </c>
      <c r="AD2618" s="407">
        <f t="shared" si="89"/>
        <v>0.76707057515675026</v>
      </c>
    </row>
    <row r="2619" spans="20:30" x14ac:dyDescent="0.2">
      <c r="T2619" s="400" t="s">
        <v>36</v>
      </c>
      <c r="U2619" s="413">
        <v>49895</v>
      </c>
      <c r="V2619" s="406">
        <v>1.7122467483129782E-2</v>
      </c>
      <c r="W2619" s="406">
        <v>1.7122399377990226E-2</v>
      </c>
      <c r="X2619" s="407">
        <f t="shared" si="88"/>
        <v>6.8105139555685312E-4</v>
      </c>
      <c r="Z2619" s="400" t="s">
        <v>36</v>
      </c>
      <c r="AA2619" s="413">
        <v>49895</v>
      </c>
      <c r="AB2619" s="406">
        <v>1.7202253976461336E-2</v>
      </c>
      <c r="AC2619" s="406">
        <v>1.7126987173997917E-2</v>
      </c>
      <c r="AD2619" s="407">
        <f t="shared" si="89"/>
        <v>0.75266802463419546</v>
      </c>
    </row>
    <row r="2620" spans="20:30" x14ac:dyDescent="0.2">
      <c r="T2620" s="400" t="s">
        <v>36</v>
      </c>
      <c r="U2620" s="413">
        <v>49902</v>
      </c>
      <c r="V2620" s="406">
        <v>1.7113087993972976E-2</v>
      </c>
      <c r="W2620" s="406">
        <v>1.7113016327183723E-2</v>
      </c>
      <c r="X2620" s="407">
        <f t="shared" si="88"/>
        <v>7.1666789253077567E-4</v>
      </c>
      <c r="Z2620" s="400" t="s">
        <v>36</v>
      </c>
      <c r="AA2620" s="413">
        <v>49902</v>
      </c>
      <c r="AB2620" s="406">
        <v>1.7179467623854226E-2</v>
      </c>
      <c r="AC2620" s="406">
        <v>1.7105669813154485E-2</v>
      </c>
      <c r="AD2620" s="407">
        <f t="shared" si="89"/>
        <v>0.73797810699740429</v>
      </c>
    </row>
    <row r="2621" spans="20:30" x14ac:dyDescent="0.2">
      <c r="T2621" s="400" t="s">
        <v>36</v>
      </c>
      <c r="U2621" s="413">
        <v>49909</v>
      </c>
      <c r="V2621" s="406">
        <v>1.7103646594857812E-2</v>
      </c>
      <c r="W2621" s="406">
        <v>1.7103571908938266E-2</v>
      </c>
      <c r="X2621" s="407">
        <f t="shared" si="88"/>
        <v>7.4685919546069179E-4</v>
      </c>
      <c r="Z2621" s="400" t="s">
        <v>36</v>
      </c>
      <c r="AA2621" s="413">
        <v>49909</v>
      </c>
      <c r="AB2621" s="406">
        <v>1.7156491974102728E-2</v>
      </c>
      <c r="AC2621" s="406">
        <v>1.7084191986853868E-2</v>
      </c>
      <c r="AD2621" s="407">
        <f t="shared" si="89"/>
        <v>0.7229998724886042</v>
      </c>
    </row>
    <row r="2622" spans="20:30" x14ac:dyDescent="0.2">
      <c r="T2622" s="400" t="s">
        <v>36</v>
      </c>
      <c r="U2622" s="413">
        <v>49916</v>
      </c>
      <c r="V2622" s="406">
        <v>1.7094143263281705E-2</v>
      </c>
      <c r="W2622" s="406">
        <v>1.7094066102852235E-2</v>
      </c>
      <c r="X2622" s="407">
        <f t="shared" si="88"/>
        <v>7.7160429469425029E-4</v>
      </c>
      <c r="Z2622" s="400" t="s">
        <v>36</v>
      </c>
      <c r="AA2622" s="413">
        <v>49916</v>
      </c>
      <c r="AB2622" s="406">
        <v>1.713332666063859E-2</v>
      </c>
      <c r="AC2622" s="406">
        <v>1.70625534233999E-2</v>
      </c>
      <c r="AD2622" s="407">
        <f t="shared" si="89"/>
        <v>0.70773237238690168</v>
      </c>
    </row>
    <row r="2623" spans="20:30" x14ac:dyDescent="0.2">
      <c r="T2623" s="400" t="s">
        <v>36</v>
      </c>
      <c r="U2623" s="413">
        <v>49923</v>
      </c>
      <c r="V2623" s="406">
        <v>1.7084577976671799E-2</v>
      </c>
      <c r="W2623" s="406">
        <v>1.7084498888569798E-2</v>
      </c>
      <c r="X2623" s="407">
        <f t="shared" si="88"/>
        <v>7.9088102001440008E-4</v>
      </c>
      <c r="Z2623" s="400" t="s">
        <v>36</v>
      </c>
      <c r="AA2623" s="413">
        <v>49923</v>
      </c>
      <c r="AB2623" s="406">
        <v>1.7109971316809192E-2</v>
      </c>
      <c r="AC2623" s="406">
        <v>1.7040753851105699E-2</v>
      </c>
      <c r="AD2623" s="407">
        <f t="shared" si="89"/>
        <v>0.6921746570349302</v>
      </c>
    </row>
    <row r="2624" spans="20:30" x14ac:dyDescent="0.2">
      <c r="T2624" s="400" t="s">
        <v>36</v>
      </c>
      <c r="U2624" s="413">
        <v>49930</v>
      </c>
      <c r="V2624" s="406">
        <v>1.7074950712513623E-2</v>
      </c>
      <c r="W2624" s="406">
        <v>1.7074870245712276E-2</v>
      </c>
      <c r="X2624" s="407">
        <f t="shared" si="88"/>
        <v>8.0466801347101047E-4</v>
      </c>
      <c r="Z2624" s="400" t="s">
        <v>36</v>
      </c>
      <c r="AA2624" s="413">
        <v>49930</v>
      </c>
      <c r="AB2624" s="406">
        <v>1.7086425576029424E-2</v>
      </c>
      <c r="AC2624" s="406">
        <v>1.7018792998306248E-2</v>
      </c>
      <c r="AD2624" s="407">
        <f t="shared" si="89"/>
        <v>0.67632577723176346</v>
      </c>
    </row>
    <row r="2625" spans="20:30" x14ac:dyDescent="0.2">
      <c r="T2625" s="400" t="s">
        <v>36</v>
      </c>
      <c r="U2625" s="413">
        <v>49937</v>
      </c>
      <c r="V2625" s="406">
        <v>1.7065261448245654E-2</v>
      </c>
      <c r="W2625" s="406">
        <v>1.7065180153888762E-2</v>
      </c>
      <c r="X2625" s="407">
        <f t="shared" si="88"/>
        <v>8.1294356892025466E-4</v>
      </c>
      <c r="Z2625" s="400" t="s">
        <v>36</v>
      </c>
      <c r="AA2625" s="413">
        <v>49937</v>
      </c>
      <c r="AB2625" s="406">
        <v>1.706268907167623E-2</v>
      </c>
      <c r="AC2625" s="406">
        <v>1.6996670593310975E-2</v>
      </c>
      <c r="AD2625" s="407">
        <f t="shared" si="89"/>
        <v>0.66018478365254674</v>
      </c>
    </row>
    <row r="2626" spans="20:30" x14ac:dyDescent="0.2">
      <c r="T2626" s="400" t="s">
        <v>36</v>
      </c>
      <c r="U2626" s="413">
        <v>49944</v>
      </c>
      <c r="V2626" s="406">
        <v>1.7055510161329435E-2</v>
      </c>
      <c r="W2626" s="406">
        <v>1.7055428592719819E-2</v>
      </c>
      <c r="X2626" s="407">
        <f t="shared" si="88"/>
        <v>8.1568609616722298E-4</v>
      </c>
      <c r="Z2626" s="400" t="s">
        <v>36</v>
      </c>
      <c r="AA2626" s="413">
        <v>49944</v>
      </c>
      <c r="AB2626" s="406">
        <v>1.7038761437135515E-2</v>
      </c>
      <c r="AC2626" s="406">
        <v>1.6974386364427441E-2</v>
      </c>
      <c r="AD2626" s="407">
        <f t="shared" si="89"/>
        <v>0.64375072708074133</v>
      </c>
    </row>
    <row r="2627" spans="20:30" x14ac:dyDescent="0.2">
      <c r="T2627" s="400" t="s">
        <v>36</v>
      </c>
      <c r="U2627" s="413">
        <v>49951</v>
      </c>
      <c r="V2627" s="406">
        <v>1.7045696829237986E-2</v>
      </c>
      <c r="W2627" s="406">
        <v>1.7045615541837474E-2</v>
      </c>
      <c r="X2627" s="407">
        <f t="shared" si="88"/>
        <v>8.128740051210892E-4</v>
      </c>
      <c r="Z2627" s="400" t="s">
        <v>36</v>
      </c>
      <c r="AA2627" s="413">
        <v>49951</v>
      </c>
      <c r="AB2627" s="406">
        <v>1.7014642305790494E-2</v>
      </c>
      <c r="AC2627" s="406">
        <v>1.6951940039972972E-2</v>
      </c>
      <c r="AD2627" s="407">
        <f t="shared" si="89"/>
        <v>0.62702265817522052</v>
      </c>
    </row>
    <row r="2628" spans="20:30" x14ac:dyDescent="0.2">
      <c r="T2628" s="400" t="s">
        <v>36</v>
      </c>
      <c r="U2628" s="413">
        <v>49958</v>
      </c>
      <c r="V2628" s="406">
        <v>1.7035821429420478E-2</v>
      </c>
      <c r="W2628" s="406">
        <v>1.7035740980861538E-2</v>
      </c>
      <c r="X2628" s="407">
        <f t="shared" si="88"/>
        <v>8.0448558939516523E-4</v>
      </c>
      <c r="Z2628" s="400" t="s">
        <v>36</v>
      </c>
      <c r="AA2628" s="413">
        <v>49958</v>
      </c>
      <c r="AB2628" s="406">
        <v>1.6990331311044448E-2</v>
      </c>
      <c r="AC2628" s="406">
        <v>1.6929331348274103E-2</v>
      </c>
      <c r="AD2628" s="407">
        <f t="shared" si="89"/>
        <v>0.60999962770345162</v>
      </c>
    </row>
    <row r="2629" spans="20:30" x14ac:dyDescent="0.2">
      <c r="T2629" s="400" t="s">
        <v>36</v>
      </c>
      <c r="U2629" s="413">
        <v>49965</v>
      </c>
      <c r="V2629" s="406">
        <v>1.7025883939338037E-2</v>
      </c>
      <c r="W2629" s="406">
        <v>1.702580488938896E-2</v>
      </c>
      <c r="X2629" s="407">
        <f t="shared" si="88"/>
        <v>7.9049949076176462E-4</v>
      </c>
      <c r="Z2629" s="400" t="s">
        <v>36</v>
      </c>
      <c r="AA2629" s="413">
        <v>49965</v>
      </c>
      <c r="AB2629" s="406">
        <v>1.6965828086252015E-2</v>
      </c>
      <c r="AC2629" s="406">
        <v>1.690656001762119E-2</v>
      </c>
      <c r="AD2629" s="407">
        <f t="shared" si="89"/>
        <v>0.59268068630824455</v>
      </c>
    </row>
    <row r="2630" spans="20:30" x14ac:dyDescent="0.2">
      <c r="T2630" s="400" t="s">
        <v>36</v>
      </c>
      <c r="U2630" s="413">
        <v>49972</v>
      </c>
      <c r="V2630" s="406">
        <v>1.7015884336439552E-2</v>
      </c>
      <c r="W2630" s="406">
        <v>1.7015807247085693E-2</v>
      </c>
      <c r="X2630" s="407">
        <f t="shared" si="88"/>
        <v>7.7089353858750265E-4</v>
      </c>
      <c r="Z2630" s="400" t="s">
        <v>36</v>
      </c>
      <c r="AA2630" s="413">
        <v>49972</v>
      </c>
      <c r="AB2630" s="406">
        <v>1.6941132264845889E-2</v>
      </c>
      <c r="AC2630" s="406">
        <v>1.688362577634861E-2</v>
      </c>
      <c r="AD2630" s="407">
        <f t="shared" si="89"/>
        <v>0.57506488497279662</v>
      </c>
    </row>
    <row r="2631" spans="20:30" x14ac:dyDescent="0.2">
      <c r="T2631" s="400" t="s">
        <v>36</v>
      </c>
      <c r="U2631" s="413">
        <v>49979</v>
      </c>
      <c r="V2631" s="406">
        <v>1.7005822598208601E-2</v>
      </c>
      <c r="W2631" s="406">
        <v>1.7005748033536324E-2</v>
      </c>
      <c r="X2631" s="407">
        <f t="shared" si="88"/>
        <v>7.4564672276900001E-4</v>
      </c>
      <c r="Z2631" s="400" t="s">
        <v>36</v>
      </c>
      <c r="AA2631" s="413">
        <v>49979</v>
      </c>
      <c r="AB2631" s="406">
        <v>1.6916243480151593E-2</v>
      </c>
      <c r="AC2631" s="406">
        <v>1.6860528352765636E-2</v>
      </c>
      <c r="AD2631" s="407">
        <f t="shared" si="89"/>
        <v>0.55715127385957275</v>
      </c>
    </row>
    <row r="2632" spans="20:30" x14ac:dyDescent="0.2">
      <c r="T2632" s="400" t="s">
        <v>36</v>
      </c>
      <c r="U2632" s="413">
        <v>49986</v>
      </c>
      <c r="V2632" s="406">
        <v>1.6995698702082087E-2</v>
      </c>
      <c r="W2632" s="406">
        <v>1.6995627228371626E-2</v>
      </c>
      <c r="X2632" s="407">
        <f t="shared" ref="X2632:X2695" si="90">(V2632-W2632)*10000</f>
        <v>7.1473710460540074E-4</v>
      </c>
      <c r="Z2632" s="400" t="s">
        <v>36</v>
      </c>
      <c r="AA2632" s="413">
        <v>49986</v>
      </c>
      <c r="AB2632" s="406">
        <v>1.6891161365607862E-2</v>
      </c>
      <c r="AC2632" s="406">
        <v>1.6837267475179538E-2</v>
      </c>
      <c r="AD2632" s="407">
        <f t="shared" ref="AD2632:AD2695" si="91">(AB2632-AC2632)*10000</f>
        <v>0.53893890428324132</v>
      </c>
    </row>
    <row r="2633" spans="20:30" x14ac:dyDescent="0.2">
      <c r="T2633" s="400" t="s">
        <v>36</v>
      </c>
      <c r="U2633" s="413">
        <v>49993</v>
      </c>
      <c r="V2633" s="406">
        <v>1.6985512625531496E-2</v>
      </c>
      <c r="W2633" s="406">
        <v>1.6985444811233746E-2</v>
      </c>
      <c r="X2633" s="407">
        <f t="shared" si="90"/>
        <v>6.7814297750184993E-4</v>
      </c>
      <c r="Z2633" s="400" t="s">
        <v>36</v>
      </c>
      <c r="AA2633" s="413">
        <v>49993</v>
      </c>
      <c r="AB2633" s="406">
        <v>1.6865885554580965E-2</v>
      </c>
      <c r="AC2633" s="406">
        <v>1.6813842871930388E-2</v>
      </c>
      <c r="AD2633" s="407">
        <f t="shared" si="91"/>
        <v>0.52042682650577099</v>
      </c>
    </row>
    <row r="2634" spans="20:30" x14ac:dyDescent="0.2">
      <c r="T2634" s="400" t="s">
        <v>36</v>
      </c>
      <c r="U2634" s="413">
        <v>50000</v>
      </c>
      <c r="V2634" s="406">
        <v>1.6975264346004864E-2</v>
      </c>
      <c r="W2634" s="406">
        <v>1.6975200761694949E-2</v>
      </c>
      <c r="X2634" s="407">
        <f t="shared" si="90"/>
        <v>6.3584309914488379E-4</v>
      </c>
      <c r="Z2634" s="400" t="s">
        <v>36</v>
      </c>
      <c r="AA2634" s="413">
        <v>50000</v>
      </c>
      <c r="AB2634" s="406">
        <v>1.6840415680445905E-2</v>
      </c>
      <c r="AC2634" s="406">
        <v>1.6790254271298197E-2</v>
      </c>
      <c r="AD2634" s="407">
        <f t="shared" si="91"/>
        <v>0.50161409147708724</v>
      </c>
    </row>
    <row r="2635" spans="20:30" x14ac:dyDescent="0.2">
      <c r="T2635" s="400" t="s">
        <v>36</v>
      </c>
      <c r="U2635" s="413">
        <v>50007</v>
      </c>
      <c r="V2635" s="406">
        <v>1.6964953840973192E-2</v>
      </c>
      <c r="W2635" s="406">
        <v>1.6964895059431748E-2</v>
      </c>
      <c r="X2635" s="407">
        <f t="shared" si="90"/>
        <v>5.8781541443370111E-4</v>
      </c>
      <c r="Z2635" s="400" t="s">
        <v>36</v>
      </c>
      <c r="AA2635" s="413">
        <v>50007</v>
      </c>
      <c r="AB2635" s="406">
        <v>1.6814751376621254E-2</v>
      </c>
      <c r="AC2635" s="406">
        <v>1.6766501401630593E-2</v>
      </c>
      <c r="AD2635" s="407">
        <f t="shared" si="91"/>
        <v>0.48249974990661332</v>
      </c>
    </row>
    <row r="2636" spans="20:30" x14ac:dyDescent="0.2">
      <c r="T2636" s="400" t="s">
        <v>36</v>
      </c>
      <c r="U2636" s="413">
        <v>50014</v>
      </c>
      <c r="V2636" s="406">
        <v>1.6954581087884044E-2</v>
      </c>
      <c r="W2636" s="406">
        <v>1.6954527684027547E-2</v>
      </c>
      <c r="X2636" s="407">
        <f t="shared" si="90"/>
        <v>5.3403856496714308E-4</v>
      </c>
      <c r="Z2636" s="400" t="s">
        <v>36</v>
      </c>
      <c r="AA2636" s="413">
        <v>50014</v>
      </c>
      <c r="AB2636" s="406">
        <v>1.6788892276453051E-2</v>
      </c>
      <c r="AC2636" s="406">
        <v>1.6742583991215122E-2</v>
      </c>
      <c r="AD2636" s="407">
        <f t="shared" si="91"/>
        <v>0.46308285237928876</v>
      </c>
    </row>
    <row r="2637" spans="20:30" x14ac:dyDescent="0.2">
      <c r="T2637" s="400" t="s">
        <v>36</v>
      </c>
      <c r="U2637" s="413">
        <v>50021</v>
      </c>
      <c r="V2637" s="406">
        <v>1.6944146064219543E-2</v>
      </c>
      <c r="W2637" s="406">
        <v>1.6944098615135163E-2</v>
      </c>
      <c r="X2637" s="407">
        <f t="shared" si="90"/>
        <v>4.7449084380341011E-4</v>
      </c>
      <c r="Z2637" s="400" t="s">
        <v>36</v>
      </c>
      <c r="AA2637" s="413">
        <v>50021</v>
      </c>
      <c r="AB2637" s="406">
        <v>1.6762838013365682E-2</v>
      </c>
      <c r="AC2637" s="406">
        <v>1.6718501768395327E-2</v>
      </c>
      <c r="AD2637" s="407">
        <f t="shared" si="91"/>
        <v>0.44336244970355487</v>
      </c>
    </row>
    <row r="2638" spans="20:30" x14ac:dyDescent="0.2">
      <c r="T2638" s="400" t="s">
        <v>36</v>
      </c>
      <c r="U2638" s="413">
        <v>50028</v>
      </c>
      <c r="V2638" s="406">
        <v>1.6933648747403659E-2</v>
      </c>
      <c r="W2638" s="406">
        <v>1.6933607832337643E-2</v>
      </c>
      <c r="X2638" s="407">
        <f t="shared" si="90"/>
        <v>4.0915066015778656E-4</v>
      </c>
      <c r="Z2638" s="400" t="s">
        <v>36</v>
      </c>
      <c r="AA2638" s="413">
        <v>50028</v>
      </c>
      <c r="AB2638" s="406">
        <v>1.6736588220711071E-2</v>
      </c>
      <c r="AC2638" s="406">
        <v>1.6694254461454738E-2</v>
      </c>
      <c r="AD2638" s="407">
        <f t="shared" si="91"/>
        <v>0.42333759256333453</v>
      </c>
    </row>
    <row r="2639" spans="20:30" x14ac:dyDescent="0.2">
      <c r="T2639" s="400" t="s">
        <v>36</v>
      </c>
      <c r="U2639" s="413">
        <v>50038</v>
      </c>
      <c r="V2639" s="406">
        <v>1.6920815523335721E-2</v>
      </c>
      <c r="W2639" s="406">
        <v>1.6920783349593457E-2</v>
      </c>
      <c r="X2639" s="407">
        <f t="shared" si="90"/>
        <v>3.2173742264135496E-4</v>
      </c>
      <c r="Z2639" s="400" t="s">
        <v>36</v>
      </c>
      <c r="AA2639" s="413">
        <v>50038</v>
      </c>
      <c r="AB2639" s="406">
        <v>1.6704441562093039E-2</v>
      </c>
      <c r="AC2639" s="406">
        <v>1.6664581789307294E-2</v>
      </c>
      <c r="AD2639" s="407">
        <f t="shared" si="91"/>
        <v>0.39859772785744846</v>
      </c>
    </row>
    <row r="2640" spans="20:30" x14ac:dyDescent="0.2">
      <c r="T2640" s="400" t="s">
        <v>36</v>
      </c>
      <c r="U2640" s="413">
        <v>50045</v>
      </c>
      <c r="V2640" s="406">
        <v>1.6881466871413668E-2</v>
      </c>
      <c r="W2640" s="406">
        <v>1.688144428486749E-2</v>
      </c>
      <c r="X2640" s="407">
        <f t="shared" si="90"/>
        <v>2.2586546178510192E-4</v>
      </c>
      <c r="Z2640" s="400" t="s">
        <v>36</v>
      </c>
      <c r="AA2640" s="413">
        <v>50045</v>
      </c>
      <c r="AB2640" s="406">
        <v>1.6645962214955762E-2</v>
      </c>
      <c r="AC2640" s="406">
        <v>1.6608677342780525E-2</v>
      </c>
      <c r="AD2640" s="407">
        <f t="shared" si="91"/>
        <v>0.37284872175236822</v>
      </c>
    </row>
    <row r="2641" spans="20:30" x14ac:dyDescent="0.2">
      <c r="T2641" s="400" t="s">
        <v>36</v>
      </c>
      <c r="U2641" s="413">
        <v>50052</v>
      </c>
      <c r="V2641" s="406">
        <v>1.6851017546615561E-2</v>
      </c>
      <c r="W2641" s="406">
        <v>1.685100349962957E-2</v>
      </c>
      <c r="X2641" s="407">
        <f t="shared" si="90"/>
        <v>1.404698599105636E-4</v>
      </c>
      <c r="Z2641" s="400" t="s">
        <v>36</v>
      </c>
      <c r="AA2641" s="413">
        <v>50052</v>
      </c>
      <c r="AB2641" s="406">
        <v>1.6599621052992529E-2</v>
      </c>
      <c r="AC2641" s="406">
        <v>1.6564481672249845E-2</v>
      </c>
      <c r="AD2641" s="407">
        <f t="shared" si="91"/>
        <v>0.35139380742683912</v>
      </c>
    </row>
    <row r="2642" spans="20:30" x14ac:dyDescent="0.2">
      <c r="T2642" s="400" t="s">
        <v>36</v>
      </c>
      <c r="U2642" s="413">
        <v>50059</v>
      </c>
      <c r="V2642" s="406">
        <v>1.6840273524955204E-2</v>
      </c>
      <c r="W2642" s="406">
        <v>1.6840268578260816E-2</v>
      </c>
      <c r="X2642" s="407">
        <f t="shared" si="90"/>
        <v>4.9466943874421077E-5</v>
      </c>
      <c r="Z2642" s="400" t="s">
        <v>36</v>
      </c>
      <c r="AA2642" s="413">
        <v>50059</v>
      </c>
      <c r="AB2642" s="406">
        <v>1.6572575035580201E-2</v>
      </c>
      <c r="AC2642" s="406">
        <v>1.6539568268691251E-2</v>
      </c>
      <c r="AD2642" s="407">
        <f t="shared" si="91"/>
        <v>0.33006766888950267</v>
      </c>
    </row>
    <row r="2643" spans="20:30" x14ac:dyDescent="0.2">
      <c r="T2643" s="400" t="s">
        <v>36</v>
      </c>
      <c r="U2643" s="413">
        <v>50066</v>
      </c>
      <c r="V2643" s="406">
        <v>1.6830915316694475E-2</v>
      </c>
      <c r="W2643" s="406">
        <v>1.6830916407109611E-2</v>
      </c>
      <c r="X2643" s="407">
        <f t="shared" si="90"/>
        <v>-1.0904151366564196E-5</v>
      </c>
      <c r="Z2643" s="400" t="s">
        <v>36</v>
      </c>
      <c r="AA2643" s="413">
        <v>50066</v>
      </c>
      <c r="AB2643" s="406">
        <v>1.6553768981029889E-2</v>
      </c>
      <c r="AC2643" s="406">
        <v>1.6522127991362223E-2</v>
      </c>
      <c r="AD2643" s="407">
        <f t="shared" si="91"/>
        <v>0.31640989667666708</v>
      </c>
    </row>
    <row r="2644" spans="20:30" x14ac:dyDescent="0.2">
      <c r="T2644" s="400" t="s">
        <v>36</v>
      </c>
      <c r="U2644" s="413">
        <v>50073</v>
      </c>
      <c r="V2644" s="406">
        <v>1.6823948400490063E-2</v>
      </c>
      <c r="W2644" s="406">
        <v>1.6823949589900369E-2</v>
      </c>
      <c r="X2644" s="407">
        <f t="shared" si="90"/>
        <v>-1.1894103063569972E-5</v>
      </c>
      <c r="Z2644" s="400" t="s">
        <v>36</v>
      </c>
      <c r="AA2644" s="413">
        <v>50073</v>
      </c>
      <c r="AB2644" s="406">
        <v>1.6549169744717061E-2</v>
      </c>
      <c r="AC2644" s="406">
        <v>1.6517556003159215E-2</v>
      </c>
      <c r="AD2644" s="407">
        <f t="shared" si="91"/>
        <v>0.31613741557846159</v>
      </c>
    </row>
    <row r="2645" spans="20:30" x14ac:dyDescent="0.2">
      <c r="T2645" s="400" t="s">
        <v>36</v>
      </c>
      <c r="U2645" s="413">
        <v>50080</v>
      </c>
      <c r="V2645" s="406">
        <v>1.6816959223613513E-2</v>
      </c>
      <c r="W2645" s="406">
        <v>1.681696041238739E-2</v>
      </c>
      <c r="X2645" s="407">
        <f t="shared" si="90"/>
        <v>-1.1887738779470247E-5</v>
      </c>
      <c r="Z2645" s="400" t="s">
        <v>36</v>
      </c>
      <c r="AA2645" s="413">
        <v>50080</v>
      </c>
      <c r="AB2645" s="406">
        <v>1.654479512135738E-2</v>
      </c>
      <c r="AC2645" s="406">
        <v>1.6513186575279636E-2</v>
      </c>
      <c r="AD2645" s="407">
        <f t="shared" si="91"/>
        <v>0.31608546077744465</v>
      </c>
    </row>
    <row r="2646" spans="20:30" x14ac:dyDescent="0.2">
      <c r="T2646" s="400" t="s">
        <v>36</v>
      </c>
      <c r="U2646" s="413">
        <v>50087</v>
      </c>
      <c r="V2646" s="406">
        <v>1.6809907495356938E-2</v>
      </c>
      <c r="W2646" s="406">
        <v>1.6809908683239762E-2</v>
      </c>
      <c r="X2646" s="407">
        <f t="shared" si="90"/>
        <v>-1.1878828233558014E-5</v>
      </c>
      <c r="Z2646" s="400" t="s">
        <v>36</v>
      </c>
      <c r="AA2646" s="413">
        <v>50087</v>
      </c>
      <c r="AB2646" s="406">
        <v>1.6540411493397501E-2</v>
      </c>
      <c r="AC2646" s="406">
        <v>1.6508808143512885E-2</v>
      </c>
      <c r="AD2646" s="407">
        <f t="shared" si="91"/>
        <v>0.31603349884615911</v>
      </c>
    </row>
    <row r="2647" spans="20:30" x14ac:dyDescent="0.2">
      <c r="T2647" s="400" t="s">
        <v>36</v>
      </c>
      <c r="U2647" s="413">
        <v>50094</v>
      </c>
      <c r="V2647" s="406">
        <v>1.6802793149281507E-2</v>
      </c>
      <c r="W2647" s="406">
        <v>1.680279433608808E-2</v>
      </c>
      <c r="X2647" s="407">
        <f t="shared" si="90"/>
        <v>-1.1868065731557298E-5</v>
      </c>
      <c r="Z2647" s="400" t="s">
        <v>36</v>
      </c>
      <c r="AA2647" s="413">
        <v>50094</v>
      </c>
      <c r="AB2647" s="406">
        <v>1.653601896317565E-2</v>
      </c>
      <c r="AC2647" s="406">
        <v>1.6504420810139381E-2</v>
      </c>
      <c r="AD2647" s="407">
        <f t="shared" si="91"/>
        <v>0.31598153036268423</v>
      </c>
    </row>
    <row r="2648" spans="20:30" x14ac:dyDescent="0.2">
      <c r="T2648" s="400" t="s">
        <v>36</v>
      </c>
      <c r="U2648" s="413">
        <v>50101</v>
      </c>
      <c r="V2648" s="406">
        <v>1.6795616119005909E-2</v>
      </c>
      <c r="W2648" s="406">
        <v>1.679561730450475E-2</v>
      </c>
      <c r="X2648" s="407">
        <f t="shared" si="90"/>
        <v>-1.1854988414550238E-5</v>
      </c>
      <c r="Z2648" s="400" t="s">
        <v>36</v>
      </c>
      <c r="AA2648" s="413">
        <v>50101</v>
      </c>
      <c r="AB2648" s="406">
        <v>1.6531617633018438E-2</v>
      </c>
      <c r="AC2648" s="406">
        <v>1.6500024677462651E-2</v>
      </c>
      <c r="AD2648" s="407">
        <f t="shared" si="91"/>
        <v>0.315929555557877</v>
      </c>
    </row>
    <row r="2649" spans="20:30" x14ac:dyDescent="0.2">
      <c r="T2649" s="400" t="s">
        <v>36</v>
      </c>
      <c r="U2649" s="413">
        <v>50108</v>
      </c>
      <c r="V2649" s="406">
        <v>1.6788376338091077E-2</v>
      </c>
      <c r="W2649" s="406">
        <v>1.6788377522096998E-2</v>
      </c>
      <c r="X2649" s="407">
        <f t="shared" si="90"/>
        <v>-1.1840059210843634E-5</v>
      </c>
      <c r="Z2649" s="400" t="s">
        <v>36</v>
      </c>
      <c r="AA2649" s="413">
        <v>50108</v>
      </c>
      <c r="AB2649" s="406">
        <v>1.6527207605241297E-2</v>
      </c>
      <c r="AC2649" s="406">
        <v>1.6495619847694015E-2</v>
      </c>
      <c r="AD2649" s="407">
        <f t="shared" si="91"/>
        <v>0.31587757547281436</v>
      </c>
    </row>
    <row r="2650" spans="20:30" x14ac:dyDescent="0.2">
      <c r="T2650" s="400" t="s">
        <v>36</v>
      </c>
      <c r="U2650" s="413">
        <v>50115</v>
      </c>
      <c r="V2650" s="406">
        <v>1.6781073740155226E-2</v>
      </c>
      <c r="W2650" s="406">
        <v>1.6781074922413586E-2</v>
      </c>
      <c r="X2650" s="407">
        <f t="shared" si="90"/>
        <v>-1.1822583606546644E-5</v>
      </c>
      <c r="Z2650" s="400" t="s">
        <v>36</v>
      </c>
      <c r="AA2650" s="413">
        <v>50115</v>
      </c>
      <c r="AB2650" s="406">
        <v>1.6522788982205657E-2</v>
      </c>
      <c r="AC2650" s="406">
        <v>1.6491206423171832E-2</v>
      </c>
      <c r="AD2650" s="407">
        <f t="shared" si="91"/>
        <v>0.31582559033824925</v>
      </c>
    </row>
    <row r="2651" spans="20:30" x14ac:dyDescent="0.2">
      <c r="T2651" s="400" t="s">
        <v>36</v>
      </c>
      <c r="U2651" s="413">
        <v>50122</v>
      </c>
      <c r="V2651" s="406">
        <v>1.6773708258758537E-2</v>
      </c>
      <c r="W2651" s="406">
        <v>1.6773709439072585E-2</v>
      </c>
      <c r="X2651" s="407">
        <f t="shared" si="90"/>
        <v>-1.1803140478883201E-5</v>
      </c>
      <c r="Z2651" s="400" t="s">
        <v>36</v>
      </c>
      <c r="AA2651" s="413">
        <v>50122</v>
      </c>
      <c r="AB2651" s="406">
        <v>1.6518361866226801E-2</v>
      </c>
      <c r="AC2651" s="406">
        <v>1.648678450613042E-2</v>
      </c>
      <c r="AD2651" s="407">
        <f t="shared" si="91"/>
        <v>0.3157736009638118</v>
      </c>
    </row>
    <row r="2652" spans="20:30" x14ac:dyDescent="0.2">
      <c r="T2652" s="400" t="s">
        <v>36</v>
      </c>
      <c r="U2652" s="413">
        <v>50129</v>
      </c>
      <c r="V2652" s="406">
        <v>1.6766279827507134E-2</v>
      </c>
      <c r="W2652" s="406">
        <v>1.6766281005668522E-2</v>
      </c>
      <c r="X2652" s="407">
        <f t="shared" si="90"/>
        <v>-1.178161387893617E-5</v>
      </c>
      <c r="Z2652" s="400" t="s">
        <v>36</v>
      </c>
      <c r="AA2652" s="413">
        <v>50129</v>
      </c>
      <c r="AB2652" s="406">
        <v>1.6513926359654651E-2</v>
      </c>
      <c r="AC2652" s="406">
        <v>1.6482354198861897E-2</v>
      </c>
      <c r="AD2652" s="407">
        <f t="shared" si="91"/>
        <v>0.31572160792754655</v>
      </c>
    </row>
    <row r="2653" spans="20:30" x14ac:dyDescent="0.2">
      <c r="T2653" s="400" t="s">
        <v>36</v>
      </c>
      <c r="U2653" s="413">
        <v>50137</v>
      </c>
      <c r="V2653" s="406">
        <v>1.6758250058823299E-2</v>
      </c>
      <c r="W2653" s="406">
        <v>1.6758251234423604E-2</v>
      </c>
      <c r="X2653" s="407">
        <f t="shared" si="90"/>
        <v>-1.17560030460373E-5</v>
      </c>
      <c r="Z2653" s="400" t="s">
        <v>36</v>
      </c>
      <c r="AA2653" s="413">
        <v>50137</v>
      </c>
      <c r="AB2653" s="406">
        <v>1.6509164732114834E-2</v>
      </c>
      <c r="AC2653" s="406">
        <v>1.6477598142349118E-2</v>
      </c>
      <c r="AD2653" s="407">
        <f t="shared" si="91"/>
        <v>0.31566589765715664</v>
      </c>
    </row>
    <row r="2654" spans="20:30" x14ac:dyDescent="0.2">
      <c r="T2654" s="400" t="s">
        <v>36</v>
      </c>
      <c r="U2654" s="413">
        <v>50144</v>
      </c>
      <c r="V2654" s="406">
        <v>1.675014947770808E-2</v>
      </c>
      <c r="W2654" s="406">
        <v>1.6750150650499351E-2</v>
      </c>
      <c r="X2654" s="407">
        <f t="shared" si="90"/>
        <v>-1.1727912703485277E-5</v>
      </c>
      <c r="Z2654" s="400" t="s">
        <v>36</v>
      </c>
      <c r="AA2654" s="413">
        <v>50144</v>
      </c>
      <c r="AB2654" s="406">
        <v>1.650439392448437E-2</v>
      </c>
      <c r="AC2654" s="406">
        <v>1.6472832906029827E-2</v>
      </c>
      <c r="AD2654" s="407">
        <f t="shared" si="91"/>
        <v>0.31561018454542844</v>
      </c>
    </row>
    <row r="2655" spans="20:30" x14ac:dyDescent="0.2">
      <c r="T2655" s="400" t="s">
        <v>36</v>
      </c>
      <c r="U2655" s="413">
        <v>50151</v>
      </c>
      <c r="V2655" s="406">
        <v>1.6742522771704897E-2</v>
      </c>
      <c r="W2655" s="406">
        <v>1.6742523941649053E-2</v>
      </c>
      <c r="X2655" s="407">
        <f t="shared" si="90"/>
        <v>-1.1699441554435808E-5</v>
      </c>
      <c r="Z2655" s="400" t="s">
        <v>36</v>
      </c>
      <c r="AA2655" s="413">
        <v>50151</v>
      </c>
      <c r="AB2655" s="406">
        <v>1.6499932713644024E-2</v>
      </c>
      <c r="AC2655" s="406">
        <v>1.6468376895267391E-2</v>
      </c>
      <c r="AD2655" s="407">
        <f t="shared" si="91"/>
        <v>0.31555818376632905</v>
      </c>
    </row>
    <row r="2656" spans="20:30" x14ac:dyDescent="0.2">
      <c r="T2656" s="400" t="s">
        <v>36</v>
      </c>
      <c r="U2656" s="413">
        <v>50158</v>
      </c>
      <c r="V2656" s="406">
        <v>1.6734832840716533E-2</v>
      </c>
      <c r="W2656" s="406">
        <v>1.6734834007582092E-2</v>
      </c>
      <c r="X2656" s="407">
        <f t="shared" si="90"/>
        <v>-1.1668655590379995E-5</v>
      </c>
      <c r="Z2656" s="400" t="s">
        <v>36</v>
      </c>
      <c r="AA2656" s="413">
        <v>50158</v>
      </c>
      <c r="AB2656" s="406">
        <v>1.6495463536136491E-2</v>
      </c>
      <c r="AC2656" s="406">
        <v>1.646391291797273E-2</v>
      </c>
      <c r="AD2656" s="407">
        <f t="shared" si="91"/>
        <v>0.31550618163761479</v>
      </c>
    </row>
    <row r="2657" spans="20:30" x14ac:dyDescent="0.2">
      <c r="T2657" s="400" t="s">
        <v>36</v>
      </c>
      <c r="U2657" s="413">
        <v>50165</v>
      </c>
      <c r="V2657" s="406">
        <v>1.6727079618324685E-2</v>
      </c>
      <c r="W2657" s="406">
        <v>1.6727080781903304E-2</v>
      </c>
      <c r="X2657" s="407">
        <f t="shared" si="90"/>
        <v>-1.1635786188735064E-5</v>
      </c>
      <c r="Z2657" s="400" t="s">
        <v>36</v>
      </c>
      <c r="AA2657" s="413">
        <v>50165</v>
      </c>
      <c r="AB2657" s="406">
        <v>1.64909864943351E-2</v>
      </c>
      <c r="AC2657" s="406">
        <v>1.6459441076449793E-2</v>
      </c>
      <c r="AD2657" s="407">
        <f t="shared" si="91"/>
        <v>0.31545417885307098</v>
      </c>
    </row>
    <row r="2658" spans="20:30" x14ac:dyDescent="0.2">
      <c r="T2658" s="400" t="s">
        <v>36</v>
      </c>
      <c r="U2658" s="413">
        <v>50172</v>
      </c>
      <c r="V2658" s="406">
        <v>1.6719263038122243E-2</v>
      </c>
      <c r="W2658" s="406">
        <v>1.6719264198182447E-2</v>
      </c>
      <c r="X2658" s="407">
        <f t="shared" si="90"/>
        <v>-1.160060204147273E-5</v>
      </c>
      <c r="Z2658" s="400" t="s">
        <v>36</v>
      </c>
      <c r="AA2658" s="413">
        <v>50172</v>
      </c>
      <c r="AB2658" s="406">
        <v>1.648650169052053E-2</v>
      </c>
      <c r="AC2658" s="406">
        <v>1.6454961472921449E-2</v>
      </c>
      <c r="AD2658" s="407">
        <f t="shared" si="91"/>
        <v>0.31540217599081155</v>
      </c>
    </row>
    <row r="2659" spans="20:30" x14ac:dyDescent="0.2">
      <c r="T2659" s="400" t="s">
        <v>36</v>
      </c>
      <c r="U2659" s="413">
        <v>50179</v>
      </c>
      <c r="V2659" s="406">
        <v>1.6711383033713511E-2</v>
      </c>
      <c r="W2659" s="406">
        <v>1.6711384190035379E-2</v>
      </c>
      <c r="X2659" s="407">
        <f t="shared" si="90"/>
        <v>-1.156321868117649E-5</v>
      </c>
      <c r="Z2659" s="400" t="s">
        <v>36</v>
      </c>
      <c r="AA2659" s="413">
        <v>50179</v>
      </c>
      <c r="AB2659" s="406">
        <v>1.6482009227066177E-2</v>
      </c>
      <c r="AC2659" s="406">
        <v>1.645047420971486E-2</v>
      </c>
      <c r="AD2659" s="407">
        <f t="shared" si="91"/>
        <v>0.31535017351317501</v>
      </c>
    </row>
    <row r="2660" spans="20:30" x14ac:dyDescent="0.2">
      <c r="T2660" s="400" t="s">
        <v>36</v>
      </c>
      <c r="U2660" s="413">
        <v>50186</v>
      </c>
      <c r="V2660" s="406">
        <v>1.6703439538667941E-2</v>
      </c>
      <c r="W2660" s="406">
        <v>1.6703440691019984E-2</v>
      </c>
      <c r="X2660" s="407">
        <f t="shared" si="90"/>
        <v>-1.1523520436484969E-5</v>
      </c>
      <c r="Z2660" s="400" t="s">
        <v>36</v>
      </c>
      <c r="AA2660" s="413">
        <v>50186</v>
      </c>
      <c r="AB2660" s="406">
        <v>1.6477509206287738E-2</v>
      </c>
      <c r="AC2660" s="406">
        <v>1.6445979389053192E-2</v>
      </c>
      <c r="AD2660" s="407">
        <f t="shared" si="91"/>
        <v>0.31529817234546287</v>
      </c>
    </row>
    <row r="2661" spans="20:30" x14ac:dyDescent="0.2">
      <c r="T2661" s="400" t="s">
        <v>36</v>
      </c>
      <c r="U2661" s="413">
        <v>50193</v>
      </c>
      <c r="V2661" s="406">
        <v>1.6695432486565985E-2</v>
      </c>
      <c r="W2661" s="406">
        <v>1.6695433634751448E-2</v>
      </c>
      <c r="X2661" s="407">
        <f t="shared" si="90"/>
        <v>-1.1481854633732524E-5</v>
      </c>
      <c r="Z2661" s="400" t="s">
        <v>36</v>
      </c>
      <c r="AA2661" s="413">
        <v>50193</v>
      </c>
      <c r="AB2661" s="406">
        <v>1.6473001730512235E-2</v>
      </c>
      <c r="AC2661" s="406">
        <v>1.6441477113240382E-2</v>
      </c>
      <c r="AD2661" s="407">
        <f t="shared" si="91"/>
        <v>0.31524617271853211</v>
      </c>
    </row>
    <row r="2662" spans="20:30" x14ac:dyDescent="0.2">
      <c r="T2662" s="400" t="s">
        <v>36</v>
      </c>
      <c r="U2662" s="413">
        <v>50200</v>
      </c>
      <c r="V2662" s="406">
        <v>1.6687361811034276E-2</v>
      </c>
      <c r="W2662" s="406">
        <v>1.6687362954798522E-2</v>
      </c>
      <c r="X2662" s="407">
        <f t="shared" si="90"/>
        <v>-1.1437642465084163E-5</v>
      </c>
      <c r="Z2662" s="400" t="s">
        <v>36</v>
      </c>
      <c r="AA2662" s="413">
        <v>50200</v>
      </c>
      <c r="AB2662" s="406">
        <v>1.6468486902090015E-2</v>
      </c>
      <c r="AC2662" s="406">
        <v>1.6436967484557394E-2</v>
      </c>
      <c r="AD2662" s="407">
        <f t="shared" si="91"/>
        <v>0.31519417532620275</v>
      </c>
    </row>
    <row r="2663" spans="20:30" x14ac:dyDescent="0.2">
      <c r="T2663" s="400" t="s">
        <v>36</v>
      </c>
      <c r="U2663" s="413">
        <v>50207</v>
      </c>
      <c r="V2663" s="406">
        <v>1.6679227445629826E-2</v>
      </c>
      <c r="W2663" s="406">
        <v>1.6679228584764519E-2</v>
      </c>
      <c r="X2663" s="407">
        <f t="shared" si="90"/>
        <v>-1.1391346928235624E-5</v>
      </c>
      <c r="Z2663" s="400" t="s">
        <v>36</v>
      </c>
      <c r="AA2663" s="413">
        <v>50207</v>
      </c>
      <c r="AB2663" s="406">
        <v>1.6463964823348391E-2</v>
      </c>
      <c r="AC2663" s="406">
        <v>1.6432450605239016E-2</v>
      </c>
      <c r="AD2663" s="407">
        <f t="shared" si="91"/>
        <v>0.31514218109374159</v>
      </c>
    </row>
    <row r="2664" spans="20:30" x14ac:dyDescent="0.2">
      <c r="T2664" s="400" t="s">
        <v>36</v>
      </c>
      <c r="U2664" s="413">
        <v>50214</v>
      </c>
      <c r="V2664" s="406">
        <v>1.6671029323967142E-2</v>
      </c>
      <c r="W2664" s="406">
        <v>1.6671030458229215E-2</v>
      </c>
      <c r="X2664" s="407">
        <f t="shared" si="90"/>
        <v>-1.1342620731547015E-5</v>
      </c>
      <c r="Z2664" s="400" t="s">
        <v>36</v>
      </c>
      <c r="AA2664" s="413">
        <v>50214</v>
      </c>
      <c r="AB2664" s="406">
        <v>1.6459435596603057E-2</v>
      </c>
      <c r="AC2664" s="406">
        <v>1.6427926577601001E-2</v>
      </c>
      <c r="AD2664" s="407">
        <f t="shared" si="91"/>
        <v>0.31509019002055882</v>
      </c>
    </row>
    <row r="2665" spans="20:30" x14ac:dyDescent="0.2">
      <c r="T2665" s="400" t="s">
        <v>36</v>
      </c>
      <c r="U2665" s="413">
        <v>50221</v>
      </c>
      <c r="V2665" s="406">
        <v>1.6662767379614106E-2</v>
      </c>
      <c r="W2665" s="406">
        <v>1.6662768508783649E-2</v>
      </c>
      <c r="X2665" s="407">
        <f t="shared" si="90"/>
        <v>-1.1291695425907911E-5</v>
      </c>
      <c r="Z2665" s="400" t="s">
        <v>36</v>
      </c>
      <c r="AA2665" s="413">
        <v>50221</v>
      </c>
      <c r="AB2665" s="406">
        <v>1.6454899324204408E-2</v>
      </c>
      <c r="AC2665" s="406">
        <v>1.6423395503901209E-2</v>
      </c>
      <c r="AD2665" s="407">
        <f t="shared" si="91"/>
        <v>0.31503820303199065</v>
      </c>
    </row>
    <row r="2666" spans="20:30" x14ac:dyDescent="0.2">
      <c r="T2666" s="400" t="s">
        <v>36</v>
      </c>
      <c r="U2666" s="413">
        <v>50228</v>
      </c>
      <c r="V2666" s="406">
        <v>1.6654441546172957E-2</v>
      </c>
      <c r="W2666" s="406">
        <v>1.6654442670030058E-2</v>
      </c>
      <c r="X2666" s="407">
        <f t="shared" si="90"/>
        <v>-1.123857101131831E-5</v>
      </c>
      <c r="Z2666" s="400" t="s">
        <v>36</v>
      </c>
      <c r="AA2666" s="413">
        <v>50228</v>
      </c>
      <c r="AB2666" s="406">
        <v>1.645035610847962E-2</v>
      </c>
      <c r="AC2666" s="406">
        <v>1.6418857486420593E-2</v>
      </c>
      <c r="AD2666" s="407">
        <f t="shared" si="91"/>
        <v>0.31498622059027148</v>
      </c>
    </row>
    <row r="2667" spans="20:30" x14ac:dyDescent="0.2">
      <c r="T2667" s="400" t="s">
        <v>36</v>
      </c>
      <c r="U2667" s="413">
        <v>50235</v>
      </c>
      <c r="V2667" s="406">
        <v>1.6646051757222894E-2</v>
      </c>
      <c r="W2667" s="406">
        <v>1.6646052875524491E-2</v>
      </c>
      <c r="X2667" s="407">
        <f t="shared" si="90"/>
        <v>-1.118301597158311E-5</v>
      </c>
      <c r="Z2667" s="400" t="s">
        <v>36</v>
      </c>
      <c r="AA2667" s="413">
        <v>50235</v>
      </c>
      <c r="AB2667" s="406">
        <v>1.6445806051756294E-2</v>
      </c>
      <c r="AC2667" s="406">
        <v>1.6414312627417361E-2</v>
      </c>
      <c r="AD2667" s="407">
        <f t="shared" si="91"/>
        <v>0.31493424338932541</v>
      </c>
    </row>
    <row r="2668" spans="20:30" x14ac:dyDescent="0.2">
      <c r="T2668" s="400" t="s">
        <v>36</v>
      </c>
      <c r="U2668" s="413">
        <v>50242</v>
      </c>
      <c r="V2668" s="406">
        <v>1.663759794636574E-2</v>
      </c>
      <c r="W2668" s="406">
        <v>1.6637599058891919E-2</v>
      </c>
      <c r="X2668" s="407">
        <f t="shared" si="90"/>
        <v>-1.1125261788202945E-5</v>
      </c>
      <c r="Z2668" s="400" t="s">
        <v>36</v>
      </c>
      <c r="AA2668" s="413">
        <v>50242</v>
      </c>
      <c r="AB2668" s="406">
        <v>1.6441249256396541E-2</v>
      </c>
      <c r="AC2668" s="406">
        <v>1.6409761029184247E-2</v>
      </c>
      <c r="AD2668" s="407">
        <f t="shared" si="91"/>
        <v>0.31488227212293773</v>
      </c>
    </row>
    <row r="2669" spans="20:30" x14ac:dyDescent="0.2">
      <c r="T2669" s="400" t="s">
        <v>36</v>
      </c>
      <c r="U2669" s="413">
        <v>50249</v>
      </c>
      <c r="V2669" s="406">
        <v>1.6629080047179706E-2</v>
      </c>
      <c r="W2669" s="406">
        <v>1.6629081153687403E-2</v>
      </c>
      <c r="X2669" s="407">
        <f t="shared" si="90"/>
        <v>-1.106507697967718E-5</v>
      </c>
      <c r="Z2669" s="400" t="s">
        <v>36</v>
      </c>
      <c r="AA2669" s="413">
        <v>50249</v>
      </c>
      <c r="AB2669" s="406">
        <v>1.6436685824681298E-2</v>
      </c>
      <c r="AC2669" s="406">
        <v>1.6405202793967524E-2</v>
      </c>
      <c r="AD2669" s="407">
        <f t="shared" si="91"/>
        <v>0.31483030713774091</v>
      </c>
    </row>
    <row r="2670" spans="20:30" x14ac:dyDescent="0.2">
      <c r="T2670" s="400" t="s">
        <v>36</v>
      </c>
      <c r="U2670" s="413">
        <v>50256</v>
      </c>
      <c r="V2670" s="406">
        <v>1.662049799325448E-2</v>
      </c>
      <c r="W2670" s="406">
        <v>1.6620499093523786E-2</v>
      </c>
      <c r="X2670" s="407">
        <f t="shared" si="90"/>
        <v>-1.1002693062200919E-5</v>
      </c>
      <c r="Z2670" s="400" t="s">
        <v>36</v>
      </c>
      <c r="AA2670" s="413">
        <v>50256</v>
      </c>
      <c r="AB2670" s="406">
        <v>1.6432115858995899E-2</v>
      </c>
      <c r="AC2670" s="406">
        <v>1.6400638024083147E-2</v>
      </c>
      <c r="AD2670" s="407">
        <f t="shared" si="91"/>
        <v>0.31477834912752023</v>
      </c>
    </row>
    <row r="2671" spans="20:30" x14ac:dyDescent="0.2">
      <c r="T2671" s="400" t="s">
        <v>36</v>
      </c>
      <c r="U2671" s="413">
        <v>50263</v>
      </c>
      <c r="V2671" s="406">
        <v>1.6611851718191246E-2</v>
      </c>
      <c r="W2671" s="406">
        <v>1.6611852811979095E-2</v>
      </c>
      <c r="X2671" s="407">
        <f t="shared" si="90"/>
        <v>-1.0937878484884589E-5</v>
      </c>
      <c r="Z2671" s="400" t="s">
        <v>36</v>
      </c>
      <c r="AA2671" s="413">
        <v>50263</v>
      </c>
      <c r="AB2671" s="406">
        <v>1.6427539461644873E-2</v>
      </c>
      <c r="AC2671" s="406">
        <v>1.6396066821777838E-2</v>
      </c>
      <c r="AD2671" s="407">
        <f t="shared" si="91"/>
        <v>0.31472639867035496</v>
      </c>
    </row>
    <row r="2672" spans="20:30" x14ac:dyDescent="0.2">
      <c r="T2672" s="400" t="s">
        <v>36</v>
      </c>
      <c r="U2672" s="413">
        <v>50270</v>
      </c>
      <c r="V2672" s="406">
        <v>1.6603141155567467E-2</v>
      </c>
      <c r="W2672" s="406">
        <v>1.6603142242642373E-2</v>
      </c>
      <c r="X2672" s="407">
        <f t="shared" si="90"/>
        <v>-1.0870749057867446E-5</v>
      </c>
      <c r="Z2672" s="400" t="s">
        <v>36</v>
      </c>
      <c r="AA2672" s="413">
        <v>50270</v>
      </c>
      <c r="AB2672" s="406">
        <v>1.6422956734955647E-2</v>
      </c>
      <c r="AC2672" s="406">
        <v>1.6391489289309637E-2</v>
      </c>
      <c r="AD2672" s="407">
        <f t="shared" si="91"/>
        <v>0.31467445646009978</v>
      </c>
    </row>
    <row r="2673" spans="20:30" x14ac:dyDescent="0.2">
      <c r="T2673" s="400" t="s">
        <v>36</v>
      </c>
      <c r="U2673" s="413">
        <v>50277</v>
      </c>
      <c r="V2673" s="406">
        <v>1.6594366238983561E-2</v>
      </c>
      <c r="W2673" s="406">
        <v>1.659436731911404E-2</v>
      </c>
      <c r="X2673" s="407">
        <f t="shared" si="90"/>
        <v>-1.080130478114949E-5</v>
      </c>
      <c r="Z2673" s="400" t="s">
        <v>36</v>
      </c>
      <c r="AA2673" s="413">
        <v>50277</v>
      </c>
      <c r="AB2673" s="406">
        <v>1.6418367781290504E-2</v>
      </c>
      <c r="AC2673" s="406">
        <v>1.6386905528983017E-2</v>
      </c>
      <c r="AD2673" s="407">
        <f t="shared" si="91"/>
        <v>0.31462252307486865</v>
      </c>
    </row>
    <row r="2674" spans="20:30" x14ac:dyDescent="0.2">
      <c r="T2674" s="400" t="s">
        <v>36</v>
      </c>
      <c r="U2674" s="413">
        <v>50284</v>
      </c>
      <c r="V2674" s="406">
        <v>1.6585526902016531E-2</v>
      </c>
      <c r="W2674" s="406">
        <v>1.6585527974971089E-2</v>
      </c>
      <c r="X2674" s="407">
        <f t="shared" si="90"/>
        <v>-1.0729545585341782E-5</v>
      </c>
      <c r="Z2674" s="400" t="s">
        <v>36</v>
      </c>
      <c r="AA2674" s="413">
        <v>50284</v>
      </c>
      <c r="AB2674" s="406">
        <v>1.641377270295389E-2</v>
      </c>
      <c r="AC2674" s="406">
        <v>1.6382315643067771E-2</v>
      </c>
      <c r="AD2674" s="407">
        <f t="shared" si="91"/>
        <v>0.31457059886118993</v>
      </c>
    </row>
    <row r="2675" spans="20:30" x14ac:dyDescent="0.2">
      <c r="T2675" s="400" t="s">
        <v>36</v>
      </c>
      <c r="U2675" s="413">
        <v>50291</v>
      </c>
      <c r="V2675" s="406">
        <v>1.6576623078266326E-2</v>
      </c>
      <c r="W2675" s="406">
        <v>1.6576624143813477E-2</v>
      </c>
      <c r="X2675" s="407">
        <f t="shared" si="90"/>
        <v>-1.0655471505138792E-5</v>
      </c>
      <c r="Z2675" s="400" t="s">
        <v>36</v>
      </c>
      <c r="AA2675" s="413">
        <v>50291</v>
      </c>
      <c r="AB2675" s="406">
        <v>1.6409171602273523E-2</v>
      </c>
      <c r="AC2675" s="406">
        <v>1.6377719733833802E-2</v>
      </c>
      <c r="AD2675" s="407">
        <f t="shared" si="91"/>
        <v>0.31451868439721226</v>
      </c>
    </row>
    <row r="2676" spans="20:30" x14ac:dyDescent="0.2">
      <c r="T2676" s="400" t="s">
        <v>36</v>
      </c>
      <c r="U2676" s="413">
        <v>50298</v>
      </c>
      <c r="V2676" s="406">
        <v>1.6567654701309182E-2</v>
      </c>
      <c r="W2676" s="406">
        <v>1.6567655759194288E-2</v>
      </c>
      <c r="X2676" s="407">
        <f t="shared" si="90"/>
        <v>-1.0578851059039884E-5</v>
      </c>
      <c r="Z2676" s="400" t="s">
        <v>36</v>
      </c>
      <c r="AA2676" s="413">
        <v>50298</v>
      </c>
      <c r="AB2676" s="406">
        <v>1.640456458162317E-2</v>
      </c>
      <c r="AC2676" s="406">
        <v>1.6373117903539198E-2</v>
      </c>
      <c r="AD2676" s="407">
        <f t="shared" si="91"/>
        <v>0.31446678083971863</v>
      </c>
    </row>
    <row r="2677" spans="20:30" x14ac:dyDescent="0.2">
      <c r="T2677" s="400" t="s">
        <v>36</v>
      </c>
      <c r="U2677" s="413">
        <v>50305</v>
      </c>
      <c r="V2677" s="406">
        <v>1.6558621704755958E-2</v>
      </c>
      <c r="W2677" s="406">
        <v>1.6558622754759104E-2</v>
      </c>
      <c r="X2677" s="407">
        <f t="shared" si="90"/>
        <v>-1.0500031469296012E-5</v>
      </c>
      <c r="Z2677" s="400" t="s">
        <v>36</v>
      </c>
      <c r="AA2677" s="413">
        <v>50305</v>
      </c>
      <c r="AB2677" s="406">
        <v>1.6399951743295803E-2</v>
      </c>
      <c r="AC2677" s="406">
        <v>1.6368510254476998E-2</v>
      </c>
      <c r="AD2677" s="407">
        <f t="shared" si="91"/>
        <v>0.31441488818804986</v>
      </c>
    </row>
    <row r="2678" spans="20:30" x14ac:dyDescent="0.2">
      <c r="T2678" s="400" t="s">
        <v>36</v>
      </c>
      <c r="U2678" s="413">
        <v>50312</v>
      </c>
      <c r="V2678" s="406">
        <v>1.6549524022171223E-2</v>
      </c>
      <c r="W2678" s="406">
        <v>1.6549525064049348E-2</v>
      </c>
      <c r="X2678" s="407">
        <f t="shared" si="90"/>
        <v>-1.0418781254406539E-5</v>
      </c>
      <c r="Z2678" s="400" t="s">
        <v>36</v>
      </c>
      <c r="AA2678" s="413">
        <v>50312</v>
      </c>
      <c r="AB2678" s="406">
        <v>1.6395333189642581E-2</v>
      </c>
      <c r="AC2678" s="406">
        <v>1.6363896888917401E-2</v>
      </c>
      <c r="AD2678" s="407">
        <f t="shared" si="91"/>
        <v>0.31436300725180139</v>
      </c>
    </row>
    <row r="2679" spans="20:30" x14ac:dyDescent="0.2">
      <c r="T2679" s="400" t="s">
        <v>36</v>
      </c>
      <c r="U2679" s="413">
        <v>50319</v>
      </c>
      <c r="V2679" s="406">
        <v>1.6540361587164883E-2</v>
      </c>
      <c r="W2679" s="406">
        <v>1.6540362620674924E-2</v>
      </c>
      <c r="X2679" s="407">
        <f t="shared" si="90"/>
        <v>-1.0335100414371468E-5</v>
      </c>
      <c r="Z2679" s="400" t="s">
        <v>36</v>
      </c>
      <c r="AA2679" s="413">
        <v>50319</v>
      </c>
      <c r="AB2679" s="406">
        <v>1.6390709022979316E-2</v>
      </c>
      <c r="AC2679" s="406">
        <v>1.6359277909129982E-2</v>
      </c>
      <c r="AD2679" s="407">
        <f t="shared" si="91"/>
        <v>0.31431113849334641</v>
      </c>
    </row>
    <row r="2680" spans="20:30" x14ac:dyDescent="0.2">
      <c r="T2680" s="400" t="s">
        <v>36</v>
      </c>
      <c r="U2680" s="413">
        <v>50326</v>
      </c>
      <c r="V2680" s="406">
        <v>1.6531134333312505E-2</v>
      </c>
      <c r="W2680" s="406">
        <v>1.6531135358222974E-2</v>
      </c>
      <c r="X2680" s="407">
        <f t="shared" si="90"/>
        <v>-1.0249104689941113E-5</v>
      </c>
      <c r="Z2680" s="400" t="s">
        <v>36</v>
      </c>
      <c r="AA2680" s="413">
        <v>50326</v>
      </c>
      <c r="AB2680" s="406">
        <v>1.6386079345668814E-2</v>
      </c>
      <c r="AC2680" s="406">
        <v>1.635465341740816E-2</v>
      </c>
      <c r="AD2680" s="407">
        <f t="shared" si="91"/>
        <v>0.31425928260653962</v>
      </c>
    </row>
    <row r="2681" spans="20:30" x14ac:dyDescent="0.2">
      <c r="T2681" s="400" t="s">
        <v>36</v>
      </c>
      <c r="U2681" s="413">
        <v>50333</v>
      </c>
      <c r="V2681" s="406">
        <v>1.6521842194223708E-2</v>
      </c>
      <c r="W2681" s="406">
        <v>1.6521843210279968E-2</v>
      </c>
      <c r="X2681" s="407">
        <f t="shared" si="90"/>
        <v>-1.0160562599614842E-5</v>
      </c>
      <c r="Z2681" s="400" t="s">
        <v>36</v>
      </c>
      <c r="AA2681" s="413">
        <v>50333</v>
      </c>
      <c r="AB2681" s="406">
        <v>1.6381444260027234E-2</v>
      </c>
      <c r="AC2681" s="406">
        <v>1.635002351597557E-2</v>
      </c>
      <c r="AD2681" s="407">
        <f t="shared" si="91"/>
        <v>0.31420744051664784</v>
      </c>
    </row>
    <row r="2682" spans="20:30" x14ac:dyDescent="0.2">
      <c r="T2682" s="400" t="s">
        <v>36</v>
      </c>
      <c r="U2682" s="413">
        <v>50340</v>
      </c>
      <c r="V2682" s="406">
        <v>1.6512485103461719E-2</v>
      </c>
      <c r="W2682" s="406">
        <v>1.6512486110432271E-2</v>
      </c>
      <c r="X2682" s="407">
        <f t="shared" si="90"/>
        <v>-1.006970552080988E-5</v>
      </c>
      <c r="Z2682" s="400" t="s">
        <v>36</v>
      </c>
      <c r="AA2682" s="413">
        <v>50340</v>
      </c>
      <c r="AB2682" s="406">
        <v>1.6376803868370964E-2</v>
      </c>
      <c r="AC2682" s="406">
        <v>1.6345388307171808E-2</v>
      </c>
      <c r="AD2682" s="407">
        <f t="shared" si="91"/>
        <v>0.31415561199156505</v>
      </c>
    </row>
    <row r="2683" spans="20:30" x14ac:dyDescent="0.2">
      <c r="T2683" s="400" t="s">
        <v>36</v>
      </c>
      <c r="U2683" s="413">
        <v>50347</v>
      </c>
      <c r="V2683" s="406">
        <v>1.6503062994623802E-2</v>
      </c>
      <c r="W2683" s="406">
        <v>1.6503063992265591E-2</v>
      </c>
      <c r="X2683" s="407">
        <f t="shared" si="90"/>
        <v>-9.9764178862482567E-6</v>
      </c>
      <c r="Z2683" s="400" t="s">
        <v>36</v>
      </c>
      <c r="AA2683" s="413">
        <v>50347</v>
      </c>
      <c r="AB2683" s="406">
        <v>1.6372158273050767E-2</v>
      </c>
      <c r="AC2683" s="406">
        <v>1.6340747893220382E-2</v>
      </c>
      <c r="AD2683" s="407">
        <f t="shared" si="91"/>
        <v>0.31410379830384971</v>
      </c>
    </row>
    <row r="2684" spans="20:30" x14ac:dyDescent="0.2">
      <c r="T2684" s="400" t="s">
        <v>36</v>
      </c>
      <c r="U2684" s="413">
        <v>50354</v>
      </c>
      <c r="V2684" s="406">
        <v>1.6493575801307517E-2</v>
      </c>
      <c r="W2684" s="406">
        <v>1.649357678938905E-2</v>
      </c>
      <c r="X2684" s="407">
        <f t="shared" si="90"/>
        <v>-9.8808153325968817E-6</v>
      </c>
      <c r="Z2684" s="400" t="s">
        <v>36</v>
      </c>
      <c r="AA2684" s="413">
        <v>50354</v>
      </c>
      <c r="AB2684" s="406">
        <v>1.6367507576418014E-2</v>
      </c>
      <c r="AC2684" s="406">
        <v>1.633610237642643E-2</v>
      </c>
      <c r="AD2684" s="407">
        <f t="shared" si="91"/>
        <v>0.31405199991584032</v>
      </c>
    </row>
    <row r="2685" spans="20:30" x14ac:dyDescent="0.2">
      <c r="T2685" s="400" t="s">
        <v>36</v>
      </c>
      <c r="U2685" s="413">
        <v>50361</v>
      </c>
      <c r="V2685" s="406">
        <v>1.6484023457098262E-2</v>
      </c>
      <c r="W2685" s="406">
        <v>1.648402443535333E-2</v>
      </c>
      <c r="X2685" s="407">
        <f t="shared" si="90"/>
        <v>-9.7825506722992728E-6</v>
      </c>
      <c r="Z2685" s="400" t="s">
        <v>36</v>
      </c>
      <c r="AA2685" s="413">
        <v>50361</v>
      </c>
      <c r="AB2685" s="406">
        <v>1.6362851880765954E-2</v>
      </c>
      <c r="AC2685" s="406">
        <v>1.6331451859048537E-2</v>
      </c>
      <c r="AD2685" s="407">
        <f t="shared" si="91"/>
        <v>0.31400021717416932</v>
      </c>
    </row>
    <row r="2686" spans="20:30" x14ac:dyDescent="0.2">
      <c r="T2686" s="400" t="s">
        <v>36</v>
      </c>
      <c r="U2686" s="413">
        <v>50368</v>
      </c>
      <c r="V2686" s="406">
        <v>1.6474405895592445E-2</v>
      </c>
      <c r="W2686" s="406">
        <v>1.6474406863777977E-2</v>
      </c>
      <c r="X2686" s="407">
        <f t="shared" si="90"/>
        <v>-9.6818553174671251E-6</v>
      </c>
      <c r="Z2686" s="400" t="s">
        <v>36</v>
      </c>
      <c r="AA2686" s="413">
        <v>50368</v>
      </c>
      <c r="AB2686" s="406">
        <v>1.635819128845703E-2</v>
      </c>
      <c r="AC2686" s="406">
        <v>1.6326796443356613E-2</v>
      </c>
      <c r="AD2686" s="407">
        <f t="shared" si="91"/>
        <v>0.3139484510041729</v>
      </c>
    </row>
    <row r="2687" spans="20:30" x14ac:dyDescent="0.2">
      <c r="T2687" s="400" t="s">
        <v>36</v>
      </c>
      <c r="U2687" s="413">
        <v>50375</v>
      </c>
      <c r="V2687" s="406">
        <v>1.6464723050363585E-2</v>
      </c>
      <c r="W2687" s="406">
        <v>1.6464724008248093E-2</v>
      </c>
      <c r="X2687" s="407">
        <f t="shared" si="90"/>
        <v>-9.578845078239695E-6</v>
      </c>
      <c r="Z2687" s="400" t="s">
        <v>36</v>
      </c>
      <c r="AA2687" s="413">
        <v>50375</v>
      </c>
      <c r="AB2687" s="406">
        <v>1.6353525901807994E-2</v>
      </c>
      <c r="AC2687" s="406">
        <v>1.6322136231644326E-2</v>
      </c>
      <c r="AD2687" s="407">
        <f t="shared" si="91"/>
        <v>0.31389670163667338</v>
      </c>
    </row>
    <row r="2688" spans="20:30" x14ac:dyDescent="0.2">
      <c r="T2688" s="400" t="s">
        <v>36</v>
      </c>
      <c r="U2688" s="413">
        <v>50382</v>
      </c>
      <c r="V2688" s="406">
        <v>1.6454974855007683E-2</v>
      </c>
      <c r="W2688" s="406">
        <v>1.6454975802336531E-2</v>
      </c>
      <c r="X2688" s="407">
        <f t="shared" si="90"/>
        <v>-9.473288473116348E-6</v>
      </c>
      <c r="Z2688" s="400" t="s">
        <v>36</v>
      </c>
      <c r="AA2688" s="413">
        <v>50382</v>
      </c>
      <c r="AB2688" s="406">
        <v>1.6348855823169972E-2</v>
      </c>
      <c r="AC2688" s="406">
        <v>1.6317471326158701E-2</v>
      </c>
      <c r="AD2688" s="407">
        <f t="shared" si="91"/>
        <v>0.31384497011271301</v>
      </c>
    </row>
    <row r="2689" spans="20:30" x14ac:dyDescent="0.2">
      <c r="T2689" s="400" t="s">
        <v>36</v>
      </c>
      <c r="U2689" s="413">
        <v>50389</v>
      </c>
      <c r="V2689" s="406">
        <v>1.6445161243120641E-2</v>
      </c>
      <c r="W2689" s="406">
        <v>1.6445162179662336E-2</v>
      </c>
      <c r="X2689" s="407">
        <f t="shared" si="90"/>
        <v>-9.3654169489032491E-6</v>
      </c>
      <c r="Z2689" s="400" t="s">
        <v>36</v>
      </c>
      <c r="AA2689" s="413">
        <v>50389</v>
      </c>
      <c r="AB2689" s="406">
        <v>1.6344181154836455E-2</v>
      </c>
      <c r="AC2689" s="406">
        <v>1.6312801829193278E-2</v>
      </c>
      <c r="AD2689" s="407">
        <f t="shared" si="91"/>
        <v>0.31379325643177136</v>
      </c>
    </row>
    <row r="2690" spans="20:30" x14ac:dyDescent="0.2">
      <c r="T2690" s="400" t="s">
        <v>36</v>
      </c>
      <c r="U2690" s="413">
        <v>50396</v>
      </c>
      <c r="V2690" s="406">
        <v>1.6435282148286101E-2</v>
      </c>
      <c r="W2690" s="406">
        <v>1.6435283073774429E-2</v>
      </c>
      <c r="X2690" s="407">
        <f t="shared" si="90"/>
        <v>-9.2548832833494465E-6</v>
      </c>
      <c r="Z2690" s="400" t="s">
        <v>36</v>
      </c>
      <c r="AA2690" s="413">
        <v>50396</v>
      </c>
      <c r="AB2690" s="406">
        <v>1.6339501999193175E-2</v>
      </c>
      <c r="AC2690" s="406">
        <v>1.630812784302969E-2</v>
      </c>
      <c r="AD2690" s="407">
        <f t="shared" si="91"/>
        <v>0.313741561634856</v>
      </c>
    </row>
    <row r="2691" spans="20:30" x14ac:dyDescent="0.2">
      <c r="T2691" s="400" t="s">
        <v>36</v>
      </c>
      <c r="U2691" s="413">
        <v>50403</v>
      </c>
      <c r="V2691" s="406">
        <v>1.6425337504099555E-2</v>
      </c>
      <c r="W2691" s="406">
        <v>1.6425338418291455E-2</v>
      </c>
      <c r="X2691" s="407">
        <f t="shared" si="90"/>
        <v>-9.1419189926500444E-6</v>
      </c>
      <c r="Z2691" s="400" t="s">
        <v>36</v>
      </c>
      <c r="AA2691" s="413">
        <v>50403</v>
      </c>
      <c r="AB2691" s="406">
        <v>1.6334818458545449E-2</v>
      </c>
      <c r="AC2691" s="406">
        <v>1.6303449469915441E-2</v>
      </c>
      <c r="AD2691" s="407">
        <f t="shared" si="91"/>
        <v>0.31368988630008088</v>
      </c>
    </row>
    <row r="2692" spans="20:30" x14ac:dyDescent="0.2">
      <c r="T2692" s="400" t="s">
        <v>36</v>
      </c>
      <c r="U2692" s="413">
        <v>50410</v>
      </c>
      <c r="V2692" s="406">
        <v>1.6415327244144282E-2</v>
      </c>
      <c r="W2692" s="406">
        <v>1.6415328146796682E-2</v>
      </c>
      <c r="X2692" s="407">
        <f t="shared" si="90"/>
        <v>-9.0265240074161035E-6</v>
      </c>
      <c r="Z2692" s="400" t="s">
        <v>36</v>
      </c>
      <c r="AA2692" s="413">
        <v>50410</v>
      </c>
      <c r="AB2692" s="406">
        <v>1.6330130635221433E-2</v>
      </c>
      <c r="AC2692" s="406">
        <v>1.6298766812144028E-2</v>
      </c>
      <c r="AD2692" s="407">
        <f t="shared" si="91"/>
        <v>0.31363823077404374</v>
      </c>
    </row>
    <row r="2693" spans="20:30" x14ac:dyDescent="0.2">
      <c r="T2693" s="400" t="s">
        <v>36</v>
      </c>
      <c r="U2693" s="413">
        <v>50417</v>
      </c>
      <c r="V2693" s="406">
        <v>1.640525130201478E-2</v>
      </c>
      <c r="W2693" s="406">
        <v>1.6405252192861468E-2</v>
      </c>
      <c r="X2693" s="407">
        <f t="shared" si="90"/>
        <v>-8.9084668808414591E-6</v>
      </c>
      <c r="Z2693" s="400" t="s">
        <v>36</v>
      </c>
      <c r="AA2693" s="413">
        <v>50417</v>
      </c>
      <c r="AB2693" s="406">
        <v>1.632543863156085E-2</v>
      </c>
      <c r="AC2693" s="406">
        <v>1.6294079971974219E-2</v>
      </c>
      <c r="AD2693" s="407">
        <f t="shared" si="91"/>
        <v>0.31358659586630533</v>
      </c>
    </row>
    <row r="2694" spans="20:30" x14ac:dyDescent="0.2">
      <c r="T2694" s="400" t="s">
        <v>36</v>
      </c>
      <c r="U2694" s="413">
        <v>50424</v>
      </c>
      <c r="V2694" s="406">
        <v>1.6395109611293937E-2</v>
      </c>
      <c r="W2694" s="406">
        <v>1.639511049009185E-2</v>
      </c>
      <c r="X2694" s="407">
        <f t="shared" si="90"/>
        <v>-8.787979129121215E-6</v>
      </c>
      <c r="Z2694" s="400" t="s">
        <v>36</v>
      </c>
      <c r="AA2694" s="413">
        <v>50424</v>
      </c>
      <c r="AB2694" s="406">
        <v>1.632074254988056E-2</v>
      </c>
      <c r="AC2694" s="406">
        <v>1.6289389051711359E-2</v>
      </c>
      <c r="AD2694" s="407">
        <f t="shared" si="91"/>
        <v>0.3135349816920166</v>
      </c>
    </row>
    <row r="2695" spans="20:30" x14ac:dyDescent="0.2">
      <c r="T2695" s="400" t="s">
        <v>36</v>
      </c>
      <c r="U2695" s="413">
        <v>50431</v>
      </c>
      <c r="V2695" s="406">
        <v>1.6386166949078549E-2</v>
      </c>
      <c r="W2695" s="406">
        <v>1.6386167814485028E-2</v>
      </c>
      <c r="X2695" s="407">
        <f t="shared" si="90"/>
        <v>-8.6540647911692581E-6</v>
      </c>
      <c r="Z2695" s="400" t="s">
        <v>36</v>
      </c>
      <c r="AA2695" s="413">
        <v>50431</v>
      </c>
      <c r="AB2695" s="406">
        <v>1.6316042492566692E-2</v>
      </c>
      <c r="AC2695" s="406">
        <v>1.6284694153591166E-2</v>
      </c>
      <c r="AD2695" s="407">
        <f t="shared" si="91"/>
        <v>0.3134833897552522</v>
      </c>
    </row>
    <row r="2696" spans="20:30" x14ac:dyDescent="0.2">
      <c r="T2696" s="400" t="s">
        <v>36</v>
      </c>
      <c r="U2696" s="413">
        <v>50438</v>
      </c>
      <c r="V2696" s="406">
        <v>1.6379318625707118E-2</v>
      </c>
      <c r="W2696" s="406">
        <v>1.6379319476055414E-2</v>
      </c>
      <c r="X2696" s="407">
        <f t="shared" ref="X2696:X2759" si="92">(V2696-W2696)*10000</f>
        <v>-8.5034829525043598E-6</v>
      </c>
      <c r="Z2696" s="400" t="s">
        <v>36</v>
      </c>
      <c r="AA2696" s="413">
        <v>50438</v>
      </c>
      <c r="AB2696" s="406">
        <v>1.6311338561878153E-2</v>
      </c>
      <c r="AC2696" s="406">
        <v>1.6279995379895766E-2</v>
      </c>
      <c r="AD2696" s="407">
        <f t="shared" ref="AD2696:AD2759" si="93">(AB2696-AC2696)*10000</f>
        <v>0.31343181982387142</v>
      </c>
    </row>
    <row r="2697" spans="20:30" x14ac:dyDescent="0.2">
      <c r="T2697" s="400" t="s">
        <v>36</v>
      </c>
      <c r="U2697" s="413">
        <v>50445</v>
      </c>
      <c r="V2697" s="406">
        <v>1.6372469035300381E-2</v>
      </c>
      <c r="W2697" s="406">
        <v>1.6372469871076611E-2</v>
      </c>
      <c r="X2697" s="407">
        <f t="shared" si="92"/>
        <v>-8.3577622947417218E-6</v>
      </c>
      <c r="Z2697" s="400" t="s">
        <v>36</v>
      </c>
      <c r="AA2697" s="413">
        <v>50445</v>
      </c>
      <c r="AB2697" s="406">
        <v>1.6306630860201128E-2</v>
      </c>
      <c r="AC2697" s="406">
        <v>1.6275292832930381E-2</v>
      </c>
      <c r="AD2697" s="407">
        <f t="shared" si="93"/>
        <v>0.31338027270746971</v>
      </c>
    </row>
    <row r="2698" spans="20:30" x14ac:dyDescent="0.2">
      <c r="T2698" s="400" t="s">
        <v>36</v>
      </c>
      <c r="U2698" s="413">
        <v>50452</v>
      </c>
      <c r="V2698" s="406">
        <v>1.6365583150971523E-2</v>
      </c>
      <c r="W2698" s="406">
        <v>1.6365583972719682E-2</v>
      </c>
      <c r="X2698" s="407">
        <f t="shared" si="92"/>
        <v>-8.217481591021869E-6</v>
      </c>
      <c r="Z2698" s="400" t="s">
        <v>36</v>
      </c>
      <c r="AA2698" s="413">
        <v>50452</v>
      </c>
      <c r="AB2698" s="406">
        <v>1.6301919489864238E-2</v>
      </c>
      <c r="AC2698" s="406">
        <v>1.6270586614931099E-2</v>
      </c>
      <c r="AD2698" s="407">
        <f t="shared" si="93"/>
        <v>0.31332874933138327</v>
      </c>
    </row>
    <row r="2699" spans="20:30" x14ac:dyDescent="0.2">
      <c r="T2699" s="400" t="s">
        <v>36</v>
      </c>
      <c r="U2699" s="413">
        <v>50459</v>
      </c>
      <c r="V2699" s="406">
        <v>1.6358660979824354E-2</v>
      </c>
      <c r="W2699" s="406">
        <v>1.6358661788076861E-2</v>
      </c>
      <c r="X2699" s="407">
        <f t="shared" si="92"/>
        <v>-8.0825250659000147E-6</v>
      </c>
      <c r="Z2699" s="400" t="s">
        <v>36</v>
      </c>
      <c r="AA2699" s="413">
        <v>50459</v>
      </c>
      <c r="AB2699" s="406">
        <v>1.6297204553161155E-2</v>
      </c>
      <c r="AC2699" s="406">
        <v>1.6265876828191656E-2</v>
      </c>
      <c r="AD2699" s="407">
        <f t="shared" si="93"/>
        <v>0.3132772496949876</v>
      </c>
    </row>
    <row r="2700" spans="20:30" x14ac:dyDescent="0.2">
      <c r="T2700" s="400" t="s">
        <v>36</v>
      </c>
      <c r="U2700" s="413">
        <v>50466</v>
      </c>
      <c r="V2700" s="406">
        <v>1.6351702529008836E-2</v>
      </c>
      <c r="W2700" s="406">
        <v>1.6351703324286537E-2</v>
      </c>
      <c r="X2700" s="407">
        <f t="shared" si="92"/>
        <v>-7.9527770133203113E-6</v>
      </c>
      <c r="Z2700" s="400" t="s">
        <v>36</v>
      </c>
      <c r="AA2700" s="413">
        <v>50466</v>
      </c>
      <c r="AB2700" s="406">
        <v>1.6292486152466548E-2</v>
      </c>
      <c r="AC2700" s="406">
        <v>1.6261163574982609E-2</v>
      </c>
      <c r="AD2700" s="407">
        <f t="shared" si="93"/>
        <v>0.31322577483939434</v>
      </c>
    </row>
    <row r="2701" spans="20:30" x14ac:dyDescent="0.2">
      <c r="T2701" s="400" t="s">
        <v>36</v>
      </c>
      <c r="U2701" s="413">
        <v>50473</v>
      </c>
      <c r="V2701" s="406">
        <v>1.6344707805594202E-2</v>
      </c>
      <c r="W2701" s="406">
        <v>1.6344708588452665E-2</v>
      </c>
      <c r="X2701" s="407">
        <f t="shared" si="92"/>
        <v>-7.8285846208392407E-6</v>
      </c>
      <c r="Z2701" s="400" t="s">
        <v>36</v>
      </c>
      <c r="AA2701" s="413">
        <v>50473</v>
      </c>
      <c r="AB2701" s="406">
        <v>1.6287764390086019E-2</v>
      </c>
      <c r="AC2701" s="406">
        <v>1.6256446957574902E-2</v>
      </c>
      <c r="AD2701" s="407">
        <f t="shared" si="93"/>
        <v>0.31317432511116655</v>
      </c>
    </row>
    <row r="2702" spans="20:30" x14ac:dyDescent="0.2">
      <c r="T2702" s="400" t="s">
        <v>36</v>
      </c>
      <c r="U2702" s="413">
        <v>50480</v>
      </c>
      <c r="V2702" s="406">
        <v>1.6337676816730321E-2</v>
      </c>
      <c r="W2702" s="406">
        <v>1.6337677587701972E-2</v>
      </c>
      <c r="X2702" s="407">
        <f t="shared" si="92"/>
        <v>-7.7097165110395771E-6</v>
      </c>
      <c r="Z2702" s="400" t="s">
        <v>36</v>
      </c>
      <c r="AA2702" s="413">
        <v>50480</v>
      </c>
      <c r="AB2702" s="406">
        <v>1.6283039368382782E-2</v>
      </c>
      <c r="AC2702" s="406">
        <v>1.6251727078250781E-2</v>
      </c>
      <c r="AD2702" s="407">
        <f t="shared" si="93"/>
        <v>0.31312290132000375</v>
      </c>
    </row>
    <row r="2703" spans="20:30" x14ac:dyDescent="0.2">
      <c r="T2703" s="400" t="s">
        <v>36</v>
      </c>
      <c r="U2703" s="413">
        <v>50487</v>
      </c>
      <c r="V2703" s="406">
        <v>1.6330609569497636E-2</v>
      </c>
      <c r="W2703" s="406">
        <v>1.633061032911489E-2</v>
      </c>
      <c r="X2703" s="407">
        <f t="shared" si="92"/>
        <v>-7.5961725451434425E-6</v>
      </c>
      <c r="Z2703" s="400" t="s">
        <v>36</v>
      </c>
      <c r="AA2703" s="413">
        <v>50487</v>
      </c>
      <c r="AB2703" s="406">
        <v>1.6278311189662296E-2</v>
      </c>
      <c r="AC2703" s="406">
        <v>1.6247004039269489E-2</v>
      </c>
      <c r="AD2703" s="407">
        <f t="shared" si="93"/>
        <v>0.31307150392807098</v>
      </c>
    </row>
    <row r="2704" spans="20:30" x14ac:dyDescent="0.2">
      <c r="T2704" s="400" t="s">
        <v>36</v>
      </c>
      <c r="U2704" s="413">
        <v>50494</v>
      </c>
      <c r="V2704" s="406">
        <v>1.6323506071034305E-2</v>
      </c>
      <c r="W2704" s="406">
        <v>1.6323506819852732E-2</v>
      </c>
      <c r="X2704" s="407">
        <f t="shared" si="92"/>
        <v>-7.4881842740404103E-6</v>
      </c>
      <c r="Z2704" s="400" t="s">
        <v>36</v>
      </c>
      <c r="AA2704" s="413">
        <v>50494</v>
      </c>
      <c r="AB2704" s="406">
        <v>1.6273579956276273E-2</v>
      </c>
      <c r="AC2704" s="406">
        <v>1.6242277942913334E-2</v>
      </c>
      <c r="AD2704" s="407">
        <f t="shared" si="93"/>
        <v>0.3130201336293964</v>
      </c>
    </row>
    <row r="2705" spans="20:30" x14ac:dyDescent="0.2">
      <c r="T2705" s="400" t="s">
        <v>36</v>
      </c>
      <c r="U2705" s="413">
        <v>50501</v>
      </c>
      <c r="V2705" s="406">
        <v>1.6316366328420841E-2</v>
      </c>
      <c r="W2705" s="406">
        <v>1.6316367066996011E-2</v>
      </c>
      <c r="X2705" s="407">
        <f t="shared" si="92"/>
        <v>-7.3857516977304805E-6</v>
      </c>
      <c r="Z2705" s="400" t="s">
        <v>36</v>
      </c>
      <c r="AA2705" s="413">
        <v>50501</v>
      </c>
      <c r="AB2705" s="406">
        <v>1.626884577054204E-2</v>
      </c>
      <c r="AC2705" s="406">
        <v>1.6237548891464986E-2</v>
      </c>
      <c r="AD2705" s="407">
        <f t="shared" si="93"/>
        <v>0.31296879077054307</v>
      </c>
    </row>
    <row r="2706" spans="20:30" x14ac:dyDescent="0.2">
      <c r="T2706" s="400" t="s">
        <v>36</v>
      </c>
      <c r="U2706" s="413">
        <v>50508</v>
      </c>
      <c r="V2706" s="406">
        <v>1.6309190348806752E-2</v>
      </c>
      <c r="W2706" s="406">
        <v>1.6309191077671082E-2</v>
      </c>
      <c r="X2706" s="407">
        <f t="shared" si="92"/>
        <v>-7.2886433000185491E-6</v>
      </c>
      <c r="Z2706" s="400" t="s">
        <v>36</v>
      </c>
      <c r="AA2706" s="413">
        <v>50508</v>
      </c>
      <c r="AB2706" s="406">
        <v>1.626410873478815E-2</v>
      </c>
      <c r="AC2706" s="406">
        <v>1.6232816987195194E-2</v>
      </c>
      <c r="AD2706" s="407">
        <f t="shared" si="93"/>
        <v>0.31291747592955554</v>
      </c>
    </row>
    <row r="2707" spans="20:30" x14ac:dyDescent="0.2">
      <c r="T2707" s="400" t="s">
        <v>36</v>
      </c>
      <c r="U2707" s="413">
        <v>50515</v>
      </c>
      <c r="V2707" s="406">
        <v>1.6301978139295344E-2</v>
      </c>
      <c r="W2707" s="406">
        <v>1.630197885899284E-2</v>
      </c>
      <c r="X2707" s="407">
        <f t="shared" si="92"/>
        <v>-7.1969749604328115E-6</v>
      </c>
      <c r="Z2707" s="400" t="s">
        <v>36</v>
      </c>
      <c r="AA2707" s="413">
        <v>50515</v>
      </c>
      <c r="AB2707" s="406">
        <v>1.6259368951366523E-2</v>
      </c>
      <c r="AC2707" s="406">
        <v>1.6228082332351762E-2</v>
      </c>
      <c r="AD2707" s="407">
        <f t="shared" si="93"/>
        <v>0.31286619014761485</v>
      </c>
    </row>
    <row r="2708" spans="20:30" x14ac:dyDescent="0.2">
      <c r="T2708" s="400" t="s">
        <v>36</v>
      </c>
      <c r="U2708" s="413">
        <v>50522</v>
      </c>
      <c r="V2708" s="406">
        <v>1.6294729706978386E-2</v>
      </c>
      <c r="W2708" s="406">
        <v>1.6294730418076182E-2</v>
      </c>
      <c r="X2708" s="407">
        <f t="shared" si="92"/>
        <v>-7.1109779523070848E-6</v>
      </c>
      <c r="Z2708" s="400" t="s">
        <v>36</v>
      </c>
      <c r="AA2708" s="413">
        <v>50522</v>
      </c>
      <c r="AB2708" s="406">
        <v>1.6254626522594476E-2</v>
      </c>
      <c r="AC2708" s="406">
        <v>1.6223345029240496E-2</v>
      </c>
      <c r="AD2708" s="407">
        <f t="shared" si="93"/>
        <v>0.31281493353980255</v>
      </c>
    </row>
    <row r="2709" spans="20:30" x14ac:dyDescent="0.2">
      <c r="T2709" s="400" t="s">
        <v>36</v>
      </c>
      <c r="U2709" s="413">
        <v>50529</v>
      </c>
      <c r="V2709" s="406">
        <v>1.6287445058993755E-2</v>
      </c>
      <c r="W2709" s="406">
        <v>1.6287445762024275E-2</v>
      </c>
      <c r="X2709" s="407">
        <f t="shared" si="92"/>
        <v>-7.0303051921682957E-6</v>
      </c>
      <c r="Z2709" s="400" t="s">
        <v>36</v>
      </c>
      <c r="AA2709" s="413">
        <v>50529</v>
      </c>
      <c r="AB2709" s="406">
        <v>1.6249881550823991E-2</v>
      </c>
      <c r="AC2709" s="406">
        <v>1.6218605180143994E-2</v>
      </c>
      <c r="AD2709" s="407">
        <f t="shared" si="93"/>
        <v>0.31276370679997334</v>
      </c>
    </row>
    <row r="2710" spans="20:30" x14ac:dyDescent="0.2">
      <c r="T2710" s="400" t="s">
        <v>36</v>
      </c>
      <c r="U2710" s="413">
        <v>50536</v>
      </c>
      <c r="V2710" s="406">
        <v>1.6280124202421257E-2</v>
      </c>
      <c r="W2710" s="406">
        <v>1.6280124897986373E-2</v>
      </c>
      <c r="X2710" s="407">
        <f t="shared" si="92"/>
        <v>-6.9556511592128167E-6</v>
      </c>
      <c r="Z2710" s="400" t="s">
        <v>36</v>
      </c>
      <c r="AA2710" s="413">
        <v>50536</v>
      </c>
      <c r="AB2710" s="406">
        <v>1.6245134138372228E-2</v>
      </c>
      <c r="AC2710" s="406">
        <v>1.6213862887286882E-2</v>
      </c>
      <c r="AD2710" s="407">
        <f t="shared" si="93"/>
        <v>0.31271251085346341</v>
      </c>
    </row>
    <row r="2711" spans="20:30" x14ac:dyDescent="0.2">
      <c r="T2711" s="400" t="s">
        <v>36</v>
      </c>
      <c r="U2711" s="413">
        <v>50543</v>
      </c>
      <c r="V2711" s="406">
        <v>1.6272767144421926E-2</v>
      </c>
      <c r="W2711" s="406">
        <v>1.6272767833030909E-2</v>
      </c>
      <c r="X2711" s="407">
        <f t="shared" si="92"/>
        <v>-6.8860898233547019E-6</v>
      </c>
      <c r="Z2711" s="400" t="s">
        <v>36</v>
      </c>
      <c r="AA2711" s="413">
        <v>50543</v>
      </c>
      <c r="AB2711" s="406">
        <v>1.6240384387579809E-2</v>
      </c>
      <c r="AC2711" s="406">
        <v>1.6209118252986692E-2</v>
      </c>
      <c r="AD2711" s="407">
        <f t="shared" si="93"/>
        <v>0.31266134593116446</v>
      </c>
    </row>
    <row r="2712" spans="20:30" x14ac:dyDescent="0.2">
      <c r="T2712" s="400" t="s">
        <v>36</v>
      </c>
      <c r="U2712" s="413">
        <v>50550</v>
      </c>
      <c r="V2712" s="406">
        <v>1.6265373892063992E-2</v>
      </c>
      <c r="W2712" s="406">
        <v>1.6265374574295565E-2</v>
      </c>
      <c r="X2712" s="407">
        <f t="shared" si="92"/>
        <v>-6.8223157331792628E-6</v>
      </c>
      <c r="Z2712" s="400" t="s">
        <v>36</v>
      </c>
      <c r="AA2712" s="413">
        <v>50550</v>
      </c>
      <c r="AB2712" s="406">
        <v>1.6235632400764106E-2</v>
      </c>
      <c r="AC2712" s="406">
        <v>1.6204371379514561E-2</v>
      </c>
      <c r="AD2712" s="407">
        <f t="shared" si="93"/>
        <v>0.31261021249544968</v>
      </c>
    </row>
    <row r="2713" spans="20:30" x14ac:dyDescent="0.2">
      <c r="T2713" s="400" t="s">
        <v>36</v>
      </c>
      <c r="U2713" s="413">
        <v>50557</v>
      </c>
      <c r="V2713" s="406">
        <v>1.6257944452484963E-2</v>
      </c>
      <c r="W2713" s="406">
        <v>1.6257945128917841E-2</v>
      </c>
      <c r="X2713" s="407">
        <f t="shared" si="92"/>
        <v>-6.7643287846030908E-6</v>
      </c>
      <c r="Z2713" s="400" t="s">
        <v>36</v>
      </c>
      <c r="AA2713" s="413">
        <v>50557</v>
      </c>
      <c r="AB2713" s="406">
        <v>1.623087828027716E-2</v>
      </c>
      <c r="AC2713" s="406">
        <v>1.619962236911842E-2</v>
      </c>
      <c r="AD2713" s="407">
        <f t="shared" si="93"/>
        <v>0.31255911158739602</v>
      </c>
    </row>
    <row r="2714" spans="20:30" x14ac:dyDescent="0.2">
      <c r="T2714" s="400" t="s">
        <v>36</v>
      </c>
      <c r="U2714" s="413">
        <v>50564</v>
      </c>
      <c r="V2714" s="406">
        <v>1.6250478832787647E-2</v>
      </c>
      <c r="W2714" s="406">
        <v>1.6250479503954252E-2</v>
      </c>
      <c r="X2714" s="407">
        <f t="shared" si="92"/>
        <v>-6.7116660493193869E-6</v>
      </c>
      <c r="Z2714" s="400" t="s">
        <v>36</v>
      </c>
      <c r="AA2714" s="413">
        <v>50564</v>
      </c>
      <c r="AB2714" s="406">
        <v>1.6226122128436417E-2</v>
      </c>
      <c r="AC2714" s="406">
        <v>1.6194871324092631E-2</v>
      </c>
      <c r="AD2714" s="407">
        <f t="shared" si="93"/>
        <v>0.31250804343786048</v>
      </c>
    </row>
    <row r="2715" spans="20:30" x14ac:dyDescent="0.2">
      <c r="T2715" s="400" t="s">
        <v>36</v>
      </c>
      <c r="U2715" s="413">
        <v>50571</v>
      </c>
      <c r="V2715" s="406">
        <v>1.6242977040098069E-2</v>
      </c>
      <c r="W2715" s="406">
        <v>1.6242977706577125E-2</v>
      </c>
      <c r="X2715" s="407">
        <f t="shared" si="92"/>
        <v>-6.6647905597183588E-6</v>
      </c>
      <c r="Z2715" s="400" t="s">
        <v>36</v>
      </c>
      <c r="AA2715" s="413">
        <v>50571</v>
      </c>
      <c r="AB2715" s="406">
        <v>1.6221364047594219E-2</v>
      </c>
      <c r="AC2715" s="406">
        <v>1.6190118346708575E-2</v>
      </c>
      <c r="AD2715" s="407">
        <f t="shared" si="93"/>
        <v>0.31245700885643851</v>
      </c>
    </row>
    <row r="2716" spans="20:30" x14ac:dyDescent="0.2">
      <c r="T2716" s="400" t="s">
        <v>36</v>
      </c>
      <c r="U2716" s="413">
        <v>50578</v>
      </c>
      <c r="V2716" s="406">
        <v>1.6235439081495603E-2</v>
      </c>
      <c r="W2716" s="406">
        <v>1.6235439743865834E-2</v>
      </c>
      <c r="X2716" s="407">
        <f t="shared" si="92"/>
        <v>-6.6237023158000063E-6</v>
      </c>
      <c r="Z2716" s="400" t="s">
        <v>36</v>
      </c>
      <c r="AA2716" s="413">
        <v>50578</v>
      </c>
      <c r="AB2716" s="406">
        <v>1.6216604140056379E-2</v>
      </c>
      <c r="AC2716" s="406">
        <v>1.6185363539237399E-2</v>
      </c>
      <c r="AD2716" s="407">
        <f t="shared" si="93"/>
        <v>0.31240600818979725</v>
      </c>
    </row>
    <row r="2717" spans="20:30" x14ac:dyDescent="0.2">
      <c r="T2717" s="400" t="s">
        <v>36</v>
      </c>
      <c r="U2717" s="413">
        <v>50585</v>
      </c>
      <c r="V2717" s="406">
        <v>1.6227864964129143E-2</v>
      </c>
      <c r="W2717" s="406">
        <v>1.6227865622957693E-2</v>
      </c>
      <c r="X2717" s="407">
        <f t="shared" si="92"/>
        <v>-6.5882855074250735E-6</v>
      </c>
      <c r="Z2717" s="400" t="s">
        <v>36</v>
      </c>
      <c r="AA2717" s="413">
        <v>50585</v>
      </c>
      <c r="AB2717" s="406">
        <v>1.621184250818675E-2</v>
      </c>
      <c r="AC2717" s="406">
        <v>1.6180607003950419E-2</v>
      </c>
      <c r="AD2717" s="407">
        <f t="shared" si="93"/>
        <v>0.31235504236330758</v>
      </c>
    </row>
    <row r="2718" spans="20:30" x14ac:dyDescent="0.2">
      <c r="T2718" s="400" t="s">
        <v>36</v>
      </c>
      <c r="U2718" s="413">
        <v>50592</v>
      </c>
      <c r="V2718" s="406">
        <v>1.622025469510131E-2</v>
      </c>
      <c r="W2718" s="406">
        <v>1.6220255350955327E-2</v>
      </c>
      <c r="X2718" s="407">
        <f t="shared" si="92"/>
        <v>-6.5585401692880296E-6</v>
      </c>
      <c r="Z2718" s="400" t="s">
        <v>36</v>
      </c>
      <c r="AA2718" s="413">
        <v>50592</v>
      </c>
      <c r="AB2718" s="406">
        <v>1.6207079254291445E-2</v>
      </c>
      <c r="AC2718" s="406">
        <v>1.6175848843130669E-2</v>
      </c>
      <c r="AD2718" s="407">
        <f t="shared" si="93"/>
        <v>0.31230411160775712</v>
      </c>
    </row>
    <row r="2719" spans="20:30" x14ac:dyDescent="0.2">
      <c r="T2719" s="400" t="s">
        <v>36</v>
      </c>
      <c r="U2719" s="413">
        <v>50599</v>
      </c>
      <c r="V2719" s="406">
        <v>1.6212608281514503E-2</v>
      </c>
      <c r="W2719" s="406">
        <v>1.6212608934972707E-2</v>
      </c>
      <c r="X2719" s="407">
        <f t="shared" si="92"/>
        <v>-6.534582042139192E-6</v>
      </c>
      <c r="Z2719" s="400" t="s">
        <v>36</v>
      </c>
      <c r="AA2719" s="413">
        <v>50599</v>
      </c>
      <c r="AB2719" s="406">
        <v>1.620231448072277E-2</v>
      </c>
      <c r="AC2719" s="406">
        <v>1.6171089159037914E-2</v>
      </c>
      <c r="AD2719" s="407">
        <f t="shared" si="93"/>
        <v>0.31225321684855145</v>
      </c>
    </row>
    <row r="2720" spans="20:30" x14ac:dyDescent="0.2">
      <c r="T2720" s="400" t="s">
        <v>36</v>
      </c>
      <c r="U2720" s="413">
        <v>50606</v>
      </c>
      <c r="V2720" s="406">
        <v>1.6204925730494257E-2</v>
      </c>
      <c r="W2720" s="406">
        <v>1.6204926382123792E-2</v>
      </c>
      <c r="X2720" s="407">
        <f t="shared" si="92"/>
        <v>-6.516295350533774E-6</v>
      </c>
      <c r="Z2720" s="400" t="s">
        <v>36</v>
      </c>
      <c r="AA2720" s="413">
        <v>50606</v>
      </c>
      <c r="AB2720" s="406">
        <v>1.619754828980997E-2</v>
      </c>
      <c r="AC2720" s="406">
        <v>1.6166328053966738E-2</v>
      </c>
      <c r="AD2720" s="407">
        <f t="shared" si="93"/>
        <v>0.31220235843232302</v>
      </c>
    </row>
    <row r="2721" spans="20:30" x14ac:dyDescent="0.2">
      <c r="T2721" s="400" t="s">
        <v>36</v>
      </c>
      <c r="U2721" s="413">
        <v>50613</v>
      </c>
      <c r="V2721" s="406">
        <v>1.6197207049131308E-2</v>
      </c>
      <c r="W2721" s="406">
        <v>1.6197207699545624E-2</v>
      </c>
      <c r="X2721" s="407">
        <f t="shared" si="92"/>
        <v>-6.5041431615564527E-6</v>
      </c>
      <c r="Z2721" s="400" t="s">
        <v>36</v>
      </c>
      <c r="AA2721" s="413">
        <v>50613</v>
      </c>
      <c r="AB2721" s="406">
        <v>1.6192780783870753E-2</v>
      </c>
      <c r="AC2721" s="406">
        <v>1.6161565630165464E-2</v>
      </c>
      <c r="AD2721" s="407">
        <f t="shared" si="93"/>
        <v>0.31215153705289184</v>
      </c>
    </row>
    <row r="2722" spans="20:30" x14ac:dyDescent="0.2">
      <c r="T2722" s="400" t="s">
        <v>36</v>
      </c>
      <c r="U2722" s="413">
        <v>50620</v>
      </c>
      <c r="V2722" s="406">
        <v>1.618945224456261E-2</v>
      </c>
      <c r="W2722" s="406">
        <v>1.6189452894305706E-2</v>
      </c>
      <c r="X2722" s="407">
        <f t="shared" si="92"/>
        <v>-6.4974309613163861E-6</v>
      </c>
      <c r="Z2722" s="400" t="s">
        <v>36</v>
      </c>
      <c r="AA2722" s="413">
        <v>50620</v>
      </c>
      <c r="AB2722" s="406">
        <v>1.6188012065246015E-2</v>
      </c>
      <c r="AC2722" s="406">
        <v>1.6156801989940319E-2</v>
      </c>
      <c r="AD2722" s="407">
        <f t="shared" si="93"/>
        <v>0.31210075305695972</v>
      </c>
    </row>
    <row r="2723" spans="20:30" x14ac:dyDescent="0.2">
      <c r="T2723" s="400" t="s">
        <v>36</v>
      </c>
      <c r="U2723" s="413">
        <v>50627</v>
      </c>
      <c r="V2723" s="406">
        <v>1.6181661323890435E-2</v>
      </c>
      <c r="W2723" s="406">
        <v>1.6181661973564181E-2</v>
      </c>
      <c r="X2723" s="407">
        <f t="shared" si="92"/>
        <v>-6.4967374535651601E-6</v>
      </c>
      <c r="Z2723" s="400" t="s">
        <v>36</v>
      </c>
      <c r="AA2723" s="413">
        <v>50627</v>
      </c>
      <c r="AB2723" s="406">
        <v>1.6183242236276773E-2</v>
      </c>
      <c r="AC2723" s="406">
        <v>1.6152037235539794E-2</v>
      </c>
      <c r="AD2723" s="407">
        <f t="shared" si="93"/>
        <v>0.31205000736979349</v>
      </c>
    </row>
    <row r="2724" spans="20:30" x14ac:dyDescent="0.2">
      <c r="T2724" s="400" t="s">
        <v>36</v>
      </c>
      <c r="U2724" s="413">
        <v>50634</v>
      </c>
      <c r="V2724" s="406">
        <v>1.6173834294228265E-2</v>
      </c>
      <c r="W2724" s="406">
        <v>1.6173834944411384E-2</v>
      </c>
      <c r="X2724" s="407">
        <f t="shared" si="92"/>
        <v>-6.5018311914966098E-6</v>
      </c>
      <c r="Z2724" s="400" t="s">
        <v>36</v>
      </c>
      <c r="AA2724" s="413">
        <v>50634</v>
      </c>
      <c r="AB2724" s="406">
        <v>1.6178471399292238E-2</v>
      </c>
      <c r="AC2724" s="406">
        <v>1.614727146923528E-2</v>
      </c>
      <c r="AD2724" s="407">
        <f t="shared" si="93"/>
        <v>0.31199930056957648</v>
      </c>
    </row>
    <row r="2725" spans="20:30" x14ac:dyDescent="0.2">
      <c r="T2725" s="400" t="s">
        <v>36</v>
      </c>
      <c r="U2725" s="413">
        <v>50641</v>
      </c>
      <c r="V2725" s="406">
        <v>1.6165971162701274E-2</v>
      </c>
      <c r="W2725" s="406">
        <v>1.6165971813972488E-2</v>
      </c>
      <c r="X2725" s="407">
        <f t="shared" si="92"/>
        <v>-6.5127121404162658E-6</v>
      </c>
      <c r="Z2725" s="400" t="s">
        <v>36</v>
      </c>
      <c r="AA2725" s="413">
        <v>50641</v>
      </c>
      <c r="AB2725" s="406">
        <v>1.6173699656621836E-2</v>
      </c>
      <c r="AC2725" s="406">
        <v>1.6142504793321546E-2</v>
      </c>
      <c r="AD2725" s="407">
        <f t="shared" si="93"/>
        <v>0.31194863300290643</v>
      </c>
    </row>
    <row r="2726" spans="20:30" x14ac:dyDescent="0.2">
      <c r="T2726" s="400" t="s">
        <v>36</v>
      </c>
      <c r="U2726" s="413">
        <v>50648</v>
      </c>
      <c r="V2726" s="406">
        <v>1.6158071936400033E-2</v>
      </c>
      <c r="W2726" s="406">
        <v>1.6158072589361215E-2</v>
      </c>
      <c r="X2726" s="407">
        <f t="shared" si="92"/>
        <v>-6.5296118165192318E-6</v>
      </c>
      <c r="Z2726" s="400" t="s">
        <v>36</v>
      </c>
      <c r="AA2726" s="413">
        <v>50648</v>
      </c>
      <c r="AB2726" s="406">
        <v>1.6168927110606798E-2</v>
      </c>
      <c r="AC2726" s="406">
        <v>1.6137737310070441E-2</v>
      </c>
      <c r="AD2726" s="407">
        <f t="shared" si="93"/>
        <v>0.31189800536356865</v>
      </c>
    </row>
    <row r="2727" spans="20:30" x14ac:dyDescent="0.2">
      <c r="T2727" s="400" t="s">
        <v>36</v>
      </c>
      <c r="U2727" s="413">
        <v>50655</v>
      </c>
      <c r="V2727" s="406">
        <v>1.6150136622449483E-2</v>
      </c>
      <c r="W2727" s="406">
        <v>1.6150137277690931E-2</v>
      </c>
      <c r="X2727" s="407">
        <f t="shared" si="92"/>
        <v>-6.5524144790551908E-6</v>
      </c>
      <c r="Z2727" s="400" t="s">
        <v>36</v>
      </c>
      <c r="AA2727" s="413">
        <v>50655</v>
      </c>
      <c r="AB2727" s="406">
        <v>1.6164153863553389E-2</v>
      </c>
      <c r="AC2727" s="406">
        <v>1.6132969121730404E-2</v>
      </c>
      <c r="AD2727" s="407">
        <f t="shared" si="93"/>
        <v>0.31184741822985057</v>
      </c>
    </row>
    <row r="2728" spans="20:30" x14ac:dyDescent="0.2">
      <c r="T2728" s="400" t="s">
        <v>36</v>
      </c>
      <c r="U2728" s="413">
        <v>50662</v>
      </c>
      <c r="V2728" s="406">
        <v>1.614216522796301E-2</v>
      </c>
      <c r="W2728" s="406">
        <v>1.6142165886063452E-2</v>
      </c>
      <c r="X2728" s="407">
        <f t="shared" si="92"/>
        <v>-6.581004421968295E-6</v>
      </c>
      <c r="Z2728" s="400" t="s">
        <v>36</v>
      </c>
      <c r="AA2728" s="413">
        <v>50662</v>
      </c>
      <c r="AB2728" s="406">
        <v>1.6159380017825874E-2</v>
      </c>
      <c r="AC2728" s="406">
        <v>1.6128200330596323E-2</v>
      </c>
      <c r="AD2728" s="407">
        <f t="shared" si="93"/>
        <v>0.31179687229550279</v>
      </c>
    </row>
    <row r="2729" spans="20:30" x14ac:dyDescent="0.2">
      <c r="T2729" s="400" t="s">
        <v>36</v>
      </c>
      <c r="U2729" s="413">
        <v>50669</v>
      </c>
      <c r="V2729" s="406">
        <v>1.6134157760030785E-2</v>
      </c>
      <c r="W2729" s="406">
        <v>1.6134158421615242E-2</v>
      </c>
      <c r="X2729" s="407">
        <f t="shared" si="92"/>
        <v>-6.6158445735653437E-6</v>
      </c>
      <c r="Z2729" s="400" t="s">
        <v>36</v>
      </c>
      <c r="AA2729" s="413">
        <v>50669</v>
      </c>
      <c r="AB2729" s="406">
        <v>1.615460567575383E-2</v>
      </c>
      <c r="AC2729" s="406">
        <v>1.6123431038928389E-2</v>
      </c>
      <c r="AD2729" s="407">
        <f t="shared" si="93"/>
        <v>0.31174636825441471</v>
      </c>
    </row>
    <row r="2730" spans="20:30" x14ac:dyDescent="0.2">
      <c r="T2730" s="400" t="s">
        <v>36</v>
      </c>
      <c r="U2730" s="413">
        <v>50676</v>
      </c>
      <c r="V2730" s="406">
        <v>1.6126114225800875E-2</v>
      </c>
      <c r="W2730" s="406">
        <v>1.6126114891448069E-2</v>
      </c>
      <c r="X2730" s="407">
        <f t="shared" si="92"/>
        <v>-6.6564719361505986E-6</v>
      </c>
      <c r="Z2730" s="400" t="s">
        <v>36</v>
      </c>
      <c r="AA2730" s="413">
        <v>50676</v>
      </c>
      <c r="AB2730" s="406">
        <v>1.6149830939655396E-2</v>
      </c>
      <c r="AC2730" s="406">
        <v>1.6118661349033225E-2</v>
      </c>
      <c r="AD2730" s="407">
        <f t="shared" si="93"/>
        <v>0.31169590622170257</v>
      </c>
    </row>
    <row r="2731" spans="20:30" x14ac:dyDescent="0.2">
      <c r="T2731" s="400" t="s">
        <v>36</v>
      </c>
      <c r="U2731" s="413">
        <v>50683</v>
      </c>
      <c r="V2731" s="406">
        <v>1.6118034632374701E-2</v>
      </c>
      <c r="W2731" s="406">
        <v>1.6118035302686504E-2</v>
      </c>
      <c r="X2731" s="407">
        <f t="shared" si="92"/>
        <v>-6.7031180259191636E-6</v>
      </c>
      <c r="Z2731" s="400" t="s">
        <v>36</v>
      </c>
      <c r="AA2731" s="413">
        <v>50683</v>
      </c>
      <c r="AB2731" s="406">
        <v>1.6145055911871618E-2</v>
      </c>
      <c r="AC2731" s="406">
        <v>1.6113891363159334E-2</v>
      </c>
      <c r="AD2731" s="407">
        <f t="shared" si="93"/>
        <v>0.31164548712284135</v>
      </c>
    </row>
    <row r="2732" spans="20:30" x14ac:dyDescent="0.2">
      <c r="T2732" s="400" t="s">
        <v>36</v>
      </c>
      <c r="U2732" s="413">
        <v>50690</v>
      </c>
      <c r="V2732" s="406">
        <v>1.6109918986842213E-2</v>
      </c>
      <c r="W2732" s="406">
        <v>1.6109919662432075E-2</v>
      </c>
      <c r="X2732" s="407">
        <f t="shared" si="92"/>
        <v>-6.7558986183158254E-6</v>
      </c>
      <c r="Z2732" s="400" t="s">
        <v>36</v>
      </c>
      <c r="AA2732" s="413">
        <v>50690</v>
      </c>
      <c r="AB2732" s="406">
        <v>1.6140280694720607E-2</v>
      </c>
      <c r="AC2732" s="406">
        <v>1.6109121183555456E-2</v>
      </c>
      <c r="AD2732" s="407">
        <f t="shared" si="93"/>
        <v>0.31159511165151227</v>
      </c>
    </row>
    <row r="2733" spans="20:30" x14ac:dyDescent="0.2">
      <c r="T2733" s="400" t="s">
        <v>36</v>
      </c>
      <c r="U2733" s="413">
        <v>50697</v>
      </c>
      <c r="V2733" s="406">
        <v>1.6101767296351453E-2</v>
      </c>
      <c r="W2733" s="406">
        <v>1.6101767977798102E-2</v>
      </c>
      <c r="X2733" s="407">
        <f t="shared" si="92"/>
        <v>-6.8144664910896324E-6</v>
      </c>
      <c r="Z2733" s="400" t="s">
        <v>36</v>
      </c>
      <c r="AA2733" s="413">
        <v>50697</v>
      </c>
      <c r="AB2733" s="406">
        <v>1.6135505390567101E-2</v>
      </c>
      <c r="AC2733" s="406">
        <v>1.6104350912551652E-2</v>
      </c>
      <c r="AD2733" s="407">
        <f t="shared" si="93"/>
        <v>0.31154478015448656</v>
      </c>
    </row>
    <row r="2734" spans="20:30" x14ac:dyDescent="0.2">
      <c r="T2734" s="400" t="s">
        <v>36</v>
      </c>
      <c r="U2734" s="413">
        <v>50704</v>
      </c>
      <c r="V2734" s="406">
        <v>1.6093579567991873E-2</v>
      </c>
      <c r="W2734" s="406">
        <v>1.6093580255920326E-2</v>
      </c>
      <c r="X2734" s="407">
        <f t="shared" si="92"/>
        <v>-6.8792845378529144E-6</v>
      </c>
      <c r="Z2734" s="400" t="s">
        <v>36</v>
      </c>
      <c r="AA2734" s="413">
        <v>50704</v>
      </c>
      <c r="AB2734" s="406">
        <v>1.6130730101717346E-2</v>
      </c>
      <c r="AC2734" s="406">
        <v>1.6099580652384787E-2</v>
      </c>
      <c r="AD2734" s="407">
        <f t="shared" si="93"/>
        <v>0.31149449332558421</v>
      </c>
    </row>
    <row r="2735" spans="20:30" x14ac:dyDescent="0.2">
      <c r="T2735" s="400" t="s">
        <v>36</v>
      </c>
      <c r="U2735" s="413">
        <v>50711</v>
      </c>
      <c r="V2735" s="406">
        <v>1.6085355808876638E-2</v>
      </c>
      <c r="W2735" s="406">
        <v>1.608535650388878E-2</v>
      </c>
      <c r="X2735" s="407">
        <f t="shared" si="92"/>
        <v>-6.950121415882915E-6</v>
      </c>
      <c r="Z2735" s="400" t="s">
        <v>36</v>
      </c>
      <c r="AA2735" s="413">
        <v>50711</v>
      </c>
      <c r="AB2735" s="406">
        <v>1.6125954930512998E-2</v>
      </c>
      <c r="AC2735" s="406">
        <v>1.6094810505338706E-2</v>
      </c>
      <c r="AD2735" s="407">
        <f t="shared" si="93"/>
        <v>0.31144425174291918</v>
      </c>
    </row>
    <row r="2736" spans="20:30" x14ac:dyDescent="0.2">
      <c r="T2736" s="400" t="s">
        <v>36</v>
      </c>
      <c r="U2736" s="413">
        <v>50718</v>
      </c>
      <c r="V2736" s="406">
        <v>1.6077096026130069E-2</v>
      </c>
      <c r="W2736" s="406">
        <v>1.6077096728839342E-2</v>
      </c>
      <c r="X2736" s="407">
        <f t="shared" si="92"/>
        <v>-7.0270927271520733E-6</v>
      </c>
      <c r="Z2736" s="400" t="s">
        <v>36</v>
      </c>
      <c r="AA2736" s="413">
        <v>50718</v>
      </c>
      <c r="AB2736" s="406">
        <v>1.612117997928381E-2</v>
      </c>
      <c r="AC2736" s="406">
        <v>1.6090040573685346E-2</v>
      </c>
      <c r="AD2736" s="407">
        <f t="shared" si="93"/>
        <v>0.31139405598464009</v>
      </c>
    </row>
    <row r="2737" spans="20:30" x14ac:dyDescent="0.2">
      <c r="T2737" s="400" t="s">
        <v>36</v>
      </c>
      <c r="U2737" s="413">
        <v>50725</v>
      </c>
      <c r="V2737" s="406">
        <v>1.606880022685343E-2</v>
      </c>
      <c r="W2737" s="406">
        <v>1.6068800937861713E-2</v>
      </c>
      <c r="X2737" s="407">
        <f t="shared" si="92"/>
        <v>-7.1100828349934808E-6</v>
      </c>
      <c r="Z2737" s="400" t="s">
        <v>36</v>
      </c>
      <c r="AA2737" s="413">
        <v>50725</v>
      </c>
      <c r="AB2737" s="406">
        <v>1.6116405350359752E-2</v>
      </c>
      <c r="AC2737" s="406">
        <v>1.608527095970844E-2</v>
      </c>
      <c r="AD2737" s="407">
        <f t="shared" si="93"/>
        <v>0.31134390651312016</v>
      </c>
    </row>
    <row r="2738" spans="20:30" x14ac:dyDescent="0.2">
      <c r="T2738" s="400" t="s">
        <v>36</v>
      </c>
      <c r="U2738" s="413">
        <v>50732</v>
      </c>
      <c r="V2738" s="406">
        <v>1.6060468418170704E-2</v>
      </c>
      <c r="W2738" s="406">
        <v>1.6060469138103019E-2</v>
      </c>
      <c r="X2738" s="407">
        <f t="shared" si="92"/>
        <v>-7.1993231515188327E-6</v>
      </c>
      <c r="Z2738" s="400" t="s">
        <v>36</v>
      </c>
      <c r="AA2738" s="413">
        <v>50732</v>
      </c>
      <c r="AB2738" s="406">
        <v>1.6111631146093614E-2</v>
      </c>
      <c r="AC2738" s="406">
        <v>1.6080501765668238E-2</v>
      </c>
      <c r="AD2738" s="407">
        <f t="shared" si="93"/>
        <v>0.31129380425376496</v>
      </c>
    </row>
    <row r="2739" spans="20:30" x14ac:dyDescent="0.2">
      <c r="T2739" s="400" t="s">
        <v>36</v>
      </c>
      <c r="U2739" s="413">
        <v>50739</v>
      </c>
      <c r="V2739" s="406">
        <v>1.6052100607183217E-2</v>
      </c>
      <c r="W2739" s="406">
        <v>1.6052101336653017E-2</v>
      </c>
      <c r="X2739" s="407">
        <f t="shared" si="92"/>
        <v>-7.2946980053667509E-6</v>
      </c>
      <c r="Z2739" s="400" t="s">
        <v>36</v>
      </c>
      <c r="AA2739" s="413">
        <v>50739</v>
      </c>
      <c r="AB2739" s="406">
        <v>1.6106857468792476E-2</v>
      </c>
      <c r="AC2739" s="406">
        <v>1.6075733093825588E-2</v>
      </c>
      <c r="AD2739" s="407">
        <f t="shared" si="93"/>
        <v>0.3112437496688783</v>
      </c>
    </row>
    <row r="2740" spans="20:30" x14ac:dyDescent="0.2">
      <c r="T2740" s="400" t="s">
        <v>36</v>
      </c>
      <c r="U2740" s="413">
        <v>50746</v>
      </c>
      <c r="V2740" s="406">
        <v>1.6043696801015084E-2</v>
      </c>
      <c r="W2740" s="406">
        <v>1.604369754063582E-2</v>
      </c>
      <c r="X2740" s="407">
        <f t="shared" si="92"/>
        <v>-7.3962073618427659E-6</v>
      </c>
      <c r="Z2740" s="400" t="s">
        <v>36</v>
      </c>
      <c r="AA2740" s="413">
        <v>50746</v>
      </c>
      <c r="AB2740" s="406">
        <v>1.6102084420809487E-2</v>
      </c>
      <c r="AC2740" s="406">
        <v>1.6070965046498974E-2</v>
      </c>
      <c r="AD2740" s="407">
        <f t="shared" si="93"/>
        <v>0.31119374310512732</v>
      </c>
    </row>
    <row r="2741" spans="20:30" x14ac:dyDescent="0.2">
      <c r="T2741" s="400" t="s">
        <v>36</v>
      </c>
      <c r="U2741" s="413">
        <v>50753</v>
      </c>
      <c r="V2741" s="406">
        <v>1.6035257006755357E-2</v>
      </c>
      <c r="W2741" s="406">
        <v>1.6035257757163628E-2</v>
      </c>
      <c r="X2741" s="407">
        <f t="shared" si="92"/>
        <v>-7.5040827024475121E-6</v>
      </c>
      <c r="Z2741" s="400" t="s">
        <v>36</v>
      </c>
      <c r="AA2741" s="413">
        <v>50753</v>
      </c>
      <c r="AB2741" s="406">
        <v>1.6097312104462816E-2</v>
      </c>
      <c r="AC2741" s="406">
        <v>1.6066197725937176E-2</v>
      </c>
      <c r="AD2741" s="407">
        <f t="shared" si="93"/>
        <v>0.31114378525640141</v>
      </c>
    </row>
    <row r="2742" spans="20:30" x14ac:dyDescent="0.2">
      <c r="T2742" s="400" t="s">
        <v>36</v>
      </c>
      <c r="U2742" s="413">
        <v>50760</v>
      </c>
      <c r="V2742" s="406">
        <v>1.6026781231551445E-2</v>
      </c>
      <c r="W2742" s="406">
        <v>1.6026781993349126E-2</v>
      </c>
      <c r="X2742" s="407">
        <f t="shared" si="92"/>
        <v>-7.6179768049300378E-6</v>
      </c>
      <c r="Z2742" s="400" t="s">
        <v>36</v>
      </c>
      <c r="AA2742" s="413">
        <v>50760</v>
      </c>
      <c r="AB2742" s="406">
        <v>1.6092540622094385E-2</v>
      </c>
      <c r="AC2742" s="406">
        <v>1.6061431234401156E-2</v>
      </c>
      <c r="AD2742" s="407">
        <f t="shared" si="93"/>
        <v>0.31109387693229601</v>
      </c>
    </row>
    <row r="2743" spans="20:30" x14ac:dyDescent="0.2">
      <c r="T2743" s="400" t="s">
        <v>36</v>
      </c>
      <c r="U2743" s="413">
        <v>50767</v>
      </c>
      <c r="V2743" s="406">
        <v>1.6018269482480862E-2</v>
      </c>
      <c r="W2743" s="406">
        <v>1.6018270256304559E-2</v>
      </c>
      <c r="X2743" s="407">
        <f t="shared" si="92"/>
        <v>-7.7382369609302337E-6</v>
      </c>
      <c r="Z2743" s="400" t="s">
        <v>36</v>
      </c>
      <c r="AA2743" s="413">
        <v>50767</v>
      </c>
      <c r="AB2743" s="406">
        <v>1.6087770076022637E-2</v>
      </c>
      <c r="AC2743" s="406">
        <v>1.6056665674174686E-2</v>
      </c>
      <c r="AD2743" s="407">
        <f t="shared" si="93"/>
        <v>0.31104401847951296</v>
      </c>
    </row>
    <row r="2744" spans="20:30" x14ac:dyDescent="0.2">
      <c r="T2744" s="400" t="s">
        <v>36</v>
      </c>
      <c r="U2744" s="413">
        <v>50774</v>
      </c>
      <c r="V2744" s="406">
        <v>1.6009721766690632E-2</v>
      </c>
      <c r="W2744" s="406">
        <v>1.6009722553165368E-2</v>
      </c>
      <c r="X2744" s="407">
        <f t="shared" si="92"/>
        <v>-7.8647473603088436E-6</v>
      </c>
      <c r="Z2744" s="400" t="s">
        <v>36</v>
      </c>
      <c r="AA2744" s="413">
        <v>50774</v>
      </c>
      <c r="AB2744" s="406">
        <v>1.6083000568600885E-2</v>
      </c>
      <c r="AC2744" s="406">
        <v>1.6051901147541705E-2</v>
      </c>
      <c r="AD2744" s="407">
        <f t="shared" si="93"/>
        <v>0.31099421059180288</v>
      </c>
    </row>
    <row r="2745" spans="20:30" x14ac:dyDescent="0.2">
      <c r="T2745" s="400" t="s">
        <v>36</v>
      </c>
      <c r="U2745" s="413">
        <v>50781</v>
      </c>
      <c r="V2745" s="406">
        <v>1.6001138091258141E-2</v>
      </c>
      <c r="W2745" s="406">
        <v>1.6001138891020516E-2</v>
      </c>
      <c r="X2745" s="407">
        <f t="shared" si="92"/>
        <v>-7.9976237438161846E-6</v>
      </c>
      <c r="Z2745" s="400" t="s">
        <v>36</v>
      </c>
      <c r="AA2745" s="413">
        <v>50781</v>
      </c>
      <c r="AB2745" s="406">
        <v>1.6078232202159225E-2</v>
      </c>
      <c r="AC2745" s="406">
        <v>1.6047137756774486E-2</v>
      </c>
      <c r="AD2745" s="407">
        <f t="shared" si="93"/>
        <v>0.31094445384738378</v>
      </c>
    </row>
    <row r="2746" spans="20:30" x14ac:dyDescent="0.2">
      <c r="T2746" s="400" t="s">
        <v>36</v>
      </c>
      <c r="U2746" s="413">
        <v>50788</v>
      </c>
      <c r="V2746" s="406">
        <v>1.5992518463330347E-2</v>
      </c>
      <c r="W2746" s="406">
        <v>1.5992519276993817E-2</v>
      </c>
      <c r="X2746" s="407">
        <f t="shared" si="92"/>
        <v>-8.1366346993405614E-6</v>
      </c>
      <c r="Z2746" s="400" t="s">
        <v>36</v>
      </c>
      <c r="AA2746" s="413">
        <v>50788</v>
      </c>
      <c r="AB2746" s="406">
        <v>1.6073465079004836E-2</v>
      </c>
      <c r="AC2746" s="406">
        <v>1.604237560413397E-2</v>
      </c>
      <c r="AD2746" s="407">
        <f t="shared" si="93"/>
        <v>0.31089474870866357</v>
      </c>
    </row>
    <row r="2747" spans="20:30" x14ac:dyDescent="0.2">
      <c r="T2747" s="400" t="s">
        <v>36</v>
      </c>
      <c r="U2747" s="413">
        <v>50795</v>
      </c>
      <c r="V2747" s="406">
        <v>1.5984364767411878E-2</v>
      </c>
      <c r="W2747" s="406">
        <v>1.5984363275089546E-2</v>
      </c>
      <c r="X2747" s="407">
        <f t="shared" si="92"/>
        <v>1.4923223316809509E-5</v>
      </c>
      <c r="Z2747" s="400" t="s">
        <v>36</v>
      </c>
      <c r="AA2747" s="413">
        <v>50795</v>
      </c>
      <c r="AB2747" s="406">
        <v>1.6068699301502651E-2</v>
      </c>
      <c r="AC2747" s="406">
        <v>1.6037614791904131E-2</v>
      </c>
      <c r="AD2747" s="407">
        <f t="shared" si="93"/>
        <v>0.31084509598520299</v>
      </c>
    </row>
    <row r="2748" spans="20:30" x14ac:dyDescent="0.2">
      <c r="T2748" s="400" t="s">
        <v>36</v>
      </c>
      <c r="U2748" s="413">
        <v>50802</v>
      </c>
      <c r="V2748" s="406">
        <v>1.5977581253453547E-2</v>
      </c>
      <c r="W2748" s="406">
        <v>1.5977571298996098E-2</v>
      </c>
      <c r="X2748" s="407">
        <f t="shared" si="92"/>
        <v>9.9544574493071192E-5</v>
      </c>
      <c r="Z2748" s="400" t="s">
        <v>36</v>
      </c>
      <c r="AA2748" s="413">
        <v>50802</v>
      </c>
      <c r="AB2748" s="406">
        <v>1.6063934971982847E-2</v>
      </c>
      <c r="AC2748" s="406">
        <v>1.6032855422345758E-2</v>
      </c>
      <c r="AD2748" s="407">
        <f t="shared" si="93"/>
        <v>0.31079549637089143</v>
      </c>
    </row>
    <row r="2749" spans="20:30" x14ac:dyDescent="0.2">
      <c r="T2749" s="400" t="s">
        <v>36</v>
      </c>
      <c r="U2749" s="413">
        <v>50809</v>
      </c>
      <c r="V2749" s="406">
        <v>1.5970884357128852E-2</v>
      </c>
      <c r="W2749" s="406">
        <v>1.59708660701453E-2</v>
      </c>
      <c r="X2749" s="407">
        <f t="shared" si="92"/>
        <v>1.8286983552440184E-4</v>
      </c>
      <c r="Z2749" s="400" t="s">
        <v>36</v>
      </c>
      <c r="AA2749" s="413">
        <v>50809</v>
      </c>
      <c r="AB2749" s="406">
        <v>1.6059172192741233E-2</v>
      </c>
      <c r="AC2749" s="406">
        <v>1.6028097597766286E-2</v>
      </c>
      <c r="AD2749" s="407">
        <f t="shared" si="93"/>
        <v>0.31074594974946773</v>
      </c>
    </row>
    <row r="2750" spans="20:30" x14ac:dyDescent="0.2">
      <c r="T2750" s="400" t="s">
        <v>36</v>
      </c>
      <c r="U2750" s="413">
        <v>50816</v>
      </c>
      <c r="V2750" s="406">
        <v>1.5964194496705136E-2</v>
      </c>
      <c r="W2750" s="406">
        <v>1.5964168386853123E-2</v>
      </c>
      <c r="X2750" s="407">
        <f t="shared" si="92"/>
        <v>2.6109852013095347E-4</v>
      </c>
      <c r="Z2750" s="400" t="s">
        <v>36</v>
      </c>
      <c r="AA2750" s="413">
        <v>50816</v>
      </c>
      <c r="AB2750" s="406">
        <v>1.6054411066165952E-2</v>
      </c>
      <c r="AC2750" s="406">
        <v>1.6023341420403465E-2</v>
      </c>
      <c r="AD2750" s="407">
        <f t="shared" si="93"/>
        <v>0.31069645762486775</v>
      </c>
    </row>
    <row r="2751" spans="20:30" x14ac:dyDescent="0.2">
      <c r="T2751" s="400" t="s">
        <v>36</v>
      </c>
      <c r="U2751" s="413">
        <v>50823</v>
      </c>
      <c r="V2751" s="406">
        <v>1.5957511810153101E-2</v>
      </c>
      <c r="W2751" s="406">
        <v>1.5957478388919231E-2</v>
      </c>
      <c r="X2751" s="407">
        <f t="shared" si="92"/>
        <v>3.3421233870678524E-4</v>
      </c>
      <c r="Z2751" s="400" t="s">
        <v>36</v>
      </c>
      <c r="AA2751" s="413">
        <v>50823</v>
      </c>
      <c r="AB2751" s="406">
        <v>1.60496516945411E-2</v>
      </c>
      <c r="AC2751" s="406">
        <v>1.6018586992541436E-2</v>
      </c>
      <c r="AD2751" s="407">
        <f t="shared" si="93"/>
        <v>0.31064701999664046</v>
      </c>
    </row>
    <row r="2752" spans="20:30" x14ac:dyDescent="0.2">
      <c r="T2752" s="400" t="s">
        <v>36</v>
      </c>
      <c r="U2752" s="413">
        <v>50830</v>
      </c>
      <c r="V2752" s="406">
        <v>1.5950836435408719E-2</v>
      </c>
      <c r="W2752" s="406">
        <v>1.5950796216131727E-2</v>
      </c>
      <c r="X2752" s="407">
        <f t="shared" si="92"/>
        <v>4.0219276992159436E-4</v>
      </c>
      <c r="Z2752" s="400" t="s">
        <v>36</v>
      </c>
      <c r="AA2752" s="413">
        <v>50830</v>
      </c>
      <c r="AB2752" s="406">
        <v>1.6044894180231754E-2</v>
      </c>
      <c r="AC2752" s="406">
        <v>1.6013834416464316E-2</v>
      </c>
      <c r="AD2752" s="407">
        <f t="shared" si="93"/>
        <v>0.31059763767438131</v>
      </c>
    </row>
    <row r="2753" spans="20:30" x14ac:dyDescent="0.2">
      <c r="T2753" s="400" t="s">
        <v>36</v>
      </c>
      <c r="U2753" s="413">
        <v>50837</v>
      </c>
      <c r="V2753" s="406">
        <v>1.5944168510466174E-2</v>
      </c>
      <c r="W2753" s="406">
        <v>1.594412200830219E-2</v>
      </c>
      <c r="X2753" s="407">
        <f t="shared" si="92"/>
        <v>4.6502163984080136E-4</v>
      </c>
      <c r="Z2753" s="400" t="s">
        <v>36</v>
      </c>
      <c r="AA2753" s="413">
        <v>50837</v>
      </c>
      <c r="AB2753" s="406">
        <v>1.6040138625557004E-2</v>
      </c>
      <c r="AC2753" s="406">
        <v>1.6009083794444958E-2</v>
      </c>
      <c r="AD2753" s="407">
        <f t="shared" si="93"/>
        <v>0.31054831112046349</v>
      </c>
    </row>
    <row r="2754" spans="20:30" x14ac:dyDescent="0.2">
      <c r="T2754" s="400" t="s">
        <v>36</v>
      </c>
      <c r="U2754" s="413">
        <v>50844</v>
      </c>
      <c r="V2754" s="406">
        <v>1.5937508173226859E-2</v>
      </c>
      <c r="W2754" s="406">
        <v>1.5937455905230422E-2</v>
      </c>
      <c r="X2754" s="407">
        <f t="shared" si="92"/>
        <v>5.22679964379269E-4</v>
      </c>
      <c r="Z2754" s="400" t="s">
        <v>36</v>
      </c>
      <c r="AA2754" s="413">
        <v>50844</v>
      </c>
      <c r="AB2754" s="406">
        <v>1.6035385132847267E-2</v>
      </c>
      <c r="AC2754" s="406">
        <v>1.6004335228744393E-2</v>
      </c>
      <c r="AD2754" s="407">
        <f t="shared" si="93"/>
        <v>0.31049904102874171</v>
      </c>
    </row>
    <row r="2755" spans="20:30" x14ac:dyDescent="0.2">
      <c r="T2755" s="400" t="s">
        <v>36</v>
      </c>
      <c r="U2755" s="413">
        <v>50851</v>
      </c>
      <c r="V2755" s="406">
        <v>1.5930855561684828E-2</v>
      </c>
      <c r="W2755" s="406">
        <v>1.5930798046716307E-2</v>
      </c>
      <c r="X2755" s="407">
        <f t="shared" si="92"/>
        <v>5.7514968520439025E-4</v>
      </c>
      <c r="Z2755" s="400" t="s">
        <v>36</v>
      </c>
      <c r="AA2755" s="413">
        <v>50851</v>
      </c>
      <c r="AB2755" s="406">
        <v>1.6030633804444607E-2</v>
      </c>
      <c r="AC2755" s="406">
        <v>1.5999588821646867E-2</v>
      </c>
      <c r="AD2755" s="407">
        <f t="shared" si="93"/>
        <v>0.31044982797739928</v>
      </c>
    </row>
    <row r="2756" spans="20:30" x14ac:dyDescent="0.2">
      <c r="T2756" s="400" t="s">
        <v>36</v>
      </c>
      <c r="U2756" s="413">
        <v>50858</v>
      </c>
      <c r="V2756" s="406">
        <v>1.5924210813776558E-2</v>
      </c>
      <c r="W2756" s="406">
        <v>1.5924148572536871E-2</v>
      </c>
      <c r="X2756" s="407">
        <f t="shared" si="92"/>
        <v>6.2241239686539052E-4</v>
      </c>
      <c r="Z2756" s="400" t="s">
        <v>36</v>
      </c>
      <c r="AA2756" s="413">
        <v>50858</v>
      </c>
      <c r="AB2756" s="406">
        <v>1.6025884742679748E-2</v>
      </c>
      <c r="AC2756" s="406">
        <v>1.5994844675425293E-2</v>
      </c>
      <c r="AD2756" s="407">
        <f t="shared" si="93"/>
        <v>0.31040067254455017</v>
      </c>
    </row>
    <row r="2757" spans="20:30" x14ac:dyDescent="0.2">
      <c r="T2757" s="400" t="s">
        <v>36</v>
      </c>
      <c r="U2757" s="413">
        <v>50865</v>
      </c>
      <c r="V2757" s="406">
        <v>1.5917574067473093E-2</v>
      </c>
      <c r="W2757" s="406">
        <v>1.5917507622538431E-2</v>
      </c>
      <c r="X2757" s="407">
        <f t="shared" si="92"/>
        <v>6.6444934661985533E-4</v>
      </c>
      <c r="Z2757" s="400" t="s">
        <v>36</v>
      </c>
      <c r="AA2757" s="413">
        <v>50865</v>
      </c>
      <c r="AB2757" s="406">
        <v>1.6021138049860096E-2</v>
      </c>
      <c r="AC2757" s="406">
        <v>1.5990102892340839E-2</v>
      </c>
      <c r="AD2757" s="407">
        <f t="shared" si="93"/>
        <v>0.31035157519256756</v>
      </c>
    </row>
    <row r="2758" spans="20:30" x14ac:dyDescent="0.2">
      <c r="T2758" s="400" t="s">
        <v>36</v>
      </c>
      <c r="U2758" s="413">
        <v>50872</v>
      </c>
      <c r="V2758" s="406">
        <v>1.5910945460710927E-2</v>
      </c>
      <c r="W2758" s="406">
        <v>1.5910875336463303E-2</v>
      </c>
      <c r="X2758" s="407">
        <f t="shared" si="92"/>
        <v>7.0124247623926106E-4</v>
      </c>
      <c r="Z2758" s="400" t="s">
        <v>36</v>
      </c>
      <c r="AA2758" s="413">
        <v>50872</v>
      </c>
      <c r="AB2758" s="406">
        <v>1.6016393828374213E-2</v>
      </c>
      <c r="AC2758" s="406">
        <v>1.5985363574689524E-2</v>
      </c>
      <c r="AD2758" s="407">
        <f t="shared" si="93"/>
        <v>0.31030253684689174</v>
      </c>
    </row>
    <row r="2759" spans="20:30" x14ac:dyDescent="0.2">
      <c r="T2759" s="400" t="s">
        <v>36</v>
      </c>
      <c r="U2759" s="413">
        <v>50879</v>
      </c>
      <c r="V2759" s="406">
        <v>1.5904325131438003E-2</v>
      </c>
      <c r="W2759" s="406">
        <v>1.590425185415785E-2</v>
      </c>
      <c r="X2759" s="407">
        <f t="shared" si="92"/>
        <v>7.3277280153438706E-4</v>
      </c>
      <c r="Z2759" s="400" t="s">
        <v>36</v>
      </c>
      <c r="AA2759" s="413">
        <v>50879</v>
      </c>
      <c r="AB2759" s="406">
        <v>1.6011652180506333E-2</v>
      </c>
      <c r="AC2759" s="406">
        <v>1.5980626824732502E-2</v>
      </c>
      <c r="AD2759" s="407">
        <f t="shared" si="93"/>
        <v>0.31025355773831031</v>
      </c>
    </row>
    <row r="2760" spans="20:30" x14ac:dyDescent="0.2">
      <c r="T2760" s="400" t="s">
        <v>36</v>
      </c>
      <c r="U2760" s="413">
        <v>50886</v>
      </c>
      <c r="V2760" s="406">
        <v>1.5897713217660637E-2</v>
      </c>
      <c r="W2760" s="406">
        <v>1.5897637315387916E-2</v>
      </c>
      <c r="X2760" s="407">
        <f t="shared" ref="X2760:X2823" si="94">(V2760-W2760)*10000</f>
        <v>7.5902272720501651E-4</v>
      </c>
      <c r="Z2760" s="400" t="s">
        <v>36</v>
      </c>
      <c r="AA2760" s="413">
        <v>50886</v>
      </c>
      <c r="AB2760" s="406">
        <v>1.6006913208599052E-2</v>
      </c>
      <c r="AC2760" s="406">
        <v>1.5975892744742967E-2</v>
      </c>
      <c r="AD2760" s="407">
        <f t="shared" ref="AD2760:AD2823" si="95">(AB2760-AC2760)*10000</f>
        <v>0.31020463856085145</v>
      </c>
    </row>
    <row r="2761" spans="20:30" x14ac:dyDescent="0.2">
      <c r="T2761" s="400" t="s">
        <v>36</v>
      </c>
      <c r="U2761" s="413">
        <v>50893</v>
      </c>
      <c r="V2761" s="406">
        <v>1.5891109857245862E-2</v>
      </c>
      <c r="W2761" s="406">
        <v>1.5891031859965259E-2</v>
      </c>
      <c r="X2761" s="407">
        <f t="shared" si="94"/>
        <v>7.7997280602953856E-4</v>
      </c>
      <c r="Z2761" s="400" t="s">
        <v>36</v>
      </c>
      <c r="AA2761" s="413">
        <v>50893</v>
      </c>
      <c r="AB2761" s="406">
        <v>1.6002177015006103E-2</v>
      </c>
      <c r="AC2761" s="406">
        <v>1.5971161436993699E-2</v>
      </c>
      <c r="AD2761" s="407">
        <f t="shared" si="95"/>
        <v>0.31015578012404121</v>
      </c>
    </row>
    <row r="2762" spans="20:30" x14ac:dyDescent="0.2">
      <c r="T2762" s="400" t="s">
        <v>36</v>
      </c>
      <c r="U2762" s="413">
        <v>50900</v>
      </c>
      <c r="V2762" s="406">
        <v>1.5884515188222998E-2</v>
      </c>
      <c r="W2762" s="406">
        <v>1.5884435627713449E-2</v>
      </c>
      <c r="X2762" s="407">
        <f t="shared" si="94"/>
        <v>7.9560509548548541E-4</v>
      </c>
      <c r="Z2762" s="400" t="s">
        <v>36</v>
      </c>
      <c r="AA2762" s="413">
        <v>50900</v>
      </c>
      <c r="AB2762" s="406">
        <v>1.5997443702035149E-2</v>
      </c>
      <c r="AC2762" s="406">
        <v>1.5966433003792416E-2</v>
      </c>
      <c r="AD2762" s="407">
        <f t="shared" si="95"/>
        <v>0.31010698242732448</v>
      </c>
    </row>
    <row r="2763" spans="20:30" x14ac:dyDescent="0.2">
      <c r="T2763" s="400" t="s">
        <v>36</v>
      </c>
      <c r="U2763" s="413">
        <v>50907</v>
      </c>
      <c r="V2763" s="406">
        <v>1.5877929348517363E-2</v>
      </c>
      <c r="W2763" s="406">
        <v>1.5877848758398351E-2</v>
      </c>
      <c r="X2763" s="407">
        <f t="shared" si="94"/>
        <v>8.059011901220825E-4</v>
      </c>
      <c r="Z2763" s="400" t="s">
        <v>36</v>
      </c>
      <c r="AA2763" s="413">
        <v>50907</v>
      </c>
      <c r="AB2763" s="406">
        <v>1.5992713372040276E-2</v>
      </c>
      <c r="AC2763" s="406">
        <v>1.5961707547342795E-2</v>
      </c>
      <c r="AD2763" s="407">
        <f t="shared" si="95"/>
        <v>0.3100582469748106</v>
      </c>
    </row>
    <row r="2764" spans="20:30" x14ac:dyDescent="0.2">
      <c r="T2764" s="400" t="s">
        <v>36</v>
      </c>
      <c r="U2764" s="413">
        <v>50914</v>
      </c>
      <c r="V2764" s="406">
        <v>1.5871352476088965E-2</v>
      </c>
      <c r="W2764" s="406">
        <v>1.5871271391832104E-2</v>
      </c>
      <c r="X2764" s="407">
        <f t="shared" si="94"/>
        <v>8.1084256860902704E-4</v>
      </c>
      <c r="Z2764" s="400" t="s">
        <v>36</v>
      </c>
      <c r="AA2764" s="413">
        <v>50914</v>
      </c>
      <c r="AB2764" s="406">
        <v>1.5987986127329219E-2</v>
      </c>
      <c r="AC2764" s="406">
        <v>1.5956985169987351E-2</v>
      </c>
      <c r="AD2764" s="407">
        <f t="shared" si="95"/>
        <v>0.31000957341868751</v>
      </c>
    </row>
    <row r="2765" spans="20:30" x14ac:dyDescent="0.2">
      <c r="T2765" s="400" t="s">
        <v>36</v>
      </c>
      <c r="U2765" s="413">
        <v>50921</v>
      </c>
      <c r="V2765" s="406">
        <v>1.5864784708886158E-2</v>
      </c>
      <c r="W2765" s="406">
        <v>1.5864703667815182E-2</v>
      </c>
      <c r="X2765" s="407">
        <f t="shared" si="94"/>
        <v>8.1041070975479412E-4</v>
      </c>
      <c r="Z2765" s="400" t="s">
        <v>36</v>
      </c>
      <c r="AA2765" s="413">
        <v>50921</v>
      </c>
      <c r="AB2765" s="406">
        <v>1.5983262070255907E-2</v>
      </c>
      <c r="AC2765" s="406">
        <v>1.595226597396433E-2</v>
      </c>
      <c r="AD2765" s="407">
        <f t="shared" si="95"/>
        <v>0.30996096291577291</v>
      </c>
    </row>
    <row r="2766" spans="20:30" x14ac:dyDescent="0.2">
      <c r="T2766" s="400" t="s">
        <v>36</v>
      </c>
      <c r="U2766" s="413">
        <v>50928</v>
      </c>
      <c r="V2766" s="406">
        <v>1.5858226184869217E-2</v>
      </c>
      <c r="W2766" s="406">
        <v>1.5858145726148423E-2</v>
      </c>
      <c r="X2766" s="407">
        <f t="shared" si="94"/>
        <v>8.0458720793513683E-4</v>
      </c>
      <c r="Z2766" s="400" t="s">
        <v>36</v>
      </c>
      <c r="AA2766" s="413">
        <v>50928</v>
      </c>
      <c r="AB2766" s="406">
        <v>1.597854130315144E-2</v>
      </c>
      <c r="AC2766" s="406">
        <v>1.5947550061558586E-2</v>
      </c>
      <c r="AD2766" s="407">
        <f t="shared" si="95"/>
        <v>0.30991241592854407</v>
      </c>
    </row>
    <row r="2767" spans="20:30" x14ac:dyDescent="0.2">
      <c r="T2767" s="400" t="s">
        <v>36</v>
      </c>
      <c r="U2767" s="413">
        <v>50935</v>
      </c>
      <c r="V2767" s="406">
        <v>1.585167704198678E-2</v>
      </c>
      <c r="W2767" s="406">
        <v>1.5851597706621007E-2</v>
      </c>
      <c r="X2767" s="407">
        <f t="shared" si="94"/>
        <v>7.9335365773397504E-4</v>
      </c>
      <c r="Z2767" s="400" t="s">
        <v>36</v>
      </c>
      <c r="AA2767" s="413">
        <v>50935</v>
      </c>
      <c r="AB2767" s="406">
        <v>1.5973823928346804E-2</v>
      </c>
      <c r="AC2767" s="406">
        <v>1.5942837535043299E-2</v>
      </c>
      <c r="AD2767" s="407">
        <f t="shared" si="95"/>
        <v>0.30986393303504556</v>
      </c>
    </row>
    <row r="2768" spans="20:30" x14ac:dyDescent="0.2">
      <c r="T2768" s="400" t="s">
        <v>36</v>
      </c>
      <c r="U2768" s="413">
        <v>50942</v>
      </c>
      <c r="V2768" s="406">
        <v>1.5845137418199012E-2</v>
      </c>
      <c r="W2768" s="406">
        <v>1.5845059749056797E-2</v>
      </c>
      <c r="X2768" s="407">
        <f t="shared" si="94"/>
        <v>7.7669142214964459E-4</v>
      </c>
      <c r="Z2768" s="400" t="s">
        <v>36</v>
      </c>
      <c r="AA2768" s="413">
        <v>50942</v>
      </c>
      <c r="AB2768" s="406">
        <v>1.5969110048161369E-2</v>
      </c>
      <c r="AC2768" s="406">
        <v>1.5938128496680016E-2</v>
      </c>
      <c r="AD2768" s="407">
        <f t="shared" si="95"/>
        <v>0.30981551481353009</v>
      </c>
    </row>
    <row r="2769" spans="20:30" x14ac:dyDescent="0.2">
      <c r="T2769" s="400" t="s">
        <v>36</v>
      </c>
      <c r="U2769" s="413">
        <v>50949</v>
      </c>
      <c r="V2769" s="406">
        <v>1.5838607451466247E-2</v>
      </c>
      <c r="W2769" s="406">
        <v>1.5838531993221969E-2</v>
      </c>
      <c r="X2769" s="407">
        <f t="shared" si="94"/>
        <v>7.5458244278014952E-4</v>
      </c>
      <c r="Z2769" s="400" t="s">
        <v>36</v>
      </c>
      <c r="AA2769" s="413">
        <v>50949</v>
      </c>
      <c r="AB2769" s="406">
        <v>1.5964399764949341E-2</v>
      </c>
      <c r="AC2769" s="406">
        <v>1.5933423048765136E-2</v>
      </c>
      <c r="AD2769" s="407">
        <f t="shared" si="95"/>
        <v>0.30976716184204223</v>
      </c>
    </row>
    <row r="2770" spans="20:30" x14ac:dyDescent="0.2">
      <c r="T2770" s="400" t="s">
        <v>36</v>
      </c>
      <c r="U2770" s="413">
        <v>50956</v>
      </c>
      <c r="V2770" s="406">
        <v>1.5832087279714246E-2</v>
      </c>
      <c r="W2770" s="406">
        <v>1.5832014578940699E-2</v>
      </c>
      <c r="X2770" s="407">
        <f t="shared" si="94"/>
        <v>7.2700773547096365E-4</v>
      </c>
      <c r="Z2770" s="400" t="s">
        <v>36</v>
      </c>
      <c r="AA2770" s="413">
        <v>50956</v>
      </c>
      <c r="AB2770" s="406">
        <v>1.595969318101877E-2</v>
      </c>
      <c r="AC2770" s="406">
        <v>1.5928721293560464E-2</v>
      </c>
      <c r="AD2770" s="407">
        <f t="shared" si="95"/>
        <v>0.30971887458305924</v>
      </c>
    </row>
    <row r="2771" spans="20:30" x14ac:dyDescent="0.2">
      <c r="T2771" s="400" t="s">
        <v>36</v>
      </c>
      <c r="U2771" s="413">
        <v>50963</v>
      </c>
      <c r="V2771" s="406">
        <v>1.5825577040926662E-2</v>
      </c>
      <c r="W2771" s="406">
        <v>1.5825507646002476E-2</v>
      </c>
      <c r="X2771" s="407">
        <f t="shared" si="94"/>
        <v>6.9394924185478546E-4</v>
      </c>
      <c r="Z2771" s="400" t="s">
        <v>36</v>
      </c>
      <c r="AA2771" s="413">
        <v>50963</v>
      </c>
      <c r="AB2771" s="406">
        <v>1.5954990398735568E-2</v>
      </c>
      <c r="AC2771" s="406">
        <v>1.5924023333339372E-2</v>
      </c>
      <c r="AD2771" s="407">
        <f t="shared" si="95"/>
        <v>0.30967065396195204</v>
      </c>
    </row>
    <row r="2772" spans="20:30" x14ac:dyDescent="0.2">
      <c r="T2772" s="400" t="s">
        <v>36</v>
      </c>
      <c r="U2772" s="413">
        <v>50970</v>
      </c>
      <c r="V2772" s="406">
        <v>1.581907687305226E-2</v>
      </c>
      <c r="W2772" s="406">
        <v>1.581901133420819E-2</v>
      </c>
      <c r="X2772" s="407">
        <f t="shared" si="94"/>
        <v>6.5538844070539559E-4</v>
      </c>
      <c r="Z2772" s="400" t="s">
        <v>36</v>
      </c>
      <c r="AA2772" s="413">
        <v>50970</v>
      </c>
      <c r="AB2772" s="406">
        <v>1.5950291520395996E-2</v>
      </c>
      <c r="AC2772" s="406">
        <v>1.591932927036346E-2</v>
      </c>
      <c r="AD2772" s="407">
        <f t="shared" si="95"/>
        <v>0.30962250032535305</v>
      </c>
    </row>
    <row r="2773" spans="20:30" x14ac:dyDescent="0.2">
      <c r="T2773" s="400" t="s">
        <v>36</v>
      </c>
      <c r="U2773" s="413">
        <v>50977</v>
      </c>
      <c r="V2773" s="406">
        <v>1.5812586914040049E-2</v>
      </c>
      <c r="W2773" s="406">
        <v>1.5812525783358983E-2</v>
      </c>
      <c r="X2773" s="407">
        <f t="shared" si="94"/>
        <v>6.113068106577968E-4</v>
      </c>
      <c r="Z2773" s="400" t="s">
        <v>36</v>
      </c>
      <c r="AA2773" s="413">
        <v>50977</v>
      </c>
      <c r="AB2773" s="406">
        <v>1.5945596648354411E-2</v>
      </c>
      <c r="AC2773" s="406">
        <v>1.5914639206929274E-2</v>
      </c>
      <c r="AD2773" s="407">
        <f t="shared" si="95"/>
        <v>0.30957441425137622</v>
      </c>
    </row>
    <row r="2774" spans="20:30" x14ac:dyDescent="0.2">
      <c r="T2774" s="400" t="s">
        <v>36</v>
      </c>
      <c r="U2774" s="413">
        <v>50984</v>
      </c>
      <c r="V2774" s="406">
        <v>1.5806107301850857E-2</v>
      </c>
      <c r="W2774" s="406">
        <v>1.580605113325623E-2</v>
      </c>
      <c r="X2774" s="407">
        <f t="shared" si="94"/>
        <v>5.6168594626121449E-4</v>
      </c>
      <c r="Z2774" s="400" t="s">
        <v>36</v>
      </c>
      <c r="AA2774" s="413">
        <v>50984</v>
      </c>
      <c r="AB2774" s="406">
        <v>1.594090588495382E-2</v>
      </c>
      <c r="AC2774" s="406">
        <v>1.5909953245310426E-2</v>
      </c>
      <c r="AD2774" s="407">
        <f t="shared" si="95"/>
        <v>0.30952639643394564</v>
      </c>
    </row>
    <row r="2775" spans="20:30" x14ac:dyDescent="0.2">
      <c r="T2775" s="400" t="s">
        <v>36</v>
      </c>
      <c r="U2775" s="413">
        <v>50991</v>
      </c>
      <c r="V2775" s="406">
        <v>1.5799638174433733E-2</v>
      </c>
      <c r="W2775" s="406">
        <v>1.5799587523689533E-2</v>
      </c>
      <c r="X2775" s="407">
        <f t="shared" si="94"/>
        <v>5.0650744199548514E-4</v>
      </c>
      <c r="Z2775" s="400" t="s">
        <v>36</v>
      </c>
      <c r="AA2775" s="413">
        <v>50991</v>
      </c>
      <c r="AB2775" s="406">
        <v>1.5936219332490693E-2</v>
      </c>
      <c r="AC2775" s="406">
        <v>1.5905271487757146E-2</v>
      </c>
      <c r="AD2775" s="407">
        <f t="shared" si="95"/>
        <v>0.3094784473354692</v>
      </c>
    </row>
    <row r="2776" spans="20:30" x14ac:dyDescent="0.2">
      <c r="T2776" s="400" t="s">
        <v>36</v>
      </c>
      <c r="U2776" s="413">
        <v>50998</v>
      </c>
      <c r="V2776" s="406">
        <v>1.5793179669737867E-2</v>
      </c>
      <c r="W2776" s="406">
        <v>1.5793135094483365E-2</v>
      </c>
      <c r="X2776" s="407">
        <f t="shared" si="94"/>
        <v>4.4575254501411088E-4</v>
      </c>
      <c r="Z2776" s="400" t="s">
        <v>36</v>
      </c>
      <c r="AA2776" s="413">
        <v>50998</v>
      </c>
      <c r="AB2776" s="406">
        <v>1.5931537093354216E-2</v>
      </c>
      <c r="AC2776" s="406">
        <v>1.5900594036577655E-2</v>
      </c>
      <c r="AD2776" s="407">
        <f t="shared" si="95"/>
        <v>0.30943056776561173</v>
      </c>
    </row>
    <row r="2777" spans="20:30" x14ac:dyDescent="0.2">
      <c r="T2777" s="400" t="s">
        <v>36</v>
      </c>
      <c r="U2777" s="413">
        <v>51005</v>
      </c>
      <c r="V2777" s="406">
        <v>1.578673192573567E-2</v>
      </c>
      <c r="W2777" s="406">
        <v>1.5786693985392824E-2</v>
      </c>
      <c r="X2777" s="407">
        <f t="shared" si="94"/>
        <v>3.7940342846598529E-4</v>
      </c>
      <c r="Z2777" s="400" t="s">
        <v>36</v>
      </c>
      <c r="AA2777" s="413">
        <v>51005</v>
      </c>
      <c r="AB2777" s="406">
        <v>1.5926859269806293E-2</v>
      </c>
      <c r="AC2777" s="406">
        <v>1.589592099401077E-2</v>
      </c>
      <c r="AD2777" s="407">
        <f t="shared" si="95"/>
        <v>0.30938275795523024</v>
      </c>
    </row>
    <row r="2778" spans="20:30" x14ac:dyDescent="0.2">
      <c r="T2778" s="400" t="s">
        <v>36</v>
      </c>
      <c r="U2778" s="413">
        <v>51012</v>
      </c>
      <c r="V2778" s="406">
        <v>1.5780295080364975E-2</v>
      </c>
      <c r="W2778" s="406">
        <v>1.578026433626574E-2</v>
      </c>
      <c r="X2778" s="407">
        <f t="shared" si="94"/>
        <v>3.0744099235174849E-4</v>
      </c>
      <c r="Z2778" s="400" t="s">
        <v>36</v>
      </c>
      <c r="AA2778" s="413">
        <v>51012</v>
      </c>
      <c r="AB2778" s="406">
        <v>1.5922185964247861E-2</v>
      </c>
      <c r="AC2778" s="406">
        <v>1.5891252462364884E-2</v>
      </c>
      <c r="AD2778" s="407">
        <f t="shared" si="95"/>
        <v>0.309335018829765</v>
      </c>
    </row>
    <row r="2779" spans="20:30" x14ac:dyDescent="0.2">
      <c r="T2779" s="400" t="s">
        <v>36</v>
      </c>
      <c r="U2779" s="413">
        <v>51019</v>
      </c>
      <c r="V2779" s="406">
        <v>1.5773869271586565E-2</v>
      </c>
      <c r="W2779" s="406">
        <v>1.5773846286868717E-2</v>
      </c>
      <c r="X2779" s="407">
        <f t="shared" si="94"/>
        <v>2.298471784775713E-4</v>
      </c>
      <c r="Z2779" s="400" t="s">
        <v>36</v>
      </c>
      <c r="AA2779" s="413">
        <v>51019</v>
      </c>
      <c r="AB2779" s="406">
        <v>1.5917517278963855E-2</v>
      </c>
      <c r="AC2779" s="406">
        <v>1.5886588543878696E-2</v>
      </c>
      <c r="AD2779" s="407">
        <f t="shared" si="95"/>
        <v>0.3092873508515892</v>
      </c>
    </row>
    <row r="2780" spans="20:30" x14ac:dyDescent="0.2">
      <c r="T2780" s="400" t="s">
        <v>36</v>
      </c>
      <c r="U2780" s="413">
        <v>51026</v>
      </c>
      <c r="V2780" s="406">
        <v>1.5767454637349874E-2</v>
      </c>
      <c r="W2780" s="406">
        <v>1.5767439977014911E-2</v>
      </c>
      <c r="X2780" s="407">
        <f t="shared" si="94"/>
        <v>1.4660334963362276E-4</v>
      </c>
      <c r="Z2780" s="400" t="s">
        <v>36</v>
      </c>
      <c r="AA2780" s="413">
        <v>51026</v>
      </c>
      <c r="AB2780" s="406">
        <v>1.5912853316308886E-2</v>
      </c>
      <c r="AC2780" s="406">
        <v>1.5881929340849005E-2</v>
      </c>
      <c r="AD2780" s="407">
        <f t="shared" si="95"/>
        <v>0.30923975459881681</v>
      </c>
    </row>
    <row r="2781" spans="20:30" x14ac:dyDescent="0.2">
      <c r="T2781" s="400" t="s">
        <v>36</v>
      </c>
      <c r="U2781" s="413">
        <v>51033</v>
      </c>
      <c r="V2781" s="406">
        <v>1.576105131561617E-2</v>
      </c>
      <c r="W2781" s="406">
        <v>1.5761045546494556E-2</v>
      </c>
      <c r="X2781" s="407">
        <f t="shared" si="94"/>
        <v>5.7691216144573065E-5</v>
      </c>
      <c r="Z2781" s="400" t="s">
        <v>36</v>
      </c>
      <c r="AA2781" s="413">
        <v>51033</v>
      </c>
      <c r="AB2781" s="406">
        <v>1.5908194178614637E-2</v>
      </c>
      <c r="AC2781" s="406">
        <v>1.5877274955549664E-2</v>
      </c>
      <c r="AD2781" s="407">
        <f t="shared" si="95"/>
        <v>0.30919223064973522</v>
      </c>
    </row>
    <row r="2782" spans="20:30" x14ac:dyDescent="0.2">
      <c r="T2782" s="400" t="s">
        <v>36</v>
      </c>
      <c r="U2782" s="413">
        <v>51040</v>
      </c>
      <c r="V2782" s="406">
        <v>1.575465944433492E-2</v>
      </c>
      <c r="W2782" s="406">
        <v>1.575466313512083E-2</v>
      </c>
      <c r="X2782" s="407">
        <f t="shared" si="94"/>
        <v>-3.6907859095325346E-5</v>
      </c>
      <c r="Z2782" s="400" t="s">
        <v>36</v>
      </c>
      <c r="AA2782" s="413">
        <v>51040</v>
      </c>
      <c r="AB2782" s="406">
        <v>1.5903539968200969E-2</v>
      </c>
      <c r="AC2782" s="406">
        <v>1.5872625490242733E-2</v>
      </c>
      <c r="AD2782" s="407">
        <f t="shared" si="95"/>
        <v>0.30914477958235431</v>
      </c>
    </row>
    <row r="2783" spans="20:30" x14ac:dyDescent="0.2">
      <c r="T2783" s="400" t="s">
        <v>36</v>
      </c>
      <c r="U2783" s="413">
        <v>51047</v>
      </c>
      <c r="V2783" s="406">
        <v>1.5748279161455752E-2</v>
      </c>
      <c r="W2783" s="406">
        <v>1.574829288269549E-2</v>
      </c>
      <c r="X2783" s="407">
        <f t="shared" si="94"/>
        <v>-1.3721239738168078E-4</v>
      </c>
      <c r="Z2783" s="400" t="s">
        <v>36</v>
      </c>
      <c r="AA2783" s="413">
        <v>51047</v>
      </c>
      <c r="AB2783" s="406">
        <v>1.5898890787422591E-2</v>
      </c>
      <c r="AC2783" s="406">
        <v>1.5867981047213535E-2</v>
      </c>
      <c r="AD2783" s="407">
        <f t="shared" si="95"/>
        <v>0.30909740209056347</v>
      </c>
    </row>
    <row r="2784" spans="20:30" x14ac:dyDescent="0.2">
      <c r="T2784" s="400" t="s">
        <v>36</v>
      </c>
      <c r="U2784" s="413">
        <v>51054</v>
      </c>
      <c r="V2784" s="406">
        <v>1.5741910604951496E-2</v>
      </c>
      <c r="W2784" s="406">
        <v>1.5741934928997194E-2</v>
      </c>
      <c r="X2784" s="407">
        <f t="shared" si="94"/>
        <v>-2.4324045697771135E-4</v>
      </c>
      <c r="Z2784" s="400" t="s">
        <v>36</v>
      </c>
      <c r="AA2784" s="413">
        <v>51054</v>
      </c>
      <c r="AB2784" s="406">
        <v>1.589424673859954E-2</v>
      </c>
      <c r="AC2784" s="406">
        <v>1.5863341728724275E-2</v>
      </c>
      <c r="AD2784" s="407">
        <f t="shared" si="95"/>
        <v>0.3090500987526501</v>
      </c>
    </row>
    <row r="2785" spans="20:30" x14ac:dyDescent="0.2">
      <c r="T2785" s="400" t="s">
        <v>36</v>
      </c>
      <c r="U2785" s="413">
        <v>51061</v>
      </c>
      <c r="V2785" s="406">
        <v>1.5735553912748838E-2</v>
      </c>
      <c r="W2785" s="406">
        <v>1.5735589413839492E-2</v>
      </c>
      <c r="X2785" s="407">
        <f t="shared" si="94"/>
        <v>-3.5501090654005418E-4</v>
      </c>
      <c r="Z2785" s="400" t="s">
        <v>36</v>
      </c>
      <c r="AA2785" s="413">
        <v>51061</v>
      </c>
      <c r="AB2785" s="406">
        <v>1.5889607924051963E-2</v>
      </c>
      <c r="AC2785" s="406">
        <v>1.5858707637060446E-2</v>
      </c>
      <c r="AD2785" s="407">
        <f t="shared" si="95"/>
        <v>0.30900286991517728</v>
      </c>
    </row>
    <row r="2786" spans="20:30" x14ac:dyDescent="0.2">
      <c r="T2786" s="400" t="s">
        <v>36</v>
      </c>
      <c r="U2786" s="413">
        <v>51068</v>
      </c>
      <c r="V2786" s="406">
        <v>1.5729209222843703E-2</v>
      </c>
      <c r="W2786" s="406">
        <v>1.5729256477012548E-2</v>
      </c>
      <c r="X2786" s="407">
        <f t="shared" si="94"/>
        <v>-4.7254168845239919E-4</v>
      </c>
      <c r="Z2786" s="400" t="s">
        <v>36</v>
      </c>
      <c r="AA2786" s="413">
        <v>51068</v>
      </c>
      <c r="AB2786" s="406">
        <v>1.5884974446146071E-2</v>
      </c>
      <c r="AC2786" s="406">
        <v>1.5854078874484142E-2</v>
      </c>
      <c r="AD2786" s="407">
        <f t="shared" si="95"/>
        <v>0.30895571661929133</v>
      </c>
    </row>
    <row r="2787" spans="20:30" x14ac:dyDescent="0.2">
      <c r="T2787" s="400" t="s">
        <v>36</v>
      </c>
      <c r="U2787" s="413">
        <v>51075</v>
      </c>
      <c r="V2787" s="406">
        <v>1.5722876673139648E-2</v>
      </c>
      <c r="W2787" s="406">
        <v>1.572293625832993E-2</v>
      </c>
      <c r="X2787" s="407">
        <f t="shared" si="94"/>
        <v>-5.9585190281818967E-4</v>
      </c>
      <c r="Z2787" s="400" t="s">
        <v>36</v>
      </c>
      <c r="AA2787" s="413">
        <v>51075</v>
      </c>
      <c r="AB2787" s="406">
        <v>1.588034640717885E-2</v>
      </c>
      <c r="AC2787" s="406">
        <v>1.5849455543292406E-2</v>
      </c>
      <c r="AD2787" s="407">
        <f t="shared" si="95"/>
        <v>0.30890863886443715</v>
      </c>
    </row>
    <row r="2788" spans="20:30" x14ac:dyDescent="0.2">
      <c r="T2788" s="400" t="s">
        <v>36</v>
      </c>
      <c r="U2788" s="413">
        <v>51082</v>
      </c>
      <c r="V2788" s="406">
        <v>1.5716556401633077E-2</v>
      </c>
      <c r="W2788" s="406">
        <v>1.5716628897582303E-2</v>
      </c>
      <c r="X2788" s="407">
        <f t="shared" si="94"/>
        <v>-7.2495949226397682E-4</v>
      </c>
      <c r="Z2788" s="400" t="s">
        <v>36</v>
      </c>
      <c r="AA2788" s="413">
        <v>51082</v>
      </c>
      <c r="AB2788" s="406">
        <v>1.5875723909516939E-2</v>
      </c>
      <c r="AC2788" s="406">
        <v>1.5844837745736192E-2</v>
      </c>
      <c r="AD2788" s="407">
        <f t="shared" si="95"/>
        <v>0.30886163780746712</v>
      </c>
    </row>
    <row r="2789" spans="20:30" x14ac:dyDescent="0.2">
      <c r="T2789" s="400" t="s">
        <v>36</v>
      </c>
      <c r="U2789" s="413">
        <v>51089</v>
      </c>
      <c r="V2789" s="406">
        <v>1.5710248546262299E-2</v>
      </c>
      <c r="W2789" s="406">
        <v>1.5710334534571681E-2</v>
      </c>
      <c r="X2789" s="407">
        <f t="shared" si="94"/>
        <v>-8.5988309382611927E-4</v>
      </c>
      <c r="Z2789" s="400" t="s">
        <v>36</v>
      </c>
      <c r="AA2789" s="413">
        <v>51089</v>
      </c>
      <c r="AB2789" s="406">
        <v>1.587110705544573E-2</v>
      </c>
      <c r="AC2789" s="406">
        <v>1.584022558408937E-2</v>
      </c>
      <c r="AD2789" s="407">
        <f t="shared" si="95"/>
        <v>0.30881471356360157</v>
      </c>
    </row>
    <row r="2790" spans="20:30" x14ac:dyDescent="0.2">
      <c r="T2790" s="400" t="s">
        <v>36</v>
      </c>
      <c r="U2790" s="413">
        <v>51096</v>
      </c>
      <c r="V2790" s="406">
        <v>1.570395324496578E-2</v>
      </c>
      <c r="W2790" s="406">
        <v>1.5704053309100224E-2</v>
      </c>
      <c r="X2790" s="407">
        <f t="shared" si="94"/>
        <v>-1.0006413444368922E-3</v>
      </c>
      <c r="Z2790" s="400" t="s">
        <v>36</v>
      </c>
      <c r="AA2790" s="413">
        <v>51096</v>
      </c>
      <c r="AB2790" s="406">
        <v>1.5866495947354904E-2</v>
      </c>
      <c r="AC2790" s="406">
        <v>1.5835619160637509E-2</v>
      </c>
      <c r="AD2790" s="407">
        <f t="shared" si="95"/>
        <v>0.30876786717395216</v>
      </c>
    </row>
    <row r="2791" spans="20:30" x14ac:dyDescent="0.2">
      <c r="T2791" s="400" t="s">
        <v>36</v>
      </c>
      <c r="U2791" s="413">
        <v>51103</v>
      </c>
      <c r="V2791" s="406">
        <v>1.5697670635716764E-2</v>
      </c>
      <c r="W2791" s="406">
        <v>1.5697785360958592E-2</v>
      </c>
      <c r="X2791" s="407">
        <f t="shared" si="94"/>
        <v>-1.1472524182737365E-3</v>
      </c>
      <c r="Z2791" s="400" t="s">
        <v>36</v>
      </c>
      <c r="AA2791" s="413">
        <v>51103</v>
      </c>
      <c r="AB2791" s="406">
        <v>1.586189068755315E-2</v>
      </c>
      <c r="AC2791" s="406">
        <v>1.5831018577666212E-2</v>
      </c>
      <c r="AD2791" s="407">
        <f t="shared" si="95"/>
        <v>0.30872109886937588</v>
      </c>
    </row>
    <row r="2792" spans="20:30" x14ac:dyDescent="0.2">
      <c r="T2792" s="400" t="s">
        <v>36</v>
      </c>
      <c r="U2792" s="413">
        <v>51110</v>
      </c>
      <c r="V2792" s="406">
        <v>1.5691400856488638E-2</v>
      </c>
      <c r="W2792" s="406">
        <v>1.5691530829949143E-2</v>
      </c>
      <c r="X2792" s="407">
        <f t="shared" si="94"/>
        <v>-1.2997346050466763E-3</v>
      </c>
      <c r="Z2792" s="400" t="s">
        <v>36</v>
      </c>
      <c r="AA2792" s="413">
        <v>51110</v>
      </c>
      <c r="AB2792" s="406">
        <v>1.5857291378349295E-2</v>
      </c>
      <c r="AC2792" s="406">
        <v>1.5826423937426479E-2</v>
      </c>
      <c r="AD2792" s="407">
        <f t="shared" si="95"/>
        <v>0.30867440922816014</v>
      </c>
    </row>
    <row r="2793" spans="20:30" x14ac:dyDescent="0.2">
      <c r="T2793" s="400" t="s">
        <v>36</v>
      </c>
      <c r="U2793" s="413">
        <v>51117</v>
      </c>
      <c r="V2793" s="406">
        <v>1.5685144045185045E-2</v>
      </c>
      <c r="W2793" s="406">
        <v>1.5685289855885524E-2</v>
      </c>
      <c r="X2793" s="407">
        <f t="shared" si="94"/>
        <v>-1.458107004789766E-3</v>
      </c>
      <c r="Z2793" s="400" t="s">
        <v>36</v>
      </c>
      <c r="AA2793" s="413">
        <v>51117</v>
      </c>
      <c r="AB2793" s="406">
        <v>1.5852698122109696E-2</v>
      </c>
      <c r="AC2793" s="406">
        <v>1.5821835342192132E-2</v>
      </c>
      <c r="AD2793" s="407">
        <f t="shared" si="95"/>
        <v>0.30862779917564115</v>
      </c>
    </row>
    <row r="2794" spans="20:30" x14ac:dyDescent="0.2">
      <c r="T2794" s="400" t="s">
        <v>36</v>
      </c>
      <c r="U2794" s="413">
        <v>51124</v>
      </c>
      <c r="V2794" s="406">
        <v>1.567890033980282E-2</v>
      </c>
      <c r="W2794" s="406">
        <v>1.5679062578547252E-2</v>
      </c>
      <c r="X2794" s="407">
        <f t="shared" si="94"/>
        <v>-1.6223874443194175E-3</v>
      </c>
      <c r="Z2794" s="400" t="s">
        <v>36</v>
      </c>
      <c r="AA2794" s="413">
        <v>51124</v>
      </c>
      <c r="AB2794" s="406">
        <v>1.5848111021154996E-2</v>
      </c>
      <c r="AC2794" s="406">
        <v>1.5817252894249154E-2</v>
      </c>
      <c r="AD2794" s="407">
        <f t="shared" si="95"/>
        <v>0.30858126905841665</v>
      </c>
    </row>
    <row r="2795" spans="20:30" x14ac:dyDescent="0.2">
      <c r="T2795" s="400" t="s">
        <v>36</v>
      </c>
      <c r="U2795" s="413">
        <v>51131</v>
      </c>
      <c r="V2795" s="406">
        <v>1.5672669878280705E-2</v>
      </c>
      <c r="W2795" s="406">
        <v>1.5672849137736776E-2</v>
      </c>
      <c r="X2795" s="407">
        <f t="shared" si="94"/>
        <v>-1.792594560706684E-3</v>
      </c>
      <c r="Z2795" s="400" t="s">
        <v>36</v>
      </c>
      <c r="AA2795" s="413">
        <v>51131</v>
      </c>
      <c r="AB2795" s="406">
        <v>1.5843530177817183E-2</v>
      </c>
      <c r="AC2795" s="406">
        <v>1.5812676695871705E-2</v>
      </c>
      <c r="AD2795" s="407">
        <f t="shared" si="95"/>
        <v>0.30853481945477407</v>
      </c>
    </row>
    <row r="2796" spans="20:30" x14ac:dyDescent="0.2">
      <c r="T2796" s="400" t="s">
        <v>36</v>
      </c>
      <c r="U2796" s="413">
        <v>51138</v>
      </c>
      <c r="V2796" s="406">
        <v>1.5678692214829305E-2</v>
      </c>
      <c r="W2796" s="406">
        <v>1.5678889243325174E-2</v>
      </c>
      <c r="X2796" s="407">
        <f t="shared" si="94"/>
        <v>-1.9702849586925031E-3</v>
      </c>
      <c r="Z2796" s="400" t="s">
        <v>36</v>
      </c>
      <c r="AA2796" s="413">
        <v>51138</v>
      </c>
      <c r="AB2796" s="406">
        <v>1.5851329878564288E-2</v>
      </c>
      <c r="AC2796" s="406">
        <v>1.5820456932786612E-2</v>
      </c>
      <c r="AD2796" s="407">
        <f t="shared" si="95"/>
        <v>0.30872945777676158</v>
      </c>
    </row>
    <row r="2797" spans="20:30" x14ac:dyDescent="0.2">
      <c r="T2797" s="400" t="s">
        <v>36</v>
      </c>
      <c r="U2797" s="413">
        <v>51145</v>
      </c>
      <c r="V2797" s="406">
        <v>1.5703154031075653E-2</v>
      </c>
      <c r="W2797" s="406">
        <v>1.5703369706644071E-2</v>
      </c>
      <c r="X2797" s="407">
        <f t="shared" si="94"/>
        <v>-2.1567556841850521E-3</v>
      </c>
      <c r="Z2797" s="400" t="s">
        <v>36</v>
      </c>
      <c r="AA2797" s="413">
        <v>51145</v>
      </c>
      <c r="AB2797" s="406">
        <v>1.5877769557367864E-2</v>
      </c>
      <c r="AC2797" s="406">
        <v>1.5846840836220493E-2</v>
      </c>
      <c r="AD2797" s="407">
        <f t="shared" si="95"/>
        <v>0.30928721147370497</v>
      </c>
    </row>
    <row r="2798" spans="20:30" x14ac:dyDescent="0.2">
      <c r="T2798" s="400" t="s">
        <v>36</v>
      </c>
      <c r="U2798" s="413">
        <v>51152</v>
      </c>
      <c r="V2798" s="406">
        <v>1.5696947170234565E-2</v>
      </c>
      <c r="W2798" s="406">
        <v>1.5697181707129398E-2</v>
      </c>
      <c r="X2798" s="407">
        <f t="shared" si="94"/>
        <v>-2.3453689483241003E-3</v>
      </c>
      <c r="Z2798" s="400" t="s">
        <v>36</v>
      </c>
      <c r="AA2798" s="413">
        <v>51152</v>
      </c>
      <c r="AB2798" s="406">
        <v>1.5873195603731474E-2</v>
      </c>
      <c r="AC2798" s="406">
        <v>1.5842271515679102E-2</v>
      </c>
      <c r="AD2798" s="407">
        <f t="shared" si="95"/>
        <v>0.30924088052372567</v>
      </c>
    </row>
    <row r="2799" spans="20:30" x14ac:dyDescent="0.2">
      <c r="T2799" s="400" t="s">
        <v>36</v>
      </c>
      <c r="U2799" s="413">
        <v>51159</v>
      </c>
      <c r="V2799" s="406">
        <v>1.5690725601518705E-2</v>
      </c>
      <c r="W2799" s="406">
        <v>1.5690974940948111E-2</v>
      </c>
      <c r="X2799" s="407">
        <f t="shared" si="94"/>
        <v>-2.4933942940549847E-3</v>
      </c>
      <c r="Z2799" s="400" t="s">
        <v>36</v>
      </c>
      <c r="AA2799" s="413">
        <v>51159</v>
      </c>
      <c r="AB2799" s="406">
        <v>1.5868628335328944E-2</v>
      </c>
      <c r="AC2799" s="406">
        <v>1.5837708872043048E-2</v>
      </c>
      <c r="AD2799" s="407">
        <f t="shared" si="95"/>
        <v>0.30919463285896537</v>
      </c>
    </row>
    <row r="2800" spans="20:30" x14ac:dyDescent="0.2">
      <c r="T2800" s="400" t="s">
        <v>36</v>
      </c>
      <c r="U2800" s="413">
        <v>51166</v>
      </c>
      <c r="V2800" s="406">
        <v>1.5684407322908121E-2</v>
      </c>
      <c r="W2800" s="406">
        <v>1.5684650534391831E-2</v>
      </c>
      <c r="X2800" s="407">
        <f t="shared" si="94"/>
        <v>-2.4321148370948231E-3</v>
      </c>
      <c r="Z2800" s="400" t="s">
        <v>36</v>
      </c>
      <c r="AA2800" s="413">
        <v>51166</v>
      </c>
      <c r="AB2800" s="406">
        <v>1.5864067854749489E-2</v>
      </c>
      <c r="AC2800" s="406">
        <v>1.583315300786679E-2</v>
      </c>
      <c r="AD2800" s="407">
        <f t="shared" si="95"/>
        <v>0.30914846882699326</v>
      </c>
    </row>
    <row r="2801" spans="20:30" x14ac:dyDescent="0.2">
      <c r="T2801" s="400" t="s">
        <v>36</v>
      </c>
      <c r="U2801" s="413">
        <v>51173</v>
      </c>
      <c r="V2801" s="406">
        <v>1.5678133207298321E-2</v>
      </c>
      <c r="W2801" s="406">
        <v>1.5678367636849821E-2</v>
      </c>
      <c r="X2801" s="407">
        <f t="shared" si="94"/>
        <v>-2.3442955150027034E-3</v>
      </c>
      <c r="Z2801" s="400" t="s">
        <v>36</v>
      </c>
      <c r="AA2801" s="413">
        <v>51173</v>
      </c>
      <c r="AB2801" s="406">
        <v>1.5859514264605804E-2</v>
      </c>
      <c r="AC2801" s="406">
        <v>1.582860402569344E-2</v>
      </c>
      <c r="AD2801" s="407">
        <f t="shared" si="95"/>
        <v>0.30910238912364163</v>
      </c>
    </row>
    <row r="2802" spans="20:30" x14ac:dyDescent="0.2">
      <c r="T2802" s="400" t="s">
        <v>36</v>
      </c>
      <c r="U2802" s="413">
        <v>51180</v>
      </c>
      <c r="V2802" s="406">
        <v>1.5671921057800745E-2</v>
      </c>
      <c r="W2802" s="406">
        <v>1.5672146652736741E-2</v>
      </c>
      <c r="X2802" s="407">
        <f t="shared" si="94"/>
        <v>-2.2559493599583202E-3</v>
      </c>
      <c r="Z2802" s="400" t="s">
        <v>36</v>
      </c>
      <c r="AA2802" s="413">
        <v>51180</v>
      </c>
      <c r="AB2802" s="406">
        <v>1.5854967667510409E-2</v>
      </c>
      <c r="AC2802" s="406">
        <v>1.5824062028089149E-2</v>
      </c>
      <c r="AD2802" s="407">
        <f t="shared" si="95"/>
        <v>0.30905639421260206</v>
      </c>
    </row>
    <row r="2803" spans="20:30" x14ac:dyDescent="0.2">
      <c r="T2803" s="400" t="s">
        <v>36</v>
      </c>
      <c r="U2803" s="413">
        <v>51187</v>
      </c>
      <c r="V2803" s="406">
        <v>1.5665771172231464E-2</v>
      </c>
      <c r="W2803" s="406">
        <v>1.5665987879775835E-2</v>
      </c>
      <c r="X2803" s="407">
        <f t="shared" si="94"/>
        <v>-2.1670754437111417E-3</v>
      </c>
      <c r="Z2803" s="400" t="s">
        <v>36</v>
      </c>
      <c r="AA2803" s="413">
        <v>51187</v>
      </c>
      <c r="AB2803" s="406">
        <v>1.5850428166110712E-2</v>
      </c>
      <c r="AC2803" s="406">
        <v>1.581952711758532E-2</v>
      </c>
      <c r="AD2803" s="407">
        <f t="shared" si="95"/>
        <v>0.30901048525391883</v>
      </c>
    </row>
    <row r="2804" spans="20:30" x14ac:dyDescent="0.2">
      <c r="T2804" s="400" t="s">
        <v>36</v>
      </c>
      <c r="U2804" s="413">
        <v>51194</v>
      </c>
      <c r="V2804" s="406">
        <v>1.5659683848325227E-2</v>
      </c>
      <c r="W2804" s="406">
        <v>1.5659891615620612E-2</v>
      </c>
      <c r="X2804" s="407">
        <f t="shared" si="94"/>
        <v>-2.0776729538554695E-3</v>
      </c>
      <c r="Z2804" s="400" t="s">
        <v>36</v>
      </c>
      <c r="AA2804" s="413">
        <v>51194</v>
      </c>
      <c r="AB2804" s="406">
        <v>1.5845895862961305E-2</v>
      </c>
      <c r="AC2804" s="406">
        <v>1.5814999396771414E-2</v>
      </c>
      <c r="AD2804" s="407">
        <f t="shared" si="95"/>
        <v>0.30896466189891253</v>
      </c>
    </row>
    <row r="2805" spans="20:30" x14ac:dyDescent="0.2">
      <c r="T2805" s="400" t="s">
        <v>36</v>
      </c>
      <c r="U2805" s="413">
        <v>51201</v>
      </c>
      <c r="V2805" s="406">
        <v>1.5653659383886302E-2</v>
      </c>
      <c r="W2805" s="406">
        <v>1.5653858157959295E-2</v>
      </c>
      <c r="X2805" s="407">
        <f t="shared" si="94"/>
        <v>-1.9877407299306871E-3</v>
      </c>
      <c r="Z2805" s="400" t="s">
        <v>36</v>
      </c>
      <c r="AA2805" s="413">
        <v>51201</v>
      </c>
      <c r="AB2805" s="406">
        <v>1.5841370860709629E-2</v>
      </c>
      <c r="AC2805" s="406">
        <v>1.5810478968178873E-2</v>
      </c>
      <c r="AD2805" s="407">
        <f t="shared" si="95"/>
        <v>0.30891892530755805</v>
      </c>
    </row>
    <row r="2806" spans="20:30" x14ac:dyDescent="0.2">
      <c r="T2806" s="400" t="s">
        <v>36</v>
      </c>
      <c r="U2806" s="413">
        <v>51208</v>
      </c>
      <c r="V2806" s="406">
        <v>1.5647698076719084E-2</v>
      </c>
      <c r="W2806" s="406">
        <v>1.5647887804515041E-2</v>
      </c>
      <c r="X2806" s="407">
        <f t="shared" si="94"/>
        <v>-1.8972779595657907E-3</v>
      </c>
      <c r="Z2806" s="400" t="s">
        <v>36</v>
      </c>
      <c r="AA2806" s="413">
        <v>51208</v>
      </c>
      <c r="AB2806" s="406">
        <v>1.5836853261991767E-2</v>
      </c>
      <c r="AC2806" s="406">
        <v>1.5805965934362589E-2</v>
      </c>
      <c r="AD2806" s="407">
        <f t="shared" si="95"/>
        <v>0.30887327629177536</v>
      </c>
    </row>
    <row r="2807" spans="20:30" x14ac:dyDescent="0.2">
      <c r="T2807" s="400" t="s">
        <v>36</v>
      </c>
      <c r="U2807" s="413">
        <v>51215</v>
      </c>
      <c r="V2807" s="406">
        <v>1.5641800224569579E-2</v>
      </c>
      <c r="W2807" s="406">
        <v>1.5641980852929418E-2</v>
      </c>
      <c r="X2807" s="407">
        <f t="shared" si="94"/>
        <v>-1.8062835983878589E-3</v>
      </c>
      <c r="Z2807" s="400" t="s">
        <v>36</v>
      </c>
      <c r="AA2807" s="413">
        <v>51215</v>
      </c>
      <c r="AB2807" s="406">
        <v>1.5832343169373937E-2</v>
      </c>
      <c r="AC2807" s="406">
        <v>1.5801460397877238E-2</v>
      </c>
      <c r="AD2807" s="407">
        <f t="shared" si="95"/>
        <v>0.30882771496699296</v>
      </c>
    </row>
    <row r="2808" spans="20:30" x14ac:dyDescent="0.2">
      <c r="T2808" s="400" t="s">
        <v>36</v>
      </c>
      <c r="U2808" s="413">
        <v>51222</v>
      </c>
      <c r="V2808" s="406">
        <v>1.5635966125253413E-2</v>
      </c>
      <c r="W2808" s="406">
        <v>1.5636137600890398E-2</v>
      </c>
      <c r="X2808" s="407">
        <f t="shared" si="94"/>
        <v>-1.7147563698485802E-3</v>
      </c>
      <c r="Z2808" s="400" t="s">
        <v>36</v>
      </c>
      <c r="AA2808" s="413">
        <v>51222</v>
      </c>
      <c r="AB2808" s="406">
        <v>1.5827840685503709E-2</v>
      </c>
      <c r="AC2808" s="406">
        <v>1.5796962461289192E-2</v>
      </c>
      <c r="AD2808" s="407">
        <f t="shared" si="95"/>
        <v>0.30878224214516553</v>
      </c>
    </row>
    <row r="2809" spans="20:30" x14ac:dyDescent="0.2">
      <c r="T2809" s="400" t="s">
        <v>36</v>
      </c>
      <c r="U2809" s="413">
        <v>51229</v>
      </c>
      <c r="V2809" s="406">
        <v>1.5630196076516542E-2</v>
      </c>
      <c r="W2809" s="406">
        <v>1.5630358346109131E-2</v>
      </c>
      <c r="X2809" s="407">
        <f t="shared" si="94"/>
        <v>-1.6226959258930362E-3</v>
      </c>
      <c r="Z2809" s="400" t="s">
        <v>36</v>
      </c>
      <c r="AA2809" s="413">
        <v>51229</v>
      </c>
      <c r="AB2809" s="406">
        <v>1.5823345912970715E-2</v>
      </c>
      <c r="AC2809" s="406">
        <v>1.5792472227130115E-2</v>
      </c>
      <c r="AD2809" s="407">
        <f t="shared" si="95"/>
        <v>0.30873685840600296</v>
      </c>
    </row>
    <row r="2810" spans="20:30" x14ac:dyDescent="0.2">
      <c r="T2810" s="400" t="s">
        <v>36</v>
      </c>
      <c r="U2810" s="413">
        <v>51236</v>
      </c>
      <c r="V2810" s="406">
        <v>1.5624490376197493E-2</v>
      </c>
      <c r="W2810" s="406">
        <v>1.5624643386250064E-2</v>
      </c>
      <c r="X2810" s="407">
        <f t="shared" si="94"/>
        <v>-1.5301005257088718E-3</v>
      </c>
      <c r="Z2810" s="400" t="s">
        <v>36</v>
      </c>
      <c r="AA2810" s="413">
        <v>51236</v>
      </c>
      <c r="AB2810" s="406">
        <v>1.5818858954387654E-2</v>
      </c>
      <c r="AC2810" s="406">
        <v>1.5787989797977946E-2</v>
      </c>
      <c r="AD2810" s="407">
        <f t="shared" si="95"/>
        <v>0.30869156409707443</v>
      </c>
    </row>
    <row r="2811" spans="20:30" x14ac:dyDescent="0.2">
      <c r="T2811" s="400" t="s">
        <v>36</v>
      </c>
      <c r="U2811" s="413">
        <v>51243</v>
      </c>
      <c r="V2811" s="406">
        <v>1.5618849322030599E-2</v>
      </c>
      <c r="W2811" s="406">
        <v>1.5618993019001121E-2</v>
      </c>
      <c r="X2811" s="407">
        <f t="shared" si="94"/>
        <v>-1.4369697052228625E-3</v>
      </c>
      <c r="Z2811" s="400" t="s">
        <v>36</v>
      </c>
      <c r="AA2811" s="413">
        <v>51243</v>
      </c>
      <c r="AB2811" s="406">
        <v>1.5814379912402469E-2</v>
      </c>
      <c r="AC2811" s="406">
        <v>1.5783515276376215E-2</v>
      </c>
      <c r="AD2811" s="407">
        <f t="shared" si="95"/>
        <v>0.30864636026254472</v>
      </c>
    </row>
    <row r="2812" spans="20:30" x14ac:dyDescent="0.2">
      <c r="T2812" s="400" t="s">
        <v>36</v>
      </c>
      <c r="U2812" s="413">
        <v>51250</v>
      </c>
      <c r="V2812" s="406">
        <v>1.5613273211830911E-2</v>
      </c>
      <c r="W2812" s="406">
        <v>1.5613407542061307E-2</v>
      </c>
      <c r="X2812" s="407">
        <f t="shared" si="94"/>
        <v>-1.3433023039570446E-3</v>
      </c>
      <c r="Z2812" s="400" t="s">
        <v>36</v>
      </c>
      <c r="AA2812" s="413">
        <v>51250</v>
      </c>
      <c r="AB2812" s="406">
        <v>1.5809908889593046E-2</v>
      </c>
      <c r="AC2812" s="406">
        <v>1.5779048764879663E-2</v>
      </c>
      <c r="AD2812" s="407">
        <f t="shared" si="95"/>
        <v>0.30860124713382592</v>
      </c>
    </row>
    <row r="2813" spans="20:30" x14ac:dyDescent="0.2">
      <c r="T2813" s="400" t="s">
        <v>36</v>
      </c>
      <c r="U2813" s="413">
        <v>51258</v>
      </c>
      <c r="V2813" s="406">
        <v>1.5607372050495184E-2</v>
      </c>
      <c r="W2813" s="406">
        <v>1.5607496284594241E-2</v>
      </c>
      <c r="X2813" s="407">
        <f t="shared" si="94"/>
        <v>-1.2423409905676364E-3</v>
      </c>
      <c r="Z2813" s="400" t="s">
        <v>36</v>
      </c>
      <c r="AA2813" s="413">
        <v>51258</v>
      </c>
      <c r="AB2813" s="406">
        <v>1.5805127628430019E-2</v>
      </c>
      <c r="AC2813" s="406">
        <v>1.5774272326999229E-2</v>
      </c>
      <c r="AD2813" s="407">
        <f t="shared" si="95"/>
        <v>0.30855301430789822</v>
      </c>
    </row>
    <row r="2814" spans="20:30" x14ac:dyDescent="0.2">
      <c r="T2814" s="400" t="s">
        <v>36</v>
      </c>
      <c r="U2814" s="413">
        <v>51265</v>
      </c>
      <c r="V2814" s="406">
        <v>1.5601544477810385E-2</v>
      </c>
      <c r="W2814" s="406">
        <v>1.5601658555314738E-2</v>
      </c>
      <c r="X2814" s="407">
        <f t="shared" si="94"/>
        <v>-1.1407750435260544E-3</v>
      </c>
      <c r="Z2814" s="400" t="s">
        <v>36</v>
      </c>
      <c r="AA2814" s="413">
        <v>51265</v>
      </c>
      <c r="AB2814" s="406">
        <v>1.5800355606995341E-2</v>
      </c>
      <c r="AC2814" s="406">
        <v>1.5769505118508893E-2</v>
      </c>
      <c r="AD2814" s="407">
        <f t="shared" si="95"/>
        <v>0.30850488486448141</v>
      </c>
    </row>
    <row r="2815" spans="20:30" x14ac:dyDescent="0.2">
      <c r="T2815" s="400" t="s">
        <v>36</v>
      </c>
      <c r="U2815" s="413">
        <v>51272</v>
      </c>
      <c r="V2815" s="406">
        <v>1.5596174415825264E-2</v>
      </c>
      <c r="W2815" s="406">
        <v>1.5596278957293345E-2</v>
      </c>
      <c r="X2815" s="407">
        <f t="shared" si="94"/>
        <v>-1.0454146808121234E-3</v>
      </c>
      <c r="Z2815" s="400" t="s">
        <v>36</v>
      </c>
      <c r="AA2815" s="413">
        <v>51272</v>
      </c>
      <c r="AB2815" s="406">
        <v>1.5795910455369249E-2</v>
      </c>
      <c r="AC2815" s="406">
        <v>1.5765064449278946E-2</v>
      </c>
      <c r="AD2815" s="407">
        <f t="shared" si="95"/>
        <v>0.30846006090302913</v>
      </c>
    </row>
    <row r="2816" spans="20:30" x14ac:dyDescent="0.2">
      <c r="T2816" s="400" t="s">
        <v>36</v>
      </c>
      <c r="U2816" s="413">
        <v>51279</v>
      </c>
      <c r="V2816" s="406">
        <v>1.5590870531456354E-2</v>
      </c>
      <c r="W2816" s="406">
        <v>1.5590965482847153E-2</v>
      </c>
      <c r="X2816" s="407">
        <f t="shared" si="94"/>
        <v>-9.4951390798569957E-4</v>
      </c>
      <c r="Z2816" s="400" t="s">
        <v>36</v>
      </c>
      <c r="AA2816" s="413">
        <v>51279</v>
      </c>
      <c r="AB2816" s="406">
        <v>1.5791473748053227E-2</v>
      </c>
      <c r="AC2816" s="406">
        <v>1.576063221501017E-2</v>
      </c>
      <c r="AD2816" s="407">
        <f t="shared" si="95"/>
        <v>0.30841533043057812</v>
      </c>
    </row>
    <row r="2817" spans="20:30" x14ac:dyDescent="0.2">
      <c r="T2817" s="400" t="s">
        <v>36</v>
      </c>
      <c r="U2817" s="413">
        <v>51286</v>
      </c>
      <c r="V2817" s="406">
        <v>1.5585633122506467E-2</v>
      </c>
      <c r="W2817" s="406">
        <v>1.5585718429651325E-2</v>
      </c>
      <c r="X2817" s="407">
        <f t="shared" si="94"/>
        <v>-8.5307144858520756E-4</v>
      </c>
      <c r="Z2817" s="400" t="s">
        <v>36</v>
      </c>
      <c r="AA2817" s="413">
        <v>51286</v>
      </c>
      <c r="AB2817" s="406">
        <v>1.5787045587660156E-2</v>
      </c>
      <c r="AC2817" s="406">
        <v>1.5756208518280669E-2</v>
      </c>
      <c r="AD2817" s="407">
        <f t="shared" si="95"/>
        <v>0.30837069379487103</v>
      </c>
    </row>
    <row r="2818" spans="20:30" x14ac:dyDescent="0.2">
      <c r="T2818" s="400" t="s">
        <v>36</v>
      </c>
      <c r="U2818" s="413">
        <v>51293</v>
      </c>
      <c r="V2818" s="406">
        <v>1.5580462486766944E-2</v>
      </c>
      <c r="W2818" s="406">
        <v>1.5580538095369554E-2</v>
      </c>
      <c r="X2818" s="407">
        <f t="shared" si="94"/>
        <v>-7.5608602609703035E-4</v>
      </c>
      <c r="Z2818" s="400" t="s">
        <v>36</v>
      </c>
      <c r="AA2818" s="413">
        <v>51293</v>
      </c>
      <c r="AB2818" s="406">
        <v>1.5782626076791602E-2</v>
      </c>
      <c r="AC2818" s="406">
        <v>1.575179346163405E-2</v>
      </c>
      <c r="AD2818" s="407">
        <f t="shared" si="95"/>
        <v>0.30832615157551369</v>
      </c>
    </row>
    <row r="2819" spans="20:30" x14ac:dyDescent="0.2">
      <c r="T2819" s="400" t="s">
        <v>36</v>
      </c>
      <c r="U2819" s="413">
        <v>51300</v>
      </c>
      <c r="V2819" s="406">
        <v>1.5575358922005606E-2</v>
      </c>
      <c r="W2819" s="406">
        <v>1.5575424777734857E-2</v>
      </c>
      <c r="X2819" s="407">
        <f t="shared" si="94"/>
        <v>-6.5855729250094419E-4</v>
      </c>
      <c r="Z2819" s="400" t="s">
        <v>36</v>
      </c>
      <c r="AA2819" s="413">
        <v>51300</v>
      </c>
      <c r="AB2819" s="406">
        <v>1.5778215318048992E-2</v>
      </c>
      <c r="AC2819" s="406">
        <v>1.5747387147625358E-2</v>
      </c>
      <c r="AD2819" s="407">
        <f t="shared" si="95"/>
        <v>0.30828170423633644</v>
      </c>
    </row>
    <row r="2820" spans="20:30" x14ac:dyDescent="0.2">
      <c r="T2820" s="400" t="s">
        <v>36</v>
      </c>
      <c r="U2820" s="413">
        <v>51307</v>
      </c>
      <c r="V2820" s="406">
        <v>1.557032272600186E-2</v>
      </c>
      <c r="W2820" s="406">
        <v>1.5570378774387392E-2</v>
      </c>
      <c r="X2820" s="407">
        <f t="shared" si="94"/>
        <v>-5.6048385531706768E-4</v>
      </c>
      <c r="Z2820" s="400" t="s">
        <v>36</v>
      </c>
      <c r="AA2820" s="413">
        <v>51307</v>
      </c>
      <c r="AB2820" s="406">
        <v>1.5773813414068728E-2</v>
      </c>
      <c r="AC2820" s="406">
        <v>1.5742989678786606E-2</v>
      </c>
      <c r="AD2820" s="407">
        <f t="shared" si="95"/>
        <v>0.3082373528212265</v>
      </c>
    </row>
    <row r="2821" spans="20:30" x14ac:dyDescent="0.2">
      <c r="T2821" s="400" t="s">
        <v>36</v>
      </c>
      <c r="U2821" s="413">
        <v>51314</v>
      </c>
      <c r="V2821" s="406">
        <v>1.5565354196569708E-2</v>
      </c>
      <c r="W2821" s="406">
        <v>1.5565400383048326E-2</v>
      </c>
      <c r="X2821" s="407">
        <f t="shared" si="94"/>
        <v>-4.6186478617343818E-4</v>
      </c>
      <c r="Z2821" s="400" t="s">
        <v>36</v>
      </c>
      <c r="AA2821" s="413">
        <v>51314</v>
      </c>
      <c r="AB2821" s="406">
        <v>1.576942046745234E-2</v>
      </c>
      <c r="AC2821" s="406">
        <v>1.5738601157707765E-2</v>
      </c>
      <c r="AD2821" s="407">
        <f t="shared" si="95"/>
        <v>0.30819309744575113</v>
      </c>
    </row>
    <row r="2822" spans="20:30" x14ac:dyDescent="0.2">
      <c r="T2822" s="400" t="s">
        <v>36</v>
      </c>
      <c r="U2822" s="413">
        <v>51321</v>
      </c>
      <c r="V2822" s="406">
        <v>1.5560453631465103E-2</v>
      </c>
      <c r="W2822" s="406">
        <v>1.5560489901369181E-2</v>
      </c>
      <c r="X2822" s="407">
        <f t="shared" si="94"/>
        <v>-3.6269904078387039E-4</v>
      </c>
      <c r="Z2822" s="400" t="s">
        <v>36</v>
      </c>
      <c r="AA2822" s="413">
        <v>51321</v>
      </c>
      <c r="AB2822" s="406">
        <v>1.576503658081313E-2</v>
      </c>
      <c r="AC2822" s="406">
        <v>1.573422168692095E-2</v>
      </c>
      <c r="AD2822" s="407">
        <f t="shared" si="95"/>
        <v>0.30814893892179562</v>
      </c>
    </row>
    <row r="2823" spans="20:30" x14ac:dyDescent="0.2">
      <c r="T2823" s="400" t="s">
        <v>36</v>
      </c>
      <c r="U2823" s="413">
        <v>51328</v>
      </c>
      <c r="V2823" s="406">
        <v>1.5555621328478524E-2</v>
      </c>
      <c r="W2823" s="406">
        <v>1.5555647627059219E-2</v>
      </c>
      <c r="X2823" s="407">
        <f t="shared" si="94"/>
        <v>-2.6298580695083285E-4</v>
      </c>
      <c r="Z2823" s="400" t="s">
        <v>36</v>
      </c>
      <c r="AA2823" s="413">
        <v>51328</v>
      </c>
      <c r="AB2823" s="406">
        <v>1.5760661856764287E-2</v>
      </c>
      <c r="AC2823" s="406">
        <v>1.5729851368992985E-2</v>
      </c>
      <c r="AD2823" s="407">
        <f t="shared" si="95"/>
        <v>0.30810487771301687</v>
      </c>
    </row>
    <row r="2824" spans="20:30" x14ac:dyDescent="0.2">
      <c r="T2824" s="400" t="s">
        <v>36</v>
      </c>
      <c r="U2824" s="413">
        <v>51335</v>
      </c>
      <c r="V2824" s="406">
        <v>1.5550857585388742E-2</v>
      </c>
      <c r="W2824" s="406">
        <v>1.5550873857792772E-2</v>
      </c>
      <c r="X2824" s="407">
        <f t="shared" ref="X2824:X2887" si="96">(V2824-W2824)*10000</f>
        <v>-1.6272404030140408E-4</v>
      </c>
      <c r="Z2824" s="400" t="s">
        <v>36</v>
      </c>
      <c r="AA2824" s="413">
        <v>51335</v>
      </c>
      <c r="AB2824" s="406">
        <v>1.5756296397919086E-2</v>
      </c>
      <c r="AC2824" s="406">
        <v>1.5725490306455953E-2</v>
      </c>
      <c r="AD2824" s="407">
        <f t="shared" ref="AD2824:AD2887" si="97">(AB2824-AC2824)*10000</f>
        <v>0.30806091463133484</v>
      </c>
    </row>
    <row r="2825" spans="20:30" x14ac:dyDescent="0.2">
      <c r="T2825" s="400" t="s">
        <v>36</v>
      </c>
      <c r="U2825" s="413">
        <v>51342</v>
      </c>
      <c r="V2825" s="406">
        <v>1.554616270000927E-2</v>
      </c>
      <c r="W2825" s="406">
        <v>1.5546168891255714E-2</v>
      </c>
      <c r="X2825" s="407">
        <f t="shared" si="96"/>
        <v>-6.1912464443397708E-5</v>
      </c>
      <c r="Z2825" s="400" t="s">
        <v>36</v>
      </c>
      <c r="AA2825" s="413">
        <v>51342</v>
      </c>
      <c r="AB2825" s="406">
        <v>1.5751940306914122E-2</v>
      </c>
      <c r="AC2825" s="406">
        <v>1.5721138601900081E-2</v>
      </c>
      <c r="AD2825" s="407">
        <f t="shared" si="97"/>
        <v>0.30801705014040642</v>
      </c>
    </row>
    <row r="2826" spans="20:30" x14ac:dyDescent="0.2">
      <c r="T2826" s="400" t="s">
        <v>36</v>
      </c>
      <c r="U2826" s="413">
        <v>51349</v>
      </c>
      <c r="V2826" s="406">
        <v>1.5541536970071854E-2</v>
      </c>
      <c r="W2826" s="406">
        <v>1.5541533025133385E-2</v>
      </c>
      <c r="X2826" s="407">
        <f t="shared" si="96"/>
        <v>3.9449384696410572E-5</v>
      </c>
      <c r="Z2826" s="400" t="s">
        <v>36</v>
      </c>
      <c r="AA2826" s="413">
        <v>51349</v>
      </c>
      <c r="AB2826" s="406">
        <v>1.5747593686316026E-2</v>
      </c>
      <c r="AC2826" s="406">
        <v>1.571679635784563E-2</v>
      </c>
      <c r="AD2826" s="407">
        <f t="shared" si="97"/>
        <v>0.30797328470395791</v>
      </c>
    </row>
    <row r="2827" spans="20:30" x14ac:dyDescent="0.2">
      <c r="T2827" s="400" t="s">
        <v>36</v>
      </c>
      <c r="U2827" s="413">
        <v>51356</v>
      </c>
      <c r="V2827" s="406">
        <v>1.5536980693401464E-2</v>
      </c>
      <c r="W2827" s="406">
        <v>1.55369665570999E-2</v>
      </c>
      <c r="X2827" s="407">
        <f t="shared" si="96"/>
        <v>1.4136301563355547E-4</v>
      </c>
      <c r="Z2827" s="400" t="s">
        <v>36</v>
      </c>
      <c r="AA2827" s="413">
        <v>51356</v>
      </c>
      <c r="AB2827" s="406">
        <v>1.5743256638773247E-2</v>
      </c>
      <c r="AC2827" s="406">
        <v>1.5712463676859859E-2</v>
      </c>
      <c r="AD2827" s="407">
        <f t="shared" si="97"/>
        <v>0.30792961913387457</v>
      </c>
    </row>
    <row r="2828" spans="20:30" x14ac:dyDescent="0.2">
      <c r="T2828" s="400" t="s">
        <v>36</v>
      </c>
      <c r="U2828" s="413">
        <v>51363</v>
      </c>
      <c r="V2828" s="406">
        <v>1.5532494167764503E-2</v>
      </c>
      <c r="W2828" s="406">
        <v>1.5532469784875266E-2</v>
      </c>
      <c r="X2828" s="407">
        <f t="shared" si="96"/>
        <v>2.4382889237187233E-4</v>
      </c>
      <c r="Z2828" s="400" t="s">
        <v>36</v>
      </c>
      <c r="AA2828" s="413">
        <v>51363</v>
      </c>
      <c r="AB2828" s="406">
        <v>1.5738929266887469E-2</v>
      </c>
      <c r="AC2828" s="406">
        <v>1.5708140661509697E-2</v>
      </c>
      <c r="AD2828" s="407">
        <f t="shared" si="97"/>
        <v>0.3078860537777256</v>
      </c>
    </row>
    <row r="2829" spans="20:30" x14ac:dyDescent="0.2">
      <c r="T2829" s="400" t="s">
        <v>36</v>
      </c>
      <c r="U2829" s="413">
        <v>51370</v>
      </c>
      <c r="V2829" s="406">
        <v>1.5528077690973714E-2</v>
      </c>
      <c r="W2829" s="406">
        <v>1.5528043006109759E-2</v>
      </c>
      <c r="X2829" s="407">
        <f t="shared" si="96"/>
        <v>3.4684863954928535E-4</v>
      </c>
      <c r="Z2829" s="400" t="s">
        <v>36</v>
      </c>
      <c r="AA2829" s="413">
        <v>51370</v>
      </c>
      <c r="AB2829" s="406">
        <v>1.5734611673283719E-2</v>
      </c>
      <c r="AC2829" s="406">
        <v>1.5703827414315759E-2</v>
      </c>
      <c r="AD2829" s="407">
        <f t="shared" si="97"/>
        <v>0.30784258967960637</v>
      </c>
    </row>
    <row r="2830" spans="20:30" x14ac:dyDescent="0.2">
      <c r="T2830" s="400" t="s">
        <v>36</v>
      </c>
      <c r="U2830" s="413">
        <v>51377</v>
      </c>
      <c r="V2830" s="406">
        <v>1.5523731560783717E-2</v>
      </c>
      <c r="W2830" s="406">
        <v>1.5523686518500002E-2</v>
      </c>
      <c r="X2830" s="407">
        <f t="shared" si="96"/>
        <v>4.504228371532415E-4</v>
      </c>
      <c r="Z2830" s="400" t="s">
        <v>36</v>
      </c>
      <c r="AA2830" s="413">
        <v>51377</v>
      </c>
      <c r="AB2830" s="406">
        <v>1.5730303960552312E-2</v>
      </c>
      <c r="AC2830" s="406">
        <v>1.5699524037868416E-2</v>
      </c>
      <c r="AD2830" s="407">
        <f t="shared" si="97"/>
        <v>0.30779922683896177</v>
      </c>
    </row>
    <row r="2831" spans="20:30" x14ac:dyDescent="0.2">
      <c r="T2831" s="400" t="s">
        <v>36</v>
      </c>
      <c r="U2831" s="413">
        <v>51384</v>
      </c>
      <c r="V2831" s="406">
        <v>1.5519456074971807E-2</v>
      </c>
      <c r="W2831" s="406">
        <v>1.5519400619730466E-2</v>
      </c>
      <c r="X2831" s="407">
        <f t="shared" si="96"/>
        <v>5.5455241341692552E-4</v>
      </c>
      <c r="Z2831" s="400" t="s">
        <v>36</v>
      </c>
      <c r="AA2831" s="413">
        <v>51384</v>
      </c>
      <c r="AB2831" s="406">
        <v>1.5726006231318052E-2</v>
      </c>
      <c r="AC2831" s="406">
        <v>1.5695230634711291E-2</v>
      </c>
      <c r="AD2831" s="407">
        <f t="shared" si="97"/>
        <v>0.30775596606760769</v>
      </c>
    </row>
    <row r="2832" spans="20:30" x14ac:dyDescent="0.2">
      <c r="T2832" s="400" t="s">
        <v>36</v>
      </c>
      <c r="U2832" s="413">
        <v>51391</v>
      </c>
      <c r="V2832" s="406">
        <v>1.551525153133884E-2</v>
      </c>
      <c r="W2832" s="406">
        <v>1.5515185607497574E-2</v>
      </c>
      <c r="X2832" s="407">
        <f t="shared" si="96"/>
        <v>6.5923841266121719E-4</v>
      </c>
      <c r="Z2832" s="400" t="s">
        <v>36</v>
      </c>
      <c r="AA2832" s="413">
        <v>51391</v>
      </c>
      <c r="AB2832" s="406">
        <v>1.5721718588217921E-2</v>
      </c>
      <c r="AC2832" s="406">
        <v>1.569094730738857E-2</v>
      </c>
      <c r="AD2832" s="407">
        <f t="shared" si="97"/>
        <v>0.3077128082935171</v>
      </c>
    </row>
    <row r="2833" spans="20:30" x14ac:dyDescent="0.2">
      <c r="T2833" s="400" t="s">
        <v>36</v>
      </c>
      <c r="U2833" s="413">
        <v>51398</v>
      </c>
      <c r="V2833" s="406">
        <v>1.5511118227650297E-2</v>
      </c>
      <c r="W2833" s="406">
        <v>1.5511041779462382E-2</v>
      </c>
      <c r="X2833" s="407">
        <f t="shared" si="96"/>
        <v>7.6448187915495458E-4</v>
      </c>
      <c r="Z2833" s="400" t="s">
        <v>36</v>
      </c>
      <c r="AA2833" s="413">
        <v>51398</v>
      </c>
      <c r="AB2833" s="406">
        <v>1.5717441133807328E-2</v>
      </c>
      <c r="AC2833" s="406">
        <v>1.5686674158455712E-2</v>
      </c>
      <c r="AD2833" s="407">
        <f t="shared" si="97"/>
        <v>0.3076697535161696</v>
      </c>
    </row>
    <row r="2834" spans="20:30" x14ac:dyDescent="0.2">
      <c r="T2834" s="400" t="s">
        <v>36</v>
      </c>
      <c r="U2834" s="413">
        <v>51405</v>
      </c>
      <c r="V2834" s="406">
        <v>1.550705646174119E-2</v>
      </c>
      <c r="W2834" s="406">
        <v>1.5506969433332268E-2</v>
      </c>
      <c r="X2834" s="407">
        <f t="shared" si="96"/>
        <v>8.7028408922093514E-4</v>
      </c>
      <c r="Z2834" s="400" t="s">
        <v>36</v>
      </c>
      <c r="AA2834" s="413">
        <v>51405</v>
      </c>
      <c r="AB2834" s="406">
        <v>1.5713173970757853E-2</v>
      </c>
      <c r="AC2834" s="406">
        <v>1.5682411290479901E-2</v>
      </c>
      <c r="AD2834" s="407">
        <f t="shared" si="97"/>
        <v>0.30762680277952176</v>
      </c>
    </row>
    <row r="2835" spans="20:30" x14ac:dyDescent="0.2">
      <c r="T2835" s="400" t="s">
        <v>36</v>
      </c>
      <c r="U2835" s="413">
        <v>51412</v>
      </c>
      <c r="V2835" s="406">
        <v>1.5503066531341977E-2</v>
      </c>
      <c r="W2835" s="406">
        <v>1.550296886677968E-2</v>
      </c>
      <c r="X2835" s="407">
        <f t="shared" si="96"/>
        <v>9.7664562296803648E-4</v>
      </c>
      <c r="Z2835" s="400" t="s">
        <v>36</v>
      </c>
      <c r="AA2835" s="413">
        <v>51412</v>
      </c>
      <c r="AB2835" s="406">
        <v>1.5708917201659959E-2</v>
      </c>
      <c r="AC2835" s="406">
        <v>1.5678158806005225E-2</v>
      </c>
      <c r="AD2835" s="407">
        <f t="shared" si="97"/>
        <v>0.30758395654733456</v>
      </c>
    </row>
    <row r="2836" spans="20:30" x14ac:dyDescent="0.2">
      <c r="T2836" s="400" t="s">
        <v>36</v>
      </c>
      <c r="U2836" s="413">
        <v>51419</v>
      </c>
      <c r="V2836" s="406">
        <v>1.5499148734240561E-2</v>
      </c>
      <c r="W2836" s="406">
        <v>1.5499040377499716E-2</v>
      </c>
      <c r="X2836" s="407">
        <f t="shared" si="96"/>
        <v>1.083567408455971E-3</v>
      </c>
      <c r="Z2836" s="400" t="s">
        <v>36</v>
      </c>
      <c r="AA2836" s="413">
        <v>51419</v>
      </c>
      <c r="AB2836" s="406">
        <v>1.5704670929115372E-2</v>
      </c>
      <c r="AC2836" s="406">
        <v>1.5673916807575444E-2</v>
      </c>
      <c r="AD2836" s="407">
        <f t="shared" si="97"/>
        <v>0.3075412153992832</v>
      </c>
    </row>
    <row r="2837" spans="20:30" x14ac:dyDescent="0.2">
      <c r="T2837" s="400" t="s">
        <v>36</v>
      </c>
      <c r="U2837" s="413">
        <v>51426</v>
      </c>
      <c r="V2837" s="406">
        <v>1.5495303368248415E-2</v>
      </c>
      <c r="W2837" s="406">
        <v>1.5495184263164586E-2</v>
      </c>
      <c r="X2837" s="407">
        <f t="shared" si="96"/>
        <v>1.1910508382860507E-3</v>
      </c>
      <c r="Z2837" s="400" t="s">
        <v>36</v>
      </c>
      <c r="AA2837" s="413">
        <v>51426</v>
      </c>
      <c r="AB2837" s="406">
        <v>1.5700435255749611E-2</v>
      </c>
      <c r="AC2837" s="406">
        <v>1.56696853977813E-2</v>
      </c>
      <c r="AD2837" s="407">
        <f t="shared" si="97"/>
        <v>0.30749857968311034</v>
      </c>
    </row>
    <row r="2838" spans="20:30" x14ac:dyDescent="0.2">
      <c r="T2838" s="400" t="s">
        <v>36</v>
      </c>
      <c r="U2838" s="413">
        <v>51433</v>
      </c>
      <c r="V2838" s="406">
        <v>1.5491530731129992E-2</v>
      </c>
      <c r="W2838" s="406">
        <v>1.5491400821457547E-2</v>
      </c>
      <c r="X2838" s="407">
        <f t="shared" si="96"/>
        <v>1.2990967244476403E-3</v>
      </c>
      <c r="Z2838" s="400" t="s">
        <v>36</v>
      </c>
      <c r="AA2838" s="413">
        <v>51433</v>
      </c>
      <c r="AB2838" s="406">
        <v>1.5696210284176244E-2</v>
      </c>
      <c r="AC2838" s="406">
        <v>1.5665464679120361E-2</v>
      </c>
      <c r="AD2838" s="407">
        <f t="shared" si="97"/>
        <v>0.30745605055882558</v>
      </c>
    </row>
    <row r="2839" spans="20:30" x14ac:dyDescent="0.2">
      <c r="T2839" s="400" t="s">
        <v>36</v>
      </c>
      <c r="U2839" s="413">
        <v>51440</v>
      </c>
      <c r="V2839" s="406">
        <v>1.5487831120672844E-2</v>
      </c>
      <c r="W2839" s="406">
        <v>1.5487690350096544E-2</v>
      </c>
      <c r="X2839" s="407">
        <f t="shared" si="96"/>
        <v>1.4077057629985346E-3</v>
      </c>
      <c r="Z2839" s="400" t="s">
        <v>36</v>
      </c>
      <c r="AA2839" s="413">
        <v>51440</v>
      </c>
      <c r="AB2839" s="406">
        <v>1.5691996117020567E-2</v>
      </c>
      <c r="AC2839" s="406">
        <v>1.5661254754206374E-2</v>
      </c>
      <c r="AD2839" s="407">
        <f t="shared" si="97"/>
        <v>0.3074136281419268</v>
      </c>
    </row>
    <row r="2840" spans="20:30" x14ac:dyDescent="0.2">
      <c r="T2840" s="400" t="s">
        <v>36</v>
      </c>
      <c r="U2840" s="413">
        <v>51447</v>
      </c>
      <c r="V2840" s="406">
        <v>1.5484204834675901E-2</v>
      </c>
      <c r="W2840" s="406">
        <v>1.5484053146706441E-2</v>
      </c>
      <c r="X2840" s="407">
        <f t="shared" si="96"/>
        <v>1.5168796945949636E-3</v>
      </c>
      <c r="Z2840" s="400" t="s">
        <v>36</v>
      </c>
      <c r="AA2840" s="413">
        <v>51447</v>
      </c>
      <c r="AB2840" s="406">
        <v>1.5687792856873082E-2</v>
      </c>
      <c r="AC2840" s="406">
        <v>1.565705572556025E-2</v>
      </c>
      <c r="AD2840" s="407">
        <f t="shared" si="97"/>
        <v>0.30737131312831567</v>
      </c>
    </row>
    <row r="2841" spans="20:30" x14ac:dyDescent="0.2">
      <c r="T2841" s="400" t="s">
        <v>36</v>
      </c>
      <c r="U2841" s="413">
        <v>51454</v>
      </c>
      <c r="V2841" s="406">
        <v>1.548065217089145E-2</v>
      </c>
      <c r="W2841" s="406">
        <v>1.5480489509051173E-2</v>
      </c>
      <c r="X2841" s="407">
        <f t="shared" si="96"/>
        <v>1.6266184027675934E-3</v>
      </c>
      <c r="Z2841" s="400" t="s">
        <v>36</v>
      </c>
      <c r="AA2841" s="413">
        <v>51454</v>
      </c>
      <c r="AB2841" s="406">
        <v>1.5683600606359142E-2</v>
      </c>
      <c r="AC2841" s="406">
        <v>1.5652867695737763E-2</v>
      </c>
      <c r="AD2841" s="407">
        <f t="shared" si="97"/>
        <v>0.30732910621378978</v>
      </c>
    </row>
    <row r="2842" spans="20:30" x14ac:dyDescent="0.2">
      <c r="T2842" s="400" t="s">
        <v>36</v>
      </c>
      <c r="U2842" s="413">
        <v>51461</v>
      </c>
      <c r="V2842" s="406">
        <v>1.547717342712957E-2</v>
      </c>
      <c r="W2842" s="406">
        <v>1.5476999734743545E-2</v>
      </c>
      <c r="X2842" s="407">
        <f t="shared" si="96"/>
        <v>1.7369238602439607E-3</v>
      </c>
      <c r="Z2842" s="400" t="s">
        <v>36</v>
      </c>
      <c r="AA2842" s="413">
        <v>51461</v>
      </c>
      <c r="AB2842" s="406">
        <v>1.56794194680809E-2</v>
      </c>
      <c r="AC2842" s="406">
        <v>1.5648690767294707E-2</v>
      </c>
      <c r="AD2842" s="407">
        <f t="shared" si="97"/>
        <v>0.30728700786193663</v>
      </c>
    </row>
    <row r="2843" spans="20:30" x14ac:dyDescent="0.2">
      <c r="T2843" s="400" t="s">
        <v>36</v>
      </c>
      <c r="U2843" s="413">
        <v>51468</v>
      </c>
      <c r="V2843" s="406">
        <v>1.5473768901176906E-2</v>
      </c>
      <c r="W2843" s="406">
        <v>1.5473584121500602E-2</v>
      </c>
      <c r="X2843" s="407">
        <f t="shared" si="96"/>
        <v>1.8477967630471659E-3</v>
      </c>
      <c r="Z2843" s="400" t="s">
        <v>36</v>
      </c>
      <c r="AA2843" s="413">
        <v>51468</v>
      </c>
      <c r="AB2843" s="406">
        <v>1.567524954467537E-2</v>
      </c>
      <c r="AC2843" s="406">
        <v>1.5644525042798497E-2</v>
      </c>
      <c r="AD2843" s="407">
        <f t="shared" si="97"/>
        <v>0.30724501876872728</v>
      </c>
    </row>
    <row r="2844" spans="20:30" x14ac:dyDescent="0.2">
      <c r="T2844" s="400" t="s">
        <v>36</v>
      </c>
      <c r="U2844" s="413">
        <v>51475</v>
      </c>
      <c r="V2844" s="406">
        <v>1.5470438890796646E-2</v>
      </c>
      <c r="W2844" s="406">
        <v>1.5470242967015923E-2</v>
      </c>
      <c r="X2844" s="407">
        <f t="shared" si="96"/>
        <v>1.9592378072350036E-3</v>
      </c>
      <c r="Z2844" s="400" t="s">
        <v>36</v>
      </c>
      <c r="AA2844" s="413">
        <v>51475</v>
      </c>
      <c r="AB2844" s="406">
        <v>1.5671090938733156E-2</v>
      </c>
      <c r="AC2844" s="406">
        <v>1.5640370624781765E-2</v>
      </c>
      <c r="AD2844" s="407">
        <f t="shared" si="97"/>
        <v>0.30720313951390632</v>
      </c>
    </row>
    <row r="2845" spans="20:30" x14ac:dyDescent="0.2">
      <c r="T2845" s="400" t="s">
        <v>36</v>
      </c>
      <c r="U2845" s="413">
        <v>51482</v>
      </c>
      <c r="V2845" s="406">
        <v>1.546718369377495E-2</v>
      </c>
      <c r="W2845" s="406">
        <v>1.5466976568948044E-2</v>
      </c>
      <c r="X2845" s="407">
        <f t="shared" si="96"/>
        <v>2.0712482690608824E-3</v>
      </c>
      <c r="Z2845" s="400" t="s">
        <v>36</v>
      </c>
      <c r="AA2845" s="413">
        <v>51482</v>
      </c>
      <c r="AB2845" s="406">
        <v>1.56669437528681E-2</v>
      </c>
      <c r="AC2845" s="406">
        <v>1.5636227615811984E-2</v>
      </c>
      <c r="AD2845" s="407">
        <f t="shared" si="97"/>
        <v>0.30716137056116533</v>
      </c>
    </row>
    <row r="2846" spans="20:30" x14ac:dyDescent="0.2">
      <c r="T2846" s="400" t="s">
        <v>36</v>
      </c>
      <c r="U2846" s="413">
        <v>51489</v>
      </c>
      <c r="V2846" s="406">
        <v>1.5464003607921032E-2</v>
      </c>
      <c r="W2846" s="406">
        <v>1.5463785225013368E-2</v>
      </c>
      <c r="X2846" s="407">
        <f t="shared" si="96"/>
        <v>2.1838290766365565E-3</v>
      </c>
      <c r="Z2846" s="400" t="s">
        <v>36</v>
      </c>
      <c r="AA2846" s="413">
        <v>51489</v>
      </c>
      <c r="AB2846" s="406">
        <v>1.5662808089705767E-2</v>
      </c>
      <c r="AC2846" s="406">
        <v>1.5632096118445144E-2</v>
      </c>
      <c r="AD2846" s="407">
        <f t="shared" si="97"/>
        <v>0.3071197126062325</v>
      </c>
    </row>
    <row r="2847" spans="20:30" x14ac:dyDescent="0.2">
      <c r="T2847" s="400" t="s">
        <v>36</v>
      </c>
      <c r="U2847" s="413">
        <v>51497</v>
      </c>
      <c r="V2847" s="406">
        <v>1.54606810276764E-2</v>
      </c>
      <c r="W2847" s="406">
        <v>1.5460450518406065E-2</v>
      </c>
      <c r="X2847" s="407">
        <f t="shared" si="96"/>
        <v>2.3050927033460566E-3</v>
      </c>
      <c r="Z2847" s="400" t="s">
        <v>36</v>
      </c>
      <c r="AA2847" s="413">
        <v>51497</v>
      </c>
      <c r="AB2847" s="406">
        <v>1.5658390074957191E-2</v>
      </c>
      <c r="AC2847" s="406">
        <v>1.5627682554536924E-2</v>
      </c>
      <c r="AD2847" s="407">
        <f t="shared" si="97"/>
        <v>0.30707520420267254</v>
      </c>
    </row>
    <row r="2848" spans="20:30" x14ac:dyDescent="0.2">
      <c r="T2848" s="400" t="s">
        <v>36</v>
      </c>
      <c r="U2848" s="413">
        <v>51504</v>
      </c>
      <c r="V2848" s="406">
        <v>1.5445353152244547E-2</v>
      </c>
      <c r="W2848" s="406">
        <v>1.5445110642198867E-2</v>
      </c>
      <c r="X2848" s="407">
        <f t="shared" si="96"/>
        <v>2.4251004568029422E-3</v>
      </c>
      <c r="Z2848" s="400" t="s">
        <v>36</v>
      </c>
      <c r="AA2848" s="413">
        <v>51504</v>
      </c>
      <c r="AB2848" s="406">
        <v>1.5641741208021975E-2</v>
      </c>
      <c r="AC2848" s="406">
        <v>1.5611062140754289E-2</v>
      </c>
      <c r="AD2848" s="407">
        <f t="shared" si="97"/>
        <v>0.30679067267686683</v>
      </c>
    </row>
    <row r="2849" spans="20:30" x14ac:dyDescent="0.2">
      <c r="T2849" s="400" t="s">
        <v>36</v>
      </c>
      <c r="U2849" s="413">
        <v>51511</v>
      </c>
      <c r="V2849" s="406">
        <v>1.5412275951075744E-2</v>
      </c>
      <c r="W2849" s="406">
        <v>1.5412022507582078E-2</v>
      </c>
      <c r="X2849" s="407">
        <f t="shared" si="96"/>
        <v>2.5344349366580865E-3</v>
      </c>
      <c r="Z2849" s="400" t="s">
        <v>36</v>
      </c>
      <c r="AA2849" s="413">
        <v>51511</v>
      </c>
      <c r="AB2849" s="406">
        <v>1.5607127198909684E-2</v>
      </c>
      <c r="AC2849" s="406">
        <v>1.5576512124158141E-2</v>
      </c>
      <c r="AD2849" s="407">
        <f t="shared" si="97"/>
        <v>0.30615074751542959</v>
      </c>
    </row>
    <row r="2850" spans="20:30" x14ac:dyDescent="0.2">
      <c r="T2850" s="400" t="s">
        <v>36</v>
      </c>
      <c r="U2850" s="413">
        <v>51518</v>
      </c>
      <c r="V2850" s="406">
        <v>1.5409418042173995E-2</v>
      </c>
      <c r="W2850" s="406">
        <v>1.5409153134677547E-2</v>
      </c>
      <c r="X2850" s="407">
        <f t="shared" si="96"/>
        <v>2.6490749644760003E-3</v>
      </c>
      <c r="Z2850" s="400" t="s">
        <v>36</v>
      </c>
      <c r="AA2850" s="413">
        <v>51518</v>
      </c>
      <c r="AB2850" s="406">
        <v>1.5603051531996431E-2</v>
      </c>
      <c r="AC2850" s="406">
        <v>1.5572440565171472E-2</v>
      </c>
      <c r="AD2850" s="407">
        <f t="shared" si="97"/>
        <v>0.30610966824958996</v>
      </c>
    </row>
    <row r="2851" spans="20:30" x14ac:dyDescent="0.2">
      <c r="T2851" s="400" t="s">
        <v>36</v>
      </c>
      <c r="U2851" s="413">
        <v>51525</v>
      </c>
      <c r="V2851" s="406">
        <v>1.5406420159109948E-2</v>
      </c>
      <c r="W2851" s="406">
        <v>1.5406146498778202E-2</v>
      </c>
      <c r="X2851" s="407">
        <f t="shared" si="96"/>
        <v>2.7366033174616722E-3</v>
      </c>
      <c r="Z2851" s="400" t="s">
        <v>36</v>
      </c>
      <c r="AA2851" s="413">
        <v>51525</v>
      </c>
      <c r="AB2851" s="406">
        <v>1.5598987882566842E-2</v>
      </c>
      <c r="AC2851" s="406">
        <v>1.5568381012321495E-2</v>
      </c>
      <c r="AD2851" s="407">
        <f t="shared" si="97"/>
        <v>0.30606870245347001</v>
      </c>
    </row>
    <row r="2852" spans="20:30" x14ac:dyDescent="0.2">
      <c r="T2852" s="400" t="s">
        <v>36</v>
      </c>
      <c r="U2852" s="413">
        <v>51532</v>
      </c>
      <c r="V2852" s="406">
        <v>1.5401747830357871E-2</v>
      </c>
      <c r="W2852" s="406">
        <v>1.5401487685721041E-2</v>
      </c>
      <c r="X2852" s="407">
        <f t="shared" si="96"/>
        <v>2.6014463683048106E-3</v>
      </c>
      <c r="Z2852" s="400" t="s">
        <v>36</v>
      </c>
      <c r="AA2852" s="413">
        <v>51532</v>
      </c>
      <c r="AB2852" s="406">
        <v>1.5594936352977647E-2</v>
      </c>
      <c r="AC2852" s="406">
        <v>1.5564333567872398E-2</v>
      </c>
      <c r="AD2852" s="407">
        <f t="shared" si="97"/>
        <v>0.30602785105249275</v>
      </c>
    </row>
    <row r="2853" spans="20:30" x14ac:dyDescent="0.2">
      <c r="T2853" s="400" t="s">
        <v>36</v>
      </c>
      <c r="U2853" s="413">
        <v>51539</v>
      </c>
      <c r="V2853" s="406">
        <v>1.5396779309207699E-2</v>
      </c>
      <c r="W2853" s="406">
        <v>1.5396537182227561E-2</v>
      </c>
      <c r="X2853" s="407">
        <f t="shared" si="96"/>
        <v>2.4212698013746647E-3</v>
      </c>
      <c r="Z2853" s="400" t="s">
        <v>36</v>
      </c>
      <c r="AA2853" s="413">
        <v>51539</v>
      </c>
      <c r="AB2853" s="406">
        <v>1.55908970455511E-2</v>
      </c>
      <c r="AC2853" s="406">
        <v>1.5560298334088623E-2</v>
      </c>
      <c r="AD2853" s="407">
        <f t="shared" si="97"/>
        <v>0.30598711462477213</v>
      </c>
    </row>
    <row r="2854" spans="20:30" x14ac:dyDescent="0.2">
      <c r="T2854" s="400" t="s">
        <v>36</v>
      </c>
      <c r="U2854" s="413">
        <v>51546</v>
      </c>
      <c r="V2854" s="406">
        <v>1.5391900332513159E-2</v>
      </c>
      <c r="W2854" s="406">
        <v>1.5391675780996634E-2</v>
      </c>
      <c r="X2854" s="407">
        <f t="shared" si="96"/>
        <v>2.2455151652521488E-3</v>
      </c>
      <c r="Z2854" s="400" t="s">
        <v>36</v>
      </c>
      <c r="AA2854" s="413">
        <v>51546</v>
      </c>
      <c r="AB2854" s="406">
        <v>1.5586870062632404E-2</v>
      </c>
      <c r="AC2854" s="406">
        <v>1.5556275413257546E-2</v>
      </c>
      <c r="AD2854" s="407">
        <f t="shared" si="97"/>
        <v>0.30594649374857813</v>
      </c>
    </row>
    <row r="2855" spans="20:30" x14ac:dyDescent="0.2">
      <c r="T2855" s="400" t="s">
        <v>36</v>
      </c>
      <c r="U2855" s="413">
        <v>51553</v>
      </c>
      <c r="V2855" s="406">
        <v>1.5387111253973514E-2</v>
      </c>
      <c r="W2855" s="406">
        <v>1.5386903834176303E-2</v>
      </c>
      <c r="X2855" s="407">
        <f t="shared" si="96"/>
        <v>2.0741979721121406E-3</v>
      </c>
      <c r="Z2855" s="400" t="s">
        <v>36</v>
      </c>
      <c r="AA2855" s="413">
        <v>51553</v>
      </c>
      <c r="AB2855" s="406">
        <v>1.5582855506532036E-2</v>
      </c>
      <c r="AC2855" s="406">
        <v>1.5552264907666553E-2</v>
      </c>
      <c r="AD2855" s="407">
        <f t="shared" si="97"/>
        <v>0.3059059886548372</v>
      </c>
    </row>
    <row r="2856" spans="20:30" x14ac:dyDescent="0.2">
      <c r="T2856" s="400" t="s">
        <v>36</v>
      </c>
      <c r="U2856" s="413">
        <v>51560</v>
      </c>
      <c r="V2856" s="406">
        <v>1.5382412427241652E-2</v>
      </c>
      <c r="W2856" s="406">
        <v>1.5382221693845103E-2</v>
      </c>
      <c r="X2856" s="407">
        <f t="shared" si="96"/>
        <v>1.9073339654895882E-3</v>
      </c>
      <c r="Z2856" s="400" t="s">
        <v>36</v>
      </c>
      <c r="AA2856" s="413">
        <v>51560</v>
      </c>
      <c r="AB2856" s="406">
        <v>1.557885347958392E-2</v>
      </c>
      <c r="AC2856" s="406">
        <v>1.5548266919545453E-2</v>
      </c>
      <c r="AD2856" s="407">
        <f t="shared" si="97"/>
        <v>0.30586560038466104</v>
      </c>
    </row>
    <row r="2857" spans="20:30" x14ac:dyDescent="0.2">
      <c r="T2857" s="400" t="s">
        <v>36</v>
      </c>
      <c r="U2857" s="413">
        <v>51567</v>
      </c>
      <c r="V2857" s="406">
        <v>1.537780420601618E-2</v>
      </c>
      <c r="W2857" s="406">
        <v>1.5377629712162007E-2</v>
      </c>
      <c r="X2857" s="407">
        <f t="shared" si="96"/>
        <v>1.744938541731883E-3</v>
      </c>
      <c r="Z2857" s="400" t="s">
        <v>36</v>
      </c>
      <c r="AA2857" s="413">
        <v>51567</v>
      </c>
      <c r="AB2857" s="406">
        <v>1.5574864084156481E-2</v>
      </c>
      <c r="AC2857" s="406">
        <v>1.5544281551216423E-2</v>
      </c>
      <c r="AD2857" s="407">
        <f t="shared" si="97"/>
        <v>0.30582532940057888</v>
      </c>
    </row>
    <row r="2858" spans="20:30" x14ac:dyDescent="0.2">
      <c r="T2858" s="400" t="s">
        <v>36</v>
      </c>
      <c r="U2858" s="413">
        <v>51574</v>
      </c>
      <c r="V2858" s="406">
        <v>1.5373286943937511E-2</v>
      </c>
      <c r="W2858" s="406">
        <v>1.5373128241250948E-2</v>
      </c>
      <c r="X2858" s="407">
        <f t="shared" si="96"/>
        <v>1.5870268656355269E-3</v>
      </c>
      <c r="Z2858" s="400" t="s">
        <v>36</v>
      </c>
      <c r="AA2858" s="413">
        <v>51574</v>
      </c>
      <c r="AB2858" s="406">
        <v>1.5570887422548741E-2</v>
      </c>
      <c r="AC2858" s="406">
        <v>1.5540308904920669E-2</v>
      </c>
      <c r="AD2858" s="407">
        <f t="shared" si="97"/>
        <v>0.30578517628072205</v>
      </c>
    </row>
    <row r="2859" spans="20:30" x14ac:dyDescent="0.2">
      <c r="T2859" s="400" t="s">
        <v>36</v>
      </c>
      <c r="U2859" s="413">
        <v>51581</v>
      </c>
      <c r="V2859" s="406">
        <v>1.5368860994703549E-2</v>
      </c>
      <c r="W2859" s="406">
        <v>1.5368717633223911E-2</v>
      </c>
      <c r="X2859" s="407">
        <f t="shared" si="96"/>
        <v>1.4336147963721346E-3</v>
      </c>
      <c r="Z2859" s="400" t="s">
        <v>36</v>
      </c>
      <c r="AA2859" s="413">
        <v>51581</v>
      </c>
      <c r="AB2859" s="406">
        <v>1.5566923597071295E-2</v>
      </c>
      <c r="AC2859" s="406">
        <v>1.5536349082957266E-2</v>
      </c>
      <c r="AD2859" s="407">
        <f t="shared" si="97"/>
        <v>0.3057451411402935</v>
      </c>
    </row>
    <row r="2860" spans="20:30" x14ac:dyDescent="0.2">
      <c r="T2860" s="400" t="s">
        <v>36</v>
      </c>
      <c r="U2860" s="413">
        <v>51588</v>
      </c>
      <c r="V2860" s="406">
        <v>1.5364526711977364E-2</v>
      </c>
      <c r="W2860" s="406">
        <v>1.5364398240204349E-2</v>
      </c>
      <c r="X2860" s="407">
        <f t="shared" si="96"/>
        <v>1.2847177301503199E-3</v>
      </c>
      <c r="Z2860" s="400" t="s">
        <v>36</v>
      </c>
      <c r="AA2860" s="413">
        <v>51588</v>
      </c>
      <c r="AB2860" s="406">
        <v>1.5562972710127602E-2</v>
      </c>
      <c r="AC2860" s="406">
        <v>1.5532402187579257E-2</v>
      </c>
      <c r="AD2860" s="407">
        <f t="shared" si="97"/>
        <v>0.30570522548345469</v>
      </c>
    </row>
    <row r="2861" spans="20:30" x14ac:dyDescent="0.2">
      <c r="T2861" s="400" t="s">
        <v>36</v>
      </c>
      <c r="U2861" s="413">
        <v>51595</v>
      </c>
      <c r="V2861" s="406">
        <v>1.5360284449444546E-2</v>
      </c>
      <c r="W2861" s="406">
        <v>1.5360170414326659E-2</v>
      </c>
      <c r="X2861" s="407">
        <f t="shared" si="96"/>
        <v>1.1403511788674048E-3</v>
      </c>
      <c r="Z2861" s="400" t="s">
        <v>36</v>
      </c>
      <c r="AA2861" s="413">
        <v>51595</v>
      </c>
      <c r="AB2861" s="406">
        <v>1.5559034863993553E-2</v>
      </c>
      <c r="AC2861" s="406">
        <v>1.5528468321074159E-2</v>
      </c>
      <c r="AD2861" s="407">
        <f t="shared" si="97"/>
        <v>0.30566542919394435</v>
      </c>
    </row>
    <row r="2862" spans="20:30" x14ac:dyDescent="0.2">
      <c r="T2862" s="400" t="s">
        <v>36</v>
      </c>
      <c r="U2862" s="413">
        <v>51602</v>
      </c>
      <c r="V2862" s="406">
        <v>1.5356134560767183E-2</v>
      </c>
      <c r="W2862" s="406">
        <v>1.5356034507724891E-2</v>
      </c>
      <c r="X2862" s="407">
        <f t="shared" si="96"/>
        <v>1.0005304229218637E-3</v>
      </c>
      <c r="Z2862" s="400" t="s">
        <v>36</v>
      </c>
      <c r="AA2862" s="413">
        <v>51602</v>
      </c>
      <c r="AB2862" s="406">
        <v>1.5555110161026106E-2</v>
      </c>
      <c r="AC2862" s="406">
        <v>1.5524547585706391E-2</v>
      </c>
      <c r="AD2862" s="407">
        <f t="shared" si="97"/>
        <v>0.3056257531971508</v>
      </c>
    </row>
    <row r="2863" spans="20:30" x14ac:dyDescent="0.2">
      <c r="T2863" s="400" t="s">
        <v>36</v>
      </c>
      <c r="U2863" s="413">
        <v>51609</v>
      </c>
      <c r="V2863" s="406">
        <v>1.5352077399618745E-2</v>
      </c>
      <c r="W2863" s="406">
        <v>1.5351990872509757E-2</v>
      </c>
      <c r="X2863" s="407">
        <f t="shared" si="96"/>
        <v>8.6527108988238011E-4</v>
      </c>
      <c r="Z2863" s="400" t="s">
        <v>36</v>
      </c>
      <c r="AA2863" s="413">
        <v>51609</v>
      </c>
      <c r="AB2863" s="406">
        <v>1.555119870353612E-2</v>
      </c>
      <c r="AC2863" s="406">
        <v>1.5520640083740569E-2</v>
      </c>
      <c r="AD2863" s="407">
        <f t="shared" si="97"/>
        <v>0.30558619795551661</v>
      </c>
    </row>
    <row r="2864" spans="20:30" x14ac:dyDescent="0.2">
      <c r="T2864" s="400" t="s">
        <v>36</v>
      </c>
      <c r="U2864" s="413">
        <v>51616</v>
      </c>
      <c r="V2864" s="406">
        <v>1.5348113319695347E-2</v>
      </c>
      <c r="W2864" s="406">
        <v>1.5348039860814624E-2</v>
      </c>
      <c r="X2864" s="407">
        <f t="shared" si="96"/>
        <v>7.3458880723090147E-4</v>
      </c>
      <c r="Z2864" s="400" t="s">
        <v>36</v>
      </c>
      <c r="AA2864" s="413">
        <v>51616</v>
      </c>
      <c r="AB2864" s="406">
        <v>1.5547300593892236E-2</v>
      </c>
      <c r="AC2864" s="406">
        <v>1.5516745917487513E-2</v>
      </c>
      <c r="AD2864" s="407">
        <f t="shared" si="97"/>
        <v>0.30554676404722508</v>
      </c>
    </row>
    <row r="2865" spans="20:30" x14ac:dyDescent="0.2">
      <c r="T2865" s="400" t="s">
        <v>36</v>
      </c>
      <c r="U2865" s="413">
        <v>51623</v>
      </c>
      <c r="V2865" s="406">
        <v>1.5344242674623183E-2</v>
      </c>
      <c r="W2865" s="406">
        <v>1.5344181824749233E-2</v>
      </c>
      <c r="X2865" s="407">
        <f t="shared" si="96"/>
        <v>6.0849873950372113E-4</v>
      </c>
      <c r="Z2865" s="400" t="s">
        <v>36</v>
      </c>
      <c r="AA2865" s="413">
        <v>51623</v>
      </c>
      <c r="AB2865" s="406">
        <v>1.5543415934382005E-2</v>
      </c>
      <c r="AC2865" s="406">
        <v>1.551286518918853E-2</v>
      </c>
      <c r="AD2865" s="407">
        <f t="shared" si="97"/>
        <v>0.30550745193475348</v>
      </c>
    </row>
    <row r="2866" spans="20:30" x14ac:dyDescent="0.2">
      <c r="T2866" s="400" t="s">
        <v>36</v>
      </c>
      <c r="U2866" s="413">
        <v>51630</v>
      </c>
      <c r="V2866" s="406">
        <v>1.5340465818132316E-2</v>
      </c>
      <c r="W2866" s="406">
        <v>1.5340417116469321E-2</v>
      </c>
      <c r="X2866" s="407">
        <f t="shared" si="96"/>
        <v>4.8701662995823125E-4</v>
      </c>
      <c r="Z2866" s="400" t="s">
        <v>36</v>
      </c>
      <c r="AA2866" s="413">
        <v>51630</v>
      </c>
      <c r="AB2866" s="406">
        <v>1.5539544827385683E-2</v>
      </c>
      <c r="AC2866" s="406">
        <v>1.5508998001131334E-2</v>
      </c>
      <c r="AD2866" s="407">
        <f t="shared" si="97"/>
        <v>0.30546826254349013</v>
      </c>
    </row>
    <row r="2867" spans="20:30" x14ac:dyDescent="0.2">
      <c r="T2867" s="400" t="s">
        <v>36</v>
      </c>
      <c r="U2867" s="413">
        <v>51637</v>
      </c>
      <c r="V2867" s="406">
        <v>1.5336783103859934E-2</v>
      </c>
      <c r="W2867" s="406">
        <v>1.5336746088072492E-2</v>
      </c>
      <c r="X2867" s="407">
        <f t="shared" si="96"/>
        <v>3.7015787442140624E-4</v>
      </c>
      <c r="Z2867" s="400" t="s">
        <v>36</v>
      </c>
      <c r="AA2867" s="413">
        <v>51637</v>
      </c>
      <c r="AB2867" s="406">
        <v>1.5535687375202655E-2</v>
      </c>
      <c r="AC2867" s="406">
        <v>1.5505144455580641E-2</v>
      </c>
      <c r="AD2867" s="407">
        <f t="shared" si="97"/>
        <v>0.30542919622013676</v>
      </c>
    </row>
    <row r="2868" spans="20:30" x14ac:dyDescent="0.2">
      <c r="T2868" s="400" t="s">
        <v>36</v>
      </c>
      <c r="U2868" s="413">
        <v>51644</v>
      </c>
      <c r="V2868" s="406">
        <v>1.5333194885488855E-2</v>
      </c>
      <c r="W2868" s="406">
        <v>1.5333169091690402E-2</v>
      </c>
      <c r="X2868" s="407">
        <f t="shared" si="96"/>
        <v>2.5793798453035977E-4</v>
      </c>
      <c r="Z2868" s="400" t="s">
        <v>36</v>
      </c>
      <c r="AA2868" s="413">
        <v>51644</v>
      </c>
      <c r="AB2868" s="406">
        <v>1.5531843680189937E-2</v>
      </c>
      <c r="AC2868" s="406">
        <v>1.550130465482407E-2</v>
      </c>
      <c r="AD2868" s="407">
        <f t="shared" si="97"/>
        <v>0.30539025365866956</v>
      </c>
    </row>
    <row r="2869" spans="20:30" x14ac:dyDescent="0.2">
      <c r="T2869" s="400" t="s">
        <v>36</v>
      </c>
      <c r="U2869" s="413">
        <v>51651</v>
      </c>
      <c r="V2869" s="406">
        <v>1.5329701516713187E-2</v>
      </c>
      <c r="W2869" s="406">
        <v>1.5329686479465999E-2</v>
      </c>
      <c r="X2869" s="407">
        <f t="shared" si="96"/>
        <v>1.5037247188751102E-4</v>
      </c>
      <c r="Z2869" s="400" t="s">
        <v>36</v>
      </c>
      <c r="AA2869" s="413">
        <v>51651</v>
      </c>
      <c r="AB2869" s="406">
        <v>1.5528013844646818E-2</v>
      </c>
      <c r="AC2869" s="406">
        <v>1.5497478701126248E-2</v>
      </c>
      <c r="AD2869" s="407">
        <f t="shared" si="97"/>
        <v>0.30535143520570363</v>
      </c>
    </row>
    <row r="2870" spans="20:30" x14ac:dyDescent="0.2">
      <c r="T2870" s="400" t="s">
        <v>36</v>
      </c>
      <c r="U2870" s="413">
        <v>51658</v>
      </c>
      <c r="V2870" s="406">
        <v>1.5326303351168835E-2</v>
      </c>
      <c r="W2870" s="406">
        <v>1.5326298603495605E-2</v>
      </c>
      <c r="X2870" s="407">
        <f t="shared" si="96"/>
        <v>4.7476732302487168E-5</v>
      </c>
      <c r="Z2870" s="400" t="s">
        <v>36</v>
      </c>
      <c r="AA2870" s="413">
        <v>51658</v>
      </c>
      <c r="AB2870" s="406">
        <v>1.5524197970930577E-2</v>
      </c>
      <c r="AC2870" s="406">
        <v>1.5493666696751899E-2</v>
      </c>
      <c r="AD2870" s="407">
        <f t="shared" si="97"/>
        <v>0.30531274178678336</v>
      </c>
    </row>
    <row r="2871" spans="20:30" x14ac:dyDescent="0.2">
      <c r="T2871" s="400" t="s">
        <v>36</v>
      </c>
      <c r="U2871" s="413">
        <v>51665</v>
      </c>
      <c r="V2871" s="406">
        <v>1.5323000742549052E-2</v>
      </c>
      <c r="W2871" s="406">
        <v>1.5323005815932903E-2</v>
      </c>
      <c r="X2871" s="407">
        <f t="shared" si="96"/>
        <v>-5.0733838519168017E-5</v>
      </c>
      <c r="Z2871" s="400" t="s">
        <v>36</v>
      </c>
      <c r="AA2871" s="413">
        <v>51665</v>
      </c>
      <c r="AB2871" s="406">
        <v>1.5520396161398413E-2</v>
      </c>
      <c r="AC2871" s="406">
        <v>1.5489868743988841E-2</v>
      </c>
      <c r="AD2871" s="407">
        <f t="shared" si="97"/>
        <v>0.30527417409571128</v>
      </c>
    </row>
    <row r="2872" spans="20:30" x14ac:dyDescent="0.2">
      <c r="T2872" s="400" t="s">
        <v>36</v>
      </c>
      <c r="U2872" s="413">
        <v>51672</v>
      </c>
      <c r="V2872" s="406">
        <v>1.5319794044523471E-2</v>
      </c>
      <c r="W2872" s="406">
        <v>1.531980846888481E-2</v>
      </c>
      <c r="X2872" s="407">
        <f t="shared" si="96"/>
        <v>-1.4424361339041014E-4</v>
      </c>
      <c r="Z2872" s="400" t="s">
        <v>36</v>
      </c>
      <c r="AA2872" s="413">
        <v>51672</v>
      </c>
      <c r="AB2872" s="406">
        <v>1.551660851831491E-2</v>
      </c>
      <c r="AC2872" s="406">
        <v>1.548608494511328E-2</v>
      </c>
      <c r="AD2872" s="407">
        <f t="shared" si="97"/>
        <v>0.30523573201629572</v>
      </c>
    </row>
    <row r="2873" spans="20:30" x14ac:dyDescent="0.2">
      <c r="T2873" s="400" t="s">
        <v>36</v>
      </c>
      <c r="U2873" s="413">
        <v>51679</v>
      </c>
      <c r="V2873" s="406">
        <v>1.5316683610784344E-2</v>
      </c>
      <c r="W2873" s="406">
        <v>1.5316706914469286E-2</v>
      </c>
      <c r="X2873" s="407">
        <f t="shared" si="96"/>
        <v>-2.3303684941813896E-4</v>
      </c>
      <c r="Z2873" s="400" t="s">
        <v>36</v>
      </c>
      <c r="AA2873" s="413">
        <v>51679</v>
      </c>
      <c r="AB2873" s="406">
        <v>1.5512835144071896E-2</v>
      </c>
      <c r="AC2873" s="406">
        <v>1.5482315402389778E-2</v>
      </c>
      <c r="AD2873" s="407">
        <f t="shared" si="97"/>
        <v>0.30519741682118184</v>
      </c>
    </row>
    <row r="2874" spans="20:30" x14ac:dyDescent="0.2">
      <c r="T2874" s="400" t="s">
        <v>36</v>
      </c>
      <c r="U2874" s="413">
        <v>51686</v>
      </c>
      <c r="V2874" s="406">
        <v>1.5313669794989108E-2</v>
      </c>
      <c r="W2874" s="406">
        <v>1.5313701504850501E-2</v>
      </c>
      <c r="X2874" s="407">
        <f t="shared" si="96"/>
        <v>-3.1709861392920091E-4</v>
      </c>
      <c r="Z2874" s="400" t="s">
        <v>36</v>
      </c>
      <c r="AA2874" s="413">
        <v>51686</v>
      </c>
      <c r="AB2874" s="406">
        <v>1.5509076140980554E-2</v>
      </c>
      <c r="AC2874" s="406">
        <v>1.5478560218094848E-2</v>
      </c>
      <c r="AD2874" s="407">
        <f t="shared" si="97"/>
        <v>0.30515922885705415</v>
      </c>
    </row>
    <row r="2875" spans="20:30" x14ac:dyDescent="0.2">
      <c r="T2875" s="400" t="s">
        <v>36</v>
      </c>
      <c r="U2875" s="413">
        <v>51693</v>
      </c>
      <c r="V2875" s="406">
        <v>1.5310752950806E-2</v>
      </c>
      <c r="W2875" s="406">
        <v>1.5310792592122419E-2</v>
      </c>
      <c r="X2875" s="407">
        <f t="shared" si="96"/>
        <v>-3.9641316418662087E-4</v>
      </c>
      <c r="Z2875" s="400" t="s">
        <v>36</v>
      </c>
      <c r="AA2875" s="413">
        <v>51693</v>
      </c>
      <c r="AB2875" s="406">
        <v>1.5505331611386496E-2</v>
      </c>
      <c r="AC2875" s="406">
        <v>1.547481949451629E-2</v>
      </c>
      <c r="AD2875" s="407">
        <f t="shared" si="97"/>
        <v>0.30512116870206119</v>
      </c>
    </row>
    <row r="2876" spans="20:30" x14ac:dyDescent="0.2">
      <c r="T2876" s="400" t="s">
        <v>36</v>
      </c>
      <c r="U2876" s="413">
        <v>51700</v>
      </c>
      <c r="V2876" s="406">
        <v>1.5307933431914469E-2</v>
      </c>
      <c r="W2876" s="406">
        <v>1.5307980528401788E-2</v>
      </c>
      <c r="X2876" s="407">
        <f t="shared" si="96"/>
        <v>-4.7096487319417402E-4</v>
      </c>
      <c r="Z2876" s="400" t="s">
        <v>36</v>
      </c>
      <c r="AA2876" s="413">
        <v>51700</v>
      </c>
      <c r="AB2876" s="406">
        <v>1.5501601657600721E-2</v>
      </c>
      <c r="AC2876" s="406">
        <v>1.5471093333895696E-2</v>
      </c>
      <c r="AD2876" s="407">
        <f t="shared" si="97"/>
        <v>0.30508323705024865</v>
      </c>
    </row>
    <row r="2877" spans="20:30" x14ac:dyDescent="0.2">
      <c r="T2877" s="400" t="s">
        <v>36</v>
      </c>
      <c r="U2877" s="413">
        <v>51707</v>
      </c>
      <c r="V2877" s="406">
        <v>1.5305211592005071E-2</v>
      </c>
      <c r="W2877" s="406">
        <v>1.5305265665839615E-2</v>
      </c>
      <c r="X2877" s="407">
        <f t="shared" si="96"/>
        <v>-5.4073834543713617E-4</v>
      </c>
      <c r="Z2877" s="400" t="s">
        <v>36</v>
      </c>
      <c r="AA2877" s="413">
        <v>51707</v>
      </c>
      <c r="AB2877" s="406">
        <v>1.5497886381968962E-2</v>
      </c>
      <c r="AC2877" s="406">
        <v>1.5467381838544139E-2</v>
      </c>
      <c r="AD2877" s="407">
        <f t="shared" si="97"/>
        <v>0.30504543424823144</v>
      </c>
    </row>
    <row r="2878" spans="20:30" x14ac:dyDescent="0.2">
      <c r="T2878" s="400" t="s">
        <v>36</v>
      </c>
      <c r="U2878" s="413">
        <v>51714</v>
      </c>
      <c r="V2878" s="406">
        <v>1.5302587784733252E-2</v>
      </c>
      <c r="W2878" s="406">
        <v>1.5302648356540228E-2</v>
      </c>
      <c r="X2878" s="407">
        <f t="shared" si="96"/>
        <v>-6.0571806976411624E-4</v>
      </c>
      <c r="Z2878" s="400" t="s">
        <v>36</v>
      </c>
      <c r="AA2878" s="413">
        <v>51714</v>
      </c>
      <c r="AB2878" s="406">
        <v>1.5494185886813909E-2</v>
      </c>
      <c r="AC2878" s="406">
        <v>1.5463685110714913E-2</v>
      </c>
      <c r="AD2878" s="407">
        <f t="shared" si="97"/>
        <v>0.30500776098996846</v>
      </c>
    </row>
    <row r="2879" spans="20:30" x14ac:dyDescent="0.2">
      <c r="T2879" s="400" t="s">
        <v>36</v>
      </c>
      <c r="U2879" s="413">
        <v>51721</v>
      </c>
      <c r="V2879" s="406">
        <v>1.5300062363765281E-2</v>
      </c>
      <c r="W2879" s="406">
        <v>1.5300128952641935E-2</v>
      </c>
      <c r="X2879" s="407">
        <f t="shared" si="96"/>
        <v>-6.6588876653991824E-4</v>
      </c>
      <c r="Z2879" s="400" t="s">
        <v>36</v>
      </c>
      <c r="AA2879" s="413">
        <v>51721</v>
      </c>
      <c r="AB2879" s="406">
        <v>1.5490500274492733E-2</v>
      </c>
      <c r="AC2879" s="406">
        <v>1.5460003252672643E-2</v>
      </c>
      <c r="AD2879" s="407">
        <f t="shared" si="97"/>
        <v>0.30497021820089998</v>
      </c>
    </row>
    <row r="2880" spans="20:30" x14ac:dyDescent="0.2">
      <c r="T2880" s="400" t="s">
        <v>36</v>
      </c>
      <c r="U2880" s="413">
        <v>51728</v>
      </c>
      <c r="V2880" s="406">
        <v>1.529763568280185E-2</v>
      </c>
      <c r="W2880" s="406">
        <v>1.529770780628275E-2</v>
      </c>
      <c r="X2880" s="407">
        <f t="shared" si="96"/>
        <v>-7.2123480899383141E-4</v>
      </c>
      <c r="Z2880" s="400" t="s">
        <v>36</v>
      </c>
      <c r="AA2880" s="413">
        <v>51728</v>
      </c>
      <c r="AB2880" s="406">
        <v>1.5486829647328063E-2</v>
      </c>
      <c r="AC2880" s="406">
        <v>1.5456336366716871E-2</v>
      </c>
      <c r="AD2880" s="407">
        <f t="shared" si="97"/>
        <v>0.30493280611191764</v>
      </c>
    </row>
    <row r="2881" spans="20:30" x14ac:dyDescent="0.2">
      <c r="T2881" s="400" t="s">
        <v>36</v>
      </c>
      <c r="U2881" s="413">
        <v>51735</v>
      </c>
      <c r="V2881" s="406">
        <v>1.5295308095485457E-2</v>
      </c>
      <c r="W2881" s="406">
        <v>1.5295385269554066E-2</v>
      </c>
      <c r="X2881" s="407">
        <f t="shared" si="96"/>
        <v>-7.717406860958953E-4</v>
      </c>
      <c r="Z2881" s="400" t="s">
        <v>36</v>
      </c>
      <c r="AA2881" s="413">
        <v>51735</v>
      </c>
      <c r="AB2881" s="406">
        <v>1.5483174107642739E-2</v>
      </c>
      <c r="AC2881" s="406">
        <v>1.5452684555112605E-2</v>
      </c>
      <c r="AD2881" s="407">
        <f t="shared" si="97"/>
        <v>0.30489552530134356</v>
      </c>
    </row>
    <row r="2882" spans="20:30" x14ac:dyDescent="0.2">
      <c r="T2882" s="400" t="s">
        <v>36</v>
      </c>
      <c r="U2882" s="413">
        <v>51742</v>
      </c>
      <c r="V2882" s="406">
        <v>1.5293079955527276E-2</v>
      </c>
      <c r="W2882" s="406">
        <v>1.5293161694615963E-2</v>
      </c>
      <c r="X2882" s="407">
        <f t="shared" si="96"/>
        <v>-8.1739088686819117E-4</v>
      </c>
      <c r="Z2882" s="400" t="s">
        <v>36</v>
      </c>
      <c r="AA2882" s="413">
        <v>51742</v>
      </c>
      <c r="AB2882" s="406">
        <v>1.5479533757759333E-2</v>
      </c>
      <c r="AC2882" s="406">
        <v>1.5449047920124609E-2</v>
      </c>
      <c r="AD2882" s="407">
        <f t="shared" si="97"/>
        <v>0.30485837634723967</v>
      </c>
    </row>
    <row r="2883" spans="20:30" x14ac:dyDescent="0.2">
      <c r="T2883" s="400" t="s">
        <v>36</v>
      </c>
      <c r="U2883" s="413">
        <v>51749</v>
      </c>
      <c r="V2883" s="406">
        <v>1.5290951616557051E-2</v>
      </c>
      <c r="W2883" s="406">
        <v>1.5291037433558667E-2</v>
      </c>
      <c r="X2883" s="407">
        <f t="shared" si="96"/>
        <v>-8.5817001616028676E-4</v>
      </c>
      <c r="Z2883" s="400" t="s">
        <v>36</v>
      </c>
      <c r="AA2883" s="413">
        <v>51749</v>
      </c>
      <c r="AB2883" s="406">
        <v>1.5475908700046828E-2</v>
      </c>
      <c r="AC2883" s="406">
        <v>1.5445426564017744E-2</v>
      </c>
      <c r="AD2883" s="407">
        <f t="shared" si="97"/>
        <v>0.30482136029083906</v>
      </c>
    </row>
    <row r="2884" spans="20:30" x14ac:dyDescent="0.2">
      <c r="T2884" s="400" t="s">
        <v>36</v>
      </c>
      <c r="U2884" s="413">
        <v>51756</v>
      </c>
      <c r="V2884" s="406">
        <v>1.5288923432285027E-2</v>
      </c>
      <c r="W2884" s="406">
        <v>1.5289012838541335E-2</v>
      </c>
      <c r="X2884" s="407">
        <f t="shared" si="96"/>
        <v>-8.9406256308099952E-4</v>
      </c>
      <c r="Z2884" s="400" t="s">
        <v>36</v>
      </c>
      <c r="AA2884" s="413">
        <v>51756</v>
      </c>
      <c r="AB2884" s="406">
        <v>1.5472299036804776E-2</v>
      </c>
      <c r="AC2884" s="406">
        <v>1.5441820589114764E-2</v>
      </c>
      <c r="AD2884" s="407">
        <f t="shared" si="97"/>
        <v>0.30478447690012245</v>
      </c>
    </row>
    <row r="2885" spans="20:30" x14ac:dyDescent="0.2">
      <c r="T2885" s="400" t="s">
        <v>36</v>
      </c>
      <c r="U2885" s="413">
        <v>51763</v>
      </c>
      <c r="V2885" s="406">
        <v>1.5286995756374721E-2</v>
      </c>
      <c r="W2885" s="406">
        <v>1.5287088261676404E-2</v>
      </c>
      <c r="X2885" s="407">
        <f t="shared" si="96"/>
        <v>-9.2505301682588303E-4</v>
      </c>
      <c r="Z2885" s="400" t="s">
        <v>36</v>
      </c>
      <c r="AA2885" s="413">
        <v>51763</v>
      </c>
      <c r="AB2885" s="406">
        <v>1.5468704870390699E-2</v>
      </c>
      <c r="AC2885" s="406">
        <v>1.5438230097622775E-2</v>
      </c>
      <c r="AD2885" s="407">
        <f t="shared" si="97"/>
        <v>0.30474772767923386</v>
      </c>
    </row>
    <row r="2886" spans="20:30" x14ac:dyDescent="0.2">
      <c r="T2886" s="400" t="s">
        <v>36</v>
      </c>
      <c r="U2886" s="413">
        <v>51770</v>
      </c>
      <c r="V2886" s="406">
        <v>1.5285168942488853E-2</v>
      </c>
      <c r="W2886" s="406">
        <v>1.5285264055075522E-2</v>
      </c>
      <c r="X2886" s="407">
        <f t="shared" si="96"/>
        <v>-9.5112586669457433E-4</v>
      </c>
      <c r="Z2886" s="400" t="s">
        <v>36</v>
      </c>
      <c r="AA2886" s="413">
        <v>51770</v>
      </c>
      <c r="AB2886" s="406">
        <v>1.5465126303115573E-2</v>
      </c>
      <c r="AC2886" s="406">
        <v>1.543465519187596E-2</v>
      </c>
      <c r="AD2886" s="407">
        <f t="shared" si="97"/>
        <v>0.30471111239613669</v>
      </c>
    </row>
    <row r="2887" spans="20:30" x14ac:dyDescent="0.2">
      <c r="T2887" s="400" t="s">
        <v>36</v>
      </c>
      <c r="U2887" s="413">
        <v>51777</v>
      </c>
      <c r="V2887" s="406">
        <v>1.5283443344312943E-2</v>
      </c>
      <c r="W2887" s="406">
        <v>1.5283540570873133E-2</v>
      </c>
      <c r="X2887" s="407">
        <f t="shared" si="96"/>
        <v>-9.7226560189997424E-4</v>
      </c>
      <c r="Z2887" s="400" t="s">
        <v>36</v>
      </c>
      <c r="AA2887" s="413">
        <v>51777</v>
      </c>
      <c r="AB2887" s="406">
        <v>1.546156343732529E-2</v>
      </c>
      <c r="AC2887" s="406">
        <v>1.5431095974104511E-2</v>
      </c>
      <c r="AD2887" s="407">
        <f t="shared" si="97"/>
        <v>0.30467463220778745</v>
      </c>
    </row>
    <row r="2888" spans="20:30" x14ac:dyDescent="0.2">
      <c r="T2888" s="400" t="s">
        <v>36</v>
      </c>
      <c r="U2888" s="413">
        <v>51784</v>
      </c>
      <c r="V2888" s="406">
        <v>1.5281819315508986E-2</v>
      </c>
      <c r="W2888" s="406">
        <v>1.5281918161214899E-2</v>
      </c>
      <c r="X2888" s="407">
        <f t="shared" ref="X2888:X2951" si="98">(V2888-W2888)*10000</f>
        <v>-9.8845705913744308E-4</v>
      </c>
      <c r="Z2888" s="400" t="s">
        <v>36</v>
      </c>
      <c r="AA2888" s="413">
        <v>51784</v>
      </c>
      <c r="AB2888" s="406">
        <v>1.5458016375342784E-2</v>
      </c>
      <c r="AC2888" s="406">
        <v>1.5427552546596701E-2</v>
      </c>
      <c r="AD2888" s="407">
        <f t="shared" ref="AD2888:AD2951" si="99">(AB2888-AC2888)*10000</f>
        <v>0.30463828746083582</v>
      </c>
    </row>
    <row r="2889" spans="20:30" x14ac:dyDescent="0.2">
      <c r="T2889" s="400" t="s">
        <v>36</v>
      </c>
      <c r="U2889" s="413">
        <v>51791</v>
      </c>
      <c r="V2889" s="406">
        <v>1.5280297209772899E-2</v>
      </c>
      <c r="W2889" s="406">
        <v>1.5280397178199373E-2</v>
      </c>
      <c r="X2889" s="407">
        <f t="shared" si="98"/>
        <v>-9.996842647436166E-4</v>
      </c>
      <c r="Z2889" s="400" t="s">
        <v>36</v>
      </c>
      <c r="AA2889" s="413">
        <v>51791</v>
      </c>
      <c r="AB2889" s="406">
        <v>1.5454485219513885E-2</v>
      </c>
      <c r="AC2889" s="406">
        <v>1.5424025011640531E-2</v>
      </c>
      <c r="AD2889" s="407">
        <f t="shared" si="99"/>
        <v>0.30460207873353462</v>
      </c>
    </row>
    <row r="2890" spans="20:30" x14ac:dyDescent="0.2">
      <c r="T2890" s="400" t="s">
        <v>36</v>
      </c>
      <c r="U2890" s="413">
        <v>51798</v>
      </c>
      <c r="V2890" s="406">
        <v>1.5278877380753826E-2</v>
      </c>
      <c r="W2890" s="406">
        <v>1.5278977973959374E-2</v>
      </c>
      <c r="X2890" s="407">
        <f t="shared" si="98"/>
        <v>-1.005932055483244E-3</v>
      </c>
      <c r="Z2890" s="400" t="s">
        <v>36</v>
      </c>
      <c r="AA2890" s="413">
        <v>51798</v>
      </c>
      <c r="AB2890" s="406">
        <v>1.5450970072172946E-2</v>
      </c>
      <c r="AC2890" s="406">
        <v>1.5420513471500969E-2</v>
      </c>
      <c r="AD2890" s="407">
        <f t="shared" si="99"/>
        <v>0.30456600671977319</v>
      </c>
    </row>
    <row r="2891" spans="20:30" x14ac:dyDescent="0.2">
      <c r="T2891" s="400" t="s">
        <v>36</v>
      </c>
      <c r="U2891" s="413">
        <v>51805</v>
      </c>
      <c r="V2891" s="406">
        <v>1.5277560182135079E-2</v>
      </c>
      <c r="W2891" s="406">
        <v>1.5277660900638734E-2</v>
      </c>
      <c r="X2891" s="407">
        <f t="shared" si="98"/>
        <v>-1.0071850365528379E-3</v>
      </c>
      <c r="Z2891" s="400" t="s">
        <v>36</v>
      </c>
      <c r="AA2891" s="413">
        <v>51805</v>
      </c>
      <c r="AB2891" s="406">
        <v>1.544747103563119E-2</v>
      </c>
      <c r="AC2891" s="406">
        <v>1.5417018028442989E-2</v>
      </c>
      <c r="AD2891" s="407">
        <f t="shared" si="99"/>
        <v>0.30453007188201153</v>
      </c>
    </row>
    <row r="2892" spans="20:30" x14ac:dyDescent="0.2">
      <c r="T2892" s="400" t="s">
        <v>36</v>
      </c>
      <c r="U2892" s="413">
        <v>51812</v>
      </c>
      <c r="V2892" s="406">
        <v>1.5276345967611056E-2</v>
      </c>
      <c r="W2892" s="406">
        <v>1.5276446310334516E-2</v>
      </c>
      <c r="X2892" s="407">
        <f t="shared" si="98"/>
        <v>-1.003427234601284E-3</v>
      </c>
      <c r="Z2892" s="400" t="s">
        <v>36</v>
      </c>
      <c r="AA2892" s="413">
        <v>51812</v>
      </c>
      <c r="AB2892" s="406">
        <v>1.544398821224624E-2</v>
      </c>
      <c r="AC2892" s="406">
        <v>1.5413538784743245E-2</v>
      </c>
      <c r="AD2892" s="407">
        <f t="shared" si="99"/>
        <v>0.30449427502994908</v>
      </c>
    </row>
    <row r="2893" spans="20:30" x14ac:dyDescent="0.2">
      <c r="T2893" s="400" t="s">
        <v>36</v>
      </c>
      <c r="U2893" s="413">
        <v>51819</v>
      </c>
      <c r="V2893" s="406">
        <v>1.5275235090817447E-2</v>
      </c>
      <c r="W2893" s="406">
        <v>1.5275334555189245E-2</v>
      </c>
      <c r="X2893" s="407">
        <f t="shared" si="98"/>
        <v>-9.9464371797891582E-4</v>
      </c>
      <c r="Z2893" s="400" t="s">
        <v>36</v>
      </c>
      <c r="AA2893" s="413">
        <v>51819</v>
      </c>
      <c r="AB2893" s="406">
        <v>1.5440521704340732E-2</v>
      </c>
      <c r="AC2893" s="406">
        <v>1.5410075842678131E-2</v>
      </c>
      <c r="AD2893" s="407">
        <f t="shared" si="99"/>
        <v>0.30445861662601115</v>
      </c>
    </row>
    <row r="2894" spans="20:30" x14ac:dyDescent="0.2">
      <c r="T2894" s="400" t="s">
        <v>36</v>
      </c>
      <c r="U2894" s="413">
        <v>51826</v>
      </c>
      <c r="V2894" s="406">
        <v>1.5274227905458987E-2</v>
      </c>
      <c r="W2894" s="406">
        <v>1.5274325987310326E-2</v>
      </c>
      <c r="X2894" s="407">
        <f t="shared" si="98"/>
        <v>-9.8081851338666093E-4</v>
      </c>
      <c r="Z2894" s="400" t="s">
        <v>36</v>
      </c>
      <c r="AA2894" s="413">
        <v>51826</v>
      </c>
      <c r="AB2894" s="406">
        <v>1.5437071614249079E-2</v>
      </c>
      <c r="AC2894" s="406">
        <v>1.540662930453581E-2</v>
      </c>
      <c r="AD2894" s="407">
        <f t="shared" si="99"/>
        <v>0.30442309713269233</v>
      </c>
    </row>
    <row r="2895" spans="20:30" x14ac:dyDescent="0.2">
      <c r="T2895" s="400" t="s">
        <v>36</v>
      </c>
      <c r="U2895" s="413">
        <v>51833</v>
      </c>
      <c r="V2895" s="406">
        <v>1.5273324765193686E-2</v>
      </c>
      <c r="W2895" s="406">
        <v>1.5273420958851048E-2</v>
      </c>
      <c r="X2895" s="407">
        <f t="shared" si="98"/>
        <v>-9.6193657362492191E-4</v>
      </c>
      <c r="Z2895" s="400" t="s">
        <v>36</v>
      </c>
      <c r="AA2895" s="413">
        <v>51833</v>
      </c>
      <c r="AB2895" s="406">
        <v>1.54336380442943E-2</v>
      </c>
      <c r="AC2895" s="406">
        <v>1.5403199272569909E-2</v>
      </c>
      <c r="AD2895" s="407">
        <f t="shared" si="99"/>
        <v>0.30438771724391678</v>
      </c>
    </row>
    <row r="2896" spans="20:30" x14ac:dyDescent="0.2">
      <c r="T2896" s="400" t="s">
        <v>36</v>
      </c>
      <c r="U2896" s="413">
        <v>51840</v>
      </c>
      <c r="V2896" s="406">
        <v>1.5272526023690282E-2</v>
      </c>
      <c r="W2896" s="406">
        <v>1.5272619821905975E-2</v>
      </c>
      <c r="X2896" s="407">
        <f t="shared" si="98"/>
        <v>-9.3798215692816878E-4</v>
      </c>
      <c r="Z2896" s="400" t="s">
        <v>36</v>
      </c>
      <c r="AA2896" s="413">
        <v>51840</v>
      </c>
      <c r="AB2896" s="406">
        <v>1.5430221096822311E-2</v>
      </c>
      <c r="AC2896" s="406">
        <v>1.5399785849068526E-2</v>
      </c>
      <c r="AD2896" s="407">
        <f t="shared" si="99"/>
        <v>0.30435247753785033</v>
      </c>
    </row>
    <row r="2897" spans="20:30" x14ac:dyDescent="0.2">
      <c r="T2897" s="400" t="s">
        <v>36</v>
      </c>
      <c r="U2897" s="413">
        <v>51847</v>
      </c>
      <c r="V2897" s="406">
        <v>1.5271832034640139E-2</v>
      </c>
      <c r="W2897" s="406">
        <v>1.5271922928627033E-2</v>
      </c>
      <c r="X2897" s="407">
        <f t="shared" si="98"/>
        <v>-9.0893986894394208E-4</v>
      </c>
      <c r="Z2897" s="400" t="s">
        <v>36</v>
      </c>
      <c r="AA2897" s="413">
        <v>51847</v>
      </c>
      <c r="AB2897" s="406">
        <v>1.5426820874155978E-2</v>
      </c>
      <c r="AC2897" s="406">
        <v>1.5396389136296708E-2</v>
      </c>
      <c r="AD2897" s="407">
        <f t="shared" si="99"/>
        <v>0.30431737859269381</v>
      </c>
    </row>
    <row r="2898" spans="20:30" x14ac:dyDescent="0.2">
      <c r="T2898" s="400" t="s">
        <v>36</v>
      </c>
      <c r="U2898" s="413">
        <v>51854</v>
      </c>
      <c r="V2898" s="406">
        <v>1.5271243151710859E-2</v>
      </c>
      <c r="W2898" s="406">
        <v>1.5271330631130824E-2</v>
      </c>
      <c r="X2898" s="407">
        <f t="shared" si="98"/>
        <v>-8.7479419964842098E-4</v>
      </c>
      <c r="Z2898" s="400" t="s">
        <v>36</v>
      </c>
      <c r="AA2898" s="413">
        <v>51854</v>
      </c>
      <c r="AB2898" s="406">
        <v>1.5423437478641326E-2</v>
      </c>
      <c r="AC2898" s="406">
        <v>1.5393009236531086E-2</v>
      </c>
      <c r="AD2898" s="407">
        <f t="shared" si="99"/>
        <v>0.30428242110240589</v>
      </c>
    </row>
    <row r="2899" spans="20:30" x14ac:dyDescent="0.2">
      <c r="T2899" s="400" t="s">
        <v>36</v>
      </c>
      <c r="U2899" s="413">
        <v>51862</v>
      </c>
      <c r="V2899" s="406">
        <v>1.5270730593132824E-2</v>
      </c>
      <c r="W2899" s="406">
        <v>1.5270813839457864E-2</v>
      </c>
      <c r="X2899" s="407">
        <f t="shared" si="98"/>
        <v>-8.324632503990681E-4</v>
      </c>
      <c r="Z2899" s="400" t="s">
        <v>36</v>
      </c>
      <c r="AA2899" s="413">
        <v>51862</v>
      </c>
      <c r="AB2899" s="406">
        <v>1.541983141859391E-2</v>
      </c>
      <c r="AC2899" s="406">
        <v>1.5389406905988464E-2</v>
      </c>
      <c r="AD2899" s="407">
        <f t="shared" si="99"/>
        <v>0.3042451260544532</v>
      </c>
    </row>
    <row r="2900" spans="20:30" x14ac:dyDescent="0.2">
      <c r="T2900" s="400" t="s">
        <v>36</v>
      </c>
      <c r="U2900" s="413">
        <v>51869</v>
      </c>
      <c r="V2900" s="406">
        <v>1.5270336833122346E-2</v>
      </c>
      <c r="W2900" s="406">
        <v>1.5270415269929623E-2</v>
      </c>
      <c r="X2900" s="407">
        <f t="shared" si="98"/>
        <v>-7.8436807276691112E-4</v>
      </c>
      <c r="Z2900" s="400" t="s">
        <v>36</v>
      </c>
      <c r="AA2900" s="413">
        <v>51869</v>
      </c>
      <c r="AB2900" s="406">
        <v>1.5416244484085285E-2</v>
      </c>
      <c r="AC2900" s="406">
        <v>1.5385823684983389E-2</v>
      </c>
      <c r="AD2900" s="407">
        <f t="shared" si="99"/>
        <v>0.30420799101895518</v>
      </c>
    </row>
    <row r="2901" spans="20:30" x14ac:dyDescent="0.2">
      <c r="T2901" s="400" t="s">
        <v>36</v>
      </c>
      <c r="U2901" s="413">
        <v>51876</v>
      </c>
      <c r="V2901" s="406">
        <v>1.5270080586195138E-2</v>
      </c>
      <c r="W2901" s="406">
        <v>1.5270153994442424E-2</v>
      </c>
      <c r="X2901" s="407">
        <f t="shared" si="98"/>
        <v>-7.3408247286410599E-4</v>
      </c>
      <c r="Z2901" s="400" t="s">
        <v>36</v>
      </c>
      <c r="AA2901" s="413">
        <v>51876</v>
      </c>
      <c r="AB2901" s="406">
        <v>1.54129146400781E-2</v>
      </c>
      <c r="AC2901" s="406">
        <v>1.5382497291917796E-2</v>
      </c>
      <c r="AD2901" s="407">
        <f t="shared" si="99"/>
        <v>0.30417348160304003</v>
      </c>
    </row>
    <row r="2902" spans="20:30" x14ac:dyDescent="0.2">
      <c r="T2902" s="400" t="s">
        <v>36</v>
      </c>
      <c r="U2902" s="413">
        <v>51883</v>
      </c>
      <c r="V2902" s="406">
        <v>1.5269930910611256E-2</v>
      </c>
      <c r="W2902" s="406">
        <v>1.5269998773548116E-2</v>
      </c>
      <c r="X2902" s="407">
        <f t="shared" si="98"/>
        <v>-6.7862936860285661E-4</v>
      </c>
      <c r="Z2902" s="400" t="s">
        <v>36</v>
      </c>
      <c r="AA2902" s="413">
        <v>51883</v>
      </c>
      <c r="AB2902" s="406">
        <v>1.5409602047168187E-2</v>
      </c>
      <c r="AC2902" s="406">
        <v>1.5379188135561139E-2</v>
      </c>
      <c r="AD2902" s="407">
        <f t="shared" si="99"/>
        <v>0.30413911607048494</v>
      </c>
    </row>
    <row r="2903" spans="20:30" x14ac:dyDescent="0.2">
      <c r="T2903" s="400" t="s">
        <v>36</v>
      </c>
      <c r="U2903" s="413">
        <v>51890</v>
      </c>
      <c r="V2903" s="406">
        <v>1.5269604381087366E-2</v>
      </c>
      <c r="W2903" s="406">
        <v>1.5269666466341302E-2</v>
      </c>
      <c r="X2903" s="407">
        <f t="shared" si="98"/>
        <v>-6.2085253936181029E-4</v>
      </c>
      <c r="Z2903" s="400" t="s">
        <v>36</v>
      </c>
      <c r="AA2903" s="413">
        <v>51890</v>
      </c>
      <c r="AB2903" s="406">
        <v>1.5407164853781626E-2</v>
      </c>
      <c r="AC2903" s="406">
        <v>1.5376690997094485E-2</v>
      </c>
      <c r="AD2903" s="407">
        <f t="shared" si="99"/>
        <v>0.30473856687140977</v>
      </c>
    </row>
    <row r="2904" spans="20:30" x14ac:dyDescent="0.2">
      <c r="T2904" s="400" t="s">
        <v>36</v>
      </c>
      <c r="U2904" s="413">
        <v>51897</v>
      </c>
      <c r="V2904" s="406">
        <v>1.5268049415846903E-2</v>
      </c>
      <c r="W2904" s="406">
        <v>1.5268106774362704E-2</v>
      </c>
      <c r="X2904" s="407">
        <f t="shared" si="98"/>
        <v>-5.7358515801603227E-4</v>
      </c>
      <c r="Z2904" s="400" t="s">
        <v>36</v>
      </c>
      <c r="AA2904" s="413">
        <v>51897</v>
      </c>
      <c r="AB2904" s="406">
        <v>1.5408636665054491E-2</v>
      </c>
      <c r="AC2904" s="406">
        <v>1.5377815205244384E-2</v>
      </c>
      <c r="AD2904" s="407">
        <f t="shared" si="99"/>
        <v>0.30821459810106977</v>
      </c>
    </row>
    <row r="2905" spans="20:30" x14ac:dyDescent="0.2">
      <c r="T2905" s="400" t="s">
        <v>36</v>
      </c>
      <c r="U2905" s="413">
        <v>51904</v>
      </c>
      <c r="V2905" s="406">
        <v>1.5266345789565114E-2</v>
      </c>
      <c r="W2905" s="406">
        <v>1.5266398688670779E-2</v>
      </c>
      <c r="X2905" s="407">
        <f t="shared" si="98"/>
        <v>-5.289910566530498E-4</v>
      </c>
      <c r="Z2905" s="400" t="s">
        <v>36</v>
      </c>
      <c r="AA2905" s="413">
        <v>51904</v>
      </c>
      <c r="AB2905" s="406">
        <v>1.5410553721628133E-2</v>
      </c>
      <c r="AC2905" s="406">
        <v>1.5379352468254517E-2</v>
      </c>
      <c r="AD2905" s="407">
        <f t="shared" si="99"/>
        <v>0.3120125337361529</v>
      </c>
    </row>
    <row r="2906" spans="20:30" x14ac:dyDescent="0.2">
      <c r="T2906" s="400" t="s">
        <v>36</v>
      </c>
      <c r="U2906" s="413">
        <v>51911</v>
      </c>
      <c r="V2906" s="406">
        <v>1.526465014581317E-2</v>
      </c>
      <c r="W2906" s="406">
        <v>1.5264698712273981E-2</v>
      </c>
      <c r="X2906" s="407">
        <f t="shared" si="98"/>
        <v>-4.8566460811305667E-4</v>
      </c>
      <c r="Z2906" s="400" t="s">
        <v>36</v>
      </c>
      <c r="AA2906" s="413">
        <v>51911</v>
      </c>
      <c r="AB2906" s="406">
        <v>1.5412431535776669E-2</v>
      </c>
      <c r="AC2906" s="406">
        <v>1.5380854065157113E-2</v>
      </c>
      <c r="AD2906" s="407">
        <f t="shared" si="99"/>
        <v>0.31577470619555126</v>
      </c>
    </row>
    <row r="2907" spans="20:30" x14ac:dyDescent="0.2">
      <c r="T2907" s="400" t="s">
        <v>36</v>
      </c>
      <c r="U2907" s="413">
        <v>51918</v>
      </c>
      <c r="V2907" s="406">
        <v>1.5262962545705918E-2</v>
      </c>
      <c r="W2907" s="406">
        <v>1.5263006906611263E-2</v>
      </c>
      <c r="X2907" s="407">
        <f t="shared" si="98"/>
        <v>-4.4360905344931201E-4</v>
      </c>
      <c r="Z2907" s="400" t="s">
        <v>36</v>
      </c>
      <c r="AA2907" s="413">
        <v>51918</v>
      </c>
      <c r="AB2907" s="406">
        <v>1.5414269999628813E-2</v>
      </c>
      <c r="AC2907" s="406">
        <v>1.5382319901679844E-2</v>
      </c>
      <c r="AD2907" s="407">
        <f t="shared" si="99"/>
        <v>0.31950097948969458</v>
      </c>
    </row>
    <row r="2908" spans="20:30" x14ac:dyDescent="0.2">
      <c r="T2908" s="400" t="s">
        <v>36</v>
      </c>
      <c r="U2908" s="413">
        <v>51925</v>
      </c>
      <c r="V2908" s="406">
        <v>1.5261283050254312E-2</v>
      </c>
      <c r="W2908" s="406">
        <v>1.5261323333179724E-2</v>
      </c>
      <c r="X2908" s="407">
        <f t="shared" si="98"/>
        <v>-4.0282925412027382E-4</v>
      </c>
      <c r="Z2908" s="400" t="s">
        <v>36</v>
      </c>
      <c r="AA2908" s="413">
        <v>51925</v>
      </c>
      <c r="AB2908" s="406">
        <v>1.5416069005278745E-2</v>
      </c>
      <c r="AC2908" s="406">
        <v>1.5383749883481139E-2</v>
      </c>
      <c r="AD2908" s="407">
        <f t="shared" si="99"/>
        <v>0.32319121797606126</v>
      </c>
    </row>
    <row r="2909" spans="20:30" x14ac:dyDescent="0.2">
      <c r="T2909" s="400" t="s">
        <v>36</v>
      </c>
      <c r="U2909" s="413">
        <v>51932</v>
      </c>
      <c r="V2909" s="406">
        <v>1.5259611720573231E-2</v>
      </c>
      <c r="W2909" s="406">
        <v>1.5259648053453071E-2</v>
      </c>
      <c r="X2909" s="407">
        <f t="shared" si="98"/>
        <v>-3.6332879840145216E-4</v>
      </c>
      <c r="Z2909" s="400" t="s">
        <v>36</v>
      </c>
      <c r="AA2909" s="413">
        <v>51932</v>
      </c>
      <c r="AB2909" s="406">
        <v>1.541782844480875E-2</v>
      </c>
      <c r="AC2909" s="406">
        <v>1.5385143916288568E-2</v>
      </c>
      <c r="AD2909" s="407">
        <f t="shared" si="99"/>
        <v>0.32684528520182321</v>
      </c>
    </row>
    <row r="2910" spans="20:30" x14ac:dyDescent="0.2">
      <c r="T2910" s="400" t="s">
        <v>36</v>
      </c>
      <c r="U2910" s="413">
        <v>51939</v>
      </c>
      <c r="V2910" s="406">
        <v>1.5257948617661833E-2</v>
      </c>
      <c r="W2910" s="406">
        <v>1.5257981128916614E-2</v>
      </c>
      <c r="X2910" s="407">
        <f t="shared" si="98"/>
        <v>-3.2511254780334675E-4</v>
      </c>
      <c r="Z2910" s="400" t="s">
        <v>36</v>
      </c>
      <c r="AA2910" s="413">
        <v>51939</v>
      </c>
      <c r="AB2910" s="406">
        <v>1.5419548210289491E-2</v>
      </c>
      <c r="AC2910" s="406">
        <v>1.538650190578335E-2</v>
      </c>
      <c r="AD2910" s="407">
        <f t="shared" si="99"/>
        <v>0.33046304506140906</v>
      </c>
    </row>
    <row r="2911" spans="20:30" x14ac:dyDescent="0.2">
      <c r="T2911" s="400" t="s">
        <v>36</v>
      </c>
      <c r="U2911" s="413">
        <v>51946</v>
      </c>
      <c r="V2911" s="406">
        <v>1.5256293802623434E-2</v>
      </c>
      <c r="W2911" s="406">
        <v>1.5256322621044073E-2</v>
      </c>
      <c r="X2911" s="407">
        <f t="shared" si="98"/>
        <v>-2.8818420639425968E-4</v>
      </c>
      <c r="Z2911" s="400" t="s">
        <v>36</v>
      </c>
      <c r="AA2911" s="413">
        <v>51946</v>
      </c>
      <c r="AB2911" s="406">
        <v>1.5421228193849399E-2</v>
      </c>
      <c r="AC2911" s="406">
        <v>1.5387823757669778E-2</v>
      </c>
      <c r="AD2911" s="407">
        <f t="shared" si="99"/>
        <v>0.33404436179620967</v>
      </c>
    </row>
    <row r="2912" spans="20:30" x14ac:dyDescent="0.2">
      <c r="T2912" s="400" t="s">
        <v>36</v>
      </c>
      <c r="U2912" s="413">
        <v>51953</v>
      </c>
      <c r="V2912" s="406">
        <v>1.5254647336492146E-2</v>
      </c>
      <c r="W2912" s="406">
        <v>1.5254672591320986E-2</v>
      </c>
      <c r="X2912" s="407">
        <f t="shared" si="98"/>
        <v>-2.5254828839305077E-4</v>
      </c>
      <c r="Z2912" s="400" t="s">
        <v>36</v>
      </c>
      <c r="AA2912" s="413">
        <v>51953</v>
      </c>
      <c r="AB2912" s="406">
        <v>1.5422868287570779E-2</v>
      </c>
      <c r="AC2912" s="406">
        <v>1.5389109377629174E-2</v>
      </c>
      <c r="AD2912" s="407">
        <f t="shared" si="99"/>
        <v>0.33758909941604753</v>
      </c>
    </row>
    <row r="2913" spans="20:30" x14ac:dyDescent="0.2">
      <c r="T2913" s="400" t="s">
        <v>36</v>
      </c>
      <c r="U2913" s="413">
        <v>51964</v>
      </c>
      <c r="V2913" s="406">
        <v>1.5252543337262562E-2</v>
      </c>
      <c r="W2913" s="406">
        <v>1.5252564208828057E-2</v>
      </c>
      <c r="X2913" s="407">
        <f t="shared" si="98"/>
        <v>-2.0871565495003686E-4</v>
      </c>
      <c r="Z2913" s="400" t="s">
        <v>36</v>
      </c>
      <c r="AA2913" s="413">
        <v>51964</v>
      </c>
      <c r="AB2913" s="406">
        <v>1.5424915734823321E-2</v>
      </c>
      <c r="AC2913" s="406">
        <v>1.539070669559014E-2</v>
      </c>
      <c r="AD2913" s="407">
        <f t="shared" si="99"/>
        <v>0.3420903923318126</v>
      </c>
    </row>
    <row r="2914" spans="20:30" x14ac:dyDescent="0.2">
      <c r="T2914" s="400" t="s">
        <v>36</v>
      </c>
      <c r="U2914" s="413">
        <v>51971</v>
      </c>
      <c r="V2914" s="406">
        <v>1.5250452330606809E-2</v>
      </c>
      <c r="W2914" s="406">
        <v>1.5250469018191064E-2</v>
      </c>
      <c r="X2914" s="407">
        <f t="shared" si="98"/>
        <v>-1.6687584255409282E-4</v>
      </c>
      <c r="Z2914" s="400" t="s">
        <v>36</v>
      </c>
      <c r="AA2914" s="413">
        <v>51971</v>
      </c>
      <c r="AB2914" s="406">
        <v>1.5426901748677523E-2</v>
      </c>
      <c r="AC2914" s="406">
        <v>1.539224822661292E-2</v>
      </c>
      <c r="AD2914" s="407">
        <f t="shared" si="99"/>
        <v>0.34653522064602427</v>
      </c>
    </row>
    <row r="2915" spans="20:30" x14ac:dyDescent="0.2">
      <c r="T2915" s="400" t="s">
        <v>36</v>
      </c>
      <c r="U2915" s="413">
        <v>51978</v>
      </c>
      <c r="V2915" s="406">
        <v>1.524883618051087E-2</v>
      </c>
      <c r="W2915" s="406">
        <v>1.5248849769421686E-2</v>
      </c>
      <c r="X2915" s="407">
        <f t="shared" si="98"/>
        <v>-1.3588910816042521E-4</v>
      </c>
      <c r="Z2915" s="400" t="s">
        <v>36</v>
      </c>
      <c r="AA2915" s="413">
        <v>51978</v>
      </c>
      <c r="AB2915" s="406">
        <v>1.5428398497757512E-2</v>
      </c>
      <c r="AC2915" s="406">
        <v>1.5393403677030737E-2</v>
      </c>
      <c r="AD2915" s="407">
        <f t="shared" si="99"/>
        <v>0.34994820726774734</v>
      </c>
    </row>
    <row r="2916" spans="20:30" x14ac:dyDescent="0.2">
      <c r="T2916" s="400" t="s">
        <v>36</v>
      </c>
      <c r="U2916" s="413">
        <v>51985</v>
      </c>
      <c r="V2916" s="406">
        <v>1.5247228658459903E-2</v>
      </c>
      <c r="W2916" s="406">
        <v>1.524723927986108E-2</v>
      </c>
      <c r="X2916" s="407">
        <f t="shared" si="98"/>
        <v>-1.0621401176982848E-4</v>
      </c>
      <c r="Z2916" s="400" t="s">
        <v>36</v>
      </c>
      <c r="AA2916" s="413">
        <v>51985</v>
      </c>
      <c r="AB2916" s="406">
        <v>1.5429854863693701E-2</v>
      </c>
      <c r="AC2916" s="406">
        <v>1.5394522464424673E-2</v>
      </c>
      <c r="AD2916" s="407">
        <f t="shared" si="99"/>
        <v>0.35332399269028325</v>
      </c>
    </row>
    <row r="2917" spans="20:30" x14ac:dyDescent="0.2">
      <c r="T2917" s="400" t="s">
        <v>36</v>
      </c>
      <c r="U2917" s="413">
        <v>51992</v>
      </c>
      <c r="V2917" s="406">
        <v>1.5245629825522721E-2</v>
      </c>
      <c r="W2917" s="406">
        <v>1.5245637610971606E-2</v>
      </c>
      <c r="X2917" s="407">
        <f t="shared" si="98"/>
        <v>-7.7854488845369163E-5</v>
      </c>
      <c r="Z2917" s="400" t="s">
        <v>36</v>
      </c>
      <c r="AA2917" s="413">
        <v>51992</v>
      </c>
      <c r="AB2917" s="406">
        <v>1.5431270738567907E-2</v>
      </c>
      <c r="AC2917" s="406">
        <v>1.539560449447562E-2</v>
      </c>
      <c r="AD2917" s="407">
        <f t="shared" si="99"/>
        <v>0.35666244092286481</v>
      </c>
    </row>
    <row r="2918" spans="20:30" x14ac:dyDescent="0.2">
      <c r="T2918" s="400" t="s">
        <v>36</v>
      </c>
      <c r="U2918" s="413">
        <v>51999</v>
      </c>
      <c r="V2918" s="406">
        <v>1.5244039742779453E-2</v>
      </c>
      <c r="W2918" s="406">
        <v>1.5244044824238523E-2</v>
      </c>
      <c r="X2918" s="407">
        <f t="shared" si="98"/>
        <v>-5.0814590694947537E-5</v>
      </c>
      <c r="Z2918" s="400" t="s">
        <v>36</v>
      </c>
      <c r="AA2918" s="413">
        <v>51999</v>
      </c>
      <c r="AB2918" s="406">
        <v>1.5432646014496319E-2</v>
      </c>
      <c r="AC2918" s="406">
        <v>1.5396649672898867E-2</v>
      </c>
      <c r="AD2918" s="407">
        <f t="shared" si="99"/>
        <v>0.35996341597451659</v>
      </c>
    </row>
    <row r="2919" spans="20:30" x14ac:dyDescent="0.2">
      <c r="T2919" s="400" t="s">
        <v>36</v>
      </c>
      <c r="U2919" s="413">
        <v>52006</v>
      </c>
      <c r="V2919" s="406">
        <v>1.5242458471252484E-2</v>
      </c>
      <c r="W2919" s="406">
        <v>1.5242460981135637E-2</v>
      </c>
      <c r="X2919" s="407">
        <f t="shared" si="98"/>
        <v>-2.5098831537423427E-5</v>
      </c>
      <c r="Z2919" s="400" t="s">
        <v>36</v>
      </c>
      <c r="AA2919" s="413">
        <v>52006</v>
      </c>
      <c r="AB2919" s="406">
        <v>1.54339805835373E-2</v>
      </c>
      <c r="AC2919" s="406">
        <v>1.5397657905375034E-2</v>
      </c>
      <c r="AD2919" s="407">
        <f t="shared" si="99"/>
        <v>0.3632267816226602</v>
      </c>
    </row>
    <row r="2920" spans="20:30" x14ac:dyDescent="0.2">
      <c r="T2920" s="400" t="s">
        <v>36</v>
      </c>
      <c r="U2920" s="413">
        <v>52013</v>
      </c>
      <c r="V2920" s="406">
        <v>1.5240886072022165E-2</v>
      </c>
      <c r="W2920" s="406">
        <v>1.5240886143160003E-2</v>
      </c>
      <c r="X2920" s="407">
        <f t="shared" si="98"/>
        <v>-7.1137838675294773E-7</v>
      </c>
      <c r="Z2920" s="400" t="s">
        <v>36</v>
      </c>
      <c r="AA2920" s="413">
        <v>52013</v>
      </c>
      <c r="AB2920" s="406">
        <v>1.5435274337807094E-2</v>
      </c>
      <c r="AC2920" s="406">
        <v>1.5398629097607915E-2</v>
      </c>
      <c r="AD2920" s="407">
        <f t="shared" si="99"/>
        <v>0.36645240199178336</v>
      </c>
    </row>
    <row r="2921" spans="20:30" x14ac:dyDescent="0.2">
      <c r="T2921" s="400" t="s">
        <v>36</v>
      </c>
      <c r="U2921" s="413">
        <v>52020</v>
      </c>
      <c r="V2921" s="406">
        <v>1.5239322606157188E-2</v>
      </c>
      <c r="W2921" s="406">
        <v>1.5239320371762292E-2</v>
      </c>
      <c r="X2921" s="407">
        <f t="shared" si="98"/>
        <v>2.234394896535874E-5</v>
      </c>
      <c r="Z2921" s="400" t="s">
        <v>36</v>
      </c>
      <c r="AA2921" s="413">
        <v>52020</v>
      </c>
      <c r="AB2921" s="406">
        <v>1.5436527169375474E-2</v>
      </c>
      <c r="AC2921" s="406">
        <v>1.539956315530114E-2</v>
      </c>
      <c r="AD2921" s="407">
        <f t="shared" si="99"/>
        <v>0.36964014074334151</v>
      </c>
    </row>
    <row r="2922" spans="20:30" x14ac:dyDescent="0.2">
      <c r="T2922" s="400" t="s">
        <v>36</v>
      </c>
      <c r="U2922" s="413">
        <v>52027</v>
      </c>
      <c r="V2922" s="406">
        <v>1.5237768134691484E-2</v>
      </c>
      <c r="W2922" s="406">
        <v>1.5237763728451001E-2</v>
      </c>
      <c r="X2922" s="407">
        <f t="shared" si="98"/>
        <v>4.4062404835898406E-5</v>
      </c>
      <c r="Z2922" s="400" t="s">
        <v>36</v>
      </c>
      <c r="AA2922" s="413">
        <v>52027</v>
      </c>
      <c r="AB2922" s="406">
        <v>1.5437738970358383E-2</v>
      </c>
      <c r="AC2922" s="406">
        <v>1.54004599841235E-2</v>
      </c>
      <c r="AD2922" s="407">
        <f t="shared" si="99"/>
        <v>0.37278986234883654</v>
      </c>
    </row>
    <row r="2923" spans="20:30" x14ac:dyDescent="0.2">
      <c r="T2923" s="400" t="s">
        <v>36</v>
      </c>
      <c r="U2923" s="413">
        <v>52034</v>
      </c>
      <c r="V2923" s="406">
        <v>1.5236222718705186E-2</v>
      </c>
      <c r="W2923" s="406">
        <v>1.5236216274676674E-2</v>
      </c>
      <c r="X2923" s="407">
        <f t="shared" si="98"/>
        <v>6.4440285121869501E-5</v>
      </c>
      <c r="Z2923" s="400" t="s">
        <v>36</v>
      </c>
      <c r="AA2923" s="413">
        <v>52034</v>
      </c>
      <c r="AB2923" s="406">
        <v>1.5438909632825279E-2</v>
      </c>
      <c r="AC2923" s="406">
        <v>1.5401319489801493E-2</v>
      </c>
      <c r="AD2923" s="407">
        <f t="shared" si="99"/>
        <v>0.3759014302378606</v>
      </c>
    </row>
    <row r="2924" spans="20:30" x14ac:dyDescent="0.2">
      <c r="T2924" s="400" t="s">
        <v>36</v>
      </c>
      <c r="U2924" s="413">
        <v>52041</v>
      </c>
      <c r="V2924" s="406">
        <v>1.5234686419255688E-2</v>
      </c>
      <c r="W2924" s="406">
        <v>1.5234678071948128E-2</v>
      </c>
      <c r="X2924" s="407">
        <f t="shared" si="98"/>
        <v>8.3473075604412195E-5</v>
      </c>
      <c r="Z2924" s="400" t="s">
        <v>36</v>
      </c>
      <c r="AA2924" s="413">
        <v>52041</v>
      </c>
      <c r="AB2924" s="406">
        <v>1.5440039048869097E-2</v>
      </c>
      <c r="AC2924" s="406">
        <v>1.5402141577992499E-2</v>
      </c>
      <c r="AD2924" s="407">
        <f t="shared" si="99"/>
        <v>0.37897470876598405</v>
      </c>
    </row>
    <row r="2925" spans="20:30" x14ac:dyDescent="0.2">
      <c r="T2925" s="400" t="s">
        <v>36</v>
      </c>
      <c r="U2925" s="413">
        <v>52048</v>
      </c>
      <c r="V2925" s="406">
        <v>1.5233159297399943E-2</v>
      </c>
      <c r="W2925" s="406">
        <v>1.5233149181727435E-2</v>
      </c>
      <c r="X2925" s="407">
        <f t="shared" si="98"/>
        <v>1.0115672507970963E-4</v>
      </c>
      <c r="Z2925" s="400" t="s">
        <v>36</v>
      </c>
      <c r="AA2925" s="413">
        <v>52048</v>
      </c>
      <c r="AB2925" s="406">
        <v>1.5441127110605376E-2</v>
      </c>
      <c r="AC2925" s="406">
        <v>1.5402926154434404E-2</v>
      </c>
      <c r="AD2925" s="407">
        <f t="shared" si="99"/>
        <v>0.38200956170972644</v>
      </c>
    </row>
    <row r="2926" spans="20:30" x14ac:dyDescent="0.2">
      <c r="T2926" s="400" t="s">
        <v>36</v>
      </c>
      <c r="U2926" s="413">
        <v>52055</v>
      </c>
      <c r="V2926" s="406">
        <v>1.5231641414206649E-2</v>
      </c>
      <c r="W2926" s="406">
        <v>1.523162966548843E-2</v>
      </c>
      <c r="X2926" s="407">
        <f t="shared" si="98"/>
        <v>1.1748718218781984E-4</v>
      </c>
      <c r="Z2926" s="400" t="s">
        <v>36</v>
      </c>
      <c r="AA2926" s="413">
        <v>52055</v>
      </c>
      <c r="AB2926" s="406">
        <v>1.5442173710080304E-2</v>
      </c>
      <c r="AC2926" s="406">
        <v>1.5403673124795741E-2</v>
      </c>
      <c r="AD2926" s="407">
        <f t="shared" si="99"/>
        <v>0.38500585284562472</v>
      </c>
    </row>
    <row r="2927" spans="20:30" x14ac:dyDescent="0.2">
      <c r="T2927" s="400" t="s">
        <v>36</v>
      </c>
      <c r="U2927" s="413">
        <v>52062</v>
      </c>
      <c r="V2927" s="406">
        <v>1.5230132830721457E-2</v>
      </c>
      <c r="W2927" s="406">
        <v>1.5230119584739753E-2</v>
      </c>
      <c r="X2927" s="407">
        <f t="shared" si="98"/>
        <v>1.3245981703852161E-4</v>
      </c>
      <c r="Z2927" s="400" t="s">
        <v>36</v>
      </c>
      <c r="AA2927" s="413">
        <v>52062</v>
      </c>
      <c r="AB2927" s="406">
        <v>1.5443178739432661E-2</v>
      </c>
      <c r="AC2927" s="406">
        <v>1.5404382394779792E-2</v>
      </c>
      <c r="AD2927" s="407">
        <f t="shared" si="99"/>
        <v>0.38796344652869408</v>
      </c>
    </row>
    <row r="2928" spans="20:30" x14ac:dyDescent="0.2">
      <c r="T2928" s="400" t="s">
        <v>36</v>
      </c>
      <c r="U2928" s="413">
        <v>52069</v>
      </c>
      <c r="V2928" s="406">
        <v>1.5228633608013119E-2</v>
      </c>
      <c r="W2928" s="406">
        <v>1.5228619000920563E-2</v>
      </c>
      <c r="X2928" s="407">
        <f t="shared" si="98"/>
        <v>1.4607092556351287E-4</v>
      </c>
      <c r="Z2928" s="400" t="s">
        <v>36</v>
      </c>
      <c r="AA2928" s="413">
        <v>52069</v>
      </c>
      <c r="AB2928" s="406">
        <v>1.5444142090731644E-2</v>
      </c>
      <c r="AC2928" s="406">
        <v>1.5405053870078126E-2</v>
      </c>
      <c r="AD2928" s="407">
        <f t="shared" si="99"/>
        <v>0.39088220653517647</v>
      </c>
    </row>
    <row r="2929" spans="20:30" x14ac:dyDescent="0.2">
      <c r="T2929" s="400" t="s">
        <v>36</v>
      </c>
      <c r="U2929" s="413">
        <v>52076</v>
      </c>
      <c r="V2929" s="406">
        <v>1.5227143807138506E-2</v>
      </c>
      <c r="W2929" s="406">
        <v>1.522712797555073E-2</v>
      </c>
      <c r="X2929" s="407">
        <f t="shared" si="98"/>
        <v>1.5831587775114175E-4</v>
      </c>
      <c r="Z2929" s="400" t="s">
        <v>36</v>
      </c>
      <c r="AA2929" s="413">
        <v>52076</v>
      </c>
      <c r="AB2929" s="406">
        <v>1.544506365605762E-2</v>
      </c>
      <c r="AC2929" s="406">
        <v>1.540568745638194E-2</v>
      </c>
      <c r="AD2929" s="407">
        <f t="shared" si="99"/>
        <v>0.39376199675679457</v>
      </c>
    </row>
    <row r="2930" spans="20:30" x14ac:dyDescent="0.2">
      <c r="T2930" s="400" t="s">
        <v>36</v>
      </c>
      <c r="U2930" s="413">
        <v>52083</v>
      </c>
      <c r="V2930" s="406">
        <v>1.5225663489166597E-2</v>
      </c>
      <c r="W2930" s="406">
        <v>1.5225646570081207E-2</v>
      </c>
      <c r="X2930" s="407">
        <f t="shared" si="98"/>
        <v>1.6919085389643929E-4</v>
      </c>
      <c r="Z2930" s="400" t="s">
        <v>36</v>
      </c>
      <c r="AA2930" s="413">
        <v>52083</v>
      </c>
      <c r="AB2930" s="406">
        <v>1.544594332751455E-2</v>
      </c>
      <c r="AC2930" s="406">
        <v>1.5406283059394454E-2</v>
      </c>
      <c r="AD2930" s="407">
        <f t="shared" si="99"/>
        <v>0.39660268120095959</v>
      </c>
    </row>
    <row r="2931" spans="20:30" x14ac:dyDescent="0.2">
      <c r="T2931" s="400" t="s">
        <v>36</v>
      </c>
      <c r="U2931" s="413">
        <v>52090</v>
      </c>
      <c r="V2931" s="406">
        <v>1.522419271515444E-2</v>
      </c>
      <c r="W2931" s="406">
        <v>1.5224174845997316E-2</v>
      </c>
      <c r="X2931" s="407">
        <f t="shared" si="98"/>
        <v>1.7869157124469903E-4</v>
      </c>
      <c r="Z2931" s="400" t="s">
        <v>36</v>
      </c>
      <c r="AA2931" s="413">
        <v>52090</v>
      </c>
      <c r="AB2931" s="406">
        <v>1.5446780997205947E-2</v>
      </c>
      <c r="AC2931" s="406">
        <v>1.5406840584830028E-2</v>
      </c>
      <c r="AD2931" s="407">
        <f t="shared" si="99"/>
        <v>0.39940412375918599</v>
      </c>
    </row>
    <row r="2932" spans="20:30" x14ac:dyDescent="0.2">
      <c r="T2932" s="400" t="s">
        <v>36</v>
      </c>
      <c r="U2932" s="413">
        <v>52097</v>
      </c>
      <c r="V2932" s="406">
        <v>1.522273154615927E-2</v>
      </c>
      <c r="W2932" s="406">
        <v>1.522271286478457E-2</v>
      </c>
      <c r="X2932" s="407">
        <f t="shared" si="98"/>
        <v>1.8681374700652009E-4</v>
      </c>
      <c r="Z2932" s="400" t="s">
        <v>36</v>
      </c>
      <c r="AA2932" s="413">
        <v>52097</v>
      </c>
      <c r="AB2932" s="406">
        <v>1.5447576557189101E-2</v>
      </c>
      <c r="AC2932" s="406">
        <v>1.5407359938333679E-2</v>
      </c>
      <c r="AD2932" s="407">
        <f t="shared" si="99"/>
        <v>0.4021661885542267</v>
      </c>
    </row>
    <row r="2933" spans="20:30" x14ac:dyDescent="0.2">
      <c r="T2933" s="400" t="s">
        <v>36</v>
      </c>
      <c r="U2933" s="413">
        <v>52104</v>
      </c>
      <c r="V2933" s="406">
        <v>1.5221280043238051E-2</v>
      </c>
      <c r="W2933" s="406">
        <v>1.522126068791663E-2</v>
      </c>
      <c r="X2933" s="407">
        <f t="shared" si="98"/>
        <v>1.9355321420264082E-4</v>
      </c>
      <c r="Z2933" s="400" t="s">
        <v>36</v>
      </c>
      <c r="AA2933" s="413">
        <v>52104</v>
      </c>
      <c r="AB2933" s="406">
        <v>1.5448329899578821E-2</v>
      </c>
      <c r="AC2933" s="406">
        <v>1.5407841025654236E-2</v>
      </c>
      <c r="AD2933" s="407">
        <f t="shared" si="99"/>
        <v>0.40488873924585456</v>
      </c>
    </row>
    <row r="2934" spans="20:30" x14ac:dyDescent="0.2">
      <c r="T2934" s="400" t="s">
        <v>36</v>
      </c>
      <c r="U2934" s="413">
        <v>52111</v>
      </c>
      <c r="V2934" s="406">
        <v>1.5219838267459502E-2</v>
      </c>
      <c r="W2934" s="406">
        <v>1.5219818376890492E-2</v>
      </c>
      <c r="X2934" s="407">
        <f t="shared" si="98"/>
        <v>1.9890569009570203E-4</v>
      </c>
      <c r="Z2934" s="400" t="s">
        <v>36</v>
      </c>
      <c r="AA2934" s="413">
        <v>52111</v>
      </c>
      <c r="AB2934" s="406">
        <v>1.544904091647842E-2</v>
      </c>
      <c r="AC2934" s="406">
        <v>1.5408283752436469E-2</v>
      </c>
      <c r="AD2934" s="407">
        <f t="shared" si="99"/>
        <v>0.407571640419508</v>
      </c>
    </row>
    <row r="2935" spans="20:30" x14ac:dyDescent="0.2">
      <c r="T2935" s="400" t="s">
        <v>36</v>
      </c>
      <c r="U2935" s="413">
        <v>52118</v>
      </c>
      <c r="V2935" s="406">
        <v>1.5218406279857797E-2</v>
      </c>
      <c r="W2935" s="406">
        <v>1.5218385993157026E-2</v>
      </c>
      <c r="X2935" s="407">
        <f t="shared" si="98"/>
        <v>2.0286700770644206E-4</v>
      </c>
      <c r="Z2935" s="400" t="s">
        <v>36</v>
      </c>
      <c r="AA2935" s="413">
        <v>52118</v>
      </c>
      <c r="AB2935" s="406">
        <v>1.5449709499944992E-2</v>
      </c>
      <c r="AC2935" s="406">
        <v>1.5408688024417831E-2</v>
      </c>
      <c r="AD2935" s="407">
        <f t="shared" si="99"/>
        <v>0.41021475527161511</v>
      </c>
    </row>
    <row r="2936" spans="20:30" x14ac:dyDescent="0.2">
      <c r="T2936" s="400" t="s">
        <v>36</v>
      </c>
      <c r="U2936" s="413">
        <v>52125</v>
      </c>
      <c r="V2936" s="406">
        <v>1.5216984141536292E-2</v>
      </c>
      <c r="W2936" s="406">
        <v>1.521696359822472E-2</v>
      </c>
      <c r="X2936" s="407">
        <f t="shared" si="98"/>
        <v>2.0543311572696066E-4</v>
      </c>
      <c r="Z2936" s="400" t="s">
        <v>36</v>
      </c>
      <c r="AA2936" s="413">
        <v>52125</v>
      </c>
      <c r="AB2936" s="406">
        <v>1.5450335542093142E-2</v>
      </c>
      <c r="AC2936" s="406">
        <v>1.5409053747277555E-2</v>
      </c>
      <c r="AD2936" s="407">
        <f t="shared" si="99"/>
        <v>0.41281794815587258</v>
      </c>
    </row>
    <row r="2937" spans="20:30" x14ac:dyDescent="0.2">
      <c r="T2937" s="400" t="s">
        <v>36</v>
      </c>
      <c r="U2937" s="413">
        <v>52132</v>
      </c>
      <c r="V2937" s="406">
        <v>1.5215571913528991E-2</v>
      </c>
      <c r="W2937" s="406">
        <v>1.5215551253544266E-2</v>
      </c>
      <c r="X2937" s="407">
        <f t="shared" si="98"/>
        <v>2.0659984724738512E-4</v>
      </c>
      <c r="Z2937" s="400" t="s">
        <v>36</v>
      </c>
      <c r="AA2937" s="413">
        <v>52132</v>
      </c>
      <c r="AB2937" s="406">
        <v>1.5450918935002739E-2</v>
      </c>
      <c r="AC2937" s="406">
        <v>1.5409380826718031E-2</v>
      </c>
      <c r="AD2937" s="407">
        <f t="shared" si="99"/>
        <v>0.41538108284708275</v>
      </c>
    </row>
    <row r="2938" spans="20:30" x14ac:dyDescent="0.2">
      <c r="T2938" s="400" t="s">
        <v>36</v>
      </c>
      <c r="U2938" s="413">
        <v>52139</v>
      </c>
      <c r="V2938" s="406">
        <v>1.5214169656904612E-2</v>
      </c>
      <c r="W2938" s="406">
        <v>1.521414902062424E-2</v>
      </c>
      <c r="X2938" s="407">
        <f t="shared" si="98"/>
        <v>2.0636280372021698E-4</v>
      </c>
      <c r="Z2938" s="400" t="s">
        <v>36</v>
      </c>
      <c r="AA2938" s="413">
        <v>52139</v>
      </c>
      <c r="AB2938" s="406">
        <v>1.5451459570776704E-2</v>
      </c>
      <c r="AC2938" s="406">
        <v>1.5409669168406845E-2</v>
      </c>
      <c r="AD2938" s="407">
        <f t="shared" si="99"/>
        <v>0.41790402369859536</v>
      </c>
    </row>
    <row r="2939" spans="20:30" x14ac:dyDescent="0.2">
      <c r="T2939" s="400" t="s">
        <v>36</v>
      </c>
      <c r="U2939" s="413">
        <v>52146</v>
      </c>
      <c r="V2939" s="406">
        <v>1.5212777432697243E-2</v>
      </c>
      <c r="W2939" s="406">
        <v>1.5212756960903854E-2</v>
      </c>
      <c r="X2939" s="407">
        <f t="shared" si="98"/>
        <v>2.0471793388959769E-4</v>
      </c>
      <c r="Z2939" s="400" t="s">
        <v>36</v>
      </c>
      <c r="AA2939" s="413">
        <v>52146</v>
      </c>
      <c r="AB2939" s="406">
        <v>1.5451957341494798E-2</v>
      </c>
      <c r="AC2939" s="406">
        <v>1.5409918678081029E-2</v>
      </c>
      <c r="AD2939" s="407">
        <f t="shared" si="99"/>
        <v>0.4203866341376955</v>
      </c>
    </row>
    <row r="2940" spans="20:30" x14ac:dyDescent="0.2">
      <c r="T2940" s="400" t="s">
        <v>36</v>
      </c>
      <c r="U2940" s="413">
        <v>52153</v>
      </c>
      <c r="V2940" s="406">
        <v>1.5211395302010077E-2</v>
      </c>
      <c r="W2940" s="406">
        <v>1.5211375135926143E-2</v>
      </c>
      <c r="X2940" s="407">
        <f t="shared" si="98"/>
        <v>2.0166083934680668E-4</v>
      </c>
      <c r="Z2940" s="400" t="s">
        <v>36</v>
      </c>
      <c r="AA2940" s="413">
        <v>52153</v>
      </c>
      <c r="AB2940" s="406">
        <v>1.5452412139247895E-2</v>
      </c>
      <c r="AC2940" s="406">
        <v>1.5410129261407729E-2</v>
      </c>
      <c r="AD2940" s="407">
        <f t="shared" si="99"/>
        <v>0.42282877840166266</v>
      </c>
    </row>
    <row r="2941" spans="20:30" x14ac:dyDescent="0.2">
      <c r="T2941" s="400" t="s">
        <v>36</v>
      </c>
      <c r="U2941" s="413">
        <v>52160</v>
      </c>
      <c r="V2941" s="406">
        <v>1.5210023325888949E-2</v>
      </c>
      <c r="W2941" s="406">
        <v>1.5210003607107348E-2</v>
      </c>
      <c r="X2941" s="407">
        <f t="shared" si="98"/>
        <v>1.9718781600619462E-4</v>
      </c>
      <c r="Z2941" s="400" t="s">
        <v>36</v>
      </c>
      <c r="AA2941" s="413">
        <v>52160</v>
      </c>
      <c r="AB2941" s="406">
        <v>1.5452823856138874E-2</v>
      </c>
      <c r="AC2941" s="406">
        <v>1.5410300824089266E-2</v>
      </c>
      <c r="AD2941" s="407">
        <f t="shared" si="99"/>
        <v>0.42523032049608667</v>
      </c>
    </row>
    <row r="2942" spans="20:30" x14ac:dyDescent="0.2">
      <c r="T2942" s="400" t="s">
        <v>36</v>
      </c>
      <c r="U2942" s="413">
        <v>52167</v>
      </c>
      <c r="V2942" s="406">
        <v>1.5208661565367864E-2</v>
      </c>
      <c r="W2942" s="406">
        <v>1.5208642435956045E-2</v>
      </c>
      <c r="X2942" s="407">
        <f t="shared" si="98"/>
        <v>1.9129411818474829E-4</v>
      </c>
      <c r="Z2942" s="400" t="s">
        <v>36</v>
      </c>
      <c r="AA2942" s="413">
        <v>52167</v>
      </c>
      <c r="AB2942" s="406">
        <v>1.5453192384247106E-2</v>
      </c>
      <c r="AC2942" s="406">
        <v>1.5410433271816033E-2</v>
      </c>
      <c r="AD2942" s="407">
        <f t="shared" si="99"/>
        <v>0.42759112431072988</v>
      </c>
    </row>
    <row r="2943" spans="20:30" x14ac:dyDescent="0.2">
      <c r="T2943" s="400" t="s">
        <v>36</v>
      </c>
      <c r="U2943" s="413">
        <v>52174</v>
      </c>
      <c r="V2943" s="406">
        <v>1.5207310081538434E-2</v>
      </c>
      <c r="W2943" s="406">
        <v>1.5207291683945818E-2</v>
      </c>
      <c r="X2943" s="407">
        <f t="shared" si="98"/>
        <v>1.8397592616015146E-4</v>
      </c>
      <c r="Z2943" s="400" t="s">
        <v>36</v>
      </c>
      <c r="AA2943" s="413">
        <v>52174</v>
      </c>
      <c r="AB2943" s="406">
        <v>1.5453517615686301E-2</v>
      </c>
      <c r="AC2943" s="406">
        <v>1.5410526510301208E-2</v>
      </c>
      <c r="AD2943" s="407">
        <f t="shared" si="99"/>
        <v>0.42991105385092182</v>
      </c>
    </row>
    <row r="2944" spans="20:30" x14ac:dyDescent="0.2">
      <c r="T2944" s="400" t="s">
        <v>36</v>
      </c>
      <c r="U2944" s="413">
        <v>52181</v>
      </c>
      <c r="V2944" s="406">
        <v>1.52059689354465E-2</v>
      </c>
      <c r="W2944" s="406">
        <v>1.5205951412573936E-2</v>
      </c>
      <c r="X2944" s="407">
        <f t="shared" si="98"/>
        <v>1.7522872564415537E-4</v>
      </c>
      <c r="Z2944" s="400" t="s">
        <v>36</v>
      </c>
      <c r="AA2944" s="413">
        <v>52181</v>
      </c>
      <c r="AB2944" s="406">
        <v>1.5453799442489582E-2</v>
      </c>
      <c r="AC2944" s="406">
        <v>1.5410580445200561E-2</v>
      </c>
      <c r="AD2944" s="407">
        <f t="shared" si="99"/>
        <v>0.43218997289021577</v>
      </c>
    </row>
    <row r="2945" spans="20:30" x14ac:dyDescent="0.2">
      <c r="T2945" s="400" t="s">
        <v>36</v>
      </c>
      <c r="U2945" s="413">
        <v>52188</v>
      </c>
      <c r="V2945" s="406">
        <v>1.5204638188149128E-2</v>
      </c>
      <c r="W2945" s="406">
        <v>1.5204621683302583E-2</v>
      </c>
      <c r="X2945" s="407">
        <f t="shared" si="98"/>
        <v>1.6504846545029039E-4</v>
      </c>
      <c r="Z2945" s="400" t="s">
        <v>36</v>
      </c>
      <c r="AA2945" s="413">
        <v>52188</v>
      </c>
      <c r="AB2945" s="406">
        <v>1.5454037756816934E-2</v>
      </c>
      <c r="AC2945" s="406">
        <v>1.5410594982261997E-2</v>
      </c>
      <c r="AD2945" s="407">
        <f t="shared" si="99"/>
        <v>0.43442774554936991</v>
      </c>
    </row>
    <row r="2946" spans="20:30" x14ac:dyDescent="0.2">
      <c r="T2946" s="400" t="s">
        <v>36</v>
      </c>
      <c r="U2946" s="413">
        <v>52195</v>
      </c>
      <c r="V2946" s="406">
        <v>1.5203317900726709E-2</v>
      </c>
      <c r="W2946" s="406">
        <v>1.5203302557594127E-2</v>
      </c>
      <c r="X2946" s="407">
        <f t="shared" si="98"/>
        <v>1.5343132582154584E-4</v>
      </c>
      <c r="Z2946" s="400" t="s">
        <v>36</v>
      </c>
      <c r="AA2946" s="413">
        <v>52195</v>
      </c>
      <c r="AB2946" s="406">
        <v>1.5454232450724236E-2</v>
      </c>
      <c r="AC2946" s="406">
        <v>1.5410570027140922E-2</v>
      </c>
      <c r="AD2946" s="407">
        <f t="shared" si="99"/>
        <v>0.43662423583314125</v>
      </c>
    </row>
    <row r="2947" spans="20:30" x14ac:dyDescent="0.2">
      <c r="T2947" s="400" t="s">
        <v>36</v>
      </c>
      <c r="U2947" s="413">
        <v>52202</v>
      </c>
      <c r="V2947" s="406">
        <v>1.5202008134212981E-2</v>
      </c>
      <c r="W2947" s="406">
        <v>1.5201994096968452E-2</v>
      </c>
      <c r="X2947" s="407">
        <f t="shared" si="98"/>
        <v>1.4037244528211645E-4</v>
      </c>
      <c r="Z2947" s="400" t="s">
        <v>36</v>
      </c>
      <c r="AA2947" s="413">
        <v>52202</v>
      </c>
      <c r="AB2947" s="406">
        <v>1.5454383416313203E-2</v>
      </c>
      <c r="AC2947" s="406">
        <v>1.5410505485550169E-2</v>
      </c>
      <c r="AD2947" s="407">
        <f t="shared" si="99"/>
        <v>0.43877930763033812</v>
      </c>
    </row>
    <row r="2948" spans="20:30" x14ac:dyDescent="0.2">
      <c r="T2948" s="400" t="s">
        <v>36</v>
      </c>
      <c r="U2948" s="413">
        <v>52209</v>
      </c>
      <c r="V2948" s="406">
        <v>1.520070894968851E-2</v>
      </c>
      <c r="W2948" s="406">
        <v>1.5200696362876524E-2</v>
      </c>
      <c r="X2948" s="407">
        <f t="shared" si="98"/>
        <v>1.2586811986778357E-4</v>
      </c>
      <c r="Z2948" s="400" t="s">
        <v>36</v>
      </c>
      <c r="AA2948" s="413">
        <v>52209</v>
      </c>
      <c r="AB2948" s="406">
        <v>1.5454490545651255E-2</v>
      </c>
      <c r="AC2948" s="406">
        <v>1.5410401263179866E-2</v>
      </c>
      <c r="AD2948" s="407">
        <f t="shared" si="99"/>
        <v>0.44089282471388924</v>
      </c>
    </row>
    <row r="2949" spans="20:30" x14ac:dyDescent="0.2">
      <c r="T2949" s="400" t="s">
        <v>36</v>
      </c>
      <c r="U2949" s="413">
        <v>52216</v>
      </c>
      <c r="V2949" s="406">
        <v>1.5199420408198876E-2</v>
      </c>
      <c r="W2949" s="406">
        <v>1.5199409416803767E-2</v>
      </c>
      <c r="X2949" s="407">
        <f t="shared" si="98"/>
        <v>1.0991395108309043E-4</v>
      </c>
      <c r="Z2949" s="400" t="s">
        <v>36</v>
      </c>
      <c r="AA2949" s="413">
        <v>52216</v>
      </c>
      <c r="AB2949" s="406">
        <v>1.5454553730874877E-2</v>
      </c>
      <c r="AC2949" s="406">
        <v>1.5410257265731347E-2</v>
      </c>
      <c r="AD2949" s="407">
        <f t="shared" si="99"/>
        <v>0.44296465143530556</v>
      </c>
    </row>
    <row r="2950" spans="20:30" x14ac:dyDescent="0.2">
      <c r="T2950" s="400" t="s">
        <v>36</v>
      </c>
      <c r="U2950" s="413">
        <v>52223</v>
      </c>
      <c r="V2950" s="406">
        <v>1.519814257082411E-2</v>
      </c>
      <c r="W2950" s="406">
        <v>1.5198133320235346E-2</v>
      </c>
      <c r="X2950" s="407">
        <f t="shared" si="98"/>
        <v>9.2505887637484019E-5</v>
      </c>
      <c r="Z2950" s="400" t="s">
        <v>36</v>
      </c>
      <c r="AA2950" s="413">
        <v>52223</v>
      </c>
      <c r="AB2950" s="406">
        <v>1.5454572864027587E-2</v>
      </c>
      <c r="AC2950" s="406">
        <v>1.5410073398894029E-2</v>
      </c>
      <c r="AD2950" s="407">
        <f t="shared" si="99"/>
        <v>0.44499465133558336</v>
      </c>
    </row>
    <row r="2951" spans="20:30" x14ac:dyDescent="0.2">
      <c r="T2951" s="400" t="s">
        <v>36</v>
      </c>
      <c r="U2951" s="413">
        <v>52230</v>
      </c>
      <c r="V2951" s="406">
        <v>1.5196875498598486E-2</v>
      </c>
      <c r="W2951" s="406">
        <v>1.5196868134645365E-2</v>
      </c>
      <c r="X2951" s="407">
        <f t="shared" si="98"/>
        <v>7.3639531208979925E-5</v>
      </c>
      <c r="Z2951" s="400" t="s">
        <v>36</v>
      </c>
      <c r="AA2951" s="413">
        <v>52230</v>
      </c>
      <c r="AB2951" s="406">
        <v>1.5454547837222769E-2</v>
      </c>
      <c r="AC2951" s="406">
        <v>1.5409849568346184E-2</v>
      </c>
      <c r="AD2951" s="407">
        <f t="shared" si="99"/>
        <v>0.4469826887658519</v>
      </c>
    </row>
    <row r="2952" spans="20:30" x14ac:dyDescent="0.2">
      <c r="T2952" s="400" t="s">
        <v>36</v>
      </c>
      <c r="U2952" s="413">
        <v>52237</v>
      </c>
      <c r="V2952" s="406">
        <v>1.519561925260224E-2</v>
      </c>
      <c r="W2952" s="406">
        <v>1.5195613921519194E-2</v>
      </c>
      <c r="X2952" s="407">
        <f t="shared" ref="X2952:X3015" si="100">(V2952-W2952)*10000</f>
        <v>5.3310830454983416E-5</v>
      </c>
      <c r="Z2952" s="400" t="s">
        <v>36</v>
      </c>
      <c r="AA2952" s="413">
        <v>52237</v>
      </c>
      <c r="AB2952" s="406">
        <v>1.5454478542561793E-2</v>
      </c>
      <c r="AC2952" s="406">
        <v>1.5409585679823539E-2</v>
      </c>
      <c r="AD2952" s="407">
        <f t="shared" ref="AD2952:AD3015" si="101">(AB2952-AC2952)*10000</f>
        <v>0.44892862738253603</v>
      </c>
    </row>
    <row r="2953" spans="20:30" x14ac:dyDescent="0.2">
      <c r="T2953" s="400" t="s">
        <v>36</v>
      </c>
      <c r="U2953" s="413">
        <v>52244</v>
      </c>
      <c r="V2953" s="406">
        <v>1.5194373893880933E-2</v>
      </c>
      <c r="W2953" s="406">
        <v>1.5194370742330664E-2</v>
      </c>
      <c r="X2953" s="407">
        <f t="shared" si="100"/>
        <v>3.1515502690177E-5</v>
      </c>
      <c r="Z2953" s="400" t="s">
        <v>36</v>
      </c>
      <c r="AA2953" s="413">
        <v>52244</v>
      </c>
      <c r="AB2953" s="406">
        <v>1.5454364872111239E-2</v>
      </c>
      <c r="AC2953" s="406">
        <v>1.5409281638980756E-2</v>
      </c>
      <c r="AD2953" s="407">
        <f t="shared" si="101"/>
        <v>0.45083233130483247</v>
      </c>
    </row>
    <row r="2954" spans="20:30" x14ac:dyDescent="0.2">
      <c r="T2954" s="400" t="s">
        <v>36</v>
      </c>
      <c r="U2954" s="413">
        <v>52251</v>
      </c>
      <c r="V2954" s="406">
        <v>1.5193139483514745E-2</v>
      </c>
      <c r="W2954" s="406">
        <v>1.5193138658565072E-2</v>
      </c>
      <c r="X2954" s="407">
        <f t="shared" si="100"/>
        <v>8.2494967280910547E-6</v>
      </c>
      <c r="Z2954" s="400" t="s">
        <v>36</v>
      </c>
      <c r="AA2954" s="413">
        <v>52251</v>
      </c>
      <c r="AB2954" s="406">
        <v>1.5454206717972187E-2</v>
      </c>
      <c r="AC2954" s="406">
        <v>1.5408937351564879E-2</v>
      </c>
      <c r="AD2954" s="407">
        <f t="shared" si="101"/>
        <v>0.45269366407307832</v>
      </c>
    </row>
    <row r="2955" spans="20:30" x14ac:dyDescent="0.2">
      <c r="T2955" s="400" t="s">
        <v>36</v>
      </c>
      <c r="U2955" s="413">
        <v>52258</v>
      </c>
      <c r="V2955" s="406">
        <v>1.5192013889101682E-2</v>
      </c>
      <c r="W2955" s="406">
        <v>1.5192013369607463E-2</v>
      </c>
      <c r="X2955" s="407">
        <f t="shared" si="100"/>
        <v>5.1949421847607979E-6</v>
      </c>
      <c r="Z2955" s="400" t="s">
        <v>36</v>
      </c>
      <c r="AA2955" s="413">
        <v>52258</v>
      </c>
      <c r="AB2955" s="406">
        <v>1.5454003972245929E-2</v>
      </c>
      <c r="AC2955" s="406">
        <v>1.5408552723195875E-2</v>
      </c>
      <c r="AD2955" s="407">
        <f t="shared" si="101"/>
        <v>0.45451249050053322</v>
      </c>
    </row>
    <row r="2956" spans="20:30" x14ac:dyDescent="0.2">
      <c r="T2956" s="400" t="s">
        <v>36</v>
      </c>
      <c r="U2956" s="413">
        <v>52265</v>
      </c>
      <c r="V2956" s="406">
        <v>1.5190980802532459E-2</v>
      </c>
      <c r="W2956" s="406">
        <v>1.519097853746262E-2</v>
      </c>
      <c r="X2956" s="407">
        <f t="shared" si="100"/>
        <v>2.2650698382892243E-5</v>
      </c>
      <c r="Z2956" s="400" t="s">
        <v>36</v>
      </c>
      <c r="AA2956" s="413">
        <v>52265</v>
      </c>
      <c r="AB2956" s="406">
        <v>1.5453756527021764E-2</v>
      </c>
      <c r="AC2956" s="406">
        <v>1.5408127659632195E-2</v>
      </c>
      <c r="AD2956" s="407">
        <f t="shared" si="101"/>
        <v>0.45628867389568839</v>
      </c>
    </row>
    <row r="2957" spans="20:30" x14ac:dyDescent="0.2">
      <c r="T2957" s="400" t="s">
        <v>36</v>
      </c>
      <c r="U2957" s="413">
        <v>52272</v>
      </c>
      <c r="V2957" s="406">
        <v>1.5189934238550017E-2</v>
      </c>
      <c r="W2957" s="406">
        <v>1.5189930330699113E-2</v>
      </c>
      <c r="X2957" s="407">
        <f t="shared" si="100"/>
        <v>3.9078509039836007E-5</v>
      </c>
      <c r="Z2957" s="400" t="s">
        <v>36</v>
      </c>
      <c r="AA2957" s="413">
        <v>52272</v>
      </c>
      <c r="AB2957" s="406">
        <v>1.5453464274377325E-2</v>
      </c>
      <c r="AC2957" s="406">
        <v>1.5407662066539636E-2</v>
      </c>
      <c r="AD2957" s="407">
        <f t="shared" si="101"/>
        <v>0.45802207837689068</v>
      </c>
    </row>
    <row r="2958" spans="20:30" x14ac:dyDescent="0.2">
      <c r="T2958" s="400" t="s">
        <v>36</v>
      </c>
      <c r="U2958" s="413">
        <v>52279</v>
      </c>
      <c r="V2958" s="406">
        <v>1.5188874184676215E-2</v>
      </c>
      <c r="W2958" s="406">
        <v>1.5188868737162891E-2</v>
      </c>
      <c r="X2958" s="407">
        <f t="shared" si="100"/>
        <v>5.4475133241110862E-5</v>
      </c>
      <c r="Z2958" s="400" t="s">
        <v>36</v>
      </c>
      <c r="AA2958" s="413">
        <v>52279</v>
      </c>
      <c r="AB2958" s="406">
        <v>1.5453127106401933E-2</v>
      </c>
      <c r="AC2958" s="406">
        <v>1.5407155849641984E-2</v>
      </c>
      <c r="AD2958" s="407">
        <f t="shared" si="101"/>
        <v>0.45971256759948925</v>
      </c>
    </row>
    <row r="2959" spans="20:30" x14ac:dyDescent="0.2">
      <c r="T2959" s="400" t="s">
        <v>36</v>
      </c>
      <c r="U2959" s="413">
        <v>52286</v>
      </c>
      <c r="V2959" s="406">
        <v>1.5187800628421077E-2</v>
      </c>
      <c r="W2959" s="406">
        <v>1.5187793744664937E-2</v>
      </c>
      <c r="X2959" s="407">
        <f t="shared" si="100"/>
        <v>6.8837561397611102E-5</v>
      </c>
      <c r="Z2959" s="400" t="s">
        <v>36</v>
      </c>
      <c r="AA2959" s="413">
        <v>52286</v>
      </c>
      <c r="AB2959" s="406">
        <v>1.5452744915207706E-2</v>
      </c>
      <c r="AC2959" s="406">
        <v>1.5406608914581683E-2</v>
      </c>
      <c r="AD2959" s="407">
        <f t="shared" si="101"/>
        <v>0.46136000626022244</v>
      </c>
    </row>
    <row r="2960" spans="20:30" x14ac:dyDescent="0.2">
      <c r="T2960" s="400" t="s">
        <v>36</v>
      </c>
      <c r="U2960" s="413">
        <v>52293</v>
      </c>
      <c r="V2960" s="406">
        <v>1.5186713557271471E-2</v>
      </c>
      <c r="W2960" s="406">
        <v>1.5186705341027779E-2</v>
      </c>
      <c r="X2960" s="407">
        <f t="shared" si="100"/>
        <v>8.216243692349412E-5</v>
      </c>
      <c r="Z2960" s="400" t="s">
        <v>36</v>
      </c>
      <c r="AA2960" s="413">
        <v>52293</v>
      </c>
      <c r="AB2960" s="406">
        <v>1.5452317592871901E-2</v>
      </c>
      <c r="AC2960" s="406">
        <v>1.5406021167105237E-2</v>
      </c>
      <c r="AD2960" s="407">
        <f t="shared" si="101"/>
        <v>0.46296425766664473</v>
      </c>
    </row>
    <row r="2961" spans="20:30" x14ac:dyDescent="0.2">
      <c r="T2961" s="400" t="s">
        <v>36</v>
      </c>
      <c r="U2961" s="413">
        <v>52300</v>
      </c>
      <c r="V2961" s="406">
        <v>1.5185612958772384E-2</v>
      </c>
      <c r="W2961" s="406">
        <v>1.5185603514085775E-2</v>
      </c>
      <c r="X2961" s="407">
        <f t="shared" si="100"/>
        <v>9.4446866091835169E-5</v>
      </c>
      <c r="Z2961" s="400" t="s">
        <v>36</v>
      </c>
      <c r="AA2961" s="413">
        <v>52300</v>
      </c>
      <c r="AB2961" s="406">
        <v>1.5451845031483506E-2</v>
      </c>
      <c r="AC2961" s="406">
        <v>1.5405392512889861E-2</v>
      </c>
      <c r="AD2961" s="407">
        <f t="shared" si="101"/>
        <v>0.46452518593644365</v>
      </c>
    </row>
    <row r="2962" spans="20:30" x14ac:dyDescent="0.2">
      <c r="T2962" s="400" t="s">
        <v>36</v>
      </c>
      <c r="U2962" s="413">
        <v>52307</v>
      </c>
      <c r="V2962" s="406">
        <v>1.5184498820410673E-2</v>
      </c>
      <c r="W2962" s="406">
        <v>1.5184488251661458E-2</v>
      </c>
      <c r="X2962" s="407">
        <f t="shared" si="100"/>
        <v>1.0568749214331929E-4</v>
      </c>
      <c r="Z2962" s="400" t="s">
        <v>36</v>
      </c>
      <c r="AA2962" s="413">
        <v>52307</v>
      </c>
      <c r="AB2962" s="406">
        <v>1.5451327123131136E-2</v>
      </c>
      <c r="AC2962" s="406">
        <v>1.5404722857612432E-2</v>
      </c>
      <c r="AD2962" s="407">
        <f t="shared" si="101"/>
        <v>0.46604265518704679</v>
      </c>
    </row>
    <row r="2963" spans="20:30" x14ac:dyDescent="0.2">
      <c r="T2963" s="400" t="s">
        <v>36</v>
      </c>
      <c r="U2963" s="413">
        <v>52314</v>
      </c>
      <c r="V2963" s="406">
        <v>1.5183371129707933E-2</v>
      </c>
      <c r="W2963" s="406">
        <v>1.5183359541565798E-2</v>
      </c>
      <c r="X2963" s="407">
        <f t="shared" si="100"/>
        <v>1.1588142135102175E-4</v>
      </c>
      <c r="Z2963" s="400" t="s">
        <v>36</v>
      </c>
      <c r="AA2963" s="413">
        <v>52314</v>
      </c>
      <c r="AB2963" s="406">
        <v>1.5450763759926456E-2</v>
      </c>
      <c r="AC2963" s="406">
        <v>1.540401210701919E-2</v>
      </c>
      <c r="AD2963" s="407">
        <f t="shared" si="101"/>
        <v>0.46751652907265839</v>
      </c>
    </row>
    <row r="2964" spans="20:30" x14ac:dyDescent="0.2">
      <c r="T2964" s="400" t="s">
        <v>36</v>
      </c>
      <c r="U2964" s="413">
        <v>52321</v>
      </c>
      <c r="V2964" s="406">
        <v>1.5182229874174152E-2</v>
      </c>
      <c r="W2964" s="406">
        <v>1.5182217371632875E-2</v>
      </c>
      <c r="X2964" s="407">
        <f t="shared" si="100"/>
        <v>1.2502541276576684E-4</v>
      </c>
      <c r="Z2964" s="400" t="s">
        <v>36</v>
      </c>
      <c r="AA2964" s="413">
        <v>52321</v>
      </c>
      <c r="AB2964" s="406">
        <v>1.5450154833934684E-2</v>
      </c>
      <c r="AC2964" s="406">
        <v>1.5403260166728936E-2</v>
      </c>
      <c r="AD2964" s="407">
        <f t="shared" si="101"/>
        <v>0.46894667205747698</v>
      </c>
    </row>
    <row r="2965" spans="20:30" x14ac:dyDescent="0.2">
      <c r="T2965" s="400" t="s">
        <v>36</v>
      </c>
      <c r="U2965" s="413">
        <v>52328</v>
      </c>
      <c r="V2965" s="406">
        <v>1.5181075041307994E-2</v>
      </c>
      <c r="W2965" s="406">
        <v>1.5181061729685452E-2</v>
      </c>
      <c r="X2965" s="407">
        <f t="shared" si="100"/>
        <v>1.3311622542103163E-4</v>
      </c>
      <c r="Z2965" s="400" t="s">
        <v>36</v>
      </c>
      <c r="AA2965" s="413">
        <v>52328</v>
      </c>
      <c r="AB2965" s="406">
        <v>1.5449500237267492E-2</v>
      </c>
      <c r="AC2965" s="406">
        <v>1.54024669425111E-2</v>
      </c>
      <c r="AD2965" s="407">
        <f t="shared" si="101"/>
        <v>0.47033294756391314</v>
      </c>
    </row>
    <row r="2966" spans="20:30" x14ac:dyDescent="0.2">
      <c r="T2966" s="400" t="s">
        <v>36</v>
      </c>
      <c r="U2966" s="413">
        <v>52335</v>
      </c>
      <c r="V2966" s="406">
        <v>1.5179906618619333E-2</v>
      </c>
      <c r="W2966" s="406">
        <v>1.5179892603557496E-2</v>
      </c>
      <c r="X2966" s="407">
        <f t="shared" si="100"/>
        <v>1.4015061836764042E-4</v>
      </c>
      <c r="Z2966" s="400" t="s">
        <v>36</v>
      </c>
      <c r="AA2966" s="413">
        <v>52335</v>
      </c>
      <c r="AB2966" s="406">
        <v>1.5448799861989757E-2</v>
      </c>
      <c r="AC2966" s="406">
        <v>1.5401632340018914E-2</v>
      </c>
      <c r="AD2966" s="407">
        <f t="shared" si="101"/>
        <v>0.47167521970842285</v>
      </c>
    </row>
    <row r="2967" spans="20:30" x14ac:dyDescent="0.2">
      <c r="T2967" s="400" t="s">
        <v>36</v>
      </c>
      <c r="U2967" s="413">
        <v>52342</v>
      </c>
      <c r="V2967" s="406">
        <v>1.5178724593641337E-2</v>
      </c>
      <c r="W2967" s="406">
        <v>1.5178709981048404E-2</v>
      </c>
      <c r="X2967" s="407">
        <f t="shared" si="100"/>
        <v>1.4612592932547463E-4</v>
      </c>
      <c r="Z2967" s="400" t="s">
        <v>36</v>
      </c>
      <c r="AA2967" s="413">
        <v>52342</v>
      </c>
      <c r="AB2967" s="406">
        <v>1.5448053600224264E-2</v>
      </c>
      <c r="AC2967" s="406">
        <v>1.5400756264963521E-2</v>
      </c>
      <c r="AD2967" s="407">
        <f t="shared" si="101"/>
        <v>0.47297335260742746</v>
      </c>
    </row>
    <row r="2968" spans="20:30" x14ac:dyDescent="0.2">
      <c r="T2968" s="400" t="s">
        <v>36</v>
      </c>
      <c r="U2968" s="413">
        <v>52349</v>
      </c>
      <c r="V2968" s="406">
        <v>1.5177528953849374E-2</v>
      </c>
      <c r="W2968" s="406">
        <v>1.5177513850003939E-2</v>
      </c>
      <c r="X2968" s="407">
        <f t="shared" si="100"/>
        <v>1.5103845434766283E-4</v>
      </c>
      <c r="Z2968" s="400" t="s">
        <v>36</v>
      </c>
      <c r="AA2968" s="413">
        <v>52349</v>
      </c>
      <c r="AB2968" s="406">
        <v>1.544726134403589E-2</v>
      </c>
      <c r="AC2968" s="406">
        <v>1.5399838623032912E-2</v>
      </c>
      <c r="AD2968" s="407">
        <f t="shared" si="101"/>
        <v>0.47422721002977897</v>
      </c>
    </row>
    <row r="2969" spans="20:30" x14ac:dyDescent="0.2">
      <c r="T2969" s="400" t="s">
        <v>36</v>
      </c>
      <c r="U2969" s="413">
        <v>52356</v>
      </c>
      <c r="V2969" s="406">
        <v>1.5176319686799734E-2</v>
      </c>
      <c r="W2969" s="406">
        <v>1.517630419824662E-2</v>
      </c>
      <c r="X2969" s="407">
        <f t="shared" si="100"/>
        <v>1.548855311367392E-4</v>
      </c>
      <c r="Z2969" s="400" t="s">
        <v>36</v>
      </c>
      <c r="AA2969" s="413">
        <v>52356</v>
      </c>
      <c r="AB2969" s="406">
        <v>1.5446422985535592E-2</v>
      </c>
      <c r="AC2969" s="406">
        <v>1.5398879319914875E-2</v>
      </c>
      <c r="AD2969" s="407">
        <f t="shared" si="101"/>
        <v>0.47543665620717113</v>
      </c>
    </row>
    <row r="2970" spans="20:30" x14ac:dyDescent="0.2">
      <c r="T2970" s="400" t="s">
        <v>36</v>
      </c>
      <c r="U2970" s="413">
        <v>52363</v>
      </c>
      <c r="V2970" s="406">
        <v>1.5175096779967591E-2</v>
      </c>
      <c r="W2970" s="406">
        <v>1.5175081013587284E-2</v>
      </c>
      <c r="X2970" s="407">
        <f t="shared" si="100"/>
        <v>1.5766380307216665E-4</v>
      </c>
      <c r="Z2970" s="400" t="s">
        <v>36</v>
      </c>
      <c r="AA2970" s="413">
        <v>52363</v>
      </c>
      <c r="AB2970" s="406">
        <v>1.544553841679938E-2</v>
      </c>
      <c r="AC2970" s="406">
        <v>1.5397878261331726E-2</v>
      </c>
      <c r="AD2970" s="407">
        <f t="shared" si="101"/>
        <v>0.47660155467654092</v>
      </c>
    </row>
    <row r="2971" spans="20:30" x14ac:dyDescent="0.2">
      <c r="T2971" s="400" t="s">
        <v>36</v>
      </c>
      <c r="U2971" s="413">
        <v>52370</v>
      </c>
      <c r="V2971" s="406">
        <v>1.517386022087449E-2</v>
      </c>
      <c r="W2971" s="406">
        <v>1.517384428387158E-2</v>
      </c>
      <c r="X2971" s="407">
        <f t="shared" si="100"/>
        <v>1.5937002910068609E-4</v>
      </c>
      <c r="Z2971" s="400" t="s">
        <v>36</v>
      </c>
      <c r="AA2971" s="413">
        <v>52370</v>
      </c>
      <c r="AB2971" s="406">
        <v>1.5444607529937957E-2</v>
      </c>
      <c r="AC2971" s="406">
        <v>1.5396835352936322E-2</v>
      </c>
      <c r="AD2971" s="407">
        <f t="shared" si="101"/>
        <v>0.47772177001635319</v>
      </c>
    </row>
    <row r="2972" spans="20:30" x14ac:dyDescent="0.2">
      <c r="T2972" s="400" t="s">
        <v>36</v>
      </c>
      <c r="U2972" s="413">
        <v>52377</v>
      </c>
      <c r="V2972" s="406">
        <v>1.5172609997018943E-2</v>
      </c>
      <c r="W2972" s="406">
        <v>1.5172593996898966E-2</v>
      </c>
      <c r="X2972" s="407">
        <f t="shared" si="100"/>
        <v>1.6000119977196969E-4</v>
      </c>
      <c r="Z2972" s="400" t="s">
        <v>36</v>
      </c>
      <c r="AA2972" s="413">
        <v>52377</v>
      </c>
      <c r="AB2972" s="406">
        <v>1.5443630217004142E-2</v>
      </c>
      <c r="AC2972" s="406">
        <v>1.5395750500474136E-2</v>
      </c>
      <c r="AD2972" s="407">
        <f t="shared" si="101"/>
        <v>0.47879716530006139</v>
      </c>
    </row>
    <row r="2973" spans="20:30" x14ac:dyDescent="0.2">
      <c r="T2973" s="400" t="s">
        <v>36</v>
      </c>
      <c r="U2973" s="413">
        <v>52384</v>
      </c>
      <c r="V2973" s="406">
        <v>1.517134609592234E-2</v>
      </c>
      <c r="W2973" s="406">
        <v>1.5171330140503359E-2</v>
      </c>
      <c r="X2973" s="407">
        <f t="shared" si="100"/>
        <v>1.5955418980820313E-4</v>
      </c>
      <c r="Z2973" s="400" t="s">
        <v>36</v>
      </c>
      <c r="AA2973" s="413">
        <v>52384</v>
      </c>
      <c r="AB2973" s="406">
        <v>1.544260637013139E-2</v>
      </c>
      <c r="AC2973" s="406">
        <v>1.5394623609597671E-2</v>
      </c>
      <c r="AD2973" s="407">
        <f t="shared" si="101"/>
        <v>0.47982760533719571</v>
      </c>
    </row>
    <row r="2974" spans="20:30" x14ac:dyDescent="0.2">
      <c r="T2974" s="400" t="s">
        <v>36</v>
      </c>
      <c r="U2974" s="413">
        <v>52391</v>
      </c>
      <c r="V2974" s="406">
        <v>1.5170068505106191E-2</v>
      </c>
      <c r="W2974" s="406">
        <v>1.5170052702507215E-2</v>
      </c>
      <c r="X2974" s="407">
        <f t="shared" si="100"/>
        <v>1.5802598975905857E-4</v>
      </c>
      <c r="Z2974" s="400" t="s">
        <v>36</v>
      </c>
      <c r="AA2974" s="413">
        <v>52391</v>
      </c>
      <c r="AB2974" s="406">
        <v>1.5441535881395279E-2</v>
      </c>
      <c r="AC2974" s="406">
        <v>1.5393454586028898E-2</v>
      </c>
      <c r="AD2974" s="407">
        <f t="shared" si="101"/>
        <v>0.48081295366380827</v>
      </c>
    </row>
    <row r="2975" spans="20:30" x14ac:dyDescent="0.2">
      <c r="T2975" s="400" t="s">
        <v>36</v>
      </c>
      <c r="U2975" s="413">
        <v>52398</v>
      </c>
      <c r="V2975" s="406">
        <v>1.5168777212057357E-2</v>
      </c>
      <c r="W2975" s="406">
        <v>1.5168761670744643E-2</v>
      </c>
      <c r="X2975" s="407">
        <f t="shared" si="100"/>
        <v>1.5541312714181799E-4</v>
      </c>
      <c r="Z2975" s="400" t="s">
        <v>36</v>
      </c>
      <c r="AA2975" s="413">
        <v>52398</v>
      </c>
      <c r="AB2975" s="406">
        <v>1.5440418642882913E-2</v>
      </c>
      <c r="AC2975" s="406">
        <v>1.5392243335443473E-2</v>
      </c>
      <c r="AD2975" s="407">
        <f t="shared" si="101"/>
        <v>0.48175307439439485</v>
      </c>
    </row>
    <row r="2976" spans="20:30" x14ac:dyDescent="0.2">
      <c r="T2976" s="400" t="s">
        <v>36</v>
      </c>
      <c r="U2976" s="413">
        <v>52405</v>
      </c>
      <c r="V2976" s="406">
        <v>1.5167472204308896E-2</v>
      </c>
      <c r="W2976" s="406">
        <v>1.516745703303808E-2</v>
      </c>
      <c r="X2976" s="407">
        <f t="shared" si="100"/>
        <v>1.5171270816016769E-4</v>
      </c>
      <c r="Z2976" s="400" t="s">
        <v>36</v>
      </c>
      <c r="AA2976" s="413">
        <v>52405</v>
      </c>
      <c r="AB2976" s="406">
        <v>1.54392545466696E-2</v>
      </c>
      <c r="AC2976" s="406">
        <v>1.5390989763563147E-2</v>
      </c>
      <c r="AD2976" s="407">
        <f t="shared" si="101"/>
        <v>0.48264783106452203</v>
      </c>
    </row>
    <row r="2977" spans="20:30" x14ac:dyDescent="0.2">
      <c r="T2977" s="400" t="s">
        <v>36</v>
      </c>
      <c r="U2977" s="413">
        <v>52412</v>
      </c>
      <c r="V2977" s="406">
        <v>1.5166153469359085E-2</v>
      </c>
      <c r="W2977" s="406">
        <v>1.5166138777198329E-2</v>
      </c>
      <c r="X2977" s="407">
        <f t="shared" si="100"/>
        <v>1.4692160755364059E-4</v>
      </c>
      <c r="Z2977" s="400" t="s">
        <v>36</v>
      </c>
      <c r="AA2977" s="413">
        <v>52412</v>
      </c>
      <c r="AB2977" s="406">
        <v>1.5438043484888345E-2</v>
      </c>
      <c r="AC2977" s="406">
        <v>1.5389693776063217E-2</v>
      </c>
      <c r="AD2977" s="407">
        <f t="shared" si="101"/>
        <v>0.48349708825128412</v>
      </c>
    </row>
    <row r="2978" spans="20:30" x14ac:dyDescent="0.2">
      <c r="T2978" s="400" t="s">
        <v>36</v>
      </c>
      <c r="U2978" s="413">
        <v>52419</v>
      </c>
      <c r="V2978" s="406">
        <v>1.5164820994717684E-2</v>
      </c>
      <c r="W2978" s="406">
        <v>1.5164806891059245E-2</v>
      </c>
      <c r="X2978" s="407">
        <f t="shared" si="100"/>
        <v>1.4103658439040823E-4</v>
      </c>
      <c r="Z2978" s="400" t="s">
        <v>36</v>
      </c>
      <c r="AA2978" s="413">
        <v>52419</v>
      </c>
      <c r="AB2978" s="406">
        <v>1.5436785349579327E-2</v>
      </c>
      <c r="AC2978" s="406">
        <v>1.5388355278618778E-2</v>
      </c>
      <c r="AD2978" s="407">
        <f t="shared" si="101"/>
        <v>0.48430070960548549</v>
      </c>
    </row>
    <row r="2979" spans="20:30" x14ac:dyDescent="0.2">
      <c r="T2979" s="400" t="s">
        <v>36</v>
      </c>
      <c r="U2979" s="413">
        <v>52426</v>
      </c>
      <c r="V2979" s="406">
        <v>1.5163474767883208E-2</v>
      </c>
      <c r="W2979" s="406">
        <v>1.5163461362443441E-2</v>
      </c>
      <c r="X2979" s="407">
        <f t="shared" si="100"/>
        <v>1.340543976692532E-4</v>
      </c>
      <c r="Z2979" s="400" t="s">
        <v>36</v>
      </c>
      <c r="AA2979" s="413">
        <v>52426</v>
      </c>
      <c r="AB2979" s="406">
        <v>1.5435480032887109E-2</v>
      </c>
      <c r="AC2979" s="406">
        <v>1.5386974176986191E-2</v>
      </c>
      <c r="AD2979" s="407">
        <f t="shared" si="101"/>
        <v>0.48505855900918615</v>
      </c>
    </row>
    <row r="2980" spans="20:30" x14ac:dyDescent="0.2">
      <c r="T2980" s="400" t="s">
        <v>36</v>
      </c>
      <c r="U2980" s="413">
        <v>52433</v>
      </c>
      <c r="V2980" s="406">
        <v>1.5162114776400244E-2</v>
      </c>
      <c r="W2980" s="406">
        <v>1.516210217917331E-2</v>
      </c>
      <c r="X2980" s="407">
        <f t="shared" si="100"/>
        <v>1.2597226933461214E-4</v>
      </c>
      <c r="Z2980" s="400" t="s">
        <v>36</v>
      </c>
      <c r="AA2980" s="413">
        <v>52433</v>
      </c>
      <c r="AB2980" s="406">
        <v>1.5434127426851737E-2</v>
      </c>
      <c r="AC2980" s="406">
        <v>1.5385550376794154E-2</v>
      </c>
      <c r="AD2980" s="407">
        <f t="shared" si="101"/>
        <v>0.48577050057582383</v>
      </c>
    </row>
    <row r="2981" spans="20:30" x14ac:dyDescent="0.2">
      <c r="T2981" s="400" t="s">
        <v>36</v>
      </c>
      <c r="U2981" s="413">
        <v>52440</v>
      </c>
      <c r="V2981" s="406">
        <v>1.5160741007732166E-2</v>
      </c>
      <c r="W2981" s="406">
        <v>1.5160729329071048E-2</v>
      </c>
      <c r="X2981" s="407">
        <f t="shared" si="100"/>
        <v>1.1678661118036393E-4</v>
      </c>
      <c r="Z2981" s="400" t="s">
        <v>36</v>
      </c>
      <c r="AA2981" s="413">
        <v>52440</v>
      </c>
      <c r="AB2981" s="406">
        <v>1.5432727423605519E-2</v>
      </c>
      <c r="AC2981" s="406">
        <v>1.5384083783786829E-2</v>
      </c>
      <c r="AD2981" s="407">
        <f t="shared" si="101"/>
        <v>0.48643639818690343</v>
      </c>
    </row>
    <row r="2982" spans="20:30" x14ac:dyDescent="0.2">
      <c r="T2982" s="400" t="s">
        <v>36</v>
      </c>
      <c r="U2982" s="413">
        <v>52447</v>
      </c>
      <c r="V2982" s="406">
        <v>1.5159353449435111E-2</v>
      </c>
      <c r="W2982" s="406">
        <v>1.5159342799959017E-2</v>
      </c>
      <c r="X2982" s="407">
        <f t="shared" si="100"/>
        <v>1.0649476094373722E-4</v>
      </c>
      <c r="Z2982" s="400" t="s">
        <v>36</v>
      </c>
      <c r="AA2982" s="413">
        <v>52447</v>
      </c>
      <c r="AB2982" s="406">
        <v>1.5431279915199783E-2</v>
      </c>
      <c r="AC2982" s="406">
        <v>1.5382574303615833E-2</v>
      </c>
      <c r="AD2982" s="407">
        <f t="shared" si="101"/>
        <v>0.48705611583949732</v>
      </c>
    </row>
    <row r="2983" spans="20:30" x14ac:dyDescent="0.2">
      <c r="T2983" s="400" t="s">
        <v>36</v>
      </c>
      <c r="U2983" s="413">
        <v>52454</v>
      </c>
      <c r="V2983" s="406">
        <v>1.5157952089007502E-2</v>
      </c>
      <c r="W2983" s="406">
        <v>1.5157942579682898E-2</v>
      </c>
      <c r="X2983" s="407">
        <f t="shared" si="100"/>
        <v>9.5093246037930568E-5</v>
      </c>
      <c r="Z2983" s="400" t="s">
        <v>36</v>
      </c>
      <c r="AA2983" s="413">
        <v>52454</v>
      </c>
      <c r="AB2983" s="406">
        <v>1.54297847937785E-2</v>
      </c>
      <c r="AC2983" s="406">
        <v>1.5381021842025449E-2</v>
      </c>
      <c r="AD2983" s="407">
        <f t="shared" si="101"/>
        <v>0.48762951753050443</v>
      </c>
    </row>
    <row r="2984" spans="20:30" x14ac:dyDescent="0.2">
      <c r="T2984" s="400" t="s">
        <v>36</v>
      </c>
      <c r="U2984" s="413">
        <v>52461</v>
      </c>
      <c r="V2984" s="406">
        <v>1.5156536913935918E-2</v>
      </c>
      <c r="W2984" s="406">
        <v>1.5156528656041788E-2</v>
      </c>
      <c r="X2984" s="407">
        <f t="shared" si="100"/>
        <v>8.2578941306560294E-5</v>
      </c>
      <c r="Z2984" s="400" t="s">
        <v>36</v>
      </c>
      <c r="AA2984" s="413">
        <v>52461</v>
      </c>
      <c r="AB2984" s="406">
        <v>1.5428241951381047E-2</v>
      </c>
      <c r="AC2984" s="406">
        <v>1.5379426304678544E-2</v>
      </c>
      <c r="AD2984" s="407">
        <f t="shared" si="101"/>
        <v>0.48815646702502979</v>
      </c>
    </row>
    <row r="2985" spans="20:30" x14ac:dyDescent="0.2">
      <c r="T2985" s="400" t="s">
        <v>36</v>
      </c>
      <c r="U2985" s="413">
        <v>52468</v>
      </c>
      <c r="V2985" s="406">
        <v>1.5155107911753309E-2</v>
      </c>
      <c r="W2985" s="406">
        <v>1.5155101016869588E-2</v>
      </c>
      <c r="X2985" s="407">
        <f t="shared" si="100"/>
        <v>6.8948837212562397E-5</v>
      </c>
      <c r="Z2985" s="400" t="s">
        <v>36</v>
      </c>
      <c r="AA2985" s="413">
        <v>52468</v>
      </c>
      <c r="AB2985" s="406">
        <v>1.5426651280116204E-2</v>
      </c>
      <c r="AC2985" s="406">
        <v>1.5377787597272688E-2</v>
      </c>
      <c r="AD2985" s="407">
        <f t="shared" si="101"/>
        <v>0.48863682843515788</v>
      </c>
    </row>
    <row r="2986" spans="20:30" x14ac:dyDescent="0.2">
      <c r="T2986" s="400" t="s">
        <v>36</v>
      </c>
      <c r="U2986" s="413">
        <v>52475</v>
      </c>
      <c r="V2986" s="406">
        <v>1.5153665069969461E-2</v>
      </c>
      <c r="W2986" s="406">
        <v>1.5153659649988615E-2</v>
      </c>
      <c r="X2986" s="407">
        <f t="shared" si="100"/>
        <v>5.4199808460775323E-5</v>
      </c>
      <c r="Z2986" s="400" t="s">
        <v>36</v>
      </c>
      <c r="AA2986" s="413">
        <v>52475</v>
      </c>
      <c r="AB2986" s="406">
        <v>1.5425012672092597E-2</v>
      </c>
      <c r="AC2986" s="406">
        <v>1.5376105625516903E-2</v>
      </c>
      <c r="AD2986" s="407">
        <f t="shared" si="101"/>
        <v>0.48907046575693769</v>
      </c>
    </row>
    <row r="2987" spans="20:30" x14ac:dyDescent="0.2">
      <c r="T2987" s="400" t="s">
        <v>36</v>
      </c>
      <c r="U2987" s="413">
        <v>52482</v>
      </c>
      <c r="V2987" s="406">
        <v>1.5152208376071088E-2</v>
      </c>
      <c r="W2987" s="406">
        <v>1.5152204543209683E-2</v>
      </c>
      <c r="X2987" s="407">
        <f t="shared" si="100"/>
        <v>3.8328614049981669E-5</v>
      </c>
      <c r="Z2987" s="400" t="s">
        <v>36</v>
      </c>
      <c r="AA2987" s="413">
        <v>52482</v>
      </c>
      <c r="AB2987" s="406">
        <v>1.5423326019372505E-2</v>
      </c>
      <c r="AC2987" s="406">
        <v>1.5374380295097035E-2</v>
      </c>
      <c r="AD2987" s="407">
        <f t="shared" si="101"/>
        <v>0.48945724275469349</v>
      </c>
    </row>
    <row r="2988" spans="20:30" x14ac:dyDescent="0.2">
      <c r="T2988" s="400" t="s">
        <v>36</v>
      </c>
      <c r="U2988" s="413">
        <v>52489</v>
      </c>
      <c r="V2988" s="406">
        <v>1.5150737817602502E-2</v>
      </c>
      <c r="W2988" s="406">
        <v>1.5150735684389629E-2</v>
      </c>
      <c r="X2988" s="407">
        <f t="shared" si="100"/>
        <v>2.1332128737061584E-5</v>
      </c>
      <c r="Z2988" s="400" t="s">
        <v>36</v>
      </c>
      <c r="AA2988" s="413">
        <v>52489</v>
      </c>
      <c r="AB2988" s="406">
        <v>1.5421591214075664E-2</v>
      </c>
      <c r="AC2988" s="406">
        <v>1.537261151168696E-2</v>
      </c>
      <c r="AD2988" s="407">
        <f t="shared" si="101"/>
        <v>0.48979702388703833</v>
      </c>
    </row>
    <row r="2989" spans="20:30" x14ac:dyDescent="0.2">
      <c r="T2989" s="400" t="s">
        <v>36</v>
      </c>
      <c r="U2989" s="413">
        <v>52496</v>
      </c>
      <c r="V2989" s="406">
        <v>1.5149253382050306E-2</v>
      </c>
      <c r="W2989" s="406">
        <v>1.5149253061327585E-2</v>
      </c>
      <c r="X2989" s="407">
        <f t="shared" si="100"/>
        <v>3.2072272095062804E-6</v>
      </c>
      <c r="Z2989" s="400" t="s">
        <v>36</v>
      </c>
      <c r="AA2989" s="413">
        <v>52496</v>
      </c>
      <c r="AB2989" s="406">
        <v>1.541980814825239E-2</v>
      </c>
      <c r="AC2989" s="406">
        <v>1.5370799181030065E-2</v>
      </c>
      <c r="AD2989" s="407">
        <f t="shared" si="101"/>
        <v>0.49008967222324495</v>
      </c>
    </row>
    <row r="2990" spans="20:30" x14ac:dyDescent="0.2">
      <c r="T2990" s="400" t="s">
        <v>36</v>
      </c>
      <c r="U2990" s="413">
        <v>52503</v>
      </c>
      <c r="V2990" s="406">
        <v>1.5147755056936073E-2</v>
      </c>
      <c r="W2990" s="406">
        <v>1.514775666184608E-2</v>
      </c>
      <c r="X2990" s="407">
        <f t="shared" si="100"/>
        <v>-1.6049100069748246E-5</v>
      </c>
      <c r="Z2990" s="400" t="s">
        <v>36</v>
      </c>
      <c r="AA2990" s="413">
        <v>52503</v>
      </c>
      <c r="AB2990" s="406">
        <v>1.5417976714057292E-2</v>
      </c>
      <c r="AC2990" s="406">
        <v>1.5368943208788862E-2</v>
      </c>
      <c r="AD2990" s="407">
        <f t="shared" si="101"/>
        <v>0.49033505268429933</v>
      </c>
    </row>
    <row r="2991" spans="20:30" x14ac:dyDescent="0.2">
      <c r="T2991" s="400" t="s">
        <v>36</v>
      </c>
      <c r="U2991" s="413">
        <v>52510</v>
      </c>
      <c r="V2991" s="406">
        <v>1.5146242829769181E-2</v>
      </c>
      <c r="W2991" s="406">
        <v>1.5146246473778588E-2</v>
      </c>
      <c r="X2991" s="407">
        <f t="shared" si="100"/>
        <v>-3.6440094067224926E-5</v>
      </c>
      <c r="Z2991" s="400" t="s">
        <v>36</v>
      </c>
      <c r="AA2991" s="413">
        <v>52510</v>
      </c>
      <c r="AB2991" s="406">
        <v>1.5416096803516886E-2</v>
      </c>
      <c r="AC2991" s="406">
        <v>1.536704350065983E-2</v>
      </c>
      <c r="AD2991" s="407">
        <f t="shared" si="101"/>
        <v>0.49053302857055697</v>
      </c>
    </row>
    <row r="2992" spans="20:30" x14ac:dyDescent="0.2">
      <c r="T2992" s="400" t="s">
        <v>36</v>
      </c>
      <c r="U2992" s="413">
        <v>52517</v>
      </c>
      <c r="V2992" s="406">
        <v>1.5144716688048031E-2</v>
      </c>
      <c r="W2992" s="406">
        <v>1.5144722484959187E-2</v>
      </c>
      <c r="X2992" s="407">
        <f t="shared" si="100"/>
        <v>-5.7969111559585951E-5</v>
      </c>
      <c r="Z2992" s="400" t="s">
        <v>36</v>
      </c>
      <c r="AA2992" s="413">
        <v>52517</v>
      </c>
      <c r="AB2992" s="406">
        <v>1.5414168308762327E-2</v>
      </c>
      <c r="AC2992" s="406">
        <v>1.5365099962351535E-2</v>
      </c>
      <c r="AD2992" s="407">
        <f t="shared" si="101"/>
        <v>0.49068346410791747</v>
      </c>
    </row>
    <row r="2993" spans="20:30" x14ac:dyDescent="0.2">
      <c r="T2993" s="400" t="s">
        <v>36</v>
      </c>
      <c r="U2993" s="413">
        <v>52524</v>
      </c>
      <c r="V2993" s="406">
        <v>1.5143176619305379E-2</v>
      </c>
      <c r="W2993" s="406">
        <v>1.514318468318687E-2</v>
      </c>
      <c r="X2993" s="407">
        <f t="shared" si="100"/>
        <v>-8.0638814913686074E-5</v>
      </c>
      <c r="Z2993" s="400" t="s">
        <v>36</v>
      </c>
      <c r="AA2993" s="413">
        <v>52524</v>
      </c>
      <c r="AB2993" s="406">
        <v>1.5412191121854825E-2</v>
      </c>
      <c r="AC2993" s="406">
        <v>1.5363112499548904E-2</v>
      </c>
      <c r="AD2993" s="407">
        <f t="shared" si="101"/>
        <v>0.49078622305921349</v>
      </c>
    </row>
    <row r="2994" spans="20:30" x14ac:dyDescent="0.2">
      <c r="T2994" s="400" t="s">
        <v>36</v>
      </c>
      <c r="U2994" s="413">
        <v>52531</v>
      </c>
      <c r="V2994" s="406">
        <v>1.5141622611039438E-2</v>
      </c>
      <c r="W2994" s="406">
        <v>1.5141633056307094E-2</v>
      </c>
      <c r="X2994" s="407">
        <f t="shared" si="100"/>
        <v>-1.0445267656020163E-4</v>
      </c>
      <c r="Z2994" s="400" t="s">
        <v>36</v>
      </c>
      <c r="AA2994" s="413">
        <v>52531</v>
      </c>
      <c r="AB2994" s="406">
        <v>1.5410165134913476E-2</v>
      </c>
      <c r="AC2994" s="406">
        <v>1.5361081017948496E-2</v>
      </c>
      <c r="AD2994" s="407">
        <f t="shared" si="101"/>
        <v>0.4908411696498069</v>
      </c>
    </row>
    <row r="2995" spans="20:30" x14ac:dyDescent="0.2">
      <c r="T2995" s="400" t="s">
        <v>36</v>
      </c>
      <c r="U2995" s="413">
        <v>52538</v>
      </c>
      <c r="V2995" s="406">
        <v>1.514005465073646E-2</v>
      </c>
      <c r="W2995" s="406">
        <v>1.5140067592118646E-2</v>
      </c>
      <c r="X2995" s="407">
        <f t="shared" si="100"/>
        <v>-1.2941382186368311E-4</v>
      </c>
      <c r="Z2995" s="400" t="s">
        <v>36</v>
      </c>
      <c r="AA2995" s="413">
        <v>52538</v>
      </c>
      <c r="AB2995" s="406">
        <v>1.5408090240022154E-2</v>
      </c>
      <c r="AC2995" s="406">
        <v>1.5359005423246386E-2</v>
      </c>
      <c r="AD2995" s="407">
        <f t="shared" si="101"/>
        <v>0.49084816775768136</v>
      </c>
    </row>
    <row r="2996" spans="20:30" x14ac:dyDescent="0.2">
      <c r="T2996" s="400" t="s">
        <v>36</v>
      </c>
      <c r="U2996" s="413">
        <v>52545</v>
      </c>
      <c r="V2996" s="406">
        <v>1.5138472725952675E-2</v>
      </c>
      <c r="W2996" s="406">
        <v>1.5138488278490278E-2</v>
      </c>
      <c r="X2996" s="407">
        <f t="shared" si="100"/>
        <v>-1.555253760325559E-4</v>
      </c>
      <c r="Z2996" s="400" t="s">
        <v>36</v>
      </c>
      <c r="AA2996" s="413">
        <v>52545</v>
      </c>
      <c r="AB2996" s="406">
        <v>1.5405966329265101E-2</v>
      </c>
      <c r="AC2996" s="406">
        <v>1.5356885621139056E-2</v>
      </c>
      <c r="AD2996" s="407">
        <f t="shared" si="101"/>
        <v>0.49080708126045602</v>
      </c>
    </row>
    <row r="2997" spans="20:30" x14ac:dyDescent="0.2">
      <c r="T2997" s="400" t="s">
        <v>36</v>
      </c>
      <c r="U2997" s="413">
        <v>52552</v>
      </c>
      <c r="V2997" s="406">
        <v>1.513687682417458E-2</v>
      </c>
      <c r="W2997" s="406">
        <v>1.5136895103186297E-2</v>
      </c>
      <c r="X2997" s="407">
        <f t="shared" si="100"/>
        <v>-1.8279011717442506E-4</v>
      </c>
      <c r="Z2997" s="400" t="s">
        <v>36</v>
      </c>
      <c r="AA2997" s="413">
        <v>52552</v>
      </c>
      <c r="AB2997" s="406">
        <v>1.5403793294726145E-2</v>
      </c>
      <c r="AC2997" s="406">
        <v>1.5354721517322594E-2</v>
      </c>
      <c r="AD2997" s="407">
        <f t="shared" si="101"/>
        <v>0.49071777403550743</v>
      </c>
    </row>
    <row r="2998" spans="20:30" x14ac:dyDescent="0.2">
      <c r="T2998" s="400" t="s">
        <v>36</v>
      </c>
      <c r="U2998" s="413">
        <v>52559</v>
      </c>
      <c r="V2998" s="406">
        <v>1.513526693291155E-2</v>
      </c>
      <c r="W2998" s="406">
        <v>1.513528805408648E-2</v>
      </c>
      <c r="X2998" s="407">
        <f t="shared" si="100"/>
        <v>-2.1121174930555098E-4</v>
      </c>
      <c r="Z2998" s="400" t="s">
        <v>36</v>
      </c>
      <c r="AA2998" s="413">
        <v>52559</v>
      </c>
      <c r="AB2998" s="406">
        <v>1.5401571028523417E-2</v>
      </c>
      <c r="AC2998" s="406">
        <v>1.5352513017481119E-2</v>
      </c>
      <c r="AD2998" s="407">
        <f t="shared" si="101"/>
        <v>0.49058011042298411</v>
      </c>
    </row>
    <row r="2999" spans="20:30" x14ac:dyDescent="0.2">
      <c r="T2999" s="400" t="s">
        <v>36</v>
      </c>
      <c r="U2999" s="413">
        <v>52566</v>
      </c>
      <c r="V2999" s="406">
        <v>1.5133643039661899E-2</v>
      </c>
      <c r="W2999" s="406">
        <v>1.5133667118990094E-2</v>
      </c>
      <c r="X2999" s="407">
        <f t="shared" si="100"/>
        <v>-2.4079328194565042E-4</v>
      </c>
      <c r="Z2999" s="400" t="s">
        <v>36</v>
      </c>
      <c r="AA2999" s="413">
        <v>52566</v>
      </c>
      <c r="AB2999" s="406">
        <v>1.5399299422705962E-2</v>
      </c>
      <c r="AC2999" s="406">
        <v>1.5350260027345452E-2</v>
      </c>
      <c r="AD2999" s="407">
        <f t="shared" si="101"/>
        <v>0.49039395360510674</v>
      </c>
    </row>
    <row r="3000" spans="20:30" x14ac:dyDescent="0.2">
      <c r="T3000" s="400" t="s">
        <v>36</v>
      </c>
      <c r="U3000" s="413">
        <v>52573</v>
      </c>
      <c r="V3000" s="406">
        <v>1.5132005131969875E-2</v>
      </c>
      <c r="W3000" s="406">
        <v>1.5132032285707619E-2</v>
      </c>
      <c r="X3000" s="407">
        <f t="shared" si="100"/>
        <v>-2.715373774442309E-4</v>
      </c>
      <c r="Z3000" s="400" t="s">
        <v>36</v>
      </c>
      <c r="AA3000" s="413">
        <v>52573</v>
      </c>
      <c r="AB3000" s="406">
        <v>1.5396978369403347E-2</v>
      </c>
      <c r="AC3000" s="406">
        <v>1.5347962452553333E-2</v>
      </c>
      <c r="AD3000" s="407">
        <f t="shared" si="101"/>
        <v>0.49015916850013785</v>
      </c>
    </row>
    <row r="3001" spans="20:30" x14ac:dyDescent="0.2">
      <c r="T3001" s="400" t="s">
        <v>36</v>
      </c>
      <c r="U3001" s="413">
        <v>52580</v>
      </c>
      <c r="V3001" s="406">
        <v>1.5130353197310436E-2</v>
      </c>
      <c r="W3001" s="406">
        <v>1.5130383542084415E-2</v>
      </c>
      <c r="X3001" s="407">
        <f t="shared" si="100"/>
        <v>-3.0344773978285833E-4</v>
      </c>
      <c r="Z3001" s="400" t="s">
        <v>36</v>
      </c>
      <c r="AA3001" s="413">
        <v>52580</v>
      </c>
      <c r="AB3001" s="406">
        <v>1.539460776071043E-2</v>
      </c>
      <c r="AC3001" s="406">
        <v>1.5345620198858293E-2</v>
      </c>
      <c r="AD3001" s="407">
        <f t="shared" si="101"/>
        <v>0.4898756185213633</v>
      </c>
    </row>
    <row r="3002" spans="20:30" x14ac:dyDescent="0.2">
      <c r="T3002" s="400" t="s">
        <v>36</v>
      </c>
      <c r="U3002" s="413">
        <v>52587</v>
      </c>
      <c r="V3002" s="406">
        <v>1.5128687223227638E-2</v>
      </c>
      <c r="W3002" s="406">
        <v>1.5128720875942341E-2</v>
      </c>
      <c r="X3002" s="407">
        <f t="shared" si="100"/>
        <v>-3.3652714703444331E-4</v>
      </c>
      <c r="Z3002" s="400" t="s">
        <v>36</v>
      </c>
      <c r="AA3002" s="413">
        <v>52587</v>
      </c>
      <c r="AB3002" s="406">
        <v>1.5392187488675246E-2</v>
      </c>
      <c r="AC3002" s="406">
        <v>1.5343233171909203E-2</v>
      </c>
      <c r="AD3002" s="407">
        <f t="shared" si="101"/>
        <v>0.48954316766042572</v>
      </c>
    </row>
    <row r="3003" spans="20:30" x14ac:dyDescent="0.2">
      <c r="T3003" s="400" t="s">
        <v>36</v>
      </c>
      <c r="U3003" s="413">
        <v>52594</v>
      </c>
      <c r="V3003" s="406">
        <v>1.5127007197208156E-2</v>
      </c>
      <c r="W3003" s="406">
        <v>1.5127044275092186E-2</v>
      </c>
      <c r="X3003" s="407">
        <f t="shared" si="100"/>
        <v>-3.7077884030428665E-4</v>
      </c>
      <c r="Z3003" s="400" t="s">
        <v>36</v>
      </c>
      <c r="AA3003" s="413">
        <v>52594</v>
      </c>
      <c r="AB3003" s="406">
        <v>1.5389717445427239E-2</v>
      </c>
      <c r="AC3003" s="406">
        <v>1.5340801277436361E-2</v>
      </c>
      <c r="AD3003" s="407">
        <f t="shared" si="101"/>
        <v>0.48916167990877696</v>
      </c>
    </row>
    <row r="3004" spans="20:30" x14ac:dyDescent="0.2">
      <c r="T3004" s="400" t="s">
        <v>36</v>
      </c>
      <c r="U3004" s="413">
        <v>52601</v>
      </c>
      <c r="V3004" s="406">
        <v>1.5148964886443687E-2</v>
      </c>
      <c r="W3004" s="406">
        <v>1.5149005570580657E-2</v>
      </c>
      <c r="X3004" s="407">
        <f t="shared" si="100"/>
        <v>-4.0684136970794982E-4</v>
      </c>
      <c r="Z3004" s="400" t="s">
        <v>36</v>
      </c>
      <c r="AA3004" s="413">
        <v>52601</v>
      </c>
      <c r="AB3004" s="406">
        <v>1.5411258817041579E-2</v>
      </c>
      <c r="AC3004" s="406">
        <v>1.5362309291187879E-2</v>
      </c>
      <c r="AD3004" s="407">
        <f t="shared" si="101"/>
        <v>0.48949525853700382</v>
      </c>
    </row>
    <row r="3005" spans="20:30" x14ac:dyDescent="0.2">
      <c r="T3005" s="400" t="s">
        <v>36</v>
      </c>
      <c r="U3005" s="413">
        <v>52608</v>
      </c>
      <c r="V3005" s="406">
        <v>1.5165039473489303E-2</v>
      </c>
      <c r="W3005" s="406">
        <v>1.516508387600096E-2</v>
      </c>
      <c r="X3005" s="407">
        <f t="shared" si="100"/>
        <v>-4.440251165707676E-4</v>
      </c>
      <c r="Z3005" s="400" t="s">
        <v>36</v>
      </c>
      <c r="AA3005" s="413">
        <v>52608</v>
      </c>
      <c r="AB3005" s="406">
        <v>1.5426777278294824E-2</v>
      </c>
      <c r="AC3005" s="406">
        <v>1.5377818405914217E-2</v>
      </c>
      <c r="AD3005" s="407">
        <f t="shared" si="101"/>
        <v>0.48958872380606977</v>
      </c>
    </row>
    <row r="3006" spans="20:30" x14ac:dyDescent="0.2">
      <c r="T3006" s="400" t="s">
        <v>36</v>
      </c>
      <c r="U3006" s="413">
        <v>52615</v>
      </c>
      <c r="V3006" s="406">
        <v>1.5163312498228354E-2</v>
      </c>
      <c r="W3006" s="406">
        <v>1.5163360689857819E-2</v>
      </c>
      <c r="X3006" s="407">
        <f t="shared" si="100"/>
        <v>-4.8191629464788832E-4</v>
      </c>
      <c r="Z3006" s="400" t="s">
        <v>36</v>
      </c>
      <c r="AA3006" s="413">
        <v>52615</v>
      </c>
      <c r="AB3006" s="406">
        <v>1.5424150095821057E-2</v>
      </c>
      <c r="AC3006" s="406">
        <v>1.5375244309933363E-2</v>
      </c>
      <c r="AD3006" s="407">
        <f t="shared" si="101"/>
        <v>0.48905785887693592</v>
      </c>
    </row>
    <row r="3007" spans="20:30" x14ac:dyDescent="0.2">
      <c r="T3007" s="400" t="s">
        <v>36</v>
      </c>
      <c r="U3007" s="413">
        <v>52622</v>
      </c>
      <c r="V3007" s="406">
        <v>1.5161792647600704E-2</v>
      </c>
      <c r="W3007" s="406">
        <v>1.5161841273206272E-2</v>
      </c>
      <c r="X3007" s="407">
        <f t="shared" si="100"/>
        <v>-4.8625605568106134E-4</v>
      </c>
      <c r="Z3007" s="400" t="s">
        <v>36</v>
      </c>
      <c r="AA3007" s="413">
        <v>52622</v>
      </c>
      <c r="AB3007" s="406">
        <v>1.5421472572933675E-2</v>
      </c>
      <c r="AC3007" s="406">
        <v>1.5372624845238736E-2</v>
      </c>
      <c r="AD3007" s="407">
        <f t="shared" si="101"/>
        <v>0.48847727694938459</v>
      </c>
    </row>
    <row r="3008" spans="20:30" x14ac:dyDescent="0.2">
      <c r="T3008" s="400" t="s">
        <v>36</v>
      </c>
      <c r="U3008" s="413">
        <v>52629</v>
      </c>
      <c r="V3008" s="406">
        <v>1.5160635501704097E-2</v>
      </c>
      <c r="W3008" s="406">
        <v>1.5160678840458583E-2</v>
      </c>
      <c r="X3008" s="407">
        <f t="shared" si="100"/>
        <v>-4.3338754486185738E-4</v>
      </c>
      <c r="Z3008" s="400" t="s">
        <v>36</v>
      </c>
      <c r="AA3008" s="413">
        <v>52629</v>
      </c>
      <c r="AB3008" s="406">
        <v>1.5418744601430587E-2</v>
      </c>
      <c r="AC3008" s="406">
        <v>1.5369959917266524E-2</v>
      </c>
      <c r="AD3008" s="407">
        <f t="shared" si="101"/>
        <v>0.48784684164063574</v>
      </c>
    </row>
    <row r="3009" spans="20:30" x14ac:dyDescent="0.2">
      <c r="T3009" s="400" t="s">
        <v>36</v>
      </c>
      <c r="U3009" s="413">
        <v>52636</v>
      </c>
      <c r="V3009" s="406">
        <v>1.5159473697369565E-2</v>
      </c>
      <c r="W3009" s="406">
        <v>1.5159511852941055E-2</v>
      </c>
      <c r="X3009" s="407">
        <f t="shared" si="100"/>
        <v>-3.8155571490533502E-4</v>
      </c>
      <c r="Z3009" s="400" t="s">
        <v>36</v>
      </c>
      <c r="AA3009" s="413">
        <v>52636</v>
      </c>
      <c r="AB3009" s="406">
        <v>1.5415966073132998E-2</v>
      </c>
      <c r="AC3009" s="406">
        <v>1.5367249431453012E-2</v>
      </c>
      <c r="AD3009" s="407">
        <f t="shared" si="101"/>
        <v>0.48716641679985917</v>
      </c>
    </row>
    <row r="3010" spans="20:30" x14ac:dyDescent="0.2">
      <c r="T3010" s="400" t="s">
        <v>36</v>
      </c>
      <c r="U3010" s="413">
        <v>52643</v>
      </c>
      <c r="V3010" s="406">
        <v>1.5158301093211823E-2</v>
      </c>
      <c r="W3010" s="406">
        <v>1.5158334266622867E-2</v>
      </c>
      <c r="X3010" s="407">
        <f t="shared" si="100"/>
        <v>-3.3173411044182255E-4</v>
      </c>
      <c r="Z3010" s="400" t="s">
        <v>36</v>
      </c>
      <c r="AA3010" s="413">
        <v>52643</v>
      </c>
      <c r="AB3010" s="406">
        <v>1.5413136879815241E-2</v>
      </c>
      <c r="AC3010" s="406">
        <v>1.5364493293245697E-2</v>
      </c>
      <c r="AD3010" s="407">
        <f t="shared" si="101"/>
        <v>0.48643586569543928</v>
      </c>
    </row>
    <row r="3011" spans="20:30" x14ac:dyDescent="0.2">
      <c r="T3011" s="400" t="s">
        <v>36</v>
      </c>
      <c r="U3011" s="413">
        <v>52650</v>
      </c>
      <c r="V3011" s="406">
        <v>1.5157117682579701E-2</v>
      </c>
      <c r="W3011" s="406">
        <v>1.5157146075491205E-2</v>
      </c>
      <c r="X3011" s="407">
        <f t="shared" si="100"/>
        <v>-2.8392911504554474E-4</v>
      </c>
      <c r="Z3011" s="400" t="s">
        <v>36</v>
      </c>
      <c r="AA3011" s="413">
        <v>52650</v>
      </c>
      <c r="AB3011" s="406">
        <v>1.54102569132516E-2</v>
      </c>
      <c r="AC3011" s="406">
        <v>1.5361691408045624E-2</v>
      </c>
      <c r="AD3011" s="407">
        <f t="shared" si="101"/>
        <v>0.48565505205976423</v>
      </c>
    </row>
    <row r="3012" spans="20:30" x14ac:dyDescent="0.2">
      <c r="T3012" s="400" t="s">
        <v>36</v>
      </c>
      <c r="U3012" s="413">
        <v>52657</v>
      </c>
      <c r="V3012" s="406">
        <v>1.5155923458903237E-2</v>
      </c>
      <c r="W3012" s="406">
        <v>1.515594727354483E-2</v>
      </c>
      <c r="X3012" s="407">
        <f t="shared" si="100"/>
        <v>-2.3814641593802865E-4</v>
      </c>
      <c r="Z3012" s="400" t="s">
        <v>36</v>
      </c>
      <c r="AA3012" s="413">
        <v>52657</v>
      </c>
      <c r="AB3012" s="406">
        <v>1.5407326065297411E-2</v>
      </c>
      <c r="AC3012" s="406">
        <v>1.5358843681334907E-2</v>
      </c>
      <c r="AD3012" s="407">
        <f t="shared" si="101"/>
        <v>0.48482383962503151</v>
      </c>
    </row>
    <row r="3013" spans="20:30" x14ac:dyDescent="0.2">
      <c r="T3013" s="400" t="s">
        <v>36</v>
      </c>
      <c r="U3013" s="413">
        <v>52664</v>
      </c>
      <c r="V3013" s="406">
        <v>1.5154718415554328E-2</v>
      </c>
      <c r="W3013" s="406">
        <v>1.5154737854782399E-2</v>
      </c>
      <c r="X3013" s="407">
        <f t="shared" si="100"/>
        <v>-1.9439228070988746E-4</v>
      </c>
      <c r="Z3013" s="400" t="s">
        <v>36</v>
      </c>
      <c r="AA3013" s="413">
        <v>52664</v>
      </c>
      <c r="AB3013" s="406">
        <v>1.5404344227680051E-2</v>
      </c>
      <c r="AC3013" s="406">
        <v>1.5355950018514189E-2</v>
      </c>
      <c r="AD3013" s="407">
        <f t="shared" si="101"/>
        <v>0.48394209165861929</v>
      </c>
    </row>
    <row r="3014" spans="20:30" x14ac:dyDescent="0.2">
      <c r="T3014" s="400" t="s">
        <v>36</v>
      </c>
      <c r="U3014" s="413">
        <v>52671</v>
      </c>
      <c r="V3014" s="406">
        <v>1.5153502545928404E-2</v>
      </c>
      <c r="W3014" s="406">
        <v>1.5153517813168069E-2</v>
      </c>
      <c r="X3014" s="407">
        <f t="shared" si="100"/>
        <v>-1.5267239665203713E-4</v>
      </c>
      <c r="Z3014" s="400" t="s">
        <v>36</v>
      </c>
      <c r="AA3014" s="413">
        <v>52671</v>
      </c>
      <c r="AB3014" s="406">
        <v>1.5401311292243135E-2</v>
      </c>
      <c r="AC3014" s="406">
        <v>1.5353010325042318E-2</v>
      </c>
      <c r="AD3014" s="407">
        <f t="shared" si="101"/>
        <v>0.48300967200817085</v>
      </c>
    </row>
    <row r="3015" spans="20:30" x14ac:dyDescent="0.2">
      <c r="T3015" s="400" t="s">
        <v>36</v>
      </c>
      <c r="U3015" s="413">
        <v>52678</v>
      </c>
      <c r="V3015" s="406">
        <v>1.5152275843420562E-2</v>
      </c>
      <c r="W3015" s="406">
        <v>1.5152287142735293E-2</v>
      </c>
      <c r="X3015" s="407">
        <f t="shared" si="100"/>
        <v>-1.12993147304008E-4</v>
      </c>
      <c r="Z3015" s="400" t="s">
        <v>36</v>
      </c>
      <c r="AA3015" s="413">
        <v>52678</v>
      </c>
      <c r="AB3015" s="406">
        <v>1.5398227150771727E-2</v>
      </c>
      <c r="AC3015" s="406">
        <v>1.5350024506342862E-2</v>
      </c>
      <c r="AD3015" s="407">
        <f t="shared" si="101"/>
        <v>0.48202644428865099</v>
      </c>
    </row>
    <row r="3016" spans="20:30" x14ac:dyDescent="0.2">
      <c r="T3016" s="400" t="s">
        <v>36</v>
      </c>
      <c r="U3016" s="413">
        <v>52685</v>
      </c>
      <c r="V3016" s="406">
        <v>1.515103830141439E-2</v>
      </c>
      <c r="W3016" s="406">
        <v>1.5151045837447997E-2</v>
      </c>
      <c r="X3016" s="407">
        <f t="shared" ref="X3016:X3079" si="102">(V3016-W3016)*10000</f>
        <v>-7.5360336061758293E-5</v>
      </c>
      <c r="Z3016" s="400" t="s">
        <v>36</v>
      </c>
      <c r="AA3016" s="413">
        <v>52685</v>
      </c>
      <c r="AB3016" s="406">
        <v>1.5395091695039231E-2</v>
      </c>
      <c r="AC3016" s="406">
        <v>1.534699246786256E-2</v>
      </c>
      <c r="AD3016" s="407">
        <f t="shared" ref="AD3016:AD3079" si="103">(AB3016-AC3016)*10000</f>
        <v>0.48099227176670933</v>
      </c>
    </row>
    <row r="3017" spans="20:30" x14ac:dyDescent="0.2">
      <c r="T3017" s="400" t="s">
        <v>36</v>
      </c>
      <c r="U3017" s="413">
        <v>52692</v>
      </c>
      <c r="V3017" s="406">
        <v>1.5149789913328276E-2</v>
      </c>
      <c r="W3017" s="406">
        <v>1.5149793891304894E-2</v>
      </c>
      <c r="X3017" s="407">
        <f t="shared" si="102"/>
        <v>-3.9779766182468368E-5</v>
      </c>
      <c r="Z3017" s="400" t="s">
        <v>36</v>
      </c>
      <c r="AA3017" s="413">
        <v>52692</v>
      </c>
      <c r="AB3017" s="406">
        <v>1.5391904816865263E-2</v>
      </c>
      <c r="AC3017" s="406">
        <v>1.5343914115047985E-2</v>
      </c>
      <c r="AD3017" s="407">
        <f t="shared" si="103"/>
        <v>0.47990701817277392</v>
      </c>
    </row>
    <row r="3018" spans="20:30" x14ac:dyDescent="0.2">
      <c r="T3018" s="400" t="s">
        <v>36</v>
      </c>
      <c r="U3018" s="413">
        <v>52699</v>
      </c>
      <c r="V3018" s="406">
        <v>1.5148530672510948E-2</v>
      </c>
      <c r="W3018" s="406">
        <v>1.5148531298304695E-2</v>
      </c>
      <c r="X3018" s="407">
        <f t="shared" si="102"/>
        <v>-6.2579374668358945E-6</v>
      </c>
      <c r="Z3018" s="400" t="s">
        <v>36</v>
      </c>
      <c r="AA3018" s="413">
        <v>52699</v>
      </c>
      <c r="AB3018" s="406">
        <v>1.5388666408022845E-2</v>
      </c>
      <c r="AC3018" s="406">
        <v>1.5340789353310751E-2</v>
      </c>
      <c r="AD3018" s="407">
        <f t="shared" si="103"/>
        <v>0.47877054712094219</v>
      </c>
    </row>
    <row r="3019" spans="20:30" x14ac:dyDescent="0.2">
      <c r="T3019" s="400" t="s">
        <v>36</v>
      </c>
      <c r="U3019" s="413">
        <v>52706</v>
      </c>
      <c r="V3019" s="406">
        <v>1.5147260572404099E-2</v>
      </c>
      <c r="W3019" s="406">
        <v>1.5147258052434595E-2</v>
      </c>
      <c r="X3019" s="407">
        <f t="shared" si="102"/>
        <v>2.5199695039002101E-5</v>
      </c>
      <c r="Z3019" s="400" t="s">
        <v>36</v>
      </c>
      <c r="AA3019" s="413">
        <v>52706</v>
      </c>
      <c r="AB3019" s="406">
        <v>1.538537636034297E-2</v>
      </c>
      <c r="AC3019" s="406">
        <v>1.5337618088097256E-2</v>
      </c>
      <c r="AD3019" s="407">
        <f t="shared" si="103"/>
        <v>0.47758272245713995</v>
      </c>
    </row>
    <row r="3020" spans="20:30" x14ac:dyDescent="0.2">
      <c r="T3020" s="400" t="s">
        <v>36</v>
      </c>
      <c r="U3020" s="413">
        <v>52713</v>
      </c>
      <c r="V3020" s="406">
        <v>1.5145979606356424E-2</v>
      </c>
      <c r="W3020" s="406">
        <v>1.5145974147704872E-2</v>
      </c>
      <c r="X3020" s="407">
        <f t="shared" si="102"/>
        <v>5.4586515516041878E-5</v>
      </c>
      <c r="Z3020" s="400" t="s">
        <v>36</v>
      </c>
      <c r="AA3020" s="413">
        <v>52713</v>
      </c>
      <c r="AB3020" s="406">
        <v>1.5382034565575053E-2</v>
      </c>
      <c r="AC3020" s="406">
        <v>1.5334400224842001E-2</v>
      </c>
      <c r="AD3020" s="407">
        <f t="shared" si="103"/>
        <v>0.47634340733052405</v>
      </c>
    </row>
    <row r="3021" spans="20:30" x14ac:dyDescent="0.2">
      <c r="T3021" s="400" t="s">
        <v>36</v>
      </c>
      <c r="U3021" s="413">
        <v>52720</v>
      </c>
      <c r="V3021" s="406">
        <v>1.5144687767797949E-2</v>
      </c>
      <c r="W3021" s="406">
        <v>1.5144679578067855E-2</v>
      </c>
      <c r="X3021" s="407">
        <f t="shared" si="102"/>
        <v>8.1897300937411321E-5</v>
      </c>
      <c r="Z3021" s="400" t="s">
        <v>36</v>
      </c>
      <c r="AA3021" s="413">
        <v>52720</v>
      </c>
      <c r="AB3021" s="406">
        <v>1.5378640915561289E-2</v>
      </c>
      <c r="AC3021" s="406">
        <v>1.5331135668991051E-2</v>
      </c>
      <c r="AD3021" s="407">
        <f t="shared" si="103"/>
        <v>0.47505246570237958</v>
      </c>
    </row>
    <row r="3022" spans="20:30" x14ac:dyDescent="0.2">
      <c r="T3022" s="400" t="s">
        <v>36</v>
      </c>
      <c r="U3022" s="413">
        <v>52727</v>
      </c>
      <c r="V3022" s="406">
        <v>1.5143385050077316E-2</v>
      </c>
      <c r="W3022" s="406">
        <v>1.5143374337556971E-2</v>
      </c>
      <c r="X3022" s="407">
        <f t="shared" si="102"/>
        <v>1.0712520344749454E-4</v>
      </c>
      <c r="Z3022" s="400" t="s">
        <v>36</v>
      </c>
      <c r="AA3022" s="413">
        <v>52727</v>
      </c>
      <c r="AB3022" s="406">
        <v>1.5375195302050691E-2</v>
      </c>
      <c r="AC3022" s="406">
        <v>1.5327824325990171E-2</v>
      </c>
      <c r="AD3022" s="407">
        <f t="shared" si="103"/>
        <v>0.47370976060520309</v>
      </c>
    </row>
    <row r="3023" spans="20:30" x14ac:dyDescent="0.2">
      <c r="T3023" s="400" t="s">
        <v>36</v>
      </c>
      <c r="U3023" s="413">
        <v>52734</v>
      </c>
      <c r="V3023" s="406">
        <v>1.5142071446612837E-2</v>
      </c>
      <c r="W3023" s="406">
        <v>1.5142058420147656E-2</v>
      </c>
      <c r="X3023" s="407">
        <f t="shared" si="102"/>
        <v>1.302646518083761E-4</v>
      </c>
      <c r="Z3023" s="400" t="s">
        <v>36</v>
      </c>
      <c r="AA3023" s="413">
        <v>52734</v>
      </c>
      <c r="AB3023" s="406">
        <v>1.5371697616884995E-2</v>
      </c>
      <c r="AC3023" s="406">
        <v>1.5324466101261827E-2</v>
      </c>
      <c r="AD3023" s="407">
        <f t="shared" si="103"/>
        <v>0.47231515623167436</v>
      </c>
    </row>
    <row r="3024" spans="20:30" x14ac:dyDescent="0.2">
      <c r="T3024" s="400" t="s">
        <v>36</v>
      </c>
      <c r="U3024" s="413">
        <v>52741</v>
      </c>
      <c r="V3024" s="406">
        <v>1.5140746950811478E-2</v>
      </c>
      <c r="W3024" s="406">
        <v>1.5140731819838818E-2</v>
      </c>
      <c r="X3024" s="407">
        <f t="shared" si="102"/>
        <v>1.5130972660579167E-4</v>
      </c>
      <c r="Z3024" s="400" t="s">
        <v>36</v>
      </c>
      <c r="AA3024" s="413">
        <v>52741</v>
      </c>
      <c r="AB3024" s="406">
        <v>1.5368147751824763E-2</v>
      </c>
      <c r="AC3024" s="406">
        <v>1.5321060900228587E-2</v>
      </c>
      <c r="AD3024" s="407">
        <f t="shared" si="103"/>
        <v>0.47086851596175527</v>
      </c>
    </row>
    <row r="3025" spans="20:30" x14ac:dyDescent="0.2">
      <c r="T3025" s="400" t="s">
        <v>36</v>
      </c>
      <c r="U3025" s="413">
        <v>52748</v>
      </c>
      <c r="V3025" s="406">
        <v>1.5139411556044978E-2</v>
      </c>
      <c r="W3025" s="406">
        <v>1.5139394530605747E-2</v>
      </c>
      <c r="X3025" s="407">
        <f t="shared" si="102"/>
        <v>1.7025439230308748E-4</v>
      </c>
      <c r="Z3025" s="400" t="s">
        <v>36</v>
      </c>
      <c r="AA3025" s="413">
        <v>52748</v>
      </c>
      <c r="AB3025" s="406">
        <v>1.5364545598676413E-2</v>
      </c>
      <c r="AC3025" s="406">
        <v>1.5317608628358898E-2</v>
      </c>
      <c r="AD3025" s="407">
        <f t="shared" si="103"/>
        <v>0.46936970317514731</v>
      </c>
    </row>
    <row r="3026" spans="20:30" x14ac:dyDescent="0.2">
      <c r="T3026" s="400" t="s">
        <v>36</v>
      </c>
      <c r="U3026" s="413">
        <v>52755</v>
      </c>
      <c r="V3026" s="406">
        <v>1.5138065255696944E-2</v>
      </c>
      <c r="W3026" s="406">
        <v>1.5138046546470409E-2</v>
      </c>
      <c r="X3026" s="407">
        <f t="shared" si="102"/>
        <v>1.8709226534338597E-4</v>
      </c>
      <c r="Z3026" s="400" t="s">
        <v>36</v>
      </c>
      <c r="AA3026" s="413">
        <v>52755</v>
      </c>
      <c r="AB3026" s="406">
        <v>1.5360891049234821E-2</v>
      </c>
      <c r="AC3026" s="406">
        <v>1.5314109191063295E-2</v>
      </c>
      <c r="AD3026" s="407">
        <f t="shared" si="103"/>
        <v>0.46781858171526108</v>
      </c>
    </row>
    <row r="3027" spans="20:30" x14ac:dyDescent="0.2">
      <c r="T3027" s="400" t="s">
        <v>36</v>
      </c>
      <c r="U3027" s="413">
        <v>52762</v>
      </c>
      <c r="V3027" s="406">
        <v>1.5136708043174012E-2</v>
      </c>
      <c r="W3027" s="406">
        <v>1.5136687861396568E-2</v>
      </c>
      <c r="X3027" s="407">
        <f t="shared" si="102"/>
        <v>2.0181777443672999E-4</v>
      </c>
      <c r="Z3027" s="400" t="s">
        <v>36</v>
      </c>
      <c r="AA3027" s="413">
        <v>52762</v>
      </c>
      <c r="AB3027" s="406">
        <v>1.5357183995317719E-2</v>
      </c>
      <c r="AC3027" s="406">
        <v>1.5310562493786792E-2</v>
      </c>
      <c r="AD3027" s="407">
        <f t="shared" si="103"/>
        <v>0.46621501530926324</v>
      </c>
    </row>
    <row r="3028" spans="20:30" x14ac:dyDescent="0.2">
      <c r="T3028" s="400" t="s">
        <v>36</v>
      </c>
      <c r="U3028" s="413">
        <v>52769</v>
      </c>
      <c r="V3028" s="406">
        <v>1.5135339911871243E-2</v>
      </c>
      <c r="W3028" s="406">
        <v>1.5135318469406045E-2</v>
      </c>
      <c r="X3028" s="407">
        <f t="shared" si="102"/>
        <v>2.1442465197515914E-4</v>
      </c>
      <c r="Z3028" s="400" t="s">
        <v>36</v>
      </c>
      <c r="AA3028" s="413">
        <v>52769</v>
      </c>
      <c r="AB3028" s="406">
        <v>1.5353424328673055E-2</v>
      </c>
      <c r="AC3028" s="406">
        <v>1.5306968441985907E-2</v>
      </c>
      <c r="AD3028" s="407">
        <f t="shared" si="103"/>
        <v>0.46455886687148118</v>
      </c>
    </row>
    <row r="3029" spans="20:30" x14ac:dyDescent="0.2">
      <c r="T3029" s="400" t="s">
        <v>36</v>
      </c>
      <c r="U3029" s="413">
        <v>52776</v>
      </c>
      <c r="V3029" s="406">
        <v>1.5133960855172353E-2</v>
      </c>
      <c r="W3029" s="406">
        <v>1.513393836446289E-2</v>
      </c>
      <c r="X3029" s="407">
        <f t="shared" si="102"/>
        <v>2.2490709463210412E-4</v>
      </c>
      <c r="Z3029" s="400" t="s">
        <v>36</v>
      </c>
      <c r="AA3029" s="413">
        <v>52776</v>
      </c>
      <c r="AB3029" s="406">
        <v>1.5349611941141707E-2</v>
      </c>
      <c r="AC3029" s="406">
        <v>1.5303326941059237E-2</v>
      </c>
      <c r="AD3029" s="407">
        <f t="shared" si="103"/>
        <v>0.46285000082470562</v>
      </c>
    </row>
    <row r="3030" spans="20:30" x14ac:dyDescent="0.2">
      <c r="T3030" s="400" t="s">
        <v>36</v>
      </c>
      <c r="U3030" s="413">
        <v>52783</v>
      </c>
      <c r="V3030" s="406">
        <v>1.5132570866460655E-2</v>
      </c>
      <c r="W3030" s="406">
        <v>1.5132547540577178E-2</v>
      </c>
      <c r="X3030" s="407">
        <f t="shared" si="102"/>
        <v>2.3325883476491005E-4</v>
      </c>
      <c r="Z3030" s="400" t="s">
        <v>36</v>
      </c>
      <c r="AA3030" s="413">
        <v>52783</v>
      </c>
      <c r="AB3030" s="406">
        <v>1.5345746724482712E-2</v>
      </c>
      <c r="AC3030" s="406">
        <v>1.5299637896474459E-2</v>
      </c>
      <c r="AD3030" s="407">
        <f t="shared" si="103"/>
        <v>0.46108828008253544</v>
      </c>
    </row>
    <row r="3031" spans="20:30" x14ac:dyDescent="0.2">
      <c r="T3031" s="400" t="s">
        <v>36</v>
      </c>
      <c r="U3031" s="413">
        <v>52790</v>
      </c>
      <c r="V3031" s="406">
        <v>1.5131169939154487E-2</v>
      </c>
      <c r="W3031" s="406">
        <v>1.5131145991735982E-2</v>
      </c>
      <c r="X3031" s="407">
        <f t="shared" si="102"/>
        <v>2.3947418504796647E-4</v>
      </c>
      <c r="Z3031" s="400" t="s">
        <v>36</v>
      </c>
      <c r="AA3031" s="413">
        <v>52790</v>
      </c>
      <c r="AB3031" s="406">
        <v>1.5341828570524782E-2</v>
      </c>
      <c r="AC3031" s="406">
        <v>1.5295901213652898E-2</v>
      </c>
      <c r="AD3031" s="407">
        <f t="shared" si="103"/>
        <v>0.45927356871883901</v>
      </c>
    </row>
    <row r="3032" spans="20:30" x14ac:dyDescent="0.2">
      <c r="T3032" s="400" t="s">
        <v>36</v>
      </c>
      <c r="U3032" s="413">
        <v>52797</v>
      </c>
      <c r="V3032" s="406">
        <v>1.5129758066625717E-2</v>
      </c>
      <c r="W3032" s="406">
        <v>1.5129733711937925E-2</v>
      </c>
      <c r="X3032" s="407">
        <f t="shared" si="102"/>
        <v>2.4354687792535468E-4</v>
      </c>
      <c r="Z3032" s="400" t="s">
        <v>36</v>
      </c>
      <c r="AA3032" s="413">
        <v>52797</v>
      </c>
      <c r="AB3032" s="406">
        <v>1.5337857371038356E-2</v>
      </c>
      <c r="AC3032" s="406">
        <v>1.5292116798062094E-2</v>
      </c>
      <c r="AD3032" s="407">
        <f t="shared" si="103"/>
        <v>0.45740572976262633</v>
      </c>
    </row>
    <row r="3033" spans="20:30" x14ac:dyDescent="0.2">
      <c r="T3033" s="400" t="s">
        <v>36</v>
      </c>
      <c r="U3033" s="413">
        <v>52804</v>
      </c>
      <c r="V3033" s="406">
        <v>1.5128335242269416E-2</v>
      </c>
      <c r="W3033" s="406">
        <v>1.5128310695158421E-2</v>
      </c>
      <c r="X3033" s="407">
        <f t="shared" si="102"/>
        <v>2.4547110994907473E-4</v>
      </c>
      <c r="Z3033" s="400" t="s">
        <v>36</v>
      </c>
      <c r="AA3033" s="413">
        <v>52804</v>
      </c>
      <c r="AB3033" s="406">
        <v>1.5333833017840101E-2</v>
      </c>
      <c r="AC3033" s="406">
        <v>1.5288284555076579E-2</v>
      </c>
      <c r="AD3033" s="407">
        <f t="shared" si="103"/>
        <v>0.45548462763521369</v>
      </c>
    </row>
    <row r="3034" spans="20:30" x14ac:dyDescent="0.2">
      <c r="T3034" s="400" t="s">
        <v>36</v>
      </c>
      <c r="U3034" s="413">
        <v>52811</v>
      </c>
      <c r="V3034" s="406">
        <v>1.5126901459492342E-2</v>
      </c>
      <c r="W3034" s="406">
        <v>1.5126876935419382E-2</v>
      </c>
      <c r="X3034" s="407">
        <f t="shared" si="102"/>
        <v>2.4524072959886123E-4</v>
      </c>
      <c r="Z3034" s="400" t="s">
        <v>36</v>
      </c>
      <c r="AA3034" s="413">
        <v>52811</v>
      </c>
      <c r="AB3034" s="406">
        <v>1.532975540270016E-2</v>
      </c>
      <c r="AC3034" s="406">
        <v>1.5284404390186888E-2</v>
      </c>
      <c r="AD3034" s="407">
        <f t="shared" si="103"/>
        <v>0.45351012513272437</v>
      </c>
    </row>
    <row r="3035" spans="20:30" x14ac:dyDescent="0.2">
      <c r="T3035" s="400" t="s">
        <v>36</v>
      </c>
      <c r="U3035" s="413">
        <v>52818</v>
      </c>
      <c r="V3035" s="406">
        <v>1.5125456711642855E-2</v>
      </c>
      <c r="W3035" s="406">
        <v>1.5125432426707542E-2</v>
      </c>
      <c r="X3035" s="407">
        <f t="shared" si="102"/>
        <v>2.4284935312701705E-4</v>
      </c>
      <c r="Z3035" s="400" t="s">
        <v>36</v>
      </c>
      <c r="AA3035" s="413">
        <v>52818</v>
      </c>
      <c r="AB3035" s="406">
        <v>1.5325624417422938E-2</v>
      </c>
      <c r="AC3035" s="406">
        <v>1.5280476208825002E-2</v>
      </c>
      <c r="AD3035" s="407">
        <f t="shared" si="103"/>
        <v>0.45148208597935863</v>
      </c>
    </row>
    <row r="3036" spans="20:30" x14ac:dyDescent="0.2">
      <c r="T3036" s="400" t="s">
        <v>36</v>
      </c>
      <c r="U3036" s="413">
        <v>52825</v>
      </c>
      <c r="V3036" s="406">
        <v>1.5124000992174305E-2</v>
      </c>
      <c r="W3036" s="406">
        <v>1.5123977162975338E-2</v>
      </c>
      <c r="X3036" s="407">
        <f t="shared" si="102"/>
        <v>2.3829198966471288E-4</v>
      </c>
      <c r="Z3036" s="400" t="s">
        <v>36</v>
      </c>
      <c r="AA3036" s="413">
        <v>52825</v>
      </c>
      <c r="AB3036" s="406">
        <v>1.5321439953813179E-2</v>
      </c>
      <c r="AC3036" s="406">
        <v>1.5276499916411666E-2</v>
      </c>
      <c r="AD3036" s="407">
        <f t="shared" si="103"/>
        <v>0.449400374015127</v>
      </c>
    </row>
    <row r="3037" spans="20:30" x14ac:dyDescent="0.2">
      <c r="T3037" s="400" t="s">
        <v>36</v>
      </c>
      <c r="U3037" s="413">
        <v>52832</v>
      </c>
      <c r="V3037" s="406">
        <v>1.5122534294435218E-2</v>
      </c>
      <c r="W3037" s="406">
        <v>1.5122511138267701E-2</v>
      </c>
      <c r="X3037" s="407">
        <f t="shared" si="102"/>
        <v>2.3156167516455439E-4</v>
      </c>
      <c r="Z3037" s="400" t="s">
        <v>36</v>
      </c>
      <c r="AA3037" s="413">
        <v>52832</v>
      </c>
      <c r="AB3037" s="406">
        <v>1.5317201903663464E-2</v>
      </c>
      <c r="AC3037" s="406">
        <v>1.5272475418378716E-2</v>
      </c>
      <c r="AD3037" s="407">
        <f t="shared" si="103"/>
        <v>0.44726485284748291</v>
      </c>
    </row>
    <row r="3038" spans="20:30" x14ac:dyDescent="0.2">
      <c r="T3038" s="400" t="s">
        <v>36</v>
      </c>
      <c r="U3038" s="413">
        <v>52839</v>
      </c>
      <c r="V3038" s="406">
        <v>1.5121056611843837E-2</v>
      </c>
      <c r="W3038" s="406">
        <v>1.5121034346548394E-2</v>
      </c>
      <c r="X3038" s="407">
        <f t="shared" si="102"/>
        <v>2.2265295442427946E-4</v>
      </c>
      <c r="Z3038" s="400" t="s">
        <v>36</v>
      </c>
      <c r="AA3038" s="413">
        <v>52839</v>
      </c>
      <c r="AB3038" s="406">
        <v>1.5312910158766263E-2</v>
      </c>
      <c r="AC3038" s="406">
        <v>1.5268402620181134E-2</v>
      </c>
      <c r="AD3038" s="407">
        <f t="shared" si="103"/>
        <v>0.44507538585128803</v>
      </c>
    </row>
    <row r="3039" spans="20:30" x14ac:dyDescent="0.2">
      <c r="T3039" s="400" t="s">
        <v>36</v>
      </c>
      <c r="U3039" s="413">
        <v>52846</v>
      </c>
      <c r="V3039" s="406">
        <v>1.5119567937772064E-2</v>
      </c>
      <c r="W3039" s="406">
        <v>1.5119546781827692E-2</v>
      </c>
      <c r="X3039" s="407">
        <f t="shared" si="102"/>
        <v>2.1155944371353819E-4</v>
      </c>
      <c r="Z3039" s="400" t="s">
        <v>36</v>
      </c>
      <c r="AA3039" s="413">
        <v>52846</v>
      </c>
      <c r="AB3039" s="406">
        <v>1.5308564610925545E-2</v>
      </c>
      <c r="AC3039" s="406">
        <v>1.5264281427250606E-2</v>
      </c>
      <c r="AD3039" s="407">
        <f t="shared" si="103"/>
        <v>0.4428318367493897</v>
      </c>
    </row>
    <row r="3040" spans="20:30" x14ac:dyDescent="0.2">
      <c r="T3040" s="400" t="s">
        <v>36</v>
      </c>
      <c r="U3040" s="413">
        <v>52853</v>
      </c>
      <c r="V3040" s="406">
        <v>1.5118068265614647E-2</v>
      </c>
      <c r="W3040" s="406">
        <v>1.5118048438069078E-2</v>
      </c>
      <c r="X3040" s="407">
        <f t="shared" si="102"/>
        <v>1.9827545568937288E-4</v>
      </c>
      <c r="Z3040" s="400" t="s">
        <v>36</v>
      </c>
      <c r="AA3040" s="413">
        <v>52853</v>
      </c>
      <c r="AB3040" s="406">
        <v>1.5304165151909894E-2</v>
      </c>
      <c r="AC3040" s="406">
        <v>1.52601117450067E-2</v>
      </c>
      <c r="AD3040" s="407">
        <f t="shared" si="103"/>
        <v>0.44053406903193926</v>
      </c>
    </row>
    <row r="3041" spans="20:30" x14ac:dyDescent="0.2">
      <c r="T3041" s="400" t="s">
        <v>36</v>
      </c>
      <c r="U3041" s="413">
        <v>52860</v>
      </c>
      <c r="V3041" s="406">
        <v>1.5116557588766866E-2</v>
      </c>
      <c r="W3041" s="406">
        <v>1.5116539309282981E-2</v>
      </c>
      <c r="X3041" s="407">
        <f t="shared" si="102"/>
        <v>1.8279483884886538E-4</v>
      </c>
      <c r="Z3041" s="400" t="s">
        <v>36</v>
      </c>
      <c r="AA3041" s="413">
        <v>52860</v>
      </c>
      <c r="AB3041" s="406">
        <v>1.5299711673546266E-2</v>
      </c>
      <c r="AC3041" s="406">
        <v>1.5255893478915769E-2</v>
      </c>
      <c r="AD3041" s="407">
        <f t="shared" si="103"/>
        <v>0.43818194630496771</v>
      </c>
    </row>
    <row r="3042" spans="20:30" x14ac:dyDescent="0.2">
      <c r="T3042" s="400" t="s">
        <v>36</v>
      </c>
      <c r="U3042" s="413">
        <v>52867</v>
      </c>
      <c r="V3042" s="406">
        <v>1.5115035900623632E-2</v>
      </c>
      <c r="W3042" s="406">
        <v>1.5115019389479482E-2</v>
      </c>
      <c r="X3042" s="407">
        <f t="shared" si="102"/>
        <v>1.6511144149827794E-4</v>
      </c>
      <c r="Z3042" s="400" t="s">
        <v>36</v>
      </c>
      <c r="AA3042" s="413">
        <v>52867</v>
      </c>
      <c r="AB3042" s="406">
        <v>1.5295204067614625E-2</v>
      </c>
      <c r="AC3042" s="406">
        <v>1.5251626534397227E-2</v>
      </c>
      <c r="AD3042" s="407">
        <f t="shared" si="103"/>
        <v>0.43577533217398556</v>
      </c>
    </row>
    <row r="3043" spans="20:30" x14ac:dyDescent="0.2">
      <c r="T3043" s="400" t="s">
        <v>36</v>
      </c>
      <c r="U3043" s="413">
        <v>52874</v>
      </c>
      <c r="V3043" s="406">
        <v>1.5113503194579938E-2</v>
      </c>
      <c r="W3043" s="406">
        <v>1.5113488672633912E-2</v>
      </c>
      <c r="X3043" s="407">
        <f t="shared" si="102"/>
        <v>1.4521946025899957E-4</v>
      </c>
      <c r="Z3043" s="400" t="s">
        <v>36</v>
      </c>
      <c r="AA3043" s="413">
        <v>52874</v>
      </c>
      <c r="AB3043" s="406">
        <v>1.5290642225918036E-2</v>
      </c>
      <c r="AC3043" s="406">
        <v>1.524731081689362E-2</v>
      </c>
      <c r="AD3043" s="407">
        <f t="shared" si="103"/>
        <v>0.43331409024415651</v>
      </c>
    </row>
    <row r="3044" spans="20:30" x14ac:dyDescent="0.2">
      <c r="T3044" s="400" t="s">
        <v>36</v>
      </c>
      <c r="U3044" s="413">
        <v>52881</v>
      </c>
      <c r="V3044" s="406">
        <v>1.5111959464030857E-2</v>
      </c>
      <c r="W3044" s="406">
        <v>1.5111947152744897E-2</v>
      </c>
      <c r="X3044" s="407">
        <f t="shared" si="102"/>
        <v>1.2311285959437646E-4</v>
      </c>
      <c r="Z3044" s="400" t="s">
        <v>36</v>
      </c>
      <c r="AA3044" s="413">
        <v>52881</v>
      </c>
      <c r="AB3044" s="406">
        <v>1.5286026040236229E-2</v>
      </c>
      <c r="AC3044" s="406">
        <v>1.5242946231824201E-2</v>
      </c>
      <c r="AD3044" s="407">
        <f t="shared" si="103"/>
        <v>0.43079808412027976</v>
      </c>
    </row>
    <row r="3045" spans="20:30" x14ac:dyDescent="0.2">
      <c r="T3045" s="400" t="s">
        <v>36</v>
      </c>
      <c r="U3045" s="413">
        <v>52888</v>
      </c>
      <c r="V3045" s="406">
        <v>1.5110404702347896E-2</v>
      </c>
      <c r="W3045" s="406">
        <v>1.5110394823787494E-2</v>
      </c>
      <c r="X3045" s="407">
        <f t="shared" si="102"/>
        <v>9.8785604019796525E-5</v>
      </c>
      <c r="Z3045" s="400" t="s">
        <v>36</v>
      </c>
      <c r="AA3045" s="413">
        <v>52888</v>
      </c>
      <c r="AB3045" s="406">
        <v>1.5281355402383196E-2</v>
      </c>
      <c r="AC3045" s="406">
        <v>1.5238532684642519E-2</v>
      </c>
      <c r="AD3045" s="407">
        <f t="shared" si="103"/>
        <v>0.42822717740677307</v>
      </c>
    </row>
    <row r="3046" spans="20:30" x14ac:dyDescent="0.2">
      <c r="T3046" s="400" t="s">
        <v>36</v>
      </c>
      <c r="U3046" s="413">
        <v>52895</v>
      </c>
      <c r="V3046" s="406">
        <v>1.5108838902937889E-2</v>
      </c>
      <c r="W3046" s="406">
        <v>1.5108831679783706E-2</v>
      </c>
      <c r="X3046" s="407">
        <f t="shared" si="102"/>
        <v>7.2231541824174794E-5</v>
      </c>
      <c r="Z3046" s="400" t="s">
        <v>36</v>
      </c>
      <c r="AA3046" s="413">
        <v>52895</v>
      </c>
      <c r="AB3046" s="406">
        <v>1.5276630204138424E-2</v>
      </c>
      <c r="AC3046" s="406">
        <v>1.5234070080802492E-2</v>
      </c>
      <c r="AD3046" s="407">
        <f t="shared" si="103"/>
        <v>0.42560123335932259</v>
      </c>
    </row>
    <row r="3047" spans="20:30" x14ac:dyDescent="0.2">
      <c r="T3047" s="400" t="s">
        <v>36</v>
      </c>
      <c r="U3047" s="413">
        <v>52902</v>
      </c>
      <c r="V3047" s="406">
        <v>1.5107262059195719E-2</v>
      </c>
      <c r="W3047" s="406">
        <v>1.5107257714697141E-2</v>
      </c>
      <c r="X3047" s="407">
        <f t="shared" si="102"/>
        <v>4.3444985785984214E-5</v>
      </c>
      <c r="Z3047" s="400" t="s">
        <v>36</v>
      </c>
      <c r="AA3047" s="413">
        <v>52902</v>
      </c>
      <c r="AB3047" s="406">
        <v>1.5271850337304063E-2</v>
      </c>
      <c r="AC3047" s="406">
        <v>1.5229558325699475E-2</v>
      </c>
      <c r="AD3047" s="407">
        <f t="shared" si="103"/>
        <v>0.42292011604588148</v>
      </c>
    </row>
    <row r="3048" spans="20:30" x14ac:dyDescent="0.2">
      <c r="T3048" s="400" t="s">
        <v>36</v>
      </c>
      <c r="U3048" s="413">
        <v>52909</v>
      </c>
      <c r="V3048" s="406">
        <v>1.5105674164504814E-2</v>
      </c>
      <c r="W3048" s="406">
        <v>1.5105672922538008E-2</v>
      </c>
      <c r="X3048" s="407">
        <f t="shared" si="102"/>
        <v>1.2419668054403088E-5</v>
      </c>
      <c r="Z3048" s="400" t="s">
        <v>36</v>
      </c>
      <c r="AA3048" s="413">
        <v>52909</v>
      </c>
      <c r="AB3048" s="406">
        <v>1.5267015693693826E-2</v>
      </c>
      <c r="AC3048" s="406">
        <v>1.5224997324810072E-2</v>
      </c>
      <c r="AD3048" s="407">
        <f t="shared" si="103"/>
        <v>0.42018368883754709</v>
      </c>
    </row>
    <row r="3049" spans="20:30" x14ac:dyDescent="0.2">
      <c r="T3049" s="400" t="s">
        <v>36</v>
      </c>
      <c r="U3049" s="413">
        <v>52916</v>
      </c>
      <c r="V3049" s="406">
        <v>1.5104075212271559E-2</v>
      </c>
      <c r="W3049" s="406">
        <v>1.5104077297304629E-2</v>
      </c>
      <c r="X3049" s="407">
        <f t="shared" si="102"/>
        <v>-2.085033069809672E-5</v>
      </c>
      <c r="Z3049" s="400" t="s">
        <v>36</v>
      </c>
      <c r="AA3049" s="413">
        <v>52916</v>
      </c>
      <c r="AB3049" s="406">
        <v>1.5262126165062919E-2</v>
      </c>
      <c r="AC3049" s="406">
        <v>1.5220386983540817E-2</v>
      </c>
      <c r="AD3049" s="407">
        <f t="shared" si="103"/>
        <v>0.41739181522101876</v>
      </c>
    </row>
    <row r="3050" spans="20:30" x14ac:dyDescent="0.2">
      <c r="T3050" s="400" t="s">
        <v>36</v>
      </c>
      <c r="U3050" s="413">
        <v>52923</v>
      </c>
      <c r="V3050" s="406">
        <v>1.5102465195879282E-2</v>
      </c>
      <c r="W3050" s="406">
        <v>1.5102470832960685E-2</v>
      </c>
      <c r="X3050" s="407">
        <f t="shared" si="102"/>
        <v>-5.6370814023598559E-5</v>
      </c>
      <c r="Z3050" s="400" t="s">
        <v>36</v>
      </c>
      <c r="AA3050" s="413">
        <v>52923</v>
      </c>
      <c r="AB3050" s="406">
        <v>1.5257181643247752E-2</v>
      </c>
      <c r="AC3050" s="406">
        <v>1.5215727207344669E-2</v>
      </c>
      <c r="AD3050" s="407">
        <f t="shared" si="103"/>
        <v>0.4145443590308252</v>
      </c>
    </row>
    <row r="3051" spans="20:30" x14ac:dyDescent="0.2">
      <c r="T3051" s="400" t="s">
        <v>36</v>
      </c>
      <c r="U3051" s="413">
        <v>52930</v>
      </c>
      <c r="V3051" s="406">
        <v>1.5100844108699881E-2</v>
      </c>
      <c r="W3051" s="406">
        <v>1.5100853523539655E-2</v>
      </c>
      <c r="X3051" s="407">
        <f t="shared" si="102"/>
        <v>-9.4148397741106171E-5</v>
      </c>
      <c r="Z3051" s="400" t="s">
        <v>36</v>
      </c>
      <c r="AA3051" s="413">
        <v>52930</v>
      </c>
      <c r="AB3051" s="406">
        <v>1.5252182020015066E-2</v>
      </c>
      <c r="AC3051" s="406">
        <v>1.5211017901651381E-2</v>
      </c>
      <c r="AD3051" s="407">
        <f t="shared" si="103"/>
        <v>0.41164118363684954</v>
      </c>
    </row>
    <row r="3052" spans="20:30" x14ac:dyDescent="0.2">
      <c r="T3052" s="400" t="s">
        <v>36</v>
      </c>
      <c r="U3052" s="413">
        <v>52937</v>
      </c>
      <c r="V3052" s="406">
        <v>1.5099211944163009E-2</v>
      </c>
      <c r="W3052" s="406">
        <v>1.5099225363005113E-2</v>
      </c>
      <c r="X3052" s="407">
        <f t="shared" si="102"/>
        <v>-1.3418842103457562E-4</v>
      </c>
      <c r="Z3052" s="400" t="s">
        <v>36</v>
      </c>
      <c r="AA3052" s="413">
        <v>52937</v>
      </c>
      <c r="AB3052" s="406">
        <v>1.5247127187177545E-2</v>
      </c>
      <c r="AC3052" s="406">
        <v>1.5206258971925084E-2</v>
      </c>
      <c r="AD3052" s="407">
        <f t="shared" si="103"/>
        <v>0.40868215252461149</v>
      </c>
    </row>
    <row r="3053" spans="20:30" x14ac:dyDescent="0.2">
      <c r="T3053" s="400" t="s">
        <v>36</v>
      </c>
      <c r="U3053" s="413">
        <v>52944</v>
      </c>
      <c r="V3053" s="406">
        <v>1.5097568695640372E-2</v>
      </c>
      <c r="W3053" s="406">
        <v>1.5097586345355532E-2</v>
      </c>
      <c r="X3053" s="407">
        <f t="shared" si="102"/>
        <v>-1.7649715159870349E-4</v>
      </c>
      <c r="Z3053" s="400" t="s">
        <v>36</v>
      </c>
      <c r="AA3053" s="413">
        <v>52944</v>
      </c>
      <c r="AB3053" s="406">
        <v>1.5242017036512925E-2</v>
      </c>
      <c r="AC3053" s="406">
        <v>1.5201450323548579E-2</v>
      </c>
      <c r="AD3053" s="407">
        <f t="shared" si="103"/>
        <v>0.40566712964346108</v>
      </c>
    </row>
    <row r="3054" spans="20:30" x14ac:dyDescent="0.2">
      <c r="T3054" s="400" t="s">
        <v>36</v>
      </c>
      <c r="U3054" s="413">
        <v>52951</v>
      </c>
      <c r="V3054" s="406">
        <v>1.5095914356515356E-2</v>
      </c>
      <c r="W3054" s="406">
        <v>1.509593646458947E-2</v>
      </c>
      <c r="X3054" s="407">
        <f t="shared" si="102"/>
        <v>-2.2108074114457477E-4</v>
      </c>
      <c r="Z3054" s="400" t="s">
        <v>36</v>
      </c>
      <c r="AA3054" s="413">
        <v>52951</v>
      </c>
      <c r="AB3054" s="406">
        <v>1.5236851459822025E-2</v>
      </c>
      <c r="AC3054" s="406">
        <v>1.5196591862009031E-2</v>
      </c>
      <c r="AD3054" s="407">
        <f t="shared" si="103"/>
        <v>0.40259597812994374</v>
      </c>
    </row>
    <row r="3055" spans="20:30" x14ac:dyDescent="0.2">
      <c r="T3055" s="400" t="s">
        <v>36</v>
      </c>
      <c r="U3055" s="413">
        <v>52958</v>
      </c>
      <c r="V3055" s="406">
        <v>1.5094248920205814E-2</v>
      </c>
      <c r="W3055" s="406">
        <v>1.5094275714693507E-2</v>
      </c>
      <c r="X3055" s="407">
        <f t="shared" si="102"/>
        <v>-2.6794487692841096E-4</v>
      </c>
      <c r="Z3055" s="400" t="s">
        <v>36</v>
      </c>
      <c r="AA3055" s="413">
        <v>52958</v>
      </c>
      <c r="AB3055" s="406">
        <v>1.5231630348939908E-2</v>
      </c>
      <c r="AC3055" s="406">
        <v>1.5191683492735045E-2</v>
      </c>
      <c r="AD3055" s="407">
        <f t="shared" si="103"/>
        <v>0.3994685620486299</v>
      </c>
    </row>
    <row r="3056" spans="20:30" x14ac:dyDescent="0.2">
      <c r="T3056" s="400" t="s">
        <v>36</v>
      </c>
      <c r="U3056" s="413">
        <v>52965</v>
      </c>
      <c r="V3056" s="406">
        <v>1.5080767474025892E-2</v>
      </c>
      <c r="W3056" s="406">
        <v>1.5080799158817989E-2</v>
      </c>
      <c r="X3056" s="407">
        <f t="shared" si="102"/>
        <v>-3.1684792097322334E-4</v>
      </c>
      <c r="Z3056" s="400" t="s">
        <v>36</v>
      </c>
      <c r="AA3056" s="413">
        <v>52965</v>
      </c>
      <c r="AB3056" s="406">
        <v>1.5214444050352625E-2</v>
      </c>
      <c r="AC3056" s="406">
        <v>1.5174846571945089E-2</v>
      </c>
      <c r="AD3056" s="407">
        <f t="shared" si="103"/>
        <v>0.39597478407536402</v>
      </c>
    </row>
    <row r="3057" spans="20:30" x14ac:dyDescent="0.2">
      <c r="T3057" s="400" t="s">
        <v>36</v>
      </c>
      <c r="U3057" s="413">
        <v>52972</v>
      </c>
      <c r="V3057" s="406">
        <v>1.5049652804053211E-2</v>
      </c>
      <c r="W3057" s="406">
        <v>1.504968955731037E-2</v>
      </c>
      <c r="X3057" s="407">
        <f t="shared" si="102"/>
        <v>-3.6753257158170238E-4</v>
      </c>
      <c r="Z3057" s="400" t="s">
        <v>36</v>
      </c>
      <c r="AA3057" s="413">
        <v>52972</v>
      </c>
      <c r="AB3057" s="406">
        <v>1.5179433602296632E-2</v>
      </c>
      <c r="AC3057" s="406">
        <v>1.5140236552508778E-2</v>
      </c>
      <c r="AD3057" s="407">
        <f t="shared" si="103"/>
        <v>0.39197049787853888</v>
      </c>
    </row>
    <row r="3058" spans="20:30" x14ac:dyDescent="0.2">
      <c r="T3058" s="400" t="s">
        <v>36</v>
      </c>
      <c r="U3058" s="413">
        <v>52979</v>
      </c>
      <c r="V3058" s="406">
        <v>1.504795867792026E-2</v>
      </c>
      <c r="W3058" s="406">
        <v>1.5048000790762085E-2</v>
      </c>
      <c r="X3058" s="407">
        <f t="shared" si="102"/>
        <v>-4.2112841824870628E-4</v>
      </c>
      <c r="Z3058" s="400" t="s">
        <v>36</v>
      </c>
      <c r="AA3058" s="413">
        <v>52979</v>
      </c>
      <c r="AB3058" s="406">
        <v>1.5174059961794254E-2</v>
      </c>
      <c r="AC3058" s="406">
        <v>1.513519171407871E-2</v>
      </c>
      <c r="AD3058" s="407">
        <f t="shared" si="103"/>
        <v>0.38868247715543452</v>
      </c>
    </row>
    <row r="3059" spans="20:30" x14ac:dyDescent="0.2">
      <c r="T3059" s="400" t="s">
        <v>36</v>
      </c>
      <c r="U3059" s="413">
        <v>52986</v>
      </c>
      <c r="V3059" s="406">
        <v>1.5046329642611316E-2</v>
      </c>
      <c r="W3059" s="406">
        <v>1.5046376612348891E-2</v>
      </c>
      <c r="X3059" s="407">
        <f t="shared" si="102"/>
        <v>-4.6969737575036641E-4</v>
      </c>
      <c r="Z3059" s="400" t="s">
        <v>36</v>
      </c>
      <c r="AA3059" s="413">
        <v>52986</v>
      </c>
      <c r="AB3059" s="406">
        <v>1.5168630507169651E-2</v>
      </c>
      <c r="AC3059" s="406">
        <v>1.5130096727044726E-2</v>
      </c>
      <c r="AD3059" s="407">
        <f t="shared" si="103"/>
        <v>0.38533780124925043</v>
      </c>
    </row>
    <row r="3060" spans="20:30" x14ac:dyDescent="0.2">
      <c r="T3060" s="400" t="s">
        <v>36</v>
      </c>
      <c r="U3060" s="413">
        <v>52993</v>
      </c>
      <c r="V3060" s="406">
        <v>1.5045039233583088E-2</v>
      </c>
      <c r="W3060" s="406">
        <v>1.5045087783904973E-2</v>
      </c>
      <c r="X3060" s="407">
        <f t="shared" si="102"/>
        <v>-4.8550321884305303E-4</v>
      </c>
      <c r="Z3060" s="400" t="s">
        <v>36</v>
      </c>
      <c r="AA3060" s="413">
        <v>52993</v>
      </c>
      <c r="AB3060" s="406">
        <v>1.5163145130494634E-2</v>
      </c>
      <c r="AC3060" s="406">
        <v>1.5124951497104678E-2</v>
      </c>
      <c r="AD3060" s="407">
        <f t="shared" si="103"/>
        <v>0.38193633389955672</v>
      </c>
    </row>
    <row r="3061" spans="20:30" x14ac:dyDescent="0.2">
      <c r="T3061" s="400" t="s">
        <v>36</v>
      </c>
      <c r="U3061" s="413">
        <v>53000</v>
      </c>
      <c r="V3061" s="406">
        <v>1.5043785609950415E-2</v>
      </c>
      <c r="W3061" s="406">
        <v>1.5043835171427704E-2</v>
      </c>
      <c r="X3061" s="407">
        <f t="shared" si="102"/>
        <v>-4.9561477288503908E-4</v>
      </c>
      <c r="Z3061" s="400" t="s">
        <v>36</v>
      </c>
      <c r="AA3061" s="413">
        <v>53000</v>
      </c>
      <c r="AB3061" s="406">
        <v>1.5157603723864162E-2</v>
      </c>
      <c r="AC3061" s="406">
        <v>1.5119755929944908E-2</v>
      </c>
      <c r="AD3061" s="407">
        <f t="shared" si="103"/>
        <v>0.3784779391925383</v>
      </c>
    </row>
    <row r="3062" spans="20:30" x14ac:dyDescent="0.2">
      <c r="T3062" s="400" t="s">
        <v>36</v>
      </c>
      <c r="U3062" s="413">
        <v>53007</v>
      </c>
      <c r="V3062" s="406">
        <v>1.5042526081882415E-2</v>
      </c>
      <c r="W3062" s="406">
        <v>1.5042576484378638E-2</v>
      </c>
      <c r="X3062" s="407">
        <f t="shared" si="102"/>
        <v>-5.0402496223553306E-4</v>
      </c>
      <c r="Z3062" s="400" t="s">
        <v>36</v>
      </c>
      <c r="AA3062" s="413">
        <v>53007</v>
      </c>
      <c r="AB3062" s="406">
        <v>1.5152006179407458E-2</v>
      </c>
      <c r="AC3062" s="406">
        <v>1.5114509931262909E-2</v>
      </c>
      <c r="AD3062" s="407">
        <f t="shared" si="103"/>
        <v>0.3749624814454976</v>
      </c>
    </row>
    <row r="3063" spans="20:30" x14ac:dyDescent="0.2">
      <c r="T3063" s="400" t="s">
        <v>36</v>
      </c>
      <c r="U3063" s="413">
        <v>53014</v>
      </c>
      <c r="V3063" s="406">
        <v>1.5041260654413569E-2</v>
      </c>
      <c r="W3063" s="406">
        <v>1.5041311727306106E-2</v>
      </c>
      <c r="X3063" s="407">
        <f t="shared" si="102"/>
        <v>-5.1072892536668801E-4</v>
      </c>
      <c r="Z3063" s="400" t="s">
        <v>36</v>
      </c>
      <c r="AA3063" s="413">
        <v>53014</v>
      </c>
      <c r="AB3063" s="406">
        <v>1.5146352389160921E-2</v>
      </c>
      <c r="AC3063" s="406">
        <v>1.5109213406755986E-2</v>
      </c>
      <c r="AD3063" s="407">
        <f t="shared" si="103"/>
        <v>0.3713898240493424</v>
      </c>
    </row>
    <row r="3064" spans="20:30" x14ac:dyDescent="0.2">
      <c r="T3064" s="400" t="s">
        <v>36</v>
      </c>
      <c r="U3064" s="413">
        <v>53021</v>
      </c>
      <c r="V3064" s="406">
        <v>1.503998933249759E-2</v>
      </c>
      <c r="W3064" s="406">
        <v>1.504004090473555E-2</v>
      </c>
      <c r="X3064" s="407">
        <f t="shared" si="102"/>
        <v>-5.1572237959318645E-4</v>
      </c>
      <c r="Z3064" s="400" t="s">
        <v>36</v>
      </c>
      <c r="AA3064" s="413">
        <v>53021</v>
      </c>
      <c r="AB3064" s="406">
        <v>1.5140642245253568E-2</v>
      </c>
      <c r="AC3064" s="406">
        <v>1.510386626213309E-2</v>
      </c>
      <c r="AD3064" s="407">
        <f t="shared" si="103"/>
        <v>0.36775983120478428</v>
      </c>
    </row>
    <row r="3065" spans="20:30" x14ac:dyDescent="0.2">
      <c r="T3065" s="400" t="s">
        <v>36</v>
      </c>
      <c r="U3065" s="413">
        <v>53028</v>
      </c>
      <c r="V3065" s="406">
        <v>1.5038712121111105E-2</v>
      </c>
      <c r="W3065" s="406">
        <v>1.5038764021169019E-2</v>
      </c>
      <c r="X3065" s="407">
        <f t="shared" si="102"/>
        <v>-5.1900057914527897E-4</v>
      </c>
      <c r="Z3065" s="400" t="s">
        <v>36</v>
      </c>
      <c r="AA3065" s="413">
        <v>53028</v>
      </c>
      <c r="AB3065" s="406">
        <v>1.5134875639744505E-2</v>
      </c>
      <c r="AC3065" s="406">
        <v>1.5098468403068027E-2</v>
      </c>
      <c r="AD3065" s="407">
        <f t="shared" si="103"/>
        <v>0.36407236676477484</v>
      </c>
    </row>
    <row r="3066" spans="20:30" x14ac:dyDescent="0.2">
      <c r="T3066" s="400" t="s">
        <v>36</v>
      </c>
      <c r="U3066" s="413">
        <v>53035</v>
      </c>
      <c r="V3066" s="406">
        <v>1.5037429025265487E-2</v>
      </c>
      <c r="W3066" s="406">
        <v>1.5037481081108587E-2</v>
      </c>
      <c r="X3066" s="407">
        <f t="shared" si="102"/>
        <v>-5.2055843099627075E-4</v>
      </c>
      <c r="Z3066" s="400" t="s">
        <v>36</v>
      </c>
      <c r="AA3066" s="413">
        <v>53035</v>
      </c>
      <c r="AB3066" s="406">
        <v>1.5129052464773652E-2</v>
      </c>
      <c r="AC3066" s="406">
        <v>1.5093019735269154E-2</v>
      </c>
      <c r="AD3066" s="407">
        <f t="shared" si="103"/>
        <v>0.36032729504498551</v>
      </c>
    </row>
    <row r="3067" spans="20:30" x14ac:dyDescent="0.2">
      <c r="T3067" s="400" t="s">
        <v>36</v>
      </c>
      <c r="U3067" s="413">
        <v>53042</v>
      </c>
      <c r="V3067" s="406">
        <v>1.5036140049914203E-2</v>
      </c>
      <c r="W3067" s="406">
        <v>1.503619208909102E-2</v>
      </c>
      <c r="X3067" s="407">
        <f t="shared" si="102"/>
        <v>-5.2039176816690014E-4</v>
      </c>
      <c r="Z3067" s="400" t="s">
        <v>36</v>
      </c>
      <c r="AA3067" s="413">
        <v>53042</v>
      </c>
      <c r="AB3067" s="406">
        <v>1.5123172612376499E-2</v>
      </c>
      <c r="AC3067" s="406">
        <v>1.5087520164433056E-2</v>
      </c>
      <c r="AD3067" s="407">
        <f t="shared" si="103"/>
        <v>0.35652447943443355</v>
      </c>
    </row>
    <row r="3068" spans="20:30" x14ac:dyDescent="0.2">
      <c r="T3068" s="400" t="s">
        <v>36</v>
      </c>
      <c r="U3068" s="413">
        <v>53049</v>
      </c>
      <c r="V3068" s="406">
        <v>1.5034845200080416E-2</v>
      </c>
      <c r="W3068" s="406">
        <v>1.5034897049630175E-2</v>
      </c>
      <c r="X3068" s="407">
        <f t="shared" si="102"/>
        <v>-5.1849549759577784E-4</v>
      </c>
      <c r="Z3068" s="400" t="s">
        <v>36</v>
      </c>
      <c r="AA3068" s="413">
        <v>53049</v>
      </c>
      <c r="AB3068" s="406">
        <v>1.5117235974669569E-2</v>
      </c>
      <c r="AC3068" s="406">
        <v>1.508196959624478E-2</v>
      </c>
      <c r="AD3068" s="407">
        <f t="shared" si="103"/>
        <v>0.35266378424788847</v>
      </c>
    </row>
    <row r="3069" spans="20:30" x14ac:dyDescent="0.2">
      <c r="T3069" s="400" t="s">
        <v>36</v>
      </c>
      <c r="U3069" s="413">
        <v>53056</v>
      </c>
      <c r="V3069" s="406">
        <v>1.5033544480729145E-2</v>
      </c>
      <c r="W3069" s="406">
        <v>1.5033595967216507E-2</v>
      </c>
      <c r="X3069" s="407">
        <f t="shared" si="102"/>
        <v>-5.1486487361723787E-4</v>
      </c>
      <c r="Z3069" s="400" t="s">
        <v>36</v>
      </c>
      <c r="AA3069" s="413">
        <v>53056</v>
      </c>
      <c r="AB3069" s="406">
        <v>1.5111242443768887E-2</v>
      </c>
      <c r="AC3069" s="406">
        <v>1.5076367936412085E-2</v>
      </c>
      <c r="AD3069" s="407">
        <f t="shared" si="103"/>
        <v>0.34874507356801376</v>
      </c>
    </row>
    <row r="3070" spans="20:30" x14ac:dyDescent="0.2">
      <c r="T3070" s="400" t="s">
        <v>36</v>
      </c>
      <c r="U3070" s="413">
        <v>53063</v>
      </c>
      <c r="V3070" s="406">
        <v>1.503223789683701E-2</v>
      </c>
      <c r="W3070" s="406">
        <v>1.5032288846398352E-2</v>
      </c>
      <c r="X3070" s="407">
        <f t="shared" si="102"/>
        <v>-5.0949561342453209E-4</v>
      </c>
      <c r="Z3070" s="400" t="s">
        <v>36</v>
      </c>
      <c r="AA3070" s="413">
        <v>53063</v>
      </c>
      <c r="AB3070" s="406">
        <v>1.5105191911732391E-2</v>
      </c>
      <c r="AC3070" s="406">
        <v>1.5070715090607827E-2</v>
      </c>
      <c r="AD3070" s="407">
        <f t="shared" si="103"/>
        <v>0.34476821124564472</v>
      </c>
    </row>
    <row r="3071" spans="20:30" x14ac:dyDescent="0.2">
      <c r="T3071" s="400" t="s">
        <v>36</v>
      </c>
      <c r="U3071" s="413">
        <v>53070</v>
      </c>
      <c r="V3071" s="406">
        <v>1.5030925453392376E-2</v>
      </c>
      <c r="W3071" s="406">
        <v>1.5030975691666351E-2</v>
      </c>
      <c r="X3071" s="407">
        <f t="shared" si="102"/>
        <v>-5.0238273974906322E-4</v>
      </c>
      <c r="Z3071" s="400" t="s">
        <v>36</v>
      </c>
      <c r="AA3071" s="413">
        <v>53070</v>
      </c>
      <c r="AB3071" s="406">
        <v>1.5099084270641111E-2</v>
      </c>
      <c r="AC3071" s="406">
        <v>1.5065010964551149E-2</v>
      </c>
      <c r="AD3071" s="407">
        <f t="shared" si="103"/>
        <v>0.34073306089961453</v>
      </c>
    </row>
    <row r="3072" spans="20:30" x14ac:dyDescent="0.2">
      <c r="T3072" s="400" t="s">
        <v>36</v>
      </c>
      <c r="U3072" s="413">
        <v>53077</v>
      </c>
      <c r="V3072" s="406">
        <v>1.5029607155395072E-2</v>
      </c>
      <c r="W3072" s="406">
        <v>1.5029656507545754E-2</v>
      </c>
      <c r="X3072" s="407">
        <f t="shared" si="102"/>
        <v>-4.9352150682108187E-4</v>
      </c>
      <c r="Z3072" s="400" t="s">
        <v>36</v>
      </c>
      <c r="AA3072" s="413">
        <v>53077</v>
      </c>
      <c r="AB3072" s="406">
        <v>1.5092919412622014E-2</v>
      </c>
      <c r="AC3072" s="406">
        <v>1.5059255463926169E-2</v>
      </c>
      <c r="AD3072" s="407">
        <f t="shared" si="103"/>
        <v>0.33663948695845591</v>
      </c>
    </row>
    <row r="3073" spans="20:30" x14ac:dyDescent="0.2">
      <c r="T3073" s="400" t="s">
        <v>36</v>
      </c>
      <c r="U3073" s="413">
        <v>53084</v>
      </c>
      <c r="V3073" s="406">
        <v>1.5028283007821691E-2</v>
      </c>
      <c r="W3073" s="406">
        <v>1.5028331298573299E-2</v>
      </c>
      <c r="X3073" s="407">
        <f t="shared" si="102"/>
        <v>-4.8290751607574234E-4</v>
      </c>
      <c r="Z3073" s="400" t="s">
        <v>36</v>
      </c>
      <c r="AA3073" s="413">
        <v>53084</v>
      </c>
      <c r="AB3073" s="406">
        <v>1.5086697229743888E-2</v>
      </c>
      <c r="AC3073" s="406">
        <v>1.5053448494428296E-2</v>
      </c>
      <c r="AD3073" s="407">
        <f t="shared" si="103"/>
        <v>0.33248735315592748</v>
      </c>
    </row>
    <row r="3074" spans="20:30" x14ac:dyDescent="0.2">
      <c r="T3074" s="400" t="s">
        <v>36</v>
      </c>
      <c r="U3074" s="413">
        <v>53091</v>
      </c>
      <c r="V3074" s="406">
        <v>1.5026953015648908E-2</v>
      </c>
      <c r="W3074" s="406">
        <v>1.5027000069227943E-2</v>
      </c>
      <c r="X3074" s="407">
        <f t="shared" si="102"/>
        <v>-4.7053579034853077E-4</v>
      </c>
      <c r="Z3074" s="400" t="s">
        <v>36</v>
      </c>
      <c r="AA3074" s="413">
        <v>53091</v>
      </c>
      <c r="AB3074" s="406">
        <v>1.5080417614110076E-2</v>
      </c>
      <c r="AC3074" s="406">
        <v>1.504758996175283E-2</v>
      </c>
      <c r="AD3074" s="407">
        <f t="shared" si="103"/>
        <v>0.32827652357245507</v>
      </c>
    </row>
    <row r="3075" spans="20:30" x14ac:dyDescent="0.2">
      <c r="T3075" s="400" t="s">
        <v>36</v>
      </c>
      <c r="U3075" s="413">
        <v>53098</v>
      </c>
      <c r="V3075" s="406">
        <v>1.5025617183888253E-2</v>
      </c>
      <c r="W3075" s="406">
        <v>1.5025662824035063E-2</v>
      </c>
      <c r="X3075" s="407">
        <f t="shared" si="102"/>
        <v>-4.5640146809425297E-4</v>
      </c>
      <c r="Z3075" s="400" t="s">
        <v>36</v>
      </c>
      <c r="AA3075" s="413">
        <v>53098</v>
      </c>
      <c r="AB3075" s="406">
        <v>1.5074080457789095E-2</v>
      </c>
      <c r="AC3075" s="406">
        <v>1.504167977160659E-2</v>
      </c>
      <c r="AD3075" s="407">
        <f t="shared" si="103"/>
        <v>0.32400686182505051</v>
      </c>
    </row>
    <row r="3076" spans="20:30" x14ac:dyDescent="0.2">
      <c r="T3076" s="400" t="s">
        <v>36</v>
      </c>
      <c r="U3076" s="413">
        <v>53105</v>
      </c>
      <c r="V3076" s="406">
        <v>1.5024275517504697E-2</v>
      </c>
      <c r="W3076" s="406">
        <v>1.5024319567519774E-2</v>
      </c>
      <c r="X3076" s="407">
        <f t="shared" si="102"/>
        <v>-4.4050015076541049E-4</v>
      </c>
      <c r="Z3076" s="400" t="s">
        <v>36</v>
      </c>
      <c r="AA3076" s="413">
        <v>53105</v>
      </c>
      <c r="AB3076" s="406">
        <v>1.5067685652895246E-2</v>
      </c>
      <c r="AC3076" s="406">
        <v>1.5035717829661205E-2</v>
      </c>
      <c r="AD3076" s="407">
        <f t="shared" si="103"/>
        <v>0.31967823234040765</v>
      </c>
    </row>
    <row r="3077" spans="20:30" x14ac:dyDescent="0.2">
      <c r="T3077" s="400" t="s">
        <v>36</v>
      </c>
      <c r="U3077" s="413">
        <v>53112</v>
      </c>
      <c r="V3077" s="406">
        <v>1.5022928021474908E-2</v>
      </c>
      <c r="W3077" s="406">
        <v>1.5022970304195745E-2</v>
      </c>
      <c r="X3077" s="407">
        <f t="shared" si="102"/>
        <v>-4.2282720836769871E-4</v>
      </c>
      <c r="Z3077" s="400" t="s">
        <v>36</v>
      </c>
      <c r="AA3077" s="413">
        <v>53112</v>
      </c>
      <c r="AB3077" s="406">
        <v>1.5061233091508008E-2</v>
      </c>
      <c r="AC3077" s="406">
        <v>1.5029704041634539E-2</v>
      </c>
      <c r="AD3077" s="407">
        <f t="shared" si="103"/>
        <v>0.31529049873468828</v>
      </c>
    </row>
    <row r="3078" spans="20:30" x14ac:dyDescent="0.2">
      <c r="T3078" s="400" t="s">
        <v>36</v>
      </c>
      <c r="U3078" s="413">
        <v>53119</v>
      </c>
      <c r="V3078" s="406">
        <v>1.50215747007988E-2</v>
      </c>
      <c r="W3078" s="406">
        <v>1.5021615038576732E-2</v>
      </c>
      <c r="X3078" s="407">
        <f t="shared" si="102"/>
        <v>-4.0337777932122898E-4</v>
      </c>
      <c r="Z3078" s="400" t="s">
        <v>36</v>
      </c>
      <c r="AA3078" s="413">
        <v>53119</v>
      </c>
      <c r="AB3078" s="406">
        <v>1.5054722665718263E-2</v>
      </c>
      <c r="AC3078" s="406">
        <v>1.50236383132212E-2</v>
      </c>
      <c r="AD3078" s="407">
        <f t="shared" si="103"/>
        <v>0.31084352497063455</v>
      </c>
    </row>
    <row r="3079" spans="20:30" x14ac:dyDescent="0.2">
      <c r="T3079" s="400" t="s">
        <v>36</v>
      </c>
      <c r="U3079" s="413">
        <v>53126</v>
      </c>
      <c r="V3079" s="406">
        <v>1.5020215560464614E-2</v>
      </c>
      <c r="W3079" s="406">
        <v>1.5020253775187979E-2</v>
      </c>
      <c r="X3079" s="407">
        <f t="shared" si="102"/>
        <v>-3.821472336490439E-4</v>
      </c>
      <c r="Z3079" s="400" t="s">
        <v>36</v>
      </c>
      <c r="AA3079" s="413">
        <v>53126</v>
      </c>
      <c r="AB3079" s="406">
        <v>1.5048154267639715E-2</v>
      </c>
      <c r="AC3079" s="406">
        <v>1.5017520550103927E-2</v>
      </c>
      <c r="AD3079" s="407">
        <f t="shared" si="103"/>
        <v>0.3063371753578813</v>
      </c>
    </row>
    <row r="3080" spans="20:30" x14ac:dyDescent="0.2">
      <c r="T3080" s="400" t="s">
        <v>36</v>
      </c>
      <c r="U3080" s="413">
        <v>53133</v>
      </c>
      <c r="V3080" s="406">
        <v>1.5018850605448976E-2</v>
      </c>
      <c r="W3080" s="406">
        <v>1.5018886518519957E-2</v>
      </c>
      <c r="X3080" s="407">
        <f t="shared" ref="X3080:X3143" si="104">(V3080-W3080)*10000</f>
        <v>-3.591307098059493E-4</v>
      </c>
      <c r="Z3080" s="400" t="s">
        <v>36</v>
      </c>
      <c r="AA3080" s="413">
        <v>53133</v>
      </c>
      <c r="AB3080" s="406">
        <v>1.5041527789327909E-2</v>
      </c>
      <c r="AC3080" s="406">
        <v>1.5011350657965222E-2</v>
      </c>
      <c r="AD3080" s="407">
        <f t="shared" ref="AD3080:AD3143" si="105">(AB3080-AC3080)*10000</f>
        <v>0.30177131362687376</v>
      </c>
    </row>
    <row r="3081" spans="20:30" x14ac:dyDescent="0.2">
      <c r="T3081" s="400" t="s">
        <v>36</v>
      </c>
      <c r="U3081" s="413">
        <v>53140</v>
      </c>
      <c r="V3081" s="406">
        <v>1.5017479840728423E-2</v>
      </c>
      <c r="W3081" s="406">
        <v>1.5017513273109349E-2</v>
      </c>
      <c r="X3081" s="407">
        <f t="shared" si="104"/>
        <v>-3.3432380926179395E-4</v>
      </c>
      <c r="Z3081" s="400" t="s">
        <v>36</v>
      </c>
      <c r="AA3081" s="413">
        <v>53140</v>
      </c>
      <c r="AB3081" s="406">
        <v>1.5034843122884337E-2</v>
      </c>
      <c r="AC3081" s="406">
        <v>1.5005128542533597E-2</v>
      </c>
      <c r="AD3081" s="407">
        <f t="shared" si="105"/>
        <v>0.29714580350739817</v>
      </c>
    </row>
    <row r="3082" spans="20:30" x14ac:dyDescent="0.2">
      <c r="T3082" s="400" t="s">
        <v>36</v>
      </c>
      <c r="U3082" s="413">
        <v>53147</v>
      </c>
      <c r="V3082" s="406">
        <v>1.5016103271326133E-2</v>
      </c>
      <c r="W3082" s="406">
        <v>1.5016134043458461E-2</v>
      </c>
      <c r="X3082" s="407">
        <f t="shared" si="104"/>
        <v>-3.0772132328382718E-4</v>
      </c>
      <c r="Z3082" s="400" t="s">
        <v>36</v>
      </c>
      <c r="AA3082" s="413">
        <v>53147</v>
      </c>
      <c r="AB3082" s="406">
        <v>1.5028100160422183E-2</v>
      </c>
      <c r="AC3082" s="406">
        <v>1.4998854109502984E-2</v>
      </c>
      <c r="AD3082" s="407">
        <f t="shared" si="105"/>
        <v>0.29246050919199545</v>
      </c>
    </row>
    <row r="3083" spans="20:30" x14ac:dyDescent="0.2">
      <c r="T3083" s="400" t="s">
        <v>36</v>
      </c>
      <c r="U3083" s="413">
        <v>53154</v>
      </c>
      <c r="V3083" s="406">
        <v>1.5014720902183965E-2</v>
      </c>
      <c r="W3083" s="406">
        <v>1.5014748834092439E-2</v>
      </c>
      <c r="X3083" s="407">
        <f t="shared" si="104"/>
        <v>-2.7931908473666223E-4</v>
      </c>
      <c r="Z3083" s="400" t="s">
        <v>36</v>
      </c>
      <c r="AA3083" s="413">
        <v>53154</v>
      </c>
      <c r="AB3083" s="406">
        <v>1.5021298794007763E-2</v>
      </c>
      <c r="AC3083" s="406">
        <v>1.4992527264532086E-2</v>
      </c>
      <c r="AD3083" s="407">
        <f t="shared" si="105"/>
        <v>0.28771529475677193</v>
      </c>
    </row>
    <row r="3084" spans="20:30" x14ac:dyDescent="0.2">
      <c r="T3084" s="400" t="s">
        <v>36</v>
      </c>
      <c r="U3084" s="413">
        <v>53161</v>
      </c>
      <c r="V3084" s="406">
        <v>1.50133327383133E-2</v>
      </c>
      <c r="W3084" s="406">
        <v>1.501335764953652E-2</v>
      </c>
      <c r="X3084" s="407">
        <f t="shared" si="104"/>
        <v>-2.4911223219653555E-4</v>
      </c>
      <c r="Z3084" s="400" t="s">
        <v>36</v>
      </c>
      <c r="AA3084" s="413">
        <v>53161</v>
      </c>
      <c r="AB3084" s="406">
        <v>1.5014438915730384E-2</v>
      </c>
      <c r="AC3084" s="406">
        <v>1.4986147913337361E-2</v>
      </c>
      <c r="AD3084" s="407">
        <f t="shared" si="105"/>
        <v>0.28291002393023013</v>
      </c>
    </row>
    <row r="3085" spans="20:30" x14ac:dyDescent="0.2">
      <c r="T3085" s="400" t="s">
        <v>36</v>
      </c>
      <c r="U3085" s="413">
        <v>53168</v>
      </c>
      <c r="V3085" s="406">
        <v>1.5011938784679229E-2</v>
      </c>
      <c r="W3085" s="406">
        <v>1.5011960494269637E-2</v>
      </c>
      <c r="X3085" s="407">
        <f t="shared" si="104"/>
        <v>-2.170959040835585E-4</v>
      </c>
      <c r="Z3085" s="400" t="s">
        <v>36</v>
      </c>
      <c r="AA3085" s="413">
        <v>53168</v>
      </c>
      <c r="AB3085" s="406">
        <v>1.5007520417713817E-2</v>
      </c>
      <c r="AC3085" s="406">
        <v>1.497971596162349E-2</v>
      </c>
      <c r="AD3085" s="407">
        <f t="shared" si="105"/>
        <v>0.27804456090326291</v>
      </c>
    </row>
    <row r="3086" spans="20:30" x14ac:dyDescent="0.2">
      <c r="T3086" s="400" t="s">
        <v>36</v>
      </c>
      <c r="U3086" s="413">
        <v>53175</v>
      </c>
      <c r="V3086" s="406">
        <v>1.5010539046293223E-2</v>
      </c>
      <c r="W3086" s="406">
        <v>1.5010557372851828E-2</v>
      </c>
      <c r="X3086" s="407">
        <f t="shared" si="104"/>
        <v>-1.8326558605744059E-4</v>
      </c>
      <c r="Z3086" s="400" t="s">
        <v>36</v>
      </c>
      <c r="AA3086" s="413">
        <v>53175</v>
      </c>
      <c r="AB3086" s="406">
        <v>1.5000543192012225E-2</v>
      </c>
      <c r="AC3086" s="406">
        <v>1.4973231315083454E-2</v>
      </c>
      <c r="AD3086" s="407">
        <f t="shared" si="105"/>
        <v>0.27311876928771267</v>
      </c>
    </row>
    <row r="3087" spans="20:30" x14ac:dyDescent="0.2">
      <c r="T3087" s="400" t="s">
        <v>36</v>
      </c>
      <c r="U3087" s="413">
        <v>53182</v>
      </c>
      <c r="V3087" s="406">
        <v>1.5009133528120187E-2</v>
      </c>
      <c r="W3087" s="406">
        <v>1.5009148289773429E-2</v>
      </c>
      <c r="X3087" s="407">
        <f t="shared" si="104"/>
        <v>-1.4761653241782136E-4</v>
      </c>
      <c r="Z3087" s="400" t="s">
        <v>36</v>
      </c>
      <c r="AA3087" s="413">
        <v>53182</v>
      </c>
      <c r="AB3087" s="406">
        <v>1.499350713072555E-2</v>
      </c>
      <c r="AC3087" s="406">
        <v>1.4966693879386631E-2</v>
      </c>
      <c r="AD3087" s="407">
        <f t="shared" si="105"/>
        <v>0.26813251338918959</v>
      </c>
    </row>
    <row r="3088" spans="20:30" x14ac:dyDescent="0.2">
      <c r="T3088" s="400" t="s">
        <v>36</v>
      </c>
      <c r="U3088" s="413">
        <v>53189</v>
      </c>
      <c r="V3088" s="406">
        <v>1.5007722235148357E-2</v>
      </c>
      <c r="W3088" s="406">
        <v>1.5007733249559667E-2</v>
      </c>
      <c r="X3088" s="407">
        <f t="shared" si="104"/>
        <v>-1.1014411310100725E-4</v>
      </c>
      <c r="Z3088" s="400" t="s">
        <v>36</v>
      </c>
      <c r="AA3088" s="413">
        <v>53189</v>
      </c>
      <c r="AB3088" s="406">
        <v>1.4986412125965224E-2</v>
      </c>
      <c r="AC3088" s="406">
        <v>1.4960103560260228E-2</v>
      </c>
      <c r="AD3088" s="407">
        <f t="shared" si="105"/>
        <v>0.26308565704995929</v>
      </c>
    </row>
    <row r="3089" spans="20:30" x14ac:dyDescent="0.2">
      <c r="T3089" s="400" t="s">
        <v>36</v>
      </c>
      <c r="U3089" s="413">
        <v>53196</v>
      </c>
      <c r="V3089" s="406">
        <v>1.5006305172366138E-2</v>
      </c>
      <c r="W3089" s="406">
        <v>1.5006312256712787E-2</v>
      </c>
      <c r="X3089" s="407">
        <f t="shared" si="104"/>
        <v>-7.084346649241513E-5</v>
      </c>
      <c r="Z3089" s="400" t="s">
        <v>36</v>
      </c>
      <c r="AA3089" s="413">
        <v>53196</v>
      </c>
      <c r="AB3089" s="406">
        <v>1.4979258069796293E-2</v>
      </c>
      <c r="AC3089" s="406">
        <v>1.4953460263396693E-2</v>
      </c>
      <c r="AD3089" s="407">
        <f t="shared" si="105"/>
        <v>0.25797806399599155</v>
      </c>
    </row>
    <row r="3090" spans="20:30" x14ac:dyDescent="0.2">
      <c r="T3090" s="400" t="s">
        <v>36</v>
      </c>
      <c r="U3090" s="413">
        <v>53203</v>
      </c>
      <c r="V3090" s="406">
        <v>1.5004882344761668E-2</v>
      </c>
      <c r="W3090" s="406">
        <v>1.5004885315757931E-2</v>
      </c>
      <c r="X3090" s="407">
        <f t="shared" si="104"/>
        <v>-2.9709962632434861E-5</v>
      </c>
      <c r="Z3090" s="400" t="s">
        <v>36</v>
      </c>
      <c r="AA3090" s="413">
        <v>53203</v>
      </c>
      <c r="AB3090" s="406">
        <v>1.497204485430644E-2</v>
      </c>
      <c r="AC3090" s="406">
        <v>1.4946763894476434E-2</v>
      </c>
      <c r="AD3090" s="407">
        <f t="shared" si="105"/>
        <v>0.25280959830006194</v>
      </c>
    </row>
    <row r="3091" spans="20:30" x14ac:dyDescent="0.2">
      <c r="T3091" s="400" t="s">
        <v>36</v>
      </c>
      <c r="U3091" s="413">
        <v>53210</v>
      </c>
      <c r="V3091" s="406">
        <v>1.5003453757323176E-2</v>
      </c>
      <c r="W3091" s="406">
        <v>1.500345243120875E-2</v>
      </c>
      <c r="X3091" s="407">
        <f t="shared" si="104"/>
        <v>1.32611442660302E-5</v>
      </c>
      <c r="Z3091" s="400" t="s">
        <v>36</v>
      </c>
      <c r="AA3091" s="413">
        <v>53210</v>
      </c>
      <c r="AB3091" s="406">
        <v>1.4964772371629464E-2</v>
      </c>
      <c r="AC3091" s="406">
        <v>1.4940014359179733E-2</v>
      </c>
      <c r="AD3091" s="407">
        <f t="shared" si="105"/>
        <v>0.24758012449731942</v>
      </c>
    </row>
    <row r="3092" spans="20:30" x14ac:dyDescent="0.2">
      <c r="T3092" s="400" t="s">
        <v>36</v>
      </c>
      <c r="U3092" s="413">
        <v>53217</v>
      </c>
      <c r="V3092" s="406">
        <v>1.5002019415015746E-2</v>
      </c>
      <c r="W3092" s="406">
        <v>1.5002013607567312E-2</v>
      </c>
      <c r="X3092" s="407">
        <f t="shared" si="104"/>
        <v>5.8074484336062548E-5</v>
      </c>
      <c r="Z3092" s="400" t="s">
        <v>36</v>
      </c>
      <c r="AA3092" s="413">
        <v>53217</v>
      </c>
      <c r="AB3092" s="406">
        <v>1.4957440513806314E-2</v>
      </c>
      <c r="AC3092" s="406">
        <v>1.4933211563232964E-2</v>
      </c>
      <c r="AD3092" s="407">
        <f t="shared" si="105"/>
        <v>0.24228950573350339</v>
      </c>
    </row>
    <row r="3093" spans="20:30" x14ac:dyDescent="0.2">
      <c r="T3093" s="400" t="s">
        <v>36</v>
      </c>
      <c r="U3093" s="413">
        <v>53224</v>
      </c>
      <c r="V3093" s="406">
        <v>1.5000579322850829E-2</v>
      </c>
      <c r="W3093" s="406">
        <v>1.5000568849393648E-2</v>
      </c>
      <c r="X3093" s="407">
        <f t="shared" si="104"/>
        <v>1.0473457181386925E-4</v>
      </c>
      <c r="Z3093" s="400" t="s">
        <v>36</v>
      </c>
      <c r="AA3093" s="413">
        <v>53224</v>
      </c>
      <c r="AB3093" s="406">
        <v>1.4950049172970348E-2</v>
      </c>
      <c r="AC3093" s="406">
        <v>1.4926355412327641E-2</v>
      </c>
      <c r="AD3093" s="407">
        <f t="shared" si="105"/>
        <v>0.23693760642706785</v>
      </c>
    </row>
    <row r="3094" spans="20:30" x14ac:dyDescent="0.2">
      <c r="T3094" s="400" t="s">
        <v>36</v>
      </c>
      <c r="U3094" s="413">
        <v>53231</v>
      </c>
      <c r="V3094" s="406">
        <v>1.4999133485793334E-2</v>
      </c>
      <c r="W3094" s="406">
        <v>1.4999118161143354E-2</v>
      </c>
      <c r="X3094" s="407">
        <f t="shared" si="104"/>
        <v>1.5324649979553406E-4</v>
      </c>
      <c r="Z3094" s="400" t="s">
        <v>36</v>
      </c>
      <c r="AA3094" s="413">
        <v>53231</v>
      </c>
      <c r="AB3094" s="406">
        <v>1.4942598241161814E-2</v>
      </c>
      <c r="AC3094" s="406">
        <v>1.4919445812154819E-2</v>
      </c>
      <c r="AD3094" s="407">
        <f t="shared" si="105"/>
        <v>0.23152429006995101</v>
      </c>
    </row>
    <row r="3095" spans="20:30" x14ac:dyDescent="0.2">
      <c r="T3095" s="400" t="s">
        <v>36</v>
      </c>
      <c r="U3095" s="413">
        <v>53238</v>
      </c>
      <c r="V3095" s="406">
        <v>1.499768190884305E-2</v>
      </c>
      <c r="W3095" s="406">
        <v>1.4997661547376372E-2</v>
      </c>
      <c r="X3095" s="407">
        <f t="shared" si="104"/>
        <v>2.0361466677651374E-4</v>
      </c>
      <c r="Z3095" s="400" t="s">
        <v>36</v>
      </c>
      <c r="AA3095" s="413">
        <v>53238</v>
      </c>
      <c r="AB3095" s="406">
        <v>1.4935087610536609E-2</v>
      </c>
      <c r="AC3095" s="406">
        <v>1.4912482668393923E-2</v>
      </c>
      <c r="AD3095" s="407">
        <f t="shared" si="105"/>
        <v>0.22604942142685769</v>
      </c>
    </row>
    <row r="3096" spans="20:30" x14ac:dyDescent="0.2">
      <c r="T3096" s="400" t="s">
        <v>36</v>
      </c>
      <c r="U3096" s="413">
        <v>53245</v>
      </c>
      <c r="V3096" s="406">
        <v>1.4996224596976802E-2</v>
      </c>
      <c r="W3096" s="406">
        <v>1.499619901258337E-2</v>
      </c>
      <c r="X3096" s="407">
        <f t="shared" si="104"/>
        <v>2.5584393431934971E-4</v>
      </c>
      <c r="Z3096" s="400" t="s">
        <v>36</v>
      </c>
      <c r="AA3096" s="413">
        <v>53245</v>
      </c>
      <c r="AB3096" s="406">
        <v>1.4927517173123213E-2</v>
      </c>
      <c r="AC3096" s="406">
        <v>1.4905465886759074E-2</v>
      </c>
      <c r="AD3096" s="407">
        <f t="shared" si="105"/>
        <v>0.22051286364139361</v>
      </c>
    </row>
    <row r="3097" spans="20:30" x14ac:dyDescent="0.2">
      <c r="T3097" s="400" t="s">
        <v>36</v>
      </c>
      <c r="U3097" s="413">
        <v>53252</v>
      </c>
      <c r="V3097" s="406">
        <v>1.4994761555182723E-2</v>
      </c>
      <c r="W3097" s="406">
        <v>1.4994730561301047E-2</v>
      </c>
      <c r="X3097" s="407">
        <f t="shared" si="104"/>
        <v>3.0993881676433244E-4</v>
      </c>
      <c r="Z3097" s="400" t="s">
        <v>36</v>
      </c>
      <c r="AA3097" s="413">
        <v>53252</v>
      </c>
      <c r="AB3097" s="406">
        <v>1.491988682105375E-2</v>
      </c>
      <c r="AC3097" s="406">
        <v>1.4898395372940755E-2</v>
      </c>
      <c r="AD3097" s="407">
        <f t="shared" si="105"/>
        <v>0.21491448112994846</v>
      </c>
    </row>
    <row r="3098" spans="20:30" x14ac:dyDescent="0.2">
      <c r="T3098" s="400" t="s">
        <v>36</v>
      </c>
      <c r="U3098" s="413">
        <v>53259</v>
      </c>
      <c r="V3098" s="406">
        <v>1.4993292788449032E-2</v>
      </c>
      <c r="W3098" s="406">
        <v>1.4993256198019887E-2</v>
      </c>
      <c r="X3098" s="407">
        <f t="shared" si="104"/>
        <v>3.6590429144944814E-4</v>
      </c>
      <c r="Z3098" s="400" t="s">
        <v>36</v>
      </c>
      <c r="AA3098" s="413">
        <v>53259</v>
      </c>
      <c r="AB3098" s="406">
        <v>1.4912196446402293E-2</v>
      </c>
      <c r="AC3098" s="406">
        <v>1.4891271032640901E-2</v>
      </c>
      <c r="AD3098" s="407">
        <f t="shared" si="105"/>
        <v>0.20925413761391232</v>
      </c>
    </row>
    <row r="3099" spans="20:30" x14ac:dyDescent="0.2">
      <c r="T3099" s="400" t="s">
        <v>36</v>
      </c>
      <c r="U3099" s="413">
        <v>53266</v>
      </c>
      <c r="V3099" s="406">
        <v>1.4991818301763941E-2</v>
      </c>
      <c r="W3099" s="406">
        <v>1.4991775927276681E-2</v>
      </c>
      <c r="X3099" s="407">
        <f t="shared" si="104"/>
        <v>4.2374487259355664E-4</v>
      </c>
      <c r="Z3099" s="400" t="s">
        <v>36</v>
      </c>
      <c r="AA3099" s="413">
        <v>53266</v>
      </c>
      <c r="AB3099" s="406">
        <v>1.4904445941254214E-2</v>
      </c>
      <c r="AC3099" s="406">
        <v>1.4884092771538078E-2</v>
      </c>
      <c r="AD3099" s="407">
        <f t="shared" si="105"/>
        <v>0.20353169716135974</v>
      </c>
    </row>
    <row r="3100" spans="20:30" x14ac:dyDescent="0.2">
      <c r="T3100" s="400" t="s">
        <v>36</v>
      </c>
      <c r="U3100" s="413">
        <v>53273</v>
      </c>
      <c r="V3100" s="406">
        <v>1.4990338100092607E-2</v>
      </c>
      <c r="W3100" s="406">
        <v>1.4990289753573574E-2</v>
      </c>
      <c r="X3100" s="407">
        <f t="shared" si="104"/>
        <v>4.8346519032974045E-4</v>
      </c>
      <c r="Z3100" s="400" t="s">
        <v>36</v>
      </c>
      <c r="AA3100" s="413">
        <v>53273</v>
      </c>
      <c r="AB3100" s="406">
        <v>1.4896635197729427E-2</v>
      </c>
      <c r="AC3100" s="406">
        <v>1.4876860495345444E-2</v>
      </c>
      <c r="AD3100" s="407">
        <f t="shared" si="105"/>
        <v>0.19774702383982753</v>
      </c>
    </row>
    <row r="3101" spans="20:30" x14ac:dyDescent="0.2">
      <c r="T3101" s="400" t="s">
        <v>36</v>
      </c>
      <c r="U3101" s="413">
        <v>53280</v>
      </c>
      <c r="V3101" s="406">
        <v>1.4988852188446221E-2</v>
      </c>
      <c r="W3101" s="406">
        <v>1.4988797681435601E-2</v>
      </c>
      <c r="X3101" s="407">
        <f t="shared" si="104"/>
        <v>5.4507010620319374E-4</v>
      </c>
      <c r="Z3101" s="400" t="s">
        <v>36</v>
      </c>
      <c r="AA3101" s="413">
        <v>53280</v>
      </c>
      <c r="AB3101" s="406">
        <v>1.4888764107877862E-2</v>
      </c>
      <c r="AC3101" s="406">
        <v>1.4869574109729378E-2</v>
      </c>
      <c r="AD3101" s="407">
        <f t="shared" si="105"/>
        <v>0.19189998148483323</v>
      </c>
    </row>
    <row r="3102" spans="20:30" x14ac:dyDescent="0.2">
      <c r="T3102" s="400" t="s">
        <v>36</v>
      </c>
      <c r="U3102" s="413">
        <v>53287</v>
      </c>
      <c r="V3102" s="406">
        <v>1.4987360571789845E-2</v>
      </c>
      <c r="W3102" s="406">
        <v>1.4987299715387965E-2</v>
      </c>
      <c r="X3102" s="407">
        <f t="shared" si="104"/>
        <v>6.0856401879610944E-4</v>
      </c>
      <c r="Z3102" s="400" t="s">
        <v>36</v>
      </c>
      <c r="AA3102" s="413">
        <v>53287</v>
      </c>
      <c r="AB3102" s="406">
        <v>1.4880832563830373E-2</v>
      </c>
      <c r="AC3102" s="406">
        <v>1.4862233520414086E-2</v>
      </c>
      <c r="AD3102" s="407">
        <f t="shared" si="105"/>
        <v>0.18599043416287278</v>
      </c>
    </row>
    <row r="3103" spans="20:30" x14ac:dyDescent="0.2">
      <c r="T3103" s="400" t="s">
        <v>36</v>
      </c>
      <c r="U3103" s="413">
        <v>53294</v>
      </c>
      <c r="V3103" s="406">
        <v>1.4985863255123437E-2</v>
      </c>
      <c r="W3103" s="406">
        <v>1.4985795859898175E-2</v>
      </c>
      <c r="X3103" s="407">
        <f t="shared" si="104"/>
        <v>6.7395225261668301E-4</v>
      </c>
      <c r="Z3103" s="400" t="s">
        <v>36</v>
      </c>
      <c r="AA3103" s="413">
        <v>53294</v>
      </c>
      <c r="AB3103" s="406">
        <v>1.4872840457648263E-2</v>
      </c>
      <c r="AC3103" s="406">
        <v>1.4854838633088993E-2</v>
      </c>
      <c r="AD3103" s="407">
        <f t="shared" si="105"/>
        <v>0.18001824559269949</v>
      </c>
    </row>
    <row r="3104" spans="20:30" x14ac:dyDescent="0.2">
      <c r="T3104" s="400" t="s">
        <v>36</v>
      </c>
      <c r="U3104" s="413">
        <v>53301</v>
      </c>
      <c r="V3104" s="406">
        <v>1.4984360243423549E-2</v>
      </c>
      <c r="W3104" s="406">
        <v>1.4984286119549221E-2</v>
      </c>
      <c r="X3104" s="407">
        <f t="shared" si="104"/>
        <v>7.4123874328410611E-4</v>
      </c>
      <c r="Z3104" s="400" t="s">
        <v>36</v>
      </c>
      <c r="AA3104" s="413">
        <v>53301</v>
      </c>
      <c r="AB3104" s="406">
        <v>1.486478768143859E-2</v>
      </c>
      <c r="AC3104" s="406">
        <v>1.4847389353466205E-2</v>
      </c>
      <c r="AD3104" s="407">
        <f t="shared" si="105"/>
        <v>0.17398327972385427</v>
      </c>
    </row>
    <row r="3105" spans="20:30" x14ac:dyDescent="0.2">
      <c r="T3105" s="400" t="s">
        <v>36</v>
      </c>
      <c r="U3105" s="413">
        <v>53308</v>
      </c>
      <c r="V3105" s="406">
        <v>1.4982851541689964E-2</v>
      </c>
      <c r="W3105" s="406">
        <v>1.4982770498796854E-2</v>
      </c>
      <c r="X3105" s="407">
        <f t="shared" si="104"/>
        <v>8.104289310993662E-4</v>
      </c>
      <c r="Z3105" s="400" t="s">
        <v>36</v>
      </c>
      <c r="AA3105" s="413">
        <v>53308</v>
      </c>
      <c r="AB3105" s="406">
        <v>1.4856674127285086E-2</v>
      </c>
      <c r="AC3105" s="406">
        <v>1.4839885587176655E-2</v>
      </c>
      <c r="AD3105" s="407">
        <f t="shared" si="105"/>
        <v>0.16788540108430422</v>
      </c>
    </row>
    <row r="3106" spans="20:30" x14ac:dyDescent="0.2">
      <c r="T3106" s="400" t="s">
        <v>36</v>
      </c>
      <c r="U3106" s="413">
        <v>53315</v>
      </c>
      <c r="V3106" s="406">
        <v>1.4981337154887739E-2</v>
      </c>
      <c r="W3106" s="406">
        <v>1.4981249002200998E-2</v>
      </c>
      <c r="X3106" s="407">
        <f t="shared" si="104"/>
        <v>8.8152686740505803E-4</v>
      </c>
      <c r="Z3106" s="400" t="s">
        <v>36</v>
      </c>
      <c r="AA3106" s="413">
        <v>53315</v>
      </c>
      <c r="AB3106" s="406">
        <v>1.4848499687282765E-2</v>
      </c>
      <c r="AC3106" s="406">
        <v>1.4832327239989956E-2</v>
      </c>
      <c r="AD3106" s="407">
        <f t="shared" si="105"/>
        <v>0.16172447292808756</v>
      </c>
    </row>
    <row r="3107" spans="20:30" x14ac:dyDescent="0.2">
      <c r="T3107" s="400" t="s">
        <v>36</v>
      </c>
      <c r="U3107" s="413">
        <v>53323</v>
      </c>
      <c r="V3107" s="406">
        <v>1.4979708222199815E-2</v>
      </c>
      <c r="W3107" s="406">
        <v>1.4979612237156726E-2</v>
      </c>
      <c r="X3107" s="407">
        <f t="shared" si="104"/>
        <v>9.5985043089066857E-4</v>
      </c>
      <c r="Z3107" s="400" t="s">
        <v>36</v>
      </c>
      <c r="AA3107" s="413">
        <v>53323</v>
      </c>
      <c r="AB3107" s="406">
        <v>1.4839672891988785E-2</v>
      </c>
      <c r="AC3107" s="406">
        <v>1.4824167636916803E-2</v>
      </c>
      <c r="AD3107" s="407">
        <f t="shared" si="105"/>
        <v>0.15505255071981625</v>
      </c>
    </row>
    <row r="3108" spans="20:30" x14ac:dyDescent="0.2">
      <c r="T3108" s="400" t="s">
        <v>36</v>
      </c>
      <c r="U3108" s="413">
        <v>53330</v>
      </c>
      <c r="V3108" s="406">
        <v>1.4978072919923523E-2</v>
      </c>
      <c r="W3108" s="406">
        <v>1.4977968887266555E-2</v>
      </c>
      <c r="X3108" s="407">
        <f t="shared" si="104"/>
        <v>1.0403265696817821E-3</v>
      </c>
      <c r="Z3108" s="400" t="s">
        <v>36</v>
      </c>
      <c r="AA3108" s="413">
        <v>53330</v>
      </c>
      <c r="AB3108" s="406">
        <v>1.4830777504549119E-2</v>
      </c>
      <c r="AC3108" s="406">
        <v>1.4815946550264154E-2</v>
      </c>
      <c r="AD3108" s="407">
        <f t="shared" si="105"/>
        <v>0.14830954284965683</v>
      </c>
    </row>
    <row r="3109" spans="20:30" x14ac:dyDescent="0.2">
      <c r="T3109" s="400" t="s">
        <v>36</v>
      </c>
      <c r="U3109" s="413">
        <v>53337</v>
      </c>
      <c r="V3109" s="406">
        <v>1.497654069825631E-2</v>
      </c>
      <c r="W3109" s="406">
        <v>1.4976428953062631E-2</v>
      </c>
      <c r="X3109" s="407">
        <f t="shared" si="104"/>
        <v>1.11745193679888E-3</v>
      </c>
      <c r="Z3109" s="400" t="s">
        <v>36</v>
      </c>
      <c r="AA3109" s="413">
        <v>53337</v>
      </c>
      <c r="AB3109" s="406">
        <v>1.482241100651668E-2</v>
      </c>
      <c r="AC3109" s="406">
        <v>1.4808216049066125E-2</v>
      </c>
      <c r="AD3109" s="407">
        <f t="shared" si="105"/>
        <v>0.14194957450554962</v>
      </c>
    </row>
    <row r="3110" spans="20:30" x14ac:dyDescent="0.2">
      <c r="T3110" s="400" t="s">
        <v>36</v>
      </c>
      <c r="U3110" s="413">
        <v>53344</v>
      </c>
      <c r="V3110" s="406">
        <v>1.4975002812156154E-2</v>
      </c>
      <c r="W3110" s="406">
        <v>1.4974883161706289E-2</v>
      </c>
      <c r="X3110" s="407">
        <f t="shared" si="104"/>
        <v>1.1965044986565754E-3</v>
      </c>
      <c r="Z3110" s="400" t="s">
        <v>36</v>
      </c>
      <c r="AA3110" s="413">
        <v>53344</v>
      </c>
      <c r="AB3110" s="406">
        <v>1.4813983175556199E-2</v>
      </c>
      <c r="AC3110" s="406">
        <v>1.480043057625813E-2</v>
      </c>
      <c r="AD3110" s="407">
        <f t="shared" si="105"/>
        <v>0.13552599298069512</v>
      </c>
    </row>
    <row r="3111" spans="20:30" x14ac:dyDescent="0.2">
      <c r="T3111" s="400" t="s">
        <v>36</v>
      </c>
      <c r="U3111" s="413">
        <v>53351</v>
      </c>
      <c r="V3111" s="406">
        <v>1.4973474895614311E-2</v>
      </c>
      <c r="W3111" s="406">
        <v>1.4973347883595367E-2</v>
      </c>
      <c r="X3111" s="407">
        <f t="shared" si="104"/>
        <v>1.2701201894393943E-3</v>
      </c>
      <c r="Z3111" s="400" t="s">
        <v>36</v>
      </c>
      <c r="AA3111" s="413">
        <v>53351</v>
      </c>
      <c r="AB3111" s="406">
        <v>1.4805493903807499E-2</v>
      </c>
      <c r="AC3111" s="406">
        <v>1.4792590037527536E-2</v>
      </c>
      <c r="AD3111" s="407">
        <f t="shared" si="105"/>
        <v>0.12903866279962567</v>
      </c>
    </row>
    <row r="3112" spans="20:30" x14ac:dyDescent="0.2">
      <c r="T3112" s="400" t="s">
        <v>36</v>
      </c>
      <c r="U3112" s="413">
        <v>53358</v>
      </c>
      <c r="V3112" s="406">
        <v>1.497220997432195E-2</v>
      </c>
      <c r="W3112" s="406">
        <v>1.4972088098476031E-2</v>
      </c>
      <c r="X3112" s="407">
        <f t="shared" si="104"/>
        <v>1.2187584591885625E-3</v>
      </c>
      <c r="Z3112" s="400" t="s">
        <v>36</v>
      </c>
      <c r="AA3112" s="413">
        <v>53358</v>
      </c>
      <c r="AB3112" s="406">
        <v>1.4796943083329048E-2</v>
      </c>
      <c r="AC3112" s="406">
        <v>1.4784694338573027E-2</v>
      </c>
      <c r="AD3112" s="407">
        <f t="shared" si="105"/>
        <v>0.12248744756021904</v>
      </c>
    </row>
    <row r="3113" spans="20:30" x14ac:dyDescent="0.2">
      <c r="T3113" s="400" t="s">
        <v>36</v>
      </c>
      <c r="U3113" s="413">
        <v>53365</v>
      </c>
      <c r="V3113" s="406">
        <v>1.4971033925581047E-2</v>
      </c>
      <c r="W3113" s="406">
        <v>1.4970921528881083E-2</v>
      </c>
      <c r="X3113" s="407">
        <f t="shared" si="104"/>
        <v>1.1239669996457313E-3</v>
      </c>
      <c r="Z3113" s="400" t="s">
        <v>36</v>
      </c>
      <c r="AA3113" s="413">
        <v>53365</v>
      </c>
      <c r="AB3113" s="406">
        <v>1.4788330606225569E-2</v>
      </c>
      <c r="AC3113" s="406">
        <v>1.477674338507013E-2</v>
      </c>
      <c r="AD3113" s="407">
        <f t="shared" si="105"/>
        <v>0.11587221155438115</v>
      </c>
    </row>
    <row r="3114" spans="20:30" x14ac:dyDescent="0.2">
      <c r="T3114" s="400" t="s">
        <v>36</v>
      </c>
      <c r="U3114" s="413">
        <v>53372</v>
      </c>
      <c r="V3114" s="406">
        <v>1.4969848769641391E-2</v>
      </c>
      <c r="W3114" s="406">
        <v>1.4969745582130671E-2</v>
      </c>
      <c r="X3114" s="407">
        <f t="shared" si="104"/>
        <v>1.0318751072005417E-3</v>
      </c>
      <c r="Z3114" s="400" t="s">
        <v>36</v>
      </c>
      <c r="AA3114" s="413">
        <v>53372</v>
      </c>
      <c r="AB3114" s="406">
        <v>1.4779656364589671E-2</v>
      </c>
      <c r="AC3114" s="406">
        <v>1.4768737082740215E-2</v>
      </c>
      <c r="AD3114" s="407">
        <f t="shared" si="105"/>
        <v>0.10919281849456827</v>
      </c>
    </row>
    <row r="3115" spans="20:30" x14ac:dyDescent="0.2">
      <c r="T3115" s="400" t="s">
        <v>36</v>
      </c>
      <c r="U3115" s="413">
        <v>53379</v>
      </c>
      <c r="V3115" s="406">
        <v>1.4968654500390826E-2</v>
      </c>
      <c r="W3115" s="406">
        <v>1.4968560251337124E-2</v>
      </c>
      <c r="X3115" s="407">
        <f t="shared" si="104"/>
        <v>9.4249053702102903E-4</v>
      </c>
      <c r="Z3115" s="400" t="s">
        <v>36</v>
      </c>
      <c r="AA3115" s="413">
        <v>53379</v>
      </c>
      <c r="AB3115" s="406">
        <v>1.4770920250502105E-2</v>
      </c>
      <c r="AC3115" s="406">
        <v>1.4760675337269682E-2</v>
      </c>
      <c r="AD3115" s="407">
        <f t="shared" si="105"/>
        <v>0.10244913232423242</v>
      </c>
    </row>
    <row r="3116" spans="20:30" x14ac:dyDescent="0.2">
      <c r="T3116" s="400" t="s">
        <v>36</v>
      </c>
      <c r="U3116" s="413">
        <v>53386</v>
      </c>
      <c r="V3116" s="406">
        <v>1.4967451111694291E-2</v>
      </c>
      <c r="W3116" s="406">
        <v>1.4967365529613011E-2</v>
      </c>
      <c r="X3116" s="407">
        <f t="shared" si="104"/>
        <v>8.5582081279372835E-4</v>
      </c>
      <c r="Z3116" s="400" t="s">
        <v>36</v>
      </c>
      <c r="AA3116" s="413">
        <v>53386</v>
      </c>
      <c r="AB3116" s="406">
        <v>1.4762122156043583E-2</v>
      </c>
      <c r="AC3116" s="406">
        <v>1.4752558054344946E-2</v>
      </c>
      <c r="AD3116" s="407">
        <f t="shared" si="105"/>
        <v>9.5641016986374588E-2</v>
      </c>
    </row>
    <row r="3117" spans="20:30" x14ac:dyDescent="0.2">
      <c r="T3117" s="400" t="s">
        <v>36</v>
      </c>
      <c r="U3117" s="413">
        <v>53393</v>
      </c>
      <c r="V3117" s="406">
        <v>1.4966238597451222E-2</v>
      </c>
      <c r="W3117" s="406">
        <v>1.4966161410082241E-2</v>
      </c>
      <c r="X3117" s="407">
        <f t="shared" si="104"/>
        <v>7.7187368980810578E-4</v>
      </c>
      <c r="Z3117" s="400" t="s">
        <v>36</v>
      </c>
      <c r="AA3117" s="413">
        <v>53393</v>
      </c>
      <c r="AB3117" s="406">
        <v>1.475326197334058E-2</v>
      </c>
      <c r="AC3117" s="406">
        <v>1.4744385139663536E-2</v>
      </c>
      <c r="AD3117" s="407">
        <f t="shared" si="105"/>
        <v>8.8768336770437412E-2</v>
      </c>
    </row>
    <row r="3118" spans="20:30" x14ac:dyDescent="0.2">
      <c r="T3118" s="400" t="s">
        <v>36</v>
      </c>
      <c r="U3118" s="413">
        <v>53400</v>
      </c>
      <c r="V3118" s="406">
        <v>1.4965016951514757E-2</v>
      </c>
      <c r="W3118" s="406">
        <v>1.4964947885857166E-2</v>
      </c>
      <c r="X3118" s="407">
        <f t="shared" si="104"/>
        <v>6.9065657590586249E-4</v>
      </c>
      <c r="Z3118" s="400" t="s">
        <v>36</v>
      </c>
      <c r="AA3118" s="413">
        <v>53400</v>
      </c>
      <c r="AB3118" s="406">
        <v>1.4744339594449854E-2</v>
      </c>
      <c r="AC3118" s="406">
        <v>1.4736156498945911E-2</v>
      </c>
      <c r="AD3118" s="407">
        <f t="shared" si="105"/>
        <v>8.1830955039434439E-2</v>
      </c>
    </row>
    <row r="3119" spans="20:30" x14ac:dyDescent="0.2">
      <c r="T3119" s="400" t="s">
        <v>36</v>
      </c>
      <c r="U3119" s="413">
        <v>53407</v>
      </c>
      <c r="V3119" s="406">
        <v>1.4963786167795893E-2</v>
      </c>
      <c r="W3119" s="406">
        <v>1.496372495008483E-2</v>
      </c>
      <c r="X3119" s="407">
        <f t="shared" si="104"/>
        <v>6.1217711063571434E-4</v>
      </c>
      <c r="Z3119" s="400" t="s">
        <v>36</v>
      </c>
      <c r="AA3119" s="413">
        <v>53407</v>
      </c>
      <c r="AB3119" s="406">
        <v>1.4735354911485719E-2</v>
      </c>
      <c r="AC3119" s="406">
        <v>1.4727872037842822E-2</v>
      </c>
      <c r="AD3119" s="407">
        <f t="shared" si="105"/>
        <v>7.4828736428972364E-2</v>
      </c>
    </row>
    <row r="3120" spans="20:30" x14ac:dyDescent="0.2">
      <c r="T3120" s="400" t="s">
        <v>36</v>
      </c>
      <c r="U3120" s="413">
        <v>53414</v>
      </c>
      <c r="V3120" s="406">
        <v>1.4962546240159554E-2</v>
      </c>
      <c r="W3120" s="406">
        <v>1.496249259581991E-2</v>
      </c>
      <c r="X3120" s="407">
        <f t="shared" si="104"/>
        <v>5.3644339643998951E-4</v>
      </c>
      <c r="Z3120" s="400" t="s">
        <v>36</v>
      </c>
      <c r="AA3120" s="413">
        <v>53414</v>
      </c>
      <c r="AB3120" s="406">
        <v>1.472630781653928E-2</v>
      </c>
      <c r="AC3120" s="406">
        <v>1.4719531662097609E-2</v>
      </c>
      <c r="AD3120" s="407">
        <f t="shared" si="105"/>
        <v>6.7761544416712616E-2</v>
      </c>
    </row>
    <row r="3121" spans="20:30" x14ac:dyDescent="0.2">
      <c r="T3121" s="400" t="s">
        <v>36</v>
      </c>
      <c r="U3121" s="413">
        <v>53421</v>
      </c>
      <c r="V3121" s="406">
        <v>1.4961297162481974E-2</v>
      </c>
      <c r="W3121" s="406">
        <v>1.4961250816255718E-2</v>
      </c>
      <c r="X3121" s="407">
        <f t="shared" si="104"/>
        <v>4.6346226256072098E-4</v>
      </c>
      <c r="Z3121" s="400" t="s">
        <v>36</v>
      </c>
      <c r="AA3121" s="413">
        <v>53421</v>
      </c>
      <c r="AB3121" s="406">
        <v>1.4717198201666353E-2</v>
      </c>
      <c r="AC3121" s="406">
        <v>1.4711135277360524E-2</v>
      </c>
      <c r="AD3121" s="407">
        <f t="shared" si="105"/>
        <v>6.0629243058291787E-2</v>
      </c>
    </row>
    <row r="3122" spans="20:30" x14ac:dyDescent="0.2">
      <c r="T3122" s="400" t="s">
        <v>36</v>
      </c>
      <c r="U3122" s="413">
        <v>53428</v>
      </c>
      <c r="V3122" s="406">
        <v>1.4960038928662555E-2</v>
      </c>
      <c r="W3122" s="406">
        <v>1.4959999604446689E-2</v>
      </c>
      <c r="X3122" s="407">
        <f t="shared" si="104"/>
        <v>3.9324215866248791E-4</v>
      </c>
      <c r="Z3122" s="400" t="s">
        <v>36</v>
      </c>
      <c r="AA3122" s="413">
        <v>53428</v>
      </c>
      <c r="AB3122" s="406">
        <v>1.470802595900351E-2</v>
      </c>
      <c r="AC3122" s="406">
        <v>1.4702682789362626E-2</v>
      </c>
      <c r="AD3122" s="407">
        <f t="shared" si="105"/>
        <v>5.3431696408843404E-2</v>
      </c>
    </row>
    <row r="3123" spans="20:30" x14ac:dyDescent="0.2">
      <c r="T3123" s="400" t="s">
        <v>36</v>
      </c>
      <c r="U3123" s="413">
        <v>53435</v>
      </c>
      <c r="V3123" s="406">
        <v>1.4958771532554564E-2</v>
      </c>
      <c r="W3123" s="406">
        <v>1.4958738953563163E-2</v>
      </c>
      <c r="X3123" s="407">
        <f t="shared" si="104"/>
        <v>3.257899140046705E-4</v>
      </c>
      <c r="Z3123" s="400" t="s">
        <v>36</v>
      </c>
      <c r="AA3123" s="413">
        <v>53435</v>
      </c>
      <c r="AB3123" s="406">
        <v>1.4698790980617741E-2</v>
      </c>
      <c r="AC3123" s="406">
        <v>1.4694174103788588E-2</v>
      </c>
      <c r="AD3123" s="407">
        <f t="shared" si="105"/>
        <v>4.6168768291533768E-2</v>
      </c>
    </row>
    <row r="3124" spans="20:30" x14ac:dyDescent="0.2">
      <c r="T3124" s="400" t="s">
        <v>36</v>
      </c>
      <c r="U3124" s="413">
        <v>53442</v>
      </c>
      <c r="V3124" s="406">
        <v>1.4957494968057462E-2</v>
      </c>
      <c r="W3124" s="406">
        <v>1.4957468856694349E-2</v>
      </c>
      <c r="X3124" s="407">
        <f t="shared" si="104"/>
        <v>2.6111363113368036E-4</v>
      </c>
      <c r="Z3124" s="400" t="s">
        <v>36</v>
      </c>
      <c r="AA3124" s="413">
        <v>53442</v>
      </c>
      <c r="AB3124" s="406">
        <v>1.4689493158598766E-2</v>
      </c>
      <c r="AC3124" s="406">
        <v>1.4685609126311176E-2</v>
      </c>
      <c r="AD3124" s="407">
        <f t="shared" si="105"/>
        <v>3.8840322875901417E-2</v>
      </c>
    </row>
    <row r="3125" spans="20:30" x14ac:dyDescent="0.2">
      <c r="T3125" s="400" t="s">
        <v>36</v>
      </c>
      <c r="U3125" s="413">
        <v>53449</v>
      </c>
      <c r="V3125" s="406">
        <v>1.4956209229047454E-2</v>
      </c>
      <c r="W3125" s="406">
        <v>1.495618930696409E-2</v>
      </c>
      <c r="X3125" s="407">
        <f t="shared" si="104"/>
        <v>1.992208336493162E-4</v>
      </c>
      <c r="Z3125" s="400" t="s">
        <v>36</v>
      </c>
      <c r="AA3125" s="413">
        <v>53449</v>
      </c>
      <c r="AB3125" s="406">
        <v>1.4680132385059082E-2</v>
      </c>
      <c r="AC3125" s="406">
        <v>1.4676987762660694E-2</v>
      </c>
      <c r="AD3125" s="407">
        <f t="shared" si="105"/>
        <v>3.1446223983881E-2</v>
      </c>
    </row>
    <row r="3126" spans="20:30" x14ac:dyDescent="0.2">
      <c r="T3126" s="400" t="s">
        <v>36</v>
      </c>
      <c r="U3126" s="413">
        <v>53456</v>
      </c>
      <c r="V3126" s="406">
        <v>1.4954914309389264E-2</v>
      </c>
      <c r="W3126" s="406">
        <v>1.495490029747315E-2</v>
      </c>
      <c r="X3126" s="407">
        <f t="shared" si="104"/>
        <v>1.4011916113498835E-4</v>
      </c>
      <c r="Z3126" s="400" t="s">
        <v>36</v>
      </c>
      <c r="AA3126" s="413">
        <v>53456</v>
      </c>
      <c r="AB3126" s="406">
        <v>1.467070855205308E-2</v>
      </c>
      <c r="AC3126" s="406">
        <v>1.466830991850941E-2</v>
      </c>
      <c r="AD3126" s="407">
        <f t="shared" si="105"/>
        <v>2.3986335436695927E-2</v>
      </c>
    </row>
    <row r="3127" spans="20:30" x14ac:dyDescent="0.2">
      <c r="T3127" s="400" t="s">
        <v>36</v>
      </c>
      <c r="U3127" s="413">
        <v>53463</v>
      </c>
      <c r="V3127" s="406">
        <v>1.4953610203005611E-2</v>
      </c>
      <c r="W3127" s="406">
        <v>1.4953601821368732E-2</v>
      </c>
      <c r="X3127" s="407">
        <f t="shared" si="104"/>
        <v>8.3816368793426799E-5</v>
      </c>
      <c r="Z3127" s="400" t="s">
        <v>36</v>
      </c>
      <c r="AA3127" s="413">
        <v>53463</v>
      </c>
      <c r="AB3127" s="406">
        <v>1.4661221551692848E-2</v>
      </c>
      <c r="AC3127" s="406">
        <v>1.4659575499564198E-2</v>
      </c>
      <c r="AD3127" s="407">
        <f t="shared" si="105"/>
        <v>1.6460521286495999E-2</v>
      </c>
    </row>
    <row r="3128" spans="20:30" x14ac:dyDescent="0.2">
      <c r="T3128" s="400" t="s">
        <v>36</v>
      </c>
      <c r="U3128" s="413">
        <v>53470</v>
      </c>
      <c r="V3128" s="406">
        <v>1.4952296903726349E-2</v>
      </c>
      <c r="W3128" s="406">
        <v>1.4952293871763032E-2</v>
      </c>
      <c r="X3128" s="407">
        <f t="shared" si="104"/>
        <v>3.0319633175651672E-5</v>
      </c>
      <c r="Z3128" s="400" t="s">
        <v>36</v>
      </c>
      <c r="AA3128" s="413">
        <v>53470</v>
      </c>
      <c r="AB3128" s="406">
        <v>1.4651671276089915E-2</v>
      </c>
      <c r="AC3128" s="406">
        <v>1.4650784411508284E-2</v>
      </c>
      <c r="AD3128" s="407">
        <f t="shared" si="105"/>
        <v>8.868645816305365E-3</v>
      </c>
    </row>
    <row r="3129" spans="20:30" x14ac:dyDescent="0.2">
      <c r="T3129" s="400" t="s">
        <v>36</v>
      </c>
      <c r="U3129" s="413">
        <v>53477</v>
      </c>
      <c r="V3129" s="406">
        <v>1.4950974405474051E-2</v>
      </c>
      <c r="W3129" s="406">
        <v>1.4950976441768384E-2</v>
      </c>
      <c r="X3129" s="407">
        <f t="shared" si="104"/>
        <v>-2.0362943328050553E-5</v>
      </c>
      <c r="Z3129" s="400" t="s">
        <v>36</v>
      </c>
      <c r="AA3129" s="413">
        <v>53477</v>
      </c>
      <c r="AB3129" s="406">
        <v>1.4642057617297753E-2</v>
      </c>
      <c r="AC3129" s="406">
        <v>1.4641936560047917E-2</v>
      </c>
      <c r="AD3129" s="407">
        <f t="shared" si="105"/>
        <v>1.2105724983557664E-3</v>
      </c>
    </row>
    <row r="3130" spans="20:30" x14ac:dyDescent="0.2">
      <c r="T3130" s="400" t="s">
        <v>36</v>
      </c>
      <c r="U3130" s="413">
        <v>53484</v>
      </c>
      <c r="V3130" s="406">
        <v>1.4949642702090357E-2</v>
      </c>
      <c r="W3130" s="406">
        <v>1.4949649524485617E-2</v>
      </c>
      <c r="X3130" s="407">
        <f t="shared" si="104"/>
        <v>-6.8223952598422954E-5</v>
      </c>
      <c r="Z3130" s="400" t="s">
        <v>36</v>
      </c>
      <c r="AA3130" s="413">
        <v>53484</v>
      </c>
      <c r="AB3130" s="406">
        <v>1.4632380467427477E-2</v>
      </c>
      <c r="AC3130" s="406">
        <v>1.463303185087762E-2</v>
      </c>
      <c r="AD3130" s="407">
        <f t="shared" si="105"/>
        <v>-6.513834501422483E-3</v>
      </c>
    </row>
    <row r="3131" spans="20:30" x14ac:dyDescent="0.2">
      <c r="T3131" s="400" t="s">
        <v>36</v>
      </c>
      <c r="U3131" s="413">
        <v>53491</v>
      </c>
      <c r="V3131" s="406">
        <v>1.4948301787486259E-2</v>
      </c>
      <c r="W3131" s="406">
        <v>1.4948313113073352E-2</v>
      </c>
      <c r="X3131" s="407">
        <f t="shared" si="104"/>
        <v>-1.132558709315834E-4</v>
      </c>
      <c r="Z3131" s="400" t="s">
        <v>36</v>
      </c>
      <c r="AA3131" s="413">
        <v>53491</v>
      </c>
      <c r="AB3131" s="406">
        <v>1.4622639718578244E-2</v>
      </c>
      <c r="AC3131" s="406">
        <v>1.4624070189679985E-2</v>
      </c>
      <c r="AD3131" s="407">
        <f t="shared" si="105"/>
        <v>-1.430471101741132E-2</v>
      </c>
    </row>
    <row r="3132" spans="20:30" x14ac:dyDescent="0.2">
      <c r="T3132" s="400" t="s">
        <v>36</v>
      </c>
      <c r="U3132" s="413">
        <v>53498</v>
      </c>
      <c r="V3132" s="406">
        <v>1.4946951655526392E-2</v>
      </c>
      <c r="W3132" s="406">
        <v>1.4946967200609129E-2</v>
      </c>
      <c r="X3132" s="407">
        <f t="shared" si="104"/>
        <v>-1.5545082736670435E-4</v>
      </c>
      <c r="Z3132" s="400" t="s">
        <v>36</v>
      </c>
      <c r="AA3132" s="413">
        <v>53498</v>
      </c>
      <c r="AB3132" s="406">
        <v>1.4612835262814114E-2</v>
      </c>
      <c r="AC3132" s="406">
        <v>1.4615051482172053E-2</v>
      </c>
      <c r="AD3132" s="407">
        <f t="shared" si="105"/>
        <v>-2.2162193579391282E-2</v>
      </c>
    </row>
    <row r="3133" spans="20:30" x14ac:dyDescent="0.2">
      <c r="T3133" s="400" t="s">
        <v>36</v>
      </c>
      <c r="U3133" s="413">
        <v>53505</v>
      </c>
      <c r="V3133" s="406">
        <v>1.4945592300086893E-2</v>
      </c>
      <c r="W3133" s="406">
        <v>1.4945611780239846E-2</v>
      </c>
      <c r="X3133" s="407">
        <f t="shared" si="104"/>
        <v>-1.9480152952527918E-4</v>
      </c>
      <c r="Z3133" s="400" t="s">
        <v>36</v>
      </c>
      <c r="AA3133" s="413">
        <v>53505</v>
      </c>
      <c r="AB3133" s="406">
        <v>1.4602966992256633E-2</v>
      </c>
      <c r="AC3133" s="406">
        <v>1.460597563402422E-2</v>
      </c>
      <c r="AD3133" s="407">
        <f t="shared" si="105"/>
        <v>-3.0086417675875138E-2</v>
      </c>
    </row>
    <row r="3134" spans="20:30" x14ac:dyDescent="0.2">
      <c r="T3134" s="400" t="s">
        <v>36</v>
      </c>
      <c r="U3134" s="413">
        <v>53512</v>
      </c>
      <c r="V3134" s="406">
        <v>1.4944223715067373E-2</v>
      </c>
      <c r="W3134" s="406">
        <v>1.4944246845066447E-2</v>
      </c>
      <c r="X3134" s="407">
        <f t="shared" si="104"/>
        <v>-2.3129999074042451E-4</v>
      </c>
      <c r="Z3134" s="400" t="s">
        <v>36</v>
      </c>
      <c r="AA3134" s="413">
        <v>53512</v>
      </c>
      <c r="AB3134" s="406">
        <v>1.4593034798969494E-2</v>
      </c>
      <c r="AC3134" s="406">
        <v>1.4596842550953275E-2</v>
      </c>
      <c r="AD3134" s="407">
        <f t="shared" si="105"/>
        <v>-3.807751983780569E-2</v>
      </c>
    </row>
    <row r="3135" spans="20:30" x14ac:dyDescent="0.2">
      <c r="T3135" s="400" t="s">
        <v>36</v>
      </c>
      <c r="U3135" s="413">
        <v>53519</v>
      </c>
      <c r="V3135" s="406">
        <v>1.4942845894332417E-2</v>
      </c>
      <c r="W3135" s="406">
        <v>1.4942872388212706E-2</v>
      </c>
      <c r="X3135" s="407">
        <f t="shared" si="104"/>
        <v>-2.6493880289288341E-4</v>
      </c>
      <c r="Z3135" s="400" t="s">
        <v>36</v>
      </c>
      <c r="AA3135" s="413">
        <v>53519</v>
      </c>
      <c r="AB3135" s="406">
        <v>1.4583038575050498E-2</v>
      </c>
      <c r="AC3135" s="406">
        <v>1.4587652138640718E-2</v>
      </c>
      <c r="AD3135" s="407">
        <f t="shared" si="105"/>
        <v>-4.6135635902201655E-2</v>
      </c>
    </row>
    <row r="3136" spans="20:30" x14ac:dyDescent="0.2">
      <c r="T3136" s="400" t="s">
        <v>36</v>
      </c>
      <c r="U3136" s="413">
        <v>53526</v>
      </c>
      <c r="V3136" s="406">
        <v>1.4941458831781414E-2</v>
      </c>
      <c r="W3136" s="406">
        <v>1.4941488402802496E-2</v>
      </c>
      <c r="X3136" s="407">
        <f t="shared" si="104"/>
        <v>-2.9571021081462034E-4</v>
      </c>
      <c r="Z3136" s="400" t="s">
        <v>36</v>
      </c>
      <c r="AA3136" s="413">
        <v>53526</v>
      </c>
      <c r="AB3136" s="406">
        <v>1.4572978212597218E-2</v>
      </c>
      <c r="AC3136" s="406">
        <v>1.4578404302779466E-2</v>
      </c>
      <c r="AD3136" s="407">
        <f t="shared" si="105"/>
        <v>-5.4260901822481694E-2</v>
      </c>
    </row>
    <row r="3137" spans="20:30" x14ac:dyDescent="0.2">
      <c r="T3137" s="400" t="s">
        <v>36</v>
      </c>
      <c r="U3137" s="413">
        <v>53533</v>
      </c>
      <c r="V3137" s="406">
        <v>1.4940062521267445E-2</v>
      </c>
      <c r="W3137" s="406">
        <v>1.4940094881948087E-2</v>
      </c>
      <c r="X3137" s="407">
        <f t="shared" si="104"/>
        <v>-3.2360680642107287E-4</v>
      </c>
      <c r="Z3137" s="400" t="s">
        <v>36</v>
      </c>
      <c r="AA3137" s="413">
        <v>53533</v>
      </c>
      <c r="AB3137" s="406">
        <v>1.4562853603718479E-2</v>
      </c>
      <c r="AC3137" s="406">
        <v>1.4569098949096896E-2</v>
      </c>
      <c r="AD3137" s="407">
        <f t="shared" si="105"/>
        <v>-6.2453453784170471E-2</v>
      </c>
    </row>
    <row r="3138" spans="20:30" x14ac:dyDescent="0.2">
      <c r="T3138" s="400" t="s">
        <v>36</v>
      </c>
      <c r="U3138" s="413">
        <v>53540</v>
      </c>
      <c r="V3138" s="406">
        <v>1.4938656956689979E-2</v>
      </c>
      <c r="W3138" s="406">
        <v>1.4938691818773419E-2</v>
      </c>
      <c r="X3138" s="407">
        <f t="shared" si="104"/>
        <v>-3.4862083440542757E-4</v>
      </c>
      <c r="Z3138" s="400" t="s">
        <v>36</v>
      </c>
      <c r="AA3138" s="413">
        <v>53540</v>
      </c>
      <c r="AB3138" s="406">
        <v>1.4552664640476562E-2</v>
      </c>
      <c r="AC3138" s="406">
        <v>1.4559735983239196E-2</v>
      </c>
      <c r="AD3138" s="407">
        <f t="shared" si="105"/>
        <v>-7.0713427626333675E-2</v>
      </c>
    </row>
    <row r="3139" spans="20:30" x14ac:dyDescent="0.2">
      <c r="T3139" s="400" t="s">
        <v>36</v>
      </c>
      <c r="U3139" s="413">
        <v>53547</v>
      </c>
      <c r="V3139" s="406">
        <v>1.4937242131925063E-2</v>
      </c>
      <c r="W3139" s="406">
        <v>1.4937279206379016E-2</v>
      </c>
      <c r="X3139" s="407">
        <f t="shared" si="104"/>
        <v>-3.7074453953025999E-4</v>
      </c>
      <c r="Z3139" s="400" t="s">
        <v>36</v>
      </c>
      <c r="AA3139" s="413">
        <v>53547</v>
      </c>
      <c r="AB3139" s="406">
        <v>1.4542411214956341E-2</v>
      </c>
      <c r="AC3139" s="406">
        <v>1.4550315310933055E-2</v>
      </c>
      <c r="AD3139" s="407">
        <f t="shared" si="105"/>
        <v>-7.9040959767139735E-2</v>
      </c>
    </row>
    <row r="3140" spans="20:30" x14ac:dyDescent="0.2">
      <c r="T3140" s="400" t="s">
        <v>36</v>
      </c>
      <c r="U3140" s="413">
        <v>53554</v>
      </c>
      <c r="V3140" s="406">
        <v>1.4935818040848915E-2</v>
      </c>
      <c r="W3140" s="406">
        <v>1.4935857037911863E-2</v>
      </c>
      <c r="X3140" s="407">
        <f t="shared" si="104"/>
        <v>-3.8997062948645245E-4</v>
      </c>
      <c r="Z3140" s="400" t="s">
        <v>36</v>
      </c>
      <c r="AA3140" s="413">
        <v>53554</v>
      </c>
      <c r="AB3140" s="406">
        <v>1.453209321930039E-2</v>
      </c>
      <c r="AC3140" s="406">
        <v>1.4540836837858784E-2</v>
      </c>
      <c r="AD3140" s="407">
        <f t="shared" si="105"/>
        <v>-8.743618558394034E-2</v>
      </c>
    </row>
    <row r="3141" spans="20:30" x14ac:dyDescent="0.2">
      <c r="T3141" s="400" t="s">
        <v>36</v>
      </c>
      <c r="U3141" s="413">
        <v>53561</v>
      </c>
      <c r="V3141" s="406">
        <v>1.4934384677337919E-2</v>
      </c>
      <c r="W3141" s="406">
        <v>1.4934425306461243E-2</v>
      </c>
      <c r="X3141" s="407">
        <f t="shared" si="104"/>
        <v>-4.0629123324378846E-4</v>
      </c>
      <c r="Z3141" s="400" t="s">
        <v>36</v>
      </c>
      <c r="AA3141" s="413">
        <v>53561</v>
      </c>
      <c r="AB3141" s="406">
        <v>1.4521710545535391E-2</v>
      </c>
      <c r="AC3141" s="406">
        <v>1.4531300469742893E-2</v>
      </c>
      <c r="AD3141" s="407">
        <f t="shared" si="105"/>
        <v>-9.5899242075012797E-2</v>
      </c>
    </row>
    <row r="3142" spans="20:30" x14ac:dyDescent="0.2">
      <c r="T3142" s="400" t="s">
        <v>36</v>
      </c>
      <c r="U3142" s="413">
        <v>53568</v>
      </c>
      <c r="V3142" s="406">
        <v>1.4932942035291344E-2</v>
      </c>
      <c r="W3142" s="406">
        <v>1.4932984005174038E-2</v>
      </c>
      <c r="X3142" s="407">
        <f t="shared" si="104"/>
        <v>-4.1969882694226079E-4</v>
      </c>
      <c r="Z3142" s="400" t="s">
        <v>36</v>
      </c>
      <c r="AA3142" s="413">
        <v>53568</v>
      </c>
      <c r="AB3142" s="406">
        <v>1.4511263085791617E-2</v>
      </c>
      <c r="AC3142" s="406">
        <v>1.4521706112230354E-2</v>
      </c>
      <c r="AD3142" s="407">
        <f t="shared" si="105"/>
        <v>-0.10443026438737221</v>
      </c>
    </row>
    <row r="3143" spans="20:30" x14ac:dyDescent="0.2">
      <c r="T3143" s="400" t="s">
        <v>36</v>
      </c>
      <c r="U3143" s="413">
        <v>53575</v>
      </c>
      <c r="V3143" s="406">
        <v>1.4931490108562245E-2</v>
      </c>
      <c r="W3143" s="406">
        <v>1.4931533127139351E-2</v>
      </c>
      <c r="X3143" s="407">
        <f t="shared" si="104"/>
        <v>-4.3018577106784806E-4</v>
      </c>
      <c r="Z3143" s="400" t="s">
        <v>36</v>
      </c>
      <c r="AA3143" s="413">
        <v>53575</v>
      </c>
      <c r="AB3143" s="406">
        <v>1.450075073215279E-2</v>
      </c>
      <c r="AC3143" s="406">
        <v>1.4512053671058569E-2</v>
      </c>
      <c r="AD3143" s="407">
        <f t="shared" si="105"/>
        <v>-0.11302938905779006</v>
      </c>
    </row>
    <row r="3144" spans="20:30" x14ac:dyDescent="0.2">
      <c r="T3144" s="400" t="s">
        <v>36</v>
      </c>
      <c r="U3144" s="413">
        <v>53582</v>
      </c>
      <c r="V3144" s="406">
        <v>1.4930028891061532E-2</v>
      </c>
      <c r="W3144" s="406">
        <v>1.4930072665480992E-2</v>
      </c>
      <c r="X3144" s="407">
        <f t="shared" ref="X3144:X3207" si="106">(V3144-W3144)*10000</f>
        <v>-4.3774419460768099E-4</v>
      </c>
      <c r="Z3144" s="400" t="s">
        <v>36</v>
      </c>
      <c r="AA3144" s="413">
        <v>53582</v>
      </c>
      <c r="AB3144" s="406">
        <v>1.4490173376702317E-2</v>
      </c>
      <c r="AC3144" s="406">
        <v>1.4502343051906789E-2</v>
      </c>
      <c r="AD3144" s="407">
        <f t="shared" ref="AD3144:AD3207" si="107">(AB3144-AC3144)*10000</f>
        <v>-0.12169675204471569</v>
      </c>
    </row>
    <row r="3145" spans="20:30" x14ac:dyDescent="0.2">
      <c r="T3145" s="400" t="s">
        <v>36</v>
      </c>
      <c r="U3145" s="413">
        <v>53589</v>
      </c>
      <c r="V3145" s="406">
        <v>1.4928558376653913E-2</v>
      </c>
      <c r="W3145" s="406">
        <v>1.4928602613357579E-2</v>
      </c>
      <c r="X3145" s="407">
        <f t="shared" si="106"/>
        <v>-4.4236703666475363E-4</v>
      </c>
      <c r="Z3145" s="400" t="s">
        <v>36</v>
      </c>
      <c r="AA3145" s="413">
        <v>53589</v>
      </c>
      <c r="AB3145" s="406">
        <v>1.4479530911534923E-2</v>
      </c>
      <c r="AC3145" s="406">
        <v>1.4492574160465666E-2</v>
      </c>
      <c r="AD3145" s="407">
        <f t="shared" si="107"/>
        <v>-0.13043248930743115</v>
      </c>
    </row>
    <row r="3146" spans="20:30" x14ac:dyDescent="0.2">
      <c r="T3146" s="400" t="s">
        <v>36</v>
      </c>
      <c r="U3146" s="413">
        <v>53596</v>
      </c>
      <c r="V3146" s="406">
        <v>1.492707855920382E-2</v>
      </c>
      <c r="W3146" s="406">
        <v>1.4927122963823293E-2</v>
      </c>
      <c r="X3146" s="407">
        <f t="shared" si="106"/>
        <v>-4.4404619472734885E-4</v>
      </c>
      <c r="Z3146" s="400" t="s">
        <v>36</v>
      </c>
      <c r="AA3146" s="413">
        <v>53596</v>
      </c>
      <c r="AB3146" s="406">
        <v>1.4468823228733177E-2</v>
      </c>
      <c r="AC3146" s="406">
        <v>1.4482746902436908E-2</v>
      </c>
      <c r="AD3146" s="407">
        <f t="shared" si="107"/>
        <v>-0.1392367370373071</v>
      </c>
    </row>
    <row r="3147" spans="20:30" x14ac:dyDescent="0.2">
      <c r="T3147" s="400" t="s">
        <v>36</v>
      </c>
      <c r="U3147" s="413">
        <v>53603</v>
      </c>
      <c r="V3147" s="406">
        <v>1.4925589432622155E-2</v>
      </c>
      <c r="W3147" s="406">
        <v>1.4925633710048231E-2</v>
      </c>
      <c r="X3147" s="407">
        <f t="shared" si="106"/>
        <v>-4.427742607629459E-4</v>
      </c>
      <c r="Z3147" s="400" t="s">
        <v>36</v>
      </c>
      <c r="AA3147" s="413">
        <v>53603</v>
      </c>
      <c r="AB3147" s="406">
        <v>1.4458050220414213E-2</v>
      </c>
      <c r="AC3147" s="406">
        <v>1.4472861183510552E-2</v>
      </c>
      <c r="AD3147" s="407">
        <f t="shared" si="107"/>
        <v>-0.14810963096339308</v>
      </c>
    </row>
    <row r="3148" spans="20:30" x14ac:dyDescent="0.2">
      <c r="T3148" s="400" t="s">
        <v>36</v>
      </c>
      <c r="U3148" s="413">
        <v>53610</v>
      </c>
      <c r="V3148" s="406">
        <v>1.4924090990762119E-2</v>
      </c>
      <c r="W3148" s="406">
        <v>1.4924134845121626E-2</v>
      </c>
      <c r="X3148" s="407">
        <f t="shared" si="106"/>
        <v>-4.3854359506670382E-4</v>
      </c>
      <c r="Z3148" s="400" t="s">
        <v>36</v>
      </c>
      <c r="AA3148" s="413">
        <v>53610</v>
      </c>
      <c r="AB3148" s="406">
        <v>1.4447211778637115E-2</v>
      </c>
      <c r="AC3148" s="406">
        <v>1.4462916909388104E-2</v>
      </c>
      <c r="AD3148" s="407">
        <f t="shared" si="107"/>
        <v>-0.15705130750989435</v>
      </c>
    </row>
    <row r="3149" spans="20:30" x14ac:dyDescent="0.2">
      <c r="T3149" s="400" t="s">
        <v>36</v>
      </c>
      <c r="U3149" s="413">
        <v>53617</v>
      </c>
      <c r="V3149" s="406">
        <v>1.4922583227534508E-2</v>
      </c>
      <c r="W3149" s="406">
        <v>1.492262636216718E-2</v>
      </c>
      <c r="X3149" s="407">
        <f t="shared" si="106"/>
        <v>-4.3134632671248951E-4</v>
      </c>
      <c r="Z3149" s="400" t="s">
        <v>36</v>
      </c>
      <c r="AA3149" s="413">
        <v>53617</v>
      </c>
      <c r="AB3149" s="406">
        <v>1.4436307795529835E-2</v>
      </c>
      <c r="AC3149" s="406">
        <v>1.445291398577055E-2</v>
      </c>
      <c r="AD3149" s="407">
        <f t="shared" si="107"/>
        <v>-0.16606190240714414</v>
      </c>
    </row>
    <row r="3150" spans="20:30" x14ac:dyDescent="0.2">
      <c r="T3150" s="400" t="s">
        <v>36</v>
      </c>
      <c r="U3150" s="413">
        <v>53624</v>
      </c>
      <c r="V3150" s="406">
        <v>1.4921066136792336E-2</v>
      </c>
      <c r="W3150" s="406">
        <v>1.4921108254308665E-2</v>
      </c>
      <c r="X3150" s="407">
        <f t="shared" si="106"/>
        <v>-4.2117516328710192E-4</v>
      </c>
      <c r="Z3150" s="400" t="s">
        <v>36</v>
      </c>
      <c r="AA3150" s="413">
        <v>53624</v>
      </c>
      <c r="AB3150" s="406">
        <v>1.4425338163150621E-2</v>
      </c>
      <c r="AC3150" s="406">
        <v>1.444285231833555E-2</v>
      </c>
      <c r="AD3150" s="407">
        <f t="shared" si="107"/>
        <v>-0.17514155184928867</v>
      </c>
    </row>
    <row r="3151" spans="20:30" x14ac:dyDescent="0.2">
      <c r="T3151" s="400" t="s">
        <v>36</v>
      </c>
      <c r="U3151" s="413">
        <v>53631</v>
      </c>
      <c r="V3151" s="406">
        <v>1.4919539712446486E-2</v>
      </c>
      <c r="W3151" s="406">
        <v>1.4919580514669855E-2</v>
      </c>
      <c r="X3151" s="407">
        <f t="shared" si="106"/>
        <v>-4.080222336909356E-4</v>
      </c>
      <c r="Z3151" s="400" t="s">
        <v>36</v>
      </c>
      <c r="AA3151" s="413">
        <v>53631</v>
      </c>
      <c r="AB3151" s="406">
        <v>1.4414302773580533E-2</v>
      </c>
      <c r="AC3151" s="406">
        <v>1.4432731812783626E-2</v>
      </c>
      <c r="AD3151" s="407">
        <f t="shared" si="107"/>
        <v>-0.18429039203092523</v>
      </c>
    </row>
    <row r="3152" spans="20:30" x14ac:dyDescent="0.2">
      <c r="T3152" s="400" t="s">
        <v>36</v>
      </c>
      <c r="U3152" s="413">
        <v>53638</v>
      </c>
      <c r="V3152" s="406">
        <v>1.491800394832689E-2</v>
      </c>
      <c r="W3152" s="406">
        <v>1.4918043136351452E-2</v>
      </c>
      <c r="X3152" s="407">
        <f t="shared" si="106"/>
        <v>-3.9188024561487289E-4</v>
      </c>
      <c r="Z3152" s="400" t="s">
        <v>36</v>
      </c>
      <c r="AA3152" s="413">
        <v>53638</v>
      </c>
      <c r="AB3152" s="406">
        <v>1.4403201518969821E-2</v>
      </c>
      <c r="AC3152" s="406">
        <v>1.4422552374826703E-2</v>
      </c>
      <c r="AD3152" s="407">
        <f t="shared" si="107"/>
        <v>-0.19350855856881469</v>
      </c>
    </row>
    <row r="3153" spans="20:30" x14ac:dyDescent="0.2">
      <c r="T3153" s="400" t="s">
        <v>36</v>
      </c>
      <c r="U3153" s="413">
        <v>53645</v>
      </c>
      <c r="V3153" s="406">
        <v>1.4916458838355819E-2</v>
      </c>
      <c r="W3153" s="406">
        <v>1.4916496112488615E-2</v>
      </c>
      <c r="X3153" s="407">
        <f t="shared" si="106"/>
        <v>-3.7274132795930837E-4</v>
      </c>
      <c r="Z3153" s="400" t="s">
        <v>36</v>
      </c>
      <c r="AA3153" s="413">
        <v>53645</v>
      </c>
      <c r="AB3153" s="406">
        <v>1.4392034291340821E-2</v>
      </c>
      <c r="AC3153" s="406">
        <v>1.4412313910141444E-2</v>
      </c>
      <c r="AD3153" s="407">
        <f t="shared" si="107"/>
        <v>-0.20279618800623372</v>
      </c>
    </row>
    <row r="3154" spans="20:30" x14ac:dyDescent="0.2">
      <c r="T3154" s="400" t="s">
        <v>36</v>
      </c>
      <c r="U3154" s="413">
        <v>53652</v>
      </c>
      <c r="V3154" s="406">
        <v>1.4914904376397834E-2</v>
      </c>
      <c r="W3154" s="406">
        <v>1.4914939436193526E-2</v>
      </c>
      <c r="X3154" s="407">
        <f t="shared" si="106"/>
        <v>-3.5059795691627649E-4</v>
      </c>
      <c r="Z3154" s="400" t="s">
        <v>36</v>
      </c>
      <c r="AA3154" s="413">
        <v>53652</v>
      </c>
      <c r="AB3154" s="406">
        <v>1.4380800982831444E-2</v>
      </c>
      <c r="AC3154" s="406">
        <v>1.4402016324427565E-2</v>
      </c>
      <c r="AD3154" s="407">
        <f t="shared" si="107"/>
        <v>-0.21215341596120957</v>
      </c>
    </row>
    <row r="3155" spans="20:30" x14ac:dyDescent="0.2">
      <c r="T3155" s="400" t="s">
        <v>36</v>
      </c>
      <c r="U3155" s="413">
        <v>53659</v>
      </c>
      <c r="V3155" s="406">
        <v>1.491334055634082E-2</v>
      </c>
      <c r="W3155" s="406">
        <v>1.4913373100578524E-2</v>
      </c>
      <c r="X3155" s="407">
        <f t="shared" si="106"/>
        <v>-3.2544237704018597E-4</v>
      </c>
      <c r="Z3155" s="400" t="s">
        <v>36</v>
      </c>
      <c r="AA3155" s="413">
        <v>53659</v>
      </c>
      <c r="AB3155" s="406">
        <v>1.43695014854984E-2</v>
      </c>
      <c r="AC3155" s="406">
        <v>1.4391659523384665E-2</v>
      </c>
      <c r="AD3155" s="407">
        <f t="shared" si="107"/>
        <v>-0.22158037886264859</v>
      </c>
    </row>
    <row r="3156" spans="20:30" x14ac:dyDescent="0.2">
      <c r="T3156" s="400" t="s">
        <v>36</v>
      </c>
      <c r="U3156" s="413">
        <v>53666</v>
      </c>
      <c r="V3156" s="406">
        <v>1.4911767372060809E-2</v>
      </c>
      <c r="W3156" s="406">
        <v>1.4911797098767264E-2</v>
      </c>
      <c r="X3156" s="407">
        <f t="shared" si="106"/>
        <v>-2.9726706455776575E-4</v>
      </c>
      <c r="Z3156" s="400" t="s">
        <v>36</v>
      </c>
      <c r="AA3156" s="413">
        <v>53666</v>
      </c>
      <c r="AB3156" s="406">
        <v>1.4358135691467251E-2</v>
      </c>
      <c r="AC3156" s="406">
        <v>1.4381243412711821E-2</v>
      </c>
      <c r="AD3156" s="407">
        <f t="shared" si="107"/>
        <v>-0.23107721244570653</v>
      </c>
    </row>
    <row r="3157" spans="20:30" x14ac:dyDescent="0.2">
      <c r="T3157" s="400" t="s">
        <v>36</v>
      </c>
      <c r="U3157" s="413">
        <v>53673</v>
      </c>
      <c r="V3157" s="406">
        <v>1.4910184817433924E-2</v>
      </c>
      <c r="W3157" s="406">
        <v>1.4910211423883483E-2</v>
      </c>
      <c r="X3157" s="407">
        <f t="shared" si="106"/>
        <v>-2.6606449559166134E-4</v>
      </c>
      <c r="Z3157" s="400" t="s">
        <v>36</v>
      </c>
      <c r="AA3157" s="413">
        <v>53673</v>
      </c>
      <c r="AB3157" s="406">
        <v>1.434670349280542E-2</v>
      </c>
      <c r="AC3157" s="406">
        <v>1.4370767898084769E-2</v>
      </c>
      <c r="AD3157" s="407">
        <f t="shared" si="107"/>
        <v>-0.24064405279348999</v>
      </c>
    </row>
    <row r="3158" spans="20:30" x14ac:dyDescent="0.2">
      <c r="T3158" s="400" t="s">
        <v>36</v>
      </c>
      <c r="U3158" s="413">
        <v>53680</v>
      </c>
      <c r="V3158" s="406">
        <v>1.4908592886359434E-2</v>
      </c>
      <c r="W3158" s="406">
        <v>1.4908616069027759E-2</v>
      </c>
      <c r="X3158" s="407">
        <f t="shared" si="106"/>
        <v>-2.3182668324947531E-4</v>
      </c>
      <c r="Z3158" s="400" t="s">
        <v>36</v>
      </c>
      <c r="AA3158" s="413">
        <v>53680</v>
      </c>
      <c r="AB3158" s="406">
        <v>1.4335204781626282E-2</v>
      </c>
      <c r="AC3158" s="406">
        <v>1.4360232885225256E-2</v>
      </c>
      <c r="AD3158" s="407">
        <f t="shared" si="107"/>
        <v>-0.25028103598974738</v>
      </c>
    </row>
    <row r="3159" spans="20:30" x14ac:dyDescent="0.2">
      <c r="T3159" s="400" t="s">
        <v>36</v>
      </c>
      <c r="U3159" s="413">
        <v>53688</v>
      </c>
      <c r="V3159" s="406">
        <v>1.4906876714184569E-2</v>
      </c>
      <c r="W3159" s="406">
        <v>1.490689588701509E-2</v>
      </c>
      <c r="X3159" s="407">
        <f t="shared" si="106"/>
        <v>-1.9172830521135831E-4</v>
      </c>
      <c r="Z3159" s="400" t="s">
        <v>36</v>
      </c>
      <c r="AA3159" s="413">
        <v>53688</v>
      </c>
      <c r="AB3159" s="406">
        <v>1.4322809951541881E-2</v>
      </c>
      <c r="AC3159" s="406">
        <v>1.4348878478058805E-2</v>
      </c>
      <c r="AD3159" s="407">
        <f t="shared" si="107"/>
        <v>-0.26068526516924428</v>
      </c>
    </row>
    <row r="3160" spans="20:30" x14ac:dyDescent="0.2">
      <c r="T3160" s="400" t="s">
        <v>36</v>
      </c>
      <c r="U3160" s="413">
        <v>53695</v>
      </c>
      <c r="V3160" s="406">
        <v>1.4905150003196033E-2</v>
      </c>
      <c r="W3160" s="406">
        <v>1.490516482371307E-2</v>
      </c>
      <c r="X3160" s="407">
        <f t="shared" si="106"/>
        <v>-1.4820517037564263E-4</v>
      </c>
      <c r="Z3160" s="400" t="s">
        <v>36</v>
      </c>
      <c r="AA3160" s="413">
        <v>53695</v>
      </c>
      <c r="AB3160" s="406">
        <v>1.4310340213643202E-2</v>
      </c>
      <c r="AC3160" s="406">
        <v>1.4337457067885176E-2</v>
      </c>
      <c r="AD3160" s="407">
        <f t="shared" si="107"/>
        <v>-0.27116854241974675</v>
      </c>
    </row>
    <row r="3161" spans="20:30" x14ac:dyDescent="0.2">
      <c r="T3161" s="400" t="s">
        <v>36</v>
      </c>
      <c r="U3161" s="413">
        <v>53702</v>
      </c>
      <c r="V3161" s="406">
        <v>1.4903528563394042E-2</v>
      </c>
      <c r="W3161" s="406">
        <v>1.4903539001336289E-2</v>
      </c>
      <c r="X3161" s="407">
        <f t="shared" si="106"/>
        <v>-1.043794224664385E-4</v>
      </c>
      <c r="Z3161" s="400" t="s">
        <v>36</v>
      </c>
      <c r="AA3161" s="413">
        <v>53702</v>
      </c>
      <c r="AB3161" s="406">
        <v>1.4298631760554362E-2</v>
      </c>
      <c r="AC3161" s="406">
        <v>1.4326734446586392E-2</v>
      </c>
      <c r="AD3161" s="407">
        <f t="shared" si="107"/>
        <v>-0.28102686032030133</v>
      </c>
    </row>
    <row r="3162" spans="20:30" x14ac:dyDescent="0.2">
      <c r="T3162" s="400" t="s">
        <v>36</v>
      </c>
      <c r="U3162" s="413">
        <v>53709</v>
      </c>
      <c r="V3162" s="406">
        <v>1.4901897721780653E-2</v>
      </c>
      <c r="W3162" s="406">
        <v>1.4901903470475325E-2</v>
      </c>
      <c r="X3162" s="407">
        <f t="shared" si="106"/>
        <v>-5.7486946713342091E-5</v>
      </c>
      <c r="Z3162" s="400" t="s">
        <v>36</v>
      </c>
      <c r="AA3162" s="413">
        <v>53709</v>
      </c>
      <c r="AB3162" s="406">
        <v>1.4286856347869904E-2</v>
      </c>
      <c r="AC3162" s="406">
        <v>1.4315951936345222E-2</v>
      </c>
      <c r="AD3162" s="407">
        <f t="shared" si="107"/>
        <v>-0.29095588475318634</v>
      </c>
    </row>
    <row r="3163" spans="20:30" x14ac:dyDescent="0.2">
      <c r="T3163" s="400" t="s">
        <v>36</v>
      </c>
      <c r="U3163" s="413">
        <v>53716</v>
      </c>
      <c r="V3163" s="406">
        <v>1.4900344135862121E-2</v>
      </c>
      <c r="W3163" s="406">
        <v>1.4900345075151627E-2</v>
      </c>
      <c r="X3163" s="407">
        <f t="shared" si="106"/>
        <v>-9.3928950554988955E-6</v>
      </c>
      <c r="Z3163" s="400" t="s">
        <v>36</v>
      </c>
      <c r="AA3163" s="413">
        <v>53716</v>
      </c>
      <c r="AB3163" s="406">
        <v>1.4276179323331913E-2</v>
      </c>
      <c r="AC3163" s="406">
        <v>1.4306146721315388E-2</v>
      </c>
      <c r="AD3163" s="407">
        <f t="shared" si="107"/>
        <v>-0.29967397983474836</v>
      </c>
    </row>
    <row r="3164" spans="20:30" x14ac:dyDescent="0.2">
      <c r="T3164" s="400" t="s">
        <v>36</v>
      </c>
      <c r="U3164" s="413">
        <v>53723</v>
      </c>
      <c r="V3164" s="406">
        <v>1.4899475290944065E-2</v>
      </c>
      <c r="W3164" s="406">
        <v>1.4899472797306901E-2</v>
      </c>
      <c r="X3164" s="407">
        <f t="shared" si="106"/>
        <v>2.4936371630784882E-5</v>
      </c>
      <c r="Z3164" s="400" t="s">
        <v>36</v>
      </c>
      <c r="AA3164" s="413">
        <v>53723</v>
      </c>
      <c r="AB3164" s="406">
        <v>1.4274909125502585E-2</v>
      </c>
      <c r="AC3164" s="406">
        <v>1.4304713507659286E-2</v>
      </c>
      <c r="AD3164" s="407">
        <f t="shared" si="107"/>
        <v>-0.29804382156701714</v>
      </c>
    </row>
    <row r="3165" spans="20:30" x14ac:dyDescent="0.2">
      <c r="T3165" s="400" t="s">
        <v>36</v>
      </c>
      <c r="U3165" s="413">
        <v>53730</v>
      </c>
      <c r="V3165" s="406">
        <v>1.4898726642616629E-2</v>
      </c>
      <c r="W3165" s="406">
        <v>1.4898721201462248E-2</v>
      </c>
      <c r="X3165" s="407">
        <f t="shared" si="106"/>
        <v>5.4411543812249441E-5</v>
      </c>
      <c r="Z3165" s="400" t="s">
        <v>36</v>
      </c>
      <c r="AA3165" s="413">
        <v>53730</v>
      </c>
      <c r="AB3165" s="406">
        <v>1.4275701608395535E-2</v>
      </c>
      <c r="AC3165" s="406">
        <v>1.4305115917652567E-2</v>
      </c>
      <c r="AD3165" s="407">
        <f t="shared" si="107"/>
        <v>-0.29414309257031618</v>
      </c>
    </row>
    <row r="3166" spans="20:30" x14ac:dyDescent="0.2">
      <c r="T3166" s="400" t="s">
        <v>36</v>
      </c>
      <c r="U3166" s="413">
        <v>53737</v>
      </c>
      <c r="V3166" s="406">
        <v>1.489794264212833E-2</v>
      </c>
      <c r="W3166" s="406">
        <v>1.4897934432980741E-2</v>
      </c>
      <c r="X3166" s="407">
        <f t="shared" si="106"/>
        <v>8.2091475891304944E-5</v>
      </c>
      <c r="Z3166" s="400" t="s">
        <v>36</v>
      </c>
      <c r="AA3166" s="413">
        <v>53737</v>
      </c>
      <c r="AB3166" s="406">
        <v>1.427648817284837E-2</v>
      </c>
      <c r="AC3166" s="406">
        <v>1.4305512864179569E-2</v>
      </c>
      <c r="AD3166" s="407">
        <f t="shared" si="107"/>
        <v>-0.29024691331199642</v>
      </c>
    </row>
    <row r="3167" spans="20:30" x14ac:dyDescent="0.2">
      <c r="T3167" s="400" t="s">
        <v>36</v>
      </c>
      <c r="U3167" s="413">
        <v>53744</v>
      </c>
      <c r="V3167" s="406">
        <v>1.4897123212864327E-2</v>
      </c>
      <c r="W3167" s="406">
        <v>1.4897112415664238E-2</v>
      </c>
      <c r="X3167" s="407">
        <f t="shared" si="106"/>
        <v>1.0797200088868975E-4</v>
      </c>
      <c r="Z3167" s="400" t="s">
        <v>36</v>
      </c>
      <c r="AA3167" s="413">
        <v>53744</v>
      </c>
      <c r="AB3167" s="406">
        <v>1.4277268805480716E-2</v>
      </c>
      <c r="AC3167" s="406">
        <v>1.4305904337320676E-2</v>
      </c>
      <c r="AD3167" s="407">
        <f t="shared" si="107"/>
        <v>-0.28635531839960038</v>
      </c>
    </row>
    <row r="3168" spans="20:30" x14ac:dyDescent="0.2">
      <c r="T3168" s="400" t="s">
        <v>36</v>
      </c>
      <c r="U3168" s="413">
        <v>53751</v>
      </c>
      <c r="V3168" s="406">
        <v>1.4896268278175242E-2</v>
      </c>
      <c r="W3168" s="406">
        <v>1.4896255073384223E-2</v>
      </c>
      <c r="X3168" s="407">
        <f t="shared" si="106"/>
        <v>1.3204791019308382E-4</v>
      </c>
      <c r="Z3168" s="400" t="s">
        <v>36</v>
      </c>
      <c r="AA3168" s="413">
        <v>53751</v>
      </c>
      <c r="AB3168" s="406">
        <v>1.4278043492877739E-2</v>
      </c>
      <c r="AC3168" s="406">
        <v>1.4306290327110218E-2</v>
      </c>
      <c r="AD3168" s="407">
        <f t="shared" si="107"/>
        <v>-0.28246834232479101</v>
      </c>
    </row>
    <row r="3169" spans="20:30" x14ac:dyDescent="0.2">
      <c r="T3169" s="400" t="s">
        <v>36</v>
      </c>
      <c r="U3169" s="413">
        <v>53758</v>
      </c>
      <c r="V3169" s="406">
        <v>1.4895377761434531E-2</v>
      </c>
      <c r="W3169" s="406">
        <v>1.4895362329919276E-2</v>
      </c>
      <c r="X3169" s="407">
        <f t="shared" si="106"/>
        <v>1.543151525486286E-4</v>
      </c>
      <c r="Z3169" s="400" t="s">
        <v>36</v>
      </c>
      <c r="AA3169" s="413">
        <v>53758</v>
      </c>
      <c r="AB3169" s="406">
        <v>1.4278812221612787E-2</v>
      </c>
      <c r="AC3169" s="406">
        <v>1.4306670823547576E-2</v>
      </c>
      <c r="AD3169" s="407">
        <f t="shared" si="107"/>
        <v>-0.27858601934788868</v>
      </c>
    </row>
    <row r="3170" spans="20:30" x14ac:dyDescent="0.2">
      <c r="T3170" s="400" t="s">
        <v>36</v>
      </c>
      <c r="U3170" s="413">
        <v>53765</v>
      </c>
      <c r="V3170" s="406">
        <v>1.48944515859693E-2</v>
      </c>
      <c r="W3170" s="406">
        <v>1.4894434109152081E-2</v>
      </c>
      <c r="X3170" s="407">
        <f t="shared" si="106"/>
        <v>1.7476817219114205E-4</v>
      </c>
      <c r="Z3170" s="400" t="s">
        <v>36</v>
      </c>
      <c r="AA3170" s="413">
        <v>53765</v>
      </c>
      <c r="AB3170" s="406">
        <v>1.4279574978305535E-2</v>
      </c>
      <c r="AC3170" s="406">
        <v>1.4307045816713168E-2</v>
      </c>
      <c r="AD3170" s="407">
        <f t="shared" si="107"/>
        <v>-0.27470838407633175</v>
      </c>
    </row>
    <row r="3171" spans="20:30" x14ac:dyDescent="0.2">
      <c r="T3171" s="400" t="s">
        <v>36</v>
      </c>
      <c r="U3171" s="413">
        <v>53772</v>
      </c>
      <c r="V3171" s="406">
        <v>1.4893489675129686E-2</v>
      </c>
      <c r="W3171" s="406">
        <v>1.4893470334861067E-2</v>
      </c>
      <c r="X3171" s="407">
        <f t="shared" si="106"/>
        <v>1.9340268619244538E-4</v>
      </c>
      <c r="Z3171" s="400" t="s">
        <v>36</v>
      </c>
      <c r="AA3171" s="413">
        <v>53772</v>
      </c>
      <c r="AB3171" s="406">
        <v>1.4280331749552483E-2</v>
      </c>
      <c r="AC3171" s="406">
        <v>1.4307415296629518E-2</v>
      </c>
      <c r="AD3171" s="407">
        <f t="shared" si="107"/>
        <v>-0.27083547077035375</v>
      </c>
    </row>
    <row r="3172" spans="20:30" x14ac:dyDescent="0.2">
      <c r="T3172" s="400" t="s">
        <v>36</v>
      </c>
      <c r="U3172" s="413">
        <v>53779</v>
      </c>
      <c r="V3172" s="406">
        <v>1.489249195232388E-2</v>
      </c>
      <c r="W3172" s="406">
        <v>1.4892470930928981E-2</v>
      </c>
      <c r="X3172" s="407">
        <f t="shared" si="106"/>
        <v>2.1021394899095602E-4</v>
      </c>
      <c r="Z3172" s="400" t="s">
        <v>36</v>
      </c>
      <c r="AA3172" s="413">
        <v>53779</v>
      </c>
      <c r="AB3172" s="406">
        <v>1.4281082521915636E-2</v>
      </c>
      <c r="AC3172" s="406">
        <v>1.4307779253319376E-2</v>
      </c>
      <c r="AD3172" s="407">
        <f t="shared" si="107"/>
        <v>-0.26696731403739321</v>
      </c>
    </row>
    <row r="3173" spans="20:30" x14ac:dyDescent="0.2">
      <c r="T3173" s="400" t="s">
        <v>36</v>
      </c>
      <c r="U3173" s="413">
        <v>53786</v>
      </c>
      <c r="V3173" s="406">
        <v>1.4891458340867126E-2</v>
      </c>
      <c r="W3173" s="406">
        <v>1.4891435821122487E-2</v>
      </c>
      <c r="X3173" s="407">
        <f t="shared" si="106"/>
        <v>2.2519744638516137E-4</v>
      </c>
      <c r="Z3173" s="400" t="s">
        <v>36</v>
      </c>
      <c r="AA3173" s="413">
        <v>53786</v>
      </c>
      <c r="AB3173" s="406">
        <v>1.4281827282037767E-2</v>
      </c>
      <c r="AC3173" s="406">
        <v>1.4308137676828396E-2</v>
      </c>
      <c r="AD3173" s="407">
        <f t="shared" si="107"/>
        <v>-0.26310394790628883</v>
      </c>
    </row>
    <row r="3174" spans="20:30" x14ac:dyDescent="0.2">
      <c r="T3174" s="400" t="s">
        <v>36</v>
      </c>
      <c r="U3174" s="413">
        <v>53793</v>
      </c>
      <c r="V3174" s="406">
        <v>1.4890388764132479E-2</v>
      </c>
      <c r="W3174" s="406">
        <v>1.4890364929312373E-2</v>
      </c>
      <c r="X3174" s="407">
        <f t="shared" si="106"/>
        <v>2.3834820105442245E-4</v>
      </c>
      <c r="Z3174" s="400" t="s">
        <v>36</v>
      </c>
      <c r="AA3174" s="413">
        <v>53793</v>
      </c>
      <c r="AB3174" s="406">
        <v>1.4282566016480652E-2</v>
      </c>
      <c r="AC3174" s="406">
        <v>1.4308490557202241E-2</v>
      </c>
      <c r="AD3174" s="407">
        <f t="shared" si="107"/>
        <v>-0.25924540721589118</v>
      </c>
    </row>
    <row r="3175" spans="20:30" x14ac:dyDescent="0.2">
      <c r="T3175" s="400" t="s">
        <v>36</v>
      </c>
      <c r="U3175" s="413">
        <v>53800</v>
      </c>
      <c r="V3175" s="406">
        <v>1.4889283145458374E-2</v>
      </c>
      <c r="W3175" s="406">
        <v>1.4889258179323213E-2</v>
      </c>
      <c r="X3175" s="407">
        <f t="shared" si="106"/>
        <v>2.4966135160967018E-4</v>
      </c>
      <c r="Z3175" s="400" t="s">
        <v>36</v>
      </c>
      <c r="AA3175" s="413">
        <v>53800</v>
      </c>
      <c r="AB3175" s="406">
        <v>1.4283298711852523E-2</v>
      </c>
      <c r="AC3175" s="406">
        <v>1.4308837884463599E-2</v>
      </c>
      <c r="AD3175" s="407">
        <f t="shared" si="107"/>
        <v>-0.25539172611076244</v>
      </c>
    </row>
    <row r="3176" spans="20:30" x14ac:dyDescent="0.2">
      <c r="T3176" s="400" t="s">
        <v>36</v>
      </c>
      <c r="U3176" s="413">
        <v>53807</v>
      </c>
      <c r="V3176" s="406">
        <v>1.4888141408206195E-2</v>
      </c>
      <c r="W3176" s="406">
        <v>1.488811549495624E-2</v>
      </c>
      <c r="X3176" s="407">
        <f t="shared" si="106"/>
        <v>2.5913249955544781E-4</v>
      </c>
      <c r="Z3176" s="400" t="s">
        <v>36</v>
      </c>
      <c r="AA3176" s="413">
        <v>53807</v>
      </c>
      <c r="AB3176" s="406">
        <v>1.4284025354738368E-2</v>
      </c>
      <c r="AC3176" s="406">
        <v>1.4309179648646626E-2</v>
      </c>
      <c r="AD3176" s="407">
        <f t="shared" si="107"/>
        <v>-0.25154293908258296</v>
      </c>
    </row>
    <row r="3177" spans="20:30" x14ac:dyDescent="0.2">
      <c r="T3177" s="400" t="s">
        <v>36</v>
      </c>
      <c r="U3177" s="413">
        <v>53814</v>
      </c>
      <c r="V3177" s="406">
        <v>1.4886963475760313E-2</v>
      </c>
      <c r="W3177" s="406">
        <v>1.4886936800081976E-2</v>
      </c>
      <c r="X3177" s="407">
        <f t="shared" si="106"/>
        <v>2.667567833639084E-4</v>
      </c>
      <c r="Z3177" s="400" t="s">
        <v>36</v>
      </c>
      <c r="AA3177" s="413">
        <v>53814</v>
      </c>
      <c r="AB3177" s="406">
        <v>1.4284745931746225E-2</v>
      </c>
      <c r="AC3177" s="406">
        <v>1.4309515839808537E-2</v>
      </c>
      <c r="AD3177" s="407">
        <f t="shared" si="107"/>
        <v>-0.24769908062311982</v>
      </c>
    </row>
    <row r="3178" spans="20:30" x14ac:dyDescent="0.2">
      <c r="T3178" s="400" t="s">
        <v>36</v>
      </c>
      <c r="U3178" s="413">
        <v>53821</v>
      </c>
      <c r="V3178" s="406">
        <v>1.488574927142408E-2</v>
      </c>
      <c r="W3178" s="406">
        <v>1.4885722018489924E-2</v>
      </c>
      <c r="X3178" s="407">
        <f t="shared" si="106"/>
        <v>2.7252934155924669E-4</v>
      </c>
      <c r="Z3178" s="400" t="s">
        <v>36</v>
      </c>
      <c r="AA3178" s="413">
        <v>53821</v>
      </c>
      <c r="AB3178" s="406">
        <v>1.4285460429461081E-2</v>
      </c>
      <c r="AC3178" s="406">
        <v>1.4309846447948756E-2</v>
      </c>
      <c r="AD3178" s="407">
        <f t="shared" si="107"/>
        <v>-0.24386018487674438</v>
      </c>
    </row>
    <row r="3179" spans="20:30" x14ac:dyDescent="0.2">
      <c r="T3179" s="400" t="s">
        <v>36</v>
      </c>
      <c r="U3179" s="413">
        <v>53828</v>
      </c>
      <c r="V3179" s="406">
        <v>1.4884498718628214E-2</v>
      </c>
      <c r="W3179" s="406">
        <v>1.4884471074039075E-2</v>
      </c>
      <c r="X3179" s="407">
        <f t="shared" si="106"/>
        <v>2.7644589138675624E-4</v>
      </c>
      <c r="Z3179" s="400" t="s">
        <v>36</v>
      </c>
      <c r="AA3179" s="413">
        <v>53828</v>
      </c>
      <c r="AB3179" s="406">
        <v>1.4286168834479612E-2</v>
      </c>
      <c r="AC3179" s="406">
        <v>1.4310171463159438E-2</v>
      </c>
      <c r="AD3179" s="407">
        <f t="shared" si="107"/>
        <v>-0.24002628679825611</v>
      </c>
    </row>
    <row r="3180" spans="20:30" x14ac:dyDescent="0.2">
      <c r="T3180" s="400" t="s">
        <v>36</v>
      </c>
      <c r="U3180" s="413">
        <v>53835</v>
      </c>
      <c r="V3180" s="406">
        <v>1.4883211740652623E-2</v>
      </c>
      <c r="W3180" s="406">
        <v>1.4883183890530217E-2</v>
      </c>
      <c r="X3180" s="407">
        <f t="shared" si="106"/>
        <v>2.7850122406164468E-4</v>
      </c>
      <c r="Z3180" s="400" t="s">
        <v>36</v>
      </c>
      <c r="AA3180" s="413">
        <v>53835</v>
      </c>
      <c r="AB3180" s="406">
        <v>1.4286871133409814E-2</v>
      </c>
      <c r="AC3180" s="406">
        <v>1.431049087540515E-2</v>
      </c>
      <c r="AD3180" s="407">
        <f t="shared" si="107"/>
        <v>-0.2361974199533573</v>
      </c>
    </row>
    <row r="3181" spans="20:30" x14ac:dyDescent="0.2">
      <c r="T3181" s="400" t="s">
        <v>36</v>
      </c>
      <c r="U3181" s="413">
        <v>53842</v>
      </c>
      <c r="V3181" s="406">
        <v>1.4881888260916153E-2</v>
      </c>
      <c r="W3181" s="406">
        <v>1.4881860391822049E-2</v>
      </c>
      <c r="X3181" s="407">
        <f t="shared" si="106"/>
        <v>2.7869094103641356E-4</v>
      </c>
      <c r="Z3181" s="400" t="s">
        <v>36</v>
      </c>
      <c r="AA3181" s="413">
        <v>53842</v>
      </c>
      <c r="AB3181" s="406">
        <v>1.4287567312813519E-2</v>
      </c>
      <c r="AC3181" s="406">
        <v>1.4310804674801067E-2</v>
      </c>
      <c r="AD3181" s="407">
        <f t="shared" si="107"/>
        <v>-0.2323736198754818</v>
      </c>
    </row>
    <row r="3182" spans="20:30" x14ac:dyDescent="0.2">
      <c r="T3182" s="400" t="s">
        <v>36</v>
      </c>
      <c r="U3182" s="413">
        <v>53849</v>
      </c>
      <c r="V3182" s="406">
        <v>1.4880528202710335E-2</v>
      </c>
      <c r="W3182" s="406">
        <v>1.4880500501703827E-2</v>
      </c>
      <c r="X3182" s="407">
        <f t="shared" si="106"/>
        <v>2.7701006507716008E-4</v>
      </c>
      <c r="Z3182" s="400" t="s">
        <v>36</v>
      </c>
      <c r="AA3182" s="413">
        <v>53849</v>
      </c>
      <c r="AB3182" s="406">
        <v>1.4288257359322076E-2</v>
      </c>
      <c r="AC3182" s="406">
        <v>1.4311112851311964E-2</v>
      </c>
      <c r="AD3182" s="407">
        <f t="shared" si="107"/>
        <v>-0.2285549198988851</v>
      </c>
    </row>
    <row r="3183" spans="20:30" x14ac:dyDescent="0.2">
      <c r="T3183" s="400" t="s">
        <v>36</v>
      </c>
      <c r="U3183" s="413">
        <v>53856</v>
      </c>
      <c r="V3183" s="406">
        <v>1.4879131489465422E-2</v>
      </c>
      <c r="W3183" s="406">
        <v>1.4879104144034084E-2</v>
      </c>
      <c r="X3183" s="407">
        <f t="shared" si="106"/>
        <v>2.734543133771361E-4</v>
      </c>
      <c r="Z3183" s="400" t="s">
        <v>36</v>
      </c>
      <c r="AA3183" s="413">
        <v>53856</v>
      </c>
      <c r="AB3183" s="406">
        <v>1.4288941259497312E-2</v>
      </c>
      <c r="AC3183" s="406">
        <v>1.4311415395018288E-2</v>
      </c>
      <c r="AD3183" s="407">
        <f t="shared" si="107"/>
        <v>-0.22474135520976143</v>
      </c>
    </row>
    <row r="3184" spans="20:30" x14ac:dyDescent="0.2">
      <c r="T3184" s="400" t="s">
        <v>36</v>
      </c>
      <c r="U3184" s="413">
        <v>53863</v>
      </c>
      <c r="V3184" s="406">
        <v>1.4877698044472644E-2</v>
      </c>
      <c r="W3184" s="406">
        <v>1.4877671242648081E-2</v>
      </c>
      <c r="X3184" s="407">
        <f t="shared" si="106"/>
        <v>2.6801824563535415E-4</v>
      </c>
      <c r="Z3184" s="400" t="s">
        <v>36</v>
      </c>
      <c r="AA3184" s="413">
        <v>53863</v>
      </c>
      <c r="AB3184" s="406">
        <v>1.4289618999982026E-2</v>
      </c>
      <c r="AC3184" s="406">
        <v>1.4311712295942556E-2</v>
      </c>
      <c r="AD3184" s="407">
        <f t="shared" si="107"/>
        <v>-0.2209329596052946</v>
      </c>
    </row>
    <row r="3185" spans="20:30" x14ac:dyDescent="0.2">
      <c r="T3185" s="400" t="s">
        <v>36</v>
      </c>
      <c r="U3185" s="413">
        <v>53870</v>
      </c>
      <c r="V3185" s="406">
        <v>1.4876227791138803E-2</v>
      </c>
      <c r="W3185" s="406">
        <v>1.4876201721346179E-2</v>
      </c>
      <c r="X3185" s="407">
        <f t="shared" si="106"/>
        <v>2.6069792623262256E-4</v>
      </c>
      <c r="Z3185" s="400" t="s">
        <v>36</v>
      </c>
      <c r="AA3185" s="413">
        <v>53870</v>
      </c>
      <c r="AB3185" s="406">
        <v>1.4290290567314765E-2</v>
      </c>
      <c r="AC3185" s="406">
        <v>1.4312003544130364E-2</v>
      </c>
      <c r="AD3185" s="407">
        <f t="shared" si="107"/>
        <v>-0.21712976815599014</v>
      </c>
    </row>
    <row r="3186" spans="20:30" x14ac:dyDescent="0.2">
      <c r="T3186" s="400" t="s">
        <v>36</v>
      </c>
      <c r="U3186" s="413">
        <v>53877</v>
      </c>
      <c r="V3186" s="406">
        <v>1.4874720652801513E-2</v>
      </c>
      <c r="W3186" s="406">
        <v>1.4874695503986868E-2</v>
      </c>
      <c r="X3186" s="407">
        <f t="shared" si="106"/>
        <v>2.514881464535379E-4</v>
      </c>
      <c r="Z3186" s="400" t="s">
        <v>36</v>
      </c>
      <c r="AA3186" s="413">
        <v>53877</v>
      </c>
      <c r="AB3186" s="406">
        <v>1.4290955948127003E-2</v>
      </c>
      <c r="AC3186" s="406">
        <v>1.4312289129592908E-2</v>
      </c>
      <c r="AD3186" s="407">
        <f t="shared" si="107"/>
        <v>-0.21333181465904918</v>
      </c>
    </row>
    <row r="3187" spans="20:30" x14ac:dyDescent="0.2">
      <c r="T3187" s="400" t="s">
        <v>36</v>
      </c>
      <c r="U3187" s="413">
        <v>53884</v>
      </c>
      <c r="V3187" s="406">
        <v>1.4873176552798002E-2</v>
      </c>
      <c r="W3187" s="406">
        <v>1.4873152514370387E-2</v>
      </c>
      <c r="X3187" s="407">
        <f t="shared" si="106"/>
        <v>2.4038427614767044E-4</v>
      </c>
      <c r="Z3187" s="400" t="s">
        <v>36</v>
      </c>
      <c r="AA3187" s="413">
        <v>53884</v>
      </c>
      <c r="AB3187" s="406">
        <v>1.4291615129003624E-2</v>
      </c>
      <c r="AC3187" s="406">
        <v>1.4312569042387386E-2</v>
      </c>
      <c r="AD3187" s="407">
        <f t="shared" si="107"/>
        <v>-0.20953913383761624</v>
      </c>
    </row>
    <row r="3188" spans="20:30" x14ac:dyDescent="0.2">
      <c r="T3188" s="400" t="s">
        <v>36</v>
      </c>
      <c r="U3188" s="413">
        <v>53891</v>
      </c>
      <c r="V3188" s="406">
        <v>1.4871595414511791E-2</v>
      </c>
      <c r="W3188" s="406">
        <v>1.4871572676331686E-2</v>
      </c>
      <c r="X3188" s="407">
        <f t="shared" si="106"/>
        <v>2.2738180104411865E-4</v>
      </c>
      <c r="Z3188" s="400" t="s">
        <v>36</v>
      </c>
      <c r="AA3188" s="413">
        <v>53891</v>
      </c>
      <c r="AB3188" s="406">
        <v>1.4292268096541163E-2</v>
      </c>
      <c r="AC3188" s="406">
        <v>1.4312843272559514E-2</v>
      </c>
      <c r="AD3188" s="407">
        <f t="shared" si="107"/>
        <v>-0.20575176018351043</v>
      </c>
    </row>
    <row r="3189" spans="20:30" x14ac:dyDescent="0.2">
      <c r="T3189" s="400" t="s">
        <v>36</v>
      </c>
      <c r="U3189" s="413">
        <v>53898</v>
      </c>
      <c r="V3189" s="406">
        <v>1.4869977161280013E-2</v>
      </c>
      <c r="W3189" s="406">
        <v>1.4869955913717215E-2</v>
      </c>
      <c r="X3189" s="407">
        <f t="shared" si="106"/>
        <v>2.1247562797740982E-4</v>
      </c>
      <c r="Z3189" s="400" t="s">
        <v>36</v>
      </c>
      <c r="AA3189" s="413">
        <v>53898</v>
      </c>
      <c r="AB3189" s="406">
        <v>1.4292914837336163E-2</v>
      </c>
      <c r="AC3189" s="406">
        <v>1.4313111810108697E-2</v>
      </c>
      <c r="AD3189" s="407">
        <f t="shared" si="107"/>
        <v>-0.20196972772534502</v>
      </c>
    </row>
    <row r="3190" spans="20:30" x14ac:dyDescent="0.2">
      <c r="T3190" s="400" t="s">
        <v>36</v>
      </c>
      <c r="U3190" s="413">
        <v>53905</v>
      </c>
      <c r="V3190" s="406">
        <v>1.4868321716486105E-2</v>
      </c>
      <c r="W3190" s="406">
        <v>1.4868302150350263E-2</v>
      </c>
      <c r="X3190" s="407">
        <f t="shared" si="106"/>
        <v>1.9566135841739274E-4</v>
      </c>
      <c r="Z3190" s="400" t="s">
        <v>36</v>
      </c>
      <c r="AA3190" s="413">
        <v>53905</v>
      </c>
      <c r="AB3190" s="406">
        <v>1.4293555337973664E-2</v>
      </c>
      <c r="AC3190" s="406">
        <v>1.4313374645127021E-2</v>
      </c>
      <c r="AD3190" s="407">
        <f t="shared" si="107"/>
        <v>-0.19819307153357349</v>
      </c>
    </row>
    <row r="3191" spans="20:30" x14ac:dyDescent="0.2">
      <c r="T3191" s="400" t="s">
        <v>36</v>
      </c>
      <c r="U3191" s="413">
        <v>53912</v>
      </c>
      <c r="V3191" s="406">
        <v>1.4866629003455275E-2</v>
      </c>
      <c r="W3191" s="406">
        <v>1.4866611310030631E-2</v>
      </c>
      <c r="X3191" s="407">
        <f t="shared" si="106"/>
        <v>1.7693424643819289E-4</v>
      </c>
      <c r="Z3191" s="400" t="s">
        <v>36</v>
      </c>
      <c r="AA3191" s="413">
        <v>53912</v>
      </c>
      <c r="AB3191" s="406">
        <v>1.4294189585061613E-2</v>
      </c>
      <c r="AC3191" s="406">
        <v>1.4313631767579008E-2</v>
      </c>
      <c r="AD3191" s="407">
        <f t="shared" si="107"/>
        <v>-0.19442182517395018</v>
      </c>
    </row>
    <row r="3192" spans="20:30" x14ac:dyDescent="0.2">
      <c r="T3192" s="400" t="s">
        <v>36</v>
      </c>
      <c r="U3192" s="413">
        <v>53919</v>
      </c>
      <c r="V3192" s="406">
        <v>1.4864898945570687E-2</v>
      </c>
      <c r="W3192" s="406">
        <v>1.4864883316639219E-2</v>
      </c>
      <c r="X3192" s="407">
        <f t="shared" si="106"/>
        <v>1.5628931468447682E-4</v>
      </c>
      <c r="Z3192" s="400" t="s">
        <v>36</v>
      </c>
      <c r="AA3192" s="413">
        <v>53919</v>
      </c>
      <c r="AB3192" s="406">
        <v>1.4294817565184964E-2</v>
      </c>
      <c r="AC3192" s="406">
        <v>1.4313883167591379E-2</v>
      </c>
      <c r="AD3192" s="407">
        <f t="shared" si="107"/>
        <v>-0.19065602406415083</v>
      </c>
    </row>
    <row r="3193" spans="20:30" x14ac:dyDescent="0.2">
      <c r="T3193" s="400" t="s">
        <v>36</v>
      </c>
      <c r="U3193" s="413">
        <v>53926</v>
      </c>
      <c r="V3193" s="406">
        <v>1.4863131466157723E-2</v>
      </c>
      <c r="W3193" s="406">
        <v>1.4863118093941268E-2</v>
      </c>
      <c r="X3193" s="407">
        <f t="shared" si="106"/>
        <v>1.3372216455670438E-4</v>
      </c>
      <c r="Z3193" s="400" t="s">
        <v>36</v>
      </c>
      <c r="AA3193" s="413">
        <v>53926</v>
      </c>
      <c r="AB3193" s="406">
        <v>1.4295439264940419E-2</v>
      </c>
      <c r="AC3193" s="406">
        <v>1.4314128835105831E-2</v>
      </c>
      <c r="AD3193" s="407">
        <f t="shared" si="107"/>
        <v>-0.18689570165411964</v>
      </c>
    </row>
    <row r="3194" spans="20:30" x14ac:dyDescent="0.2">
      <c r="T3194" s="400" t="s">
        <v>36</v>
      </c>
      <c r="U3194" s="413">
        <v>53933</v>
      </c>
      <c r="V3194" s="406">
        <v>1.4861326488610851E-2</v>
      </c>
      <c r="W3194" s="406">
        <v>1.4861315565817415E-2</v>
      </c>
      <c r="X3194" s="407">
        <f t="shared" si="106"/>
        <v>1.0922793435355627E-4</v>
      </c>
      <c r="Z3194" s="400" t="s">
        <v>36</v>
      </c>
      <c r="AA3194" s="413">
        <v>53933</v>
      </c>
      <c r="AB3194" s="406">
        <v>1.4296054670935995E-2</v>
      </c>
      <c r="AC3194" s="406">
        <v>1.4314368760225854E-2</v>
      </c>
      <c r="AD3194" s="407">
        <f t="shared" si="107"/>
        <v>-0.1831408928985867</v>
      </c>
    </row>
    <row r="3195" spans="20:30" x14ac:dyDescent="0.2">
      <c r="T3195" s="400" t="s">
        <v>36</v>
      </c>
      <c r="U3195" s="413">
        <v>53940</v>
      </c>
      <c r="V3195" s="406">
        <v>1.4859483936255097E-2</v>
      </c>
      <c r="W3195" s="406">
        <v>1.4859475656078844E-2</v>
      </c>
      <c r="X3195" s="407">
        <f t="shared" si="106"/>
        <v>8.2801762529838285E-5</v>
      </c>
      <c r="Z3195" s="400" t="s">
        <v>36</v>
      </c>
      <c r="AA3195" s="413">
        <v>53940</v>
      </c>
      <c r="AB3195" s="406">
        <v>1.4296663769756647E-2</v>
      </c>
      <c r="AC3195" s="406">
        <v>1.4314602932962417E-2</v>
      </c>
      <c r="AD3195" s="407">
        <f t="shared" si="107"/>
        <v>-0.17939163205769881</v>
      </c>
    </row>
    <row r="3196" spans="20:30" x14ac:dyDescent="0.2">
      <c r="T3196" s="400" t="s">
        <v>36</v>
      </c>
      <c r="U3196" s="413">
        <v>53947</v>
      </c>
      <c r="V3196" s="406">
        <v>1.4857603732461686E-2</v>
      </c>
      <c r="W3196" s="406">
        <v>1.4857598288536651E-2</v>
      </c>
      <c r="X3196" s="407">
        <f t="shared" si="106"/>
        <v>5.4439250347232404E-5</v>
      </c>
      <c r="Z3196" s="400" t="s">
        <v>36</v>
      </c>
      <c r="AA3196" s="413">
        <v>53947</v>
      </c>
      <c r="AB3196" s="406">
        <v>1.4297266547964173E-2</v>
      </c>
      <c r="AC3196" s="406">
        <v>1.4314831343349647E-2</v>
      </c>
      <c r="AD3196" s="407">
        <f t="shared" si="107"/>
        <v>-0.17564795385473925</v>
      </c>
    </row>
    <row r="3197" spans="20:30" x14ac:dyDescent="0.2">
      <c r="T3197" s="400" t="s">
        <v>36</v>
      </c>
      <c r="U3197" s="413">
        <v>53954</v>
      </c>
      <c r="V3197" s="406">
        <v>1.4855685800601839E-2</v>
      </c>
      <c r="W3197" s="406">
        <v>1.485568338704822E-2</v>
      </c>
      <c r="X3197" s="407">
        <f t="shared" si="106"/>
        <v>2.4135536191155493E-5</v>
      </c>
      <c r="Z3197" s="400" t="s">
        <v>36</v>
      </c>
      <c r="AA3197" s="413">
        <v>53954</v>
      </c>
      <c r="AB3197" s="406">
        <v>1.4297862992224637E-2</v>
      </c>
      <c r="AC3197" s="406">
        <v>1.4315053981433323E-2</v>
      </c>
      <c r="AD3197" s="407">
        <f t="shared" si="107"/>
        <v>-0.17190989208685711</v>
      </c>
    </row>
    <row r="3198" spans="20:30" x14ac:dyDescent="0.2">
      <c r="T3198" s="400" t="s">
        <v>36</v>
      </c>
      <c r="U3198" s="413">
        <v>53961</v>
      </c>
      <c r="V3198" s="406">
        <v>1.4853730063976981E-2</v>
      </c>
      <c r="W3198" s="406">
        <v>1.4853730875424295E-2</v>
      </c>
      <c r="X3198" s="407">
        <f t="shared" si="106"/>
        <v>-8.1144731385596192E-6</v>
      </c>
      <c r="Z3198" s="400" t="s">
        <v>36</v>
      </c>
      <c r="AA3198" s="413">
        <v>53961</v>
      </c>
      <c r="AB3198" s="406">
        <v>1.4298453089076516E-2</v>
      </c>
      <c r="AC3198" s="406">
        <v>1.4315270837224241E-2</v>
      </c>
      <c r="AD3198" s="407">
        <f t="shared" si="107"/>
        <v>-0.16817748147724895</v>
      </c>
    </row>
    <row r="3199" spans="20:30" x14ac:dyDescent="0.2">
      <c r="T3199" s="400" t="s">
        <v>36</v>
      </c>
      <c r="U3199" s="413">
        <v>53968</v>
      </c>
      <c r="V3199" s="406">
        <v>1.4851736446015928E-2</v>
      </c>
      <c r="W3199" s="406">
        <v>1.4851740677510413E-2</v>
      </c>
      <c r="X3199" s="407">
        <f t="shared" si="106"/>
        <v>-4.2314944846688629E-5</v>
      </c>
      <c r="Z3199" s="400" t="s">
        <v>36</v>
      </c>
      <c r="AA3199" s="413">
        <v>53968</v>
      </c>
      <c r="AB3199" s="406">
        <v>1.4299036825139484E-2</v>
      </c>
      <c r="AC3199" s="406">
        <v>1.4315481900802819E-2</v>
      </c>
      <c r="AD3199" s="407">
        <f t="shared" si="107"/>
        <v>-0.16445075663335321</v>
      </c>
    </row>
    <row r="3200" spans="20:30" x14ac:dyDescent="0.2">
      <c r="T3200" s="400" t="s">
        <v>36</v>
      </c>
      <c r="U3200" s="413">
        <v>53975</v>
      </c>
      <c r="V3200" s="406">
        <v>1.4849704870031838E-2</v>
      </c>
      <c r="W3200" s="406">
        <v>1.4849712717094322E-2</v>
      </c>
      <c r="X3200" s="407">
        <f t="shared" si="106"/>
        <v>-7.8470624841758818E-5</v>
      </c>
      <c r="Z3200" s="400" t="s">
        <v>36</v>
      </c>
      <c r="AA3200" s="413">
        <v>53975</v>
      </c>
      <c r="AB3200" s="406">
        <v>1.4299614186998651E-2</v>
      </c>
      <c r="AC3200" s="406">
        <v>1.4315687162168612E-2</v>
      </c>
      <c r="AD3200" s="407">
        <f t="shared" si="107"/>
        <v>-0.16072975169961062</v>
      </c>
    </row>
    <row r="3201" spans="20:30" x14ac:dyDescent="0.2">
      <c r="T3201" s="400" t="s">
        <v>36</v>
      </c>
      <c r="U3201" s="413">
        <v>53982</v>
      </c>
      <c r="V3201" s="406">
        <v>1.4847635259395382E-2</v>
      </c>
      <c r="W3201" s="406">
        <v>1.4847646918056021E-2</v>
      </c>
      <c r="X3201" s="407">
        <f t="shared" si="106"/>
        <v>-1.165866063933263E-4</v>
      </c>
      <c r="Z3201" s="400" t="s">
        <v>36</v>
      </c>
      <c r="AA3201" s="413">
        <v>53982</v>
      </c>
      <c r="AB3201" s="406">
        <v>1.4300185161250449E-2</v>
      </c>
      <c r="AC3201" s="406">
        <v>1.43158866113788E-2</v>
      </c>
      <c r="AD3201" s="407">
        <f t="shared" si="107"/>
        <v>-0.15701450128351169</v>
      </c>
    </row>
    <row r="3202" spans="20:30" x14ac:dyDescent="0.2">
      <c r="T3202" s="400" t="s">
        <v>36</v>
      </c>
      <c r="U3202" s="413">
        <v>53989</v>
      </c>
      <c r="V3202" s="406">
        <v>1.4845527537454078E-2</v>
      </c>
      <c r="W3202" s="406">
        <v>1.4845543204194461E-2</v>
      </c>
      <c r="X3202" s="407">
        <f t="shared" si="106"/>
        <v>-1.5666740382433431E-4</v>
      </c>
      <c r="Z3202" s="400" t="s">
        <v>36</v>
      </c>
      <c r="AA3202" s="413">
        <v>53989</v>
      </c>
      <c r="AB3202" s="406">
        <v>1.4300749734491398E-2</v>
      </c>
      <c r="AC3202" s="406">
        <v>1.4316080238467494E-2</v>
      </c>
      <c r="AD3202" s="407">
        <f t="shared" si="107"/>
        <v>-0.1533050397609613</v>
      </c>
    </row>
    <row r="3203" spans="20:30" x14ac:dyDescent="0.2">
      <c r="T3203" s="400" t="s">
        <v>36</v>
      </c>
      <c r="U3203" s="413">
        <v>53996</v>
      </c>
      <c r="V3203" s="406">
        <v>1.4843381627566916E-2</v>
      </c>
      <c r="W3203" s="406">
        <v>1.4843401499331667E-2</v>
      </c>
      <c r="X3203" s="407">
        <f t="shared" si="106"/>
        <v>-1.9871764751072662E-4</v>
      </c>
      <c r="Z3203" s="400" t="s">
        <v>36</v>
      </c>
      <c r="AA3203" s="413">
        <v>53996</v>
      </c>
      <c r="AB3203" s="406">
        <v>1.4301307893329583E-2</v>
      </c>
      <c r="AC3203" s="406">
        <v>1.431626803345723E-2</v>
      </c>
      <c r="AD3203" s="407">
        <f t="shared" si="107"/>
        <v>-0.14960140127646959</v>
      </c>
    </row>
    <row r="3204" spans="20:30" x14ac:dyDescent="0.2">
      <c r="T3204" s="400" t="s">
        <v>36</v>
      </c>
      <c r="U3204" s="413">
        <v>54003</v>
      </c>
      <c r="V3204" s="406">
        <v>1.4841197453092883E-2</v>
      </c>
      <c r="W3204" s="406">
        <v>1.4841221727324364E-2</v>
      </c>
      <c r="X3204" s="407">
        <f t="shared" si="106"/>
        <v>-2.427423148078367E-4</v>
      </c>
      <c r="Z3204" s="400" t="s">
        <v>36</v>
      </c>
      <c r="AA3204" s="413">
        <v>54003</v>
      </c>
      <c r="AB3204" s="406">
        <v>1.430185962432688E-2</v>
      </c>
      <c r="AC3204" s="406">
        <v>1.4316449986382195E-2</v>
      </c>
      <c r="AD3204" s="407">
        <f t="shared" si="107"/>
        <v>-0.14590362055314637</v>
      </c>
    </row>
    <row r="3205" spans="20:30" x14ac:dyDescent="0.2">
      <c r="T3205" s="400" t="s">
        <v>36</v>
      </c>
      <c r="U3205" s="413">
        <v>54010</v>
      </c>
      <c r="V3205" s="406">
        <v>1.4838974937390604E-2</v>
      </c>
      <c r="W3205" s="406">
        <v>1.4839003811982636E-2</v>
      </c>
      <c r="X3205" s="407">
        <f t="shared" si="106"/>
        <v>-2.8874592031616353E-4</v>
      </c>
      <c r="Z3205" s="400" t="s">
        <v>36</v>
      </c>
      <c r="AA3205" s="413">
        <v>54010</v>
      </c>
      <c r="AB3205" s="406">
        <v>1.4302404914102779E-2</v>
      </c>
      <c r="AC3205" s="406">
        <v>1.4316626087311051E-2</v>
      </c>
      <c r="AD3205" s="407">
        <f t="shared" si="107"/>
        <v>-0.14221173208272403</v>
      </c>
    </row>
    <row r="3206" spans="20:30" x14ac:dyDescent="0.2">
      <c r="T3206" s="400" t="s">
        <v>36</v>
      </c>
      <c r="U3206" s="413">
        <v>54017</v>
      </c>
      <c r="V3206" s="406">
        <v>1.4836714003807207E-2</v>
      </c>
      <c r="W3206" s="406">
        <v>1.4836747677139781E-2</v>
      </c>
      <c r="X3206" s="407">
        <f t="shared" si="106"/>
        <v>-3.3673332573702641E-4</v>
      </c>
      <c r="Z3206" s="400" t="s">
        <v>36</v>
      </c>
      <c r="AA3206" s="413">
        <v>54017</v>
      </c>
      <c r="AB3206" s="406">
        <v>1.4302943749253789E-2</v>
      </c>
      <c r="AC3206" s="406">
        <v>1.4316796326243183E-2</v>
      </c>
      <c r="AD3206" s="407">
        <f t="shared" si="107"/>
        <v>-0.13852576989393725</v>
      </c>
    </row>
    <row r="3207" spans="20:30" x14ac:dyDescent="0.2">
      <c r="T3207" s="400" t="s">
        <v>36</v>
      </c>
      <c r="U3207" s="413">
        <v>54024</v>
      </c>
      <c r="V3207" s="406">
        <v>1.4834414575713049E-2</v>
      </c>
      <c r="W3207" s="406">
        <v>1.4834453246617602E-2</v>
      </c>
      <c r="X3207" s="407">
        <f t="shared" si="106"/>
        <v>-3.8670904553214647E-4</v>
      </c>
      <c r="Z3207" s="400" t="s">
        <v>36</v>
      </c>
      <c r="AA3207" s="413">
        <v>54024</v>
      </c>
      <c r="AB3207" s="406">
        <v>1.4303476116353436E-2</v>
      </c>
      <c r="AC3207" s="406">
        <v>1.4316960693247581E-2</v>
      </c>
      <c r="AD3207" s="407">
        <f t="shared" si="107"/>
        <v>-0.13484576894144673</v>
      </c>
    </row>
    <row r="3208" spans="20:30" x14ac:dyDescent="0.2">
      <c r="T3208" s="400" t="s">
        <v>36</v>
      </c>
      <c r="U3208" s="413">
        <v>54031</v>
      </c>
      <c r="V3208" s="406">
        <v>1.4832076576466546E-2</v>
      </c>
      <c r="W3208" s="406">
        <v>1.4832120444249126E-2</v>
      </c>
      <c r="X3208" s="407">
        <f t="shared" ref="X3208:X3271" si="108">(V3208-W3208)*10000</f>
        <v>-4.3867782580087056E-4</v>
      </c>
      <c r="Z3208" s="400" t="s">
        <v>36</v>
      </c>
      <c r="AA3208" s="413">
        <v>54031</v>
      </c>
      <c r="AB3208" s="406">
        <v>1.4304002002044439E-2</v>
      </c>
      <c r="AC3208" s="406">
        <v>1.4317119178323533E-2</v>
      </c>
      <c r="AD3208" s="407">
        <f t="shared" ref="AD3208:AD3271" si="109">(AB3208-AC3208)*10000</f>
        <v>-0.13117176279093742</v>
      </c>
    </row>
    <row r="3209" spans="20:30" x14ac:dyDescent="0.2">
      <c r="T3209" s="400" t="s">
        <v>36</v>
      </c>
      <c r="U3209" s="413">
        <v>54038</v>
      </c>
      <c r="V3209" s="406">
        <v>1.4829699929402954E-2</v>
      </c>
      <c r="W3209" s="406">
        <v>1.4829749193867356E-2</v>
      </c>
      <c r="X3209" s="407">
        <f t="shared" si="108"/>
        <v>-4.9264464401996277E-4</v>
      </c>
      <c r="Z3209" s="400" t="s">
        <v>36</v>
      </c>
      <c r="AA3209" s="413">
        <v>54038</v>
      </c>
      <c r="AB3209" s="406">
        <v>1.4304521392853852E-2</v>
      </c>
      <c r="AC3209" s="406">
        <v>1.4317271771528292E-2</v>
      </c>
      <c r="AD3209" s="407">
        <f t="shared" si="109"/>
        <v>-0.12750378674439636</v>
      </c>
    </row>
    <row r="3210" spans="20:30" x14ac:dyDescent="0.2">
      <c r="T3210" s="400" t="s">
        <v>36</v>
      </c>
      <c r="U3210" s="413">
        <v>54045</v>
      </c>
      <c r="V3210" s="406">
        <v>1.4827284557892157E-2</v>
      </c>
      <c r="W3210" s="406">
        <v>1.4827339419293635E-2</v>
      </c>
      <c r="X3210" s="407">
        <f t="shared" si="108"/>
        <v>-5.4861401477257488E-4</v>
      </c>
      <c r="Z3210" s="400" t="s">
        <v>36</v>
      </c>
      <c r="AA3210" s="413">
        <v>54045</v>
      </c>
      <c r="AB3210" s="406">
        <v>1.4305034275424481E-2</v>
      </c>
      <c r="AC3210" s="406">
        <v>1.4317418462919101E-2</v>
      </c>
      <c r="AD3210" s="407">
        <f t="shared" si="109"/>
        <v>-0.12384187494619489</v>
      </c>
    </row>
    <row r="3211" spans="20:30" x14ac:dyDescent="0.2">
      <c r="T3211" s="400" t="s">
        <v>36</v>
      </c>
      <c r="U3211" s="413">
        <v>54053</v>
      </c>
      <c r="V3211" s="406">
        <v>1.4824653104527389E-2</v>
      </c>
      <c r="W3211" s="406">
        <v>1.4824714187980178E-2</v>
      </c>
      <c r="X3211" s="407">
        <f t="shared" si="108"/>
        <v>-6.1083452788934789E-4</v>
      </c>
      <c r="Z3211" s="400" t="s">
        <v>36</v>
      </c>
      <c r="AA3211" s="413">
        <v>54053</v>
      </c>
      <c r="AB3211" s="406">
        <v>1.4305576471708376E-2</v>
      </c>
      <c r="AC3211" s="406">
        <v>1.4317568996136096E-2</v>
      </c>
      <c r="AD3211" s="407">
        <f t="shared" si="109"/>
        <v>-0.11992524427720599</v>
      </c>
    </row>
    <row r="3212" spans="20:30" x14ac:dyDescent="0.2">
      <c r="T3212" s="400" t="s">
        <v>36</v>
      </c>
      <c r="U3212" s="413">
        <v>54060</v>
      </c>
      <c r="V3212" s="406">
        <v>1.4833557677069141E-2</v>
      </c>
      <c r="W3212" s="406">
        <v>1.4833625261187295E-2</v>
      </c>
      <c r="X3212" s="407">
        <f t="shared" si="108"/>
        <v>-6.7584118154315198E-4</v>
      </c>
      <c r="Z3212" s="400" t="s">
        <v>36</v>
      </c>
      <c r="AA3212" s="413">
        <v>54060</v>
      </c>
      <c r="AB3212" s="406">
        <v>1.4317287981121246E-2</v>
      </c>
      <c r="AC3212" s="406">
        <v>1.4328898594896309E-2</v>
      </c>
      <c r="AD3212" s="407">
        <f t="shared" si="109"/>
        <v>-0.11610613775062464</v>
      </c>
    </row>
    <row r="3213" spans="20:30" x14ac:dyDescent="0.2">
      <c r="T3213" s="400" t="s">
        <v>36</v>
      </c>
      <c r="U3213" s="413">
        <v>54067</v>
      </c>
      <c r="V3213" s="406">
        <v>1.4860041637543201E-2</v>
      </c>
      <c r="W3213" s="406">
        <v>1.4860115600381574E-2</v>
      </c>
      <c r="X3213" s="407">
        <f t="shared" si="108"/>
        <v>-7.3962838373006767E-4</v>
      </c>
      <c r="Z3213" s="400" t="s">
        <v>36</v>
      </c>
      <c r="AA3213" s="413">
        <v>54067</v>
      </c>
      <c r="AB3213" s="406">
        <v>1.4345799846883039E-2</v>
      </c>
      <c r="AC3213" s="406">
        <v>1.435706792113038E-2</v>
      </c>
      <c r="AD3213" s="407">
        <f t="shared" si="109"/>
        <v>-0.11268074247340956</v>
      </c>
    </row>
    <row r="3214" spans="20:30" x14ac:dyDescent="0.2">
      <c r="T3214" s="400" t="s">
        <v>36</v>
      </c>
      <c r="U3214" s="413">
        <v>54074</v>
      </c>
      <c r="V3214" s="406">
        <v>1.4857457960459421E-2</v>
      </c>
      <c r="W3214" s="406">
        <v>1.4857538372513418E-2</v>
      </c>
      <c r="X3214" s="407">
        <f t="shared" si="108"/>
        <v>-8.0412053996350985E-4</v>
      </c>
      <c r="Z3214" s="400" t="s">
        <v>36</v>
      </c>
      <c r="AA3214" s="413">
        <v>54074</v>
      </c>
      <c r="AB3214" s="406">
        <v>1.4346286954787787E-2</v>
      </c>
      <c r="AC3214" s="406">
        <v>1.4357190390488297E-2</v>
      </c>
      <c r="AD3214" s="407">
        <f t="shared" si="109"/>
        <v>-0.1090343570051</v>
      </c>
    </row>
    <row r="3215" spans="20:30" x14ac:dyDescent="0.2">
      <c r="T3215" s="400" t="s">
        <v>36</v>
      </c>
      <c r="U3215" s="413">
        <v>54081</v>
      </c>
      <c r="V3215" s="406">
        <v>1.4855122017868391E-2</v>
      </c>
      <c r="W3215" s="406">
        <v>1.485520719708323E-2</v>
      </c>
      <c r="X3215" s="407">
        <f t="shared" si="108"/>
        <v>-8.5179214839511963E-4</v>
      </c>
      <c r="Z3215" s="400" t="s">
        <v>36</v>
      </c>
      <c r="AA3215" s="413">
        <v>54081</v>
      </c>
      <c r="AB3215" s="406">
        <v>1.4346767467495162E-2</v>
      </c>
      <c r="AC3215" s="406">
        <v>1.4357306890504063E-2</v>
      </c>
      <c r="AD3215" s="407">
        <f t="shared" si="109"/>
        <v>-0.10539423008900858</v>
      </c>
    </row>
    <row r="3216" spans="20:30" x14ac:dyDescent="0.2">
      <c r="T3216" s="400" t="s">
        <v>36</v>
      </c>
      <c r="U3216" s="413">
        <v>54088</v>
      </c>
      <c r="V3216" s="406">
        <v>1.4854053048583558E-2</v>
      </c>
      <c r="W3216" s="406">
        <v>1.4854134546717563E-2</v>
      </c>
      <c r="X3216" s="407">
        <f t="shared" si="108"/>
        <v>-8.1498134005264511E-4</v>
      </c>
      <c r="Z3216" s="400" t="s">
        <v>36</v>
      </c>
      <c r="AA3216" s="413">
        <v>54088</v>
      </c>
      <c r="AB3216" s="406">
        <v>1.4347241371518422E-2</v>
      </c>
      <c r="AC3216" s="406">
        <v>1.4357417411114737E-2</v>
      </c>
      <c r="AD3216" s="407">
        <f t="shared" si="109"/>
        <v>-0.10176039596314704</v>
      </c>
    </row>
    <row r="3217" spans="20:30" x14ac:dyDescent="0.2">
      <c r="T3217" s="400" t="s">
        <v>36</v>
      </c>
      <c r="U3217" s="413">
        <v>54095</v>
      </c>
      <c r="V3217" s="406">
        <v>1.4853099081023894E-2</v>
      </c>
      <c r="W3217" s="406">
        <v>1.4853175923319535E-2</v>
      </c>
      <c r="X3217" s="407">
        <f t="shared" si="108"/>
        <v>-7.6842295641116332E-4</v>
      </c>
      <c r="Z3217" s="400" t="s">
        <v>36</v>
      </c>
      <c r="AA3217" s="413">
        <v>54095</v>
      </c>
      <c r="AB3217" s="406">
        <v>1.4347708653475517E-2</v>
      </c>
      <c r="AC3217" s="406">
        <v>1.4357521942362072E-2</v>
      </c>
      <c r="AD3217" s="407">
        <f t="shared" si="109"/>
        <v>-9.8132888865544443E-2</v>
      </c>
    </row>
    <row r="3218" spans="20:30" x14ac:dyDescent="0.2">
      <c r="T3218" s="400" t="s">
        <v>36</v>
      </c>
      <c r="U3218" s="413">
        <v>54102</v>
      </c>
      <c r="V3218" s="406">
        <v>1.4852098375959666E-2</v>
      </c>
      <c r="W3218" s="406">
        <v>1.4852170644613812E-2</v>
      </c>
      <c r="X3218" s="407">
        <f t="shared" si="108"/>
        <v>-7.2268654146070976E-4</v>
      </c>
      <c r="Z3218" s="400" t="s">
        <v>36</v>
      </c>
      <c r="AA3218" s="413">
        <v>54102</v>
      </c>
      <c r="AB3218" s="406">
        <v>1.4348169299902938E-2</v>
      </c>
      <c r="AC3218" s="406">
        <v>1.435762047424117E-2</v>
      </c>
      <c r="AD3218" s="407">
        <f t="shared" si="109"/>
        <v>-9.4511743382319491E-2</v>
      </c>
    </row>
    <row r="3219" spans="20:30" x14ac:dyDescent="0.2">
      <c r="T3219" s="400" t="s">
        <v>36</v>
      </c>
      <c r="U3219" s="413">
        <v>54109</v>
      </c>
      <c r="V3219" s="406">
        <v>1.4851050830578121E-2</v>
      </c>
      <c r="W3219" s="406">
        <v>1.4851118608066189E-2</v>
      </c>
      <c r="X3219" s="407">
        <f t="shared" si="108"/>
        <v>-6.777748806814643E-4</v>
      </c>
      <c r="Z3219" s="400" t="s">
        <v>36</v>
      </c>
      <c r="AA3219" s="413">
        <v>54109</v>
      </c>
      <c r="AB3219" s="406">
        <v>1.4348623297337219E-2</v>
      </c>
      <c r="AC3219" s="406">
        <v>1.435771299679362E-2</v>
      </c>
      <c r="AD3219" s="407">
        <f t="shared" si="109"/>
        <v>-9.0896994564011041E-2</v>
      </c>
    </row>
    <row r="3220" spans="20:30" x14ac:dyDescent="0.2">
      <c r="T3220" s="400" t="s">
        <v>36</v>
      </c>
      <c r="U3220" s="413">
        <v>54116</v>
      </c>
      <c r="V3220" s="406">
        <v>1.4849956342147618E-2</v>
      </c>
      <c r="W3220" s="406">
        <v>1.4850019711119111E-2</v>
      </c>
      <c r="X3220" s="407">
        <f t="shared" si="108"/>
        <v>-6.3368971492047677E-4</v>
      </c>
      <c r="Z3220" s="400" t="s">
        <v>36</v>
      </c>
      <c r="AA3220" s="413">
        <v>54116</v>
      </c>
      <c r="AB3220" s="406">
        <v>1.4349070632338102E-2</v>
      </c>
      <c r="AC3220" s="406">
        <v>1.4357799499979744E-2</v>
      </c>
      <c r="AD3220" s="407">
        <f t="shared" si="109"/>
        <v>-8.7288676416420741E-2</v>
      </c>
    </row>
    <row r="3221" spans="20:30" x14ac:dyDescent="0.2">
      <c r="T3221" s="400" t="s">
        <v>36</v>
      </c>
      <c r="U3221" s="413">
        <v>54123</v>
      </c>
      <c r="V3221" s="406">
        <v>1.4848814807808676E-2</v>
      </c>
      <c r="W3221" s="406">
        <v>1.4848873851156831E-2</v>
      </c>
      <c r="X3221" s="407">
        <f t="shared" si="108"/>
        <v>-5.9043348155096709E-4</v>
      </c>
      <c r="Z3221" s="400" t="s">
        <v>36</v>
      </c>
      <c r="AA3221" s="413">
        <v>54123</v>
      </c>
      <c r="AB3221" s="406">
        <v>1.4349511291500116E-2</v>
      </c>
      <c r="AC3221" s="406">
        <v>1.4357879973829486E-2</v>
      </c>
      <c r="AD3221" s="407">
        <f t="shared" si="109"/>
        <v>-8.3686823293700058E-2</v>
      </c>
    </row>
    <row r="3222" spans="20:30" x14ac:dyDescent="0.2">
      <c r="T3222" s="400" t="s">
        <v>36</v>
      </c>
      <c r="U3222" s="413">
        <v>54130</v>
      </c>
      <c r="V3222" s="406">
        <v>1.4847626124817942E-2</v>
      </c>
      <c r="W3222" s="406">
        <v>1.4847680925679726E-2</v>
      </c>
      <c r="X3222" s="407">
        <f t="shared" si="108"/>
        <v>-5.4800861784207178E-4</v>
      </c>
      <c r="Z3222" s="400" t="s">
        <v>36</v>
      </c>
      <c r="AA3222" s="413">
        <v>54130</v>
      </c>
      <c r="AB3222" s="406">
        <v>1.4349945261348347E-2</v>
      </c>
      <c r="AC3222" s="406">
        <v>1.435795440837297E-2</v>
      </c>
      <c r="AD3222" s="407">
        <f t="shared" si="109"/>
        <v>-8.0091470246231727E-2</v>
      </c>
    </row>
    <row r="3223" spans="20:30" x14ac:dyDescent="0.2">
      <c r="T3223" s="400" t="s">
        <v>36</v>
      </c>
      <c r="U3223" s="413">
        <v>54137</v>
      </c>
      <c r="V3223" s="406">
        <v>1.4846390190373661E-2</v>
      </c>
      <c r="W3223" s="406">
        <v>1.484644083207173E-2</v>
      </c>
      <c r="X3223" s="407">
        <f t="shared" si="108"/>
        <v>-5.0641698069384122E-4</v>
      </c>
      <c r="Z3223" s="400" t="s">
        <v>36</v>
      </c>
      <c r="AA3223" s="413">
        <v>54137</v>
      </c>
      <c r="AB3223" s="406">
        <v>1.4350372528454071E-2</v>
      </c>
      <c r="AC3223" s="406">
        <v>1.4358022793593668E-2</v>
      </c>
      <c r="AD3223" s="407">
        <f t="shared" si="109"/>
        <v>-7.650265139597448E-2</v>
      </c>
    </row>
    <row r="3224" spans="20:30" x14ac:dyDescent="0.2">
      <c r="T3224" s="400" t="s">
        <v>36</v>
      </c>
      <c r="U3224" s="413">
        <v>54144</v>
      </c>
      <c r="V3224" s="406">
        <v>1.4845106901685598E-2</v>
      </c>
      <c r="W3224" s="406">
        <v>1.4845153467797953E-2</v>
      </c>
      <c r="X3224" s="407">
        <f t="shared" si="108"/>
        <v>-4.6566112354984313E-4</v>
      </c>
      <c r="Z3224" s="400" t="s">
        <v>36</v>
      </c>
      <c r="AA3224" s="413">
        <v>54144</v>
      </c>
      <c r="AB3224" s="406">
        <v>1.4350793079365411E-2</v>
      </c>
      <c r="AC3224" s="406">
        <v>1.4358085119509933E-2</v>
      </c>
      <c r="AD3224" s="407">
        <f t="shared" si="109"/>
        <v>-7.2920401445221439E-2</v>
      </c>
    </row>
    <row r="3225" spans="20:30" x14ac:dyDescent="0.2">
      <c r="T3225" s="400" t="s">
        <v>36</v>
      </c>
      <c r="U3225" s="413">
        <v>54155</v>
      </c>
      <c r="V3225" s="406">
        <v>1.484338429828342E-2</v>
      </c>
      <c r="W3225" s="406">
        <v>1.4843425752659928E-2</v>
      </c>
      <c r="X3225" s="407">
        <f t="shared" si="108"/>
        <v>-4.1454376507876756E-4</v>
      </c>
      <c r="Z3225" s="400" t="s">
        <v>36</v>
      </c>
      <c r="AA3225" s="413">
        <v>54155</v>
      </c>
      <c r="AB3225" s="406">
        <v>1.4351323484300996E-2</v>
      </c>
      <c r="AC3225" s="406">
        <v>1.435815596089203E-2</v>
      </c>
      <c r="AD3225" s="407">
        <f t="shared" si="109"/>
        <v>-6.8324765910340174E-2</v>
      </c>
    </row>
    <row r="3226" spans="20:30" x14ac:dyDescent="0.2">
      <c r="T3226" s="400" t="s">
        <v>36</v>
      </c>
      <c r="U3226" s="413">
        <v>54162</v>
      </c>
      <c r="V3226" s="406">
        <v>1.4841588854284332E-2</v>
      </c>
      <c r="W3226" s="406">
        <v>1.4841625325629822E-2</v>
      </c>
      <c r="X3226" s="407">
        <f t="shared" si="108"/>
        <v>-3.647134549054909E-4</v>
      </c>
      <c r="Z3226" s="400" t="s">
        <v>36</v>
      </c>
      <c r="AA3226" s="413">
        <v>54162</v>
      </c>
      <c r="AB3226" s="406">
        <v>1.4351843562330772E-2</v>
      </c>
      <c r="AC3226" s="406">
        <v>1.4358217492893493E-2</v>
      </c>
      <c r="AD3226" s="407">
        <f t="shared" si="109"/>
        <v>-6.3739305627211196E-2</v>
      </c>
    </row>
    <row r="3227" spans="20:30" x14ac:dyDescent="0.2">
      <c r="T3227" s="400" t="s">
        <v>36</v>
      </c>
      <c r="U3227" s="413">
        <v>54169</v>
      </c>
      <c r="V3227" s="406">
        <v>1.484013560418493E-2</v>
      </c>
      <c r="W3227" s="406">
        <v>1.4840168300214975E-2</v>
      </c>
      <c r="X3227" s="407">
        <f t="shared" si="108"/>
        <v>-3.2696030044868096E-4</v>
      </c>
      <c r="Z3227" s="400" t="s">
        <v>36</v>
      </c>
      <c r="AA3227" s="413">
        <v>54169</v>
      </c>
      <c r="AB3227" s="406">
        <v>1.4352240017123005E-2</v>
      </c>
      <c r="AC3227" s="406">
        <v>1.4358258096852747E-2</v>
      </c>
      <c r="AD3227" s="407">
        <f t="shared" si="109"/>
        <v>-6.0180797297419014E-2</v>
      </c>
    </row>
    <row r="3228" spans="20:30" x14ac:dyDescent="0.2">
      <c r="T3228" s="400" t="s">
        <v>36</v>
      </c>
      <c r="U3228" s="413">
        <v>54176</v>
      </c>
      <c r="V3228" s="406">
        <v>1.4838634529948547E-2</v>
      </c>
      <c r="W3228" s="406">
        <v>1.4838663535285707E-2</v>
      </c>
      <c r="X3228" s="407">
        <f t="shared" si="108"/>
        <v>-2.9005337159881961E-4</v>
      </c>
      <c r="Z3228" s="400" t="s">
        <v>36</v>
      </c>
      <c r="AA3228" s="413">
        <v>54176</v>
      </c>
      <c r="AB3228" s="406">
        <v>1.4352629694311208E-2</v>
      </c>
      <c r="AC3228" s="406">
        <v>1.4358292595859017E-2</v>
      </c>
      <c r="AD3228" s="407">
        <f t="shared" si="109"/>
        <v>-5.6629015478086575E-2</v>
      </c>
    </row>
    <row r="3229" spans="20:30" x14ac:dyDescent="0.2">
      <c r="T3229" s="400" t="s">
        <v>36</v>
      </c>
      <c r="U3229" s="413">
        <v>54183</v>
      </c>
      <c r="V3229" s="406">
        <v>1.483708552877263E-2</v>
      </c>
      <c r="W3229" s="406">
        <v>1.4837110928236778E-2</v>
      </c>
      <c r="X3229" s="407">
        <f t="shared" si="108"/>
        <v>-2.5399464148243012E-4</v>
      </c>
      <c r="Z3229" s="400" t="s">
        <v>36</v>
      </c>
      <c r="AA3229" s="413">
        <v>54183</v>
      </c>
      <c r="AB3229" s="406">
        <v>1.435301258040874E-2</v>
      </c>
      <c r="AC3229" s="406">
        <v>1.4358320979884275E-2</v>
      </c>
      <c r="AD3229" s="407">
        <f t="shared" si="109"/>
        <v>-5.3083994755349917E-2</v>
      </c>
    </row>
    <row r="3230" spans="20:30" x14ac:dyDescent="0.2">
      <c r="T3230" s="400" t="s">
        <v>36</v>
      </c>
      <c r="U3230" s="413">
        <v>54190</v>
      </c>
      <c r="V3230" s="406">
        <v>1.483548849788918E-2</v>
      </c>
      <c r="W3230" s="406">
        <v>1.4835510376485884E-2</v>
      </c>
      <c r="X3230" s="407">
        <f t="shared" si="108"/>
        <v>-2.1878596703425734E-4</v>
      </c>
      <c r="Z3230" s="400" t="s">
        <v>36</v>
      </c>
      <c r="AA3230" s="413">
        <v>54190</v>
      </c>
      <c r="AB3230" s="406">
        <v>1.4353388661975254E-2</v>
      </c>
      <c r="AC3230" s="406">
        <v>1.4358343238946799E-2</v>
      </c>
      <c r="AD3230" s="407">
        <f t="shared" si="109"/>
        <v>-4.9545769715449162E-2</v>
      </c>
    </row>
    <row r="3231" spans="20:30" x14ac:dyDescent="0.2">
      <c r="T3231" s="400" t="s">
        <v>36</v>
      </c>
      <c r="U3231" s="413">
        <v>54197</v>
      </c>
      <c r="V3231" s="406">
        <v>1.48338433344837E-2</v>
      </c>
      <c r="W3231" s="406">
        <v>1.4833861777531904E-2</v>
      </c>
      <c r="X3231" s="407">
        <f t="shared" si="108"/>
        <v>-1.8443048203226065E-4</v>
      </c>
      <c r="Z3231" s="400" t="s">
        <v>36</v>
      </c>
      <c r="AA3231" s="413">
        <v>54197</v>
      </c>
      <c r="AB3231" s="406">
        <v>1.4353757925582087E-2</v>
      </c>
      <c r="AC3231" s="406">
        <v>1.435835936306494E-2</v>
      </c>
      <c r="AD3231" s="407">
        <f t="shared" si="109"/>
        <v>-4.6014374828536736E-2</v>
      </c>
    </row>
    <row r="3232" spans="20:30" x14ac:dyDescent="0.2">
      <c r="T3232" s="400" t="s">
        <v>36</v>
      </c>
      <c r="U3232" s="413">
        <v>54204</v>
      </c>
      <c r="V3232" s="406">
        <v>1.4832149935776464E-2</v>
      </c>
      <c r="W3232" s="406">
        <v>1.4832165028745996E-2</v>
      </c>
      <c r="X3232" s="407">
        <f t="shared" si="108"/>
        <v>-1.5092969532157219E-4</v>
      </c>
      <c r="Z3232" s="400" t="s">
        <v>36</v>
      </c>
      <c r="AA3232" s="413">
        <v>54204</v>
      </c>
      <c r="AB3232" s="406">
        <v>1.4354120357800664E-2</v>
      </c>
      <c r="AC3232" s="406">
        <v>1.4358369342233925E-2</v>
      </c>
      <c r="AD3232" s="407">
        <f t="shared" si="109"/>
        <v>-4.2489844332607024E-2</v>
      </c>
    </row>
    <row r="3233" spans="20:30" x14ac:dyDescent="0.2">
      <c r="T3233" s="400" t="s">
        <v>36</v>
      </c>
      <c r="U3233" s="413">
        <v>54211</v>
      </c>
      <c r="V3233" s="406">
        <v>1.4830408198999072E-2</v>
      </c>
      <c r="W3233" s="406">
        <v>1.4830420027580277E-2</v>
      </c>
      <c r="X3233" s="407">
        <f t="shared" si="108"/>
        <v>-1.1828581204798017E-4</v>
      </c>
      <c r="Z3233" s="400" t="s">
        <v>36</v>
      </c>
      <c r="AA3233" s="413">
        <v>54211</v>
      </c>
      <c r="AB3233" s="406">
        <v>1.4354475945179062E-2</v>
      </c>
      <c r="AC3233" s="406">
        <v>1.4358373166460452E-2</v>
      </c>
      <c r="AD3233" s="407">
        <f t="shared" si="109"/>
        <v>-3.8972212813900148E-2</v>
      </c>
    </row>
    <row r="3234" spans="20:30" x14ac:dyDescent="0.2">
      <c r="T3234" s="400" t="s">
        <v>36</v>
      </c>
      <c r="U3234" s="413">
        <v>54218</v>
      </c>
      <c r="V3234" s="406">
        <v>1.4828618021313422E-2</v>
      </c>
      <c r="W3234" s="406">
        <v>1.4828626671486815E-2</v>
      </c>
      <c r="X3234" s="407">
        <f t="shared" si="108"/>
        <v>-8.6501733935484548E-5</v>
      </c>
      <c r="Z3234" s="400" t="s">
        <v>36</v>
      </c>
      <c r="AA3234" s="413">
        <v>54218</v>
      </c>
      <c r="AB3234" s="406">
        <v>1.4354824674265449E-2</v>
      </c>
      <c r="AC3234" s="406">
        <v>1.4358370825774522E-2</v>
      </c>
      <c r="AD3234" s="407">
        <f t="shared" si="109"/>
        <v>-3.5461515090727536E-2</v>
      </c>
    </row>
    <row r="3235" spans="20:30" x14ac:dyDescent="0.2">
      <c r="T3235" s="400" t="s">
        <v>36</v>
      </c>
      <c r="U3235" s="413">
        <v>54225</v>
      </c>
      <c r="V3235" s="406">
        <v>1.4826779299962387E-2</v>
      </c>
      <c r="W3235" s="406">
        <v>1.4826784857882571E-2</v>
      </c>
      <c r="X3235" s="407">
        <f t="shared" si="108"/>
        <v>-5.5579201848482418E-5</v>
      </c>
      <c r="Z3235" s="400" t="s">
        <v>36</v>
      </c>
      <c r="AA3235" s="413">
        <v>54225</v>
      </c>
      <c r="AB3235" s="406">
        <v>1.4355166531619465E-2</v>
      </c>
      <c r="AC3235" s="406">
        <v>1.4358362310159575E-2</v>
      </c>
      <c r="AD3235" s="407">
        <f t="shared" si="109"/>
        <v>-3.1957785401100919E-2</v>
      </c>
    </row>
    <row r="3236" spans="20:30" x14ac:dyDescent="0.2">
      <c r="T3236" s="400" t="s">
        <v>36</v>
      </c>
      <c r="U3236" s="413">
        <v>54232</v>
      </c>
      <c r="V3236" s="406">
        <v>1.4824891932153946E-2</v>
      </c>
      <c r="W3236" s="406">
        <v>1.4824894484219269E-2</v>
      </c>
      <c r="X3236" s="407">
        <f t="shared" si="108"/>
        <v>-2.5520653229582635E-5</v>
      </c>
      <c r="Z3236" s="400" t="s">
        <v>36</v>
      </c>
      <c r="AA3236" s="413">
        <v>54232</v>
      </c>
      <c r="AB3236" s="406">
        <v>1.4355501503800831E-2</v>
      </c>
      <c r="AC3236" s="406">
        <v>1.4358347609657171E-2</v>
      </c>
      <c r="AD3236" s="407">
        <f t="shared" si="109"/>
        <v>-2.8461058563401115E-2</v>
      </c>
    </row>
    <row r="3237" spans="20:30" x14ac:dyDescent="0.2">
      <c r="T3237" s="400" t="s">
        <v>36</v>
      </c>
      <c r="U3237" s="413">
        <v>54239</v>
      </c>
      <c r="V3237" s="406">
        <v>1.4822955815107631E-2</v>
      </c>
      <c r="W3237" s="406">
        <v>1.4822955447913743E-2</v>
      </c>
      <c r="X3237" s="407">
        <f t="shared" si="108"/>
        <v>3.6719388814276943E-6</v>
      </c>
      <c r="Z3237" s="400" t="s">
        <v>36</v>
      </c>
      <c r="AA3237" s="413">
        <v>54239</v>
      </c>
      <c r="AB3237" s="406">
        <v>1.4355829577369351E-2</v>
      </c>
      <c r="AC3237" s="406">
        <v>1.4358326714239306E-2</v>
      </c>
      <c r="AD3237" s="407">
        <f t="shared" si="109"/>
        <v>-2.497136869955216E-2</v>
      </c>
    </row>
    <row r="3238" spans="20:30" x14ac:dyDescent="0.2">
      <c r="T3238" s="400" t="s">
        <v>36</v>
      </c>
      <c r="U3238" s="413">
        <v>54246</v>
      </c>
      <c r="V3238" s="406">
        <v>1.4820970846007867E-2</v>
      </c>
      <c r="W3238" s="406">
        <v>1.4820967646405768E-2</v>
      </c>
      <c r="X3238" s="407">
        <f t="shared" si="108"/>
        <v>3.1996020988939167E-5</v>
      </c>
      <c r="Z3238" s="400" t="s">
        <v>36</v>
      </c>
      <c r="AA3238" s="413">
        <v>54246</v>
      </c>
      <c r="AB3238" s="406">
        <v>1.4356150738896303E-2</v>
      </c>
      <c r="AC3238" s="406">
        <v>1.4358299613947495E-2</v>
      </c>
      <c r="AD3238" s="407">
        <f t="shared" si="109"/>
        <v>-2.1488750511916566E-2</v>
      </c>
    </row>
    <row r="3239" spans="20:30" x14ac:dyDescent="0.2">
      <c r="T3239" s="400" t="s">
        <v>36</v>
      </c>
      <c r="U3239" s="413">
        <v>54253</v>
      </c>
      <c r="V3239" s="406">
        <v>1.4818936922085401E-2</v>
      </c>
      <c r="W3239" s="406">
        <v>1.4818930977123399E-2</v>
      </c>
      <c r="X3239" s="407">
        <f t="shared" si="108"/>
        <v>5.9449620018470206E-5</v>
      </c>
      <c r="Z3239" s="400" t="s">
        <v>36</v>
      </c>
      <c r="AA3239" s="413">
        <v>54253</v>
      </c>
      <c r="AB3239" s="406">
        <v>1.4356464974929805E-2</v>
      </c>
      <c r="AC3239" s="406">
        <v>1.4358266298765252E-2</v>
      </c>
      <c r="AD3239" s="407">
        <f t="shared" si="109"/>
        <v>-1.8013238354472327E-2</v>
      </c>
    </row>
    <row r="3240" spans="20:30" x14ac:dyDescent="0.2">
      <c r="T3240" s="400" t="s">
        <v>36</v>
      </c>
      <c r="U3240" s="413">
        <v>54260</v>
      </c>
      <c r="V3240" s="406">
        <v>1.4816853940524477E-2</v>
      </c>
      <c r="W3240" s="406">
        <v>1.4816845337541048E-2</v>
      </c>
      <c r="X3240" s="407">
        <f t="shared" si="108"/>
        <v>8.6029834298062546E-5</v>
      </c>
      <c r="Z3240" s="400" t="s">
        <v>36</v>
      </c>
      <c r="AA3240" s="413">
        <v>54260</v>
      </c>
      <c r="AB3240" s="406">
        <v>1.435677227201804E-2</v>
      </c>
      <c r="AC3240" s="406">
        <v>1.4358226758722606E-2</v>
      </c>
      <c r="AD3240" s="407">
        <f t="shared" si="109"/>
        <v>-1.4544867045652304E-2</v>
      </c>
    </row>
    <row r="3241" spans="20:30" x14ac:dyDescent="0.2">
      <c r="T3241" s="400" t="s">
        <v>36</v>
      </c>
      <c r="U3241" s="413">
        <v>54267</v>
      </c>
      <c r="V3241" s="406">
        <v>1.4814721798566887E-2</v>
      </c>
      <c r="W3241" s="406">
        <v>1.481471062502818E-2</v>
      </c>
      <c r="X3241" s="407">
        <f t="shared" si="108"/>
        <v>1.1173538707123787E-4</v>
      </c>
      <c r="Z3241" s="400" t="s">
        <v>36</v>
      </c>
      <c r="AA3241" s="413">
        <v>54267</v>
      </c>
      <c r="AB3241" s="406">
        <v>1.4357072616732079E-2</v>
      </c>
      <c r="AC3241" s="406">
        <v>1.4358180983802819E-2</v>
      </c>
      <c r="AD3241" s="407">
        <f t="shared" si="109"/>
        <v>-1.108367070739788E-2</v>
      </c>
    </row>
    <row r="3242" spans="20:30" x14ac:dyDescent="0.2">
      <c r="T3242" s="400" t="s">
        <v>36</v>
      </c>
      <c r="U3242" s="413">
        <v>54274</v>
      </c>
      <c r="V3242" s="406">
        <v>1.481254039342004E-2</v>
      </c>
      <c r="W3242" s="406">
        <v>1.481252673707076E-2</v>
      </c>
      <c r="X3242" s="407">
        <f t="shared" si="108"/>
        <v>1.3656349280577462E-4</v>
      </c>
      <c r="Z3242" s="400" t="s">
        <v>36</v>
      </c>
      <c r="AA3242" s="413">
        <v>54274</v>
      </c>
      <c r="AB3242" s="406">
        <v>1.4357365995631957E-2</v>
      </c>
      <c r="AC3242" s="406">
        <v>1.4358128964047765E-2</v>
      </c>
      <c r="AD3242" s="407">
        <f t="shared" si="109"/>
        <v>-7.629684158072525E-3</v>
      </c>
    </row>
    <row r="3243" spans="20:30" x14ac:dyDescent="0.2">
      <c r="T3243" s="400" t="s">
        <v>36</v>
      </c>
      <c r="U3243" s="413">
        <v>54281</v>
      </c>
      <c r="V3243" s="406">
        <v>1.4810309622255685E-2</v>
      </c>
      <c r="W3243" s="406">
        <v>1.4810293571084279E-2</v>
      </c>
      <c r="X3243" s="407">
        <f t="shared" si="108"/>
        <v>1.6051171405906395E-4</v>
      </c>
      <c r="Z3243" s="400" t="s">
        <v>36</v>
      </c>
      <c r="AA3243" s="413">
        <v>54281</v>
      </c>
      <c r="AB3243" s="406">
        <v>1.4357652395265447E-2</v>
      </c>
      <c r="AC3243" s="406">
        <v>1.4358070689429018E-2</v>
      </c>
      <c r="AD3243" s="407">
        <f t="shared" si="109"/>
        <v>-4.1829416357053173E-3</v>
      </c>
    </row>
    <row r="3244" spans="20:30" x14ac:dyDescent="0.2">
      <c r="T3244" s="400" t="s">
        <v>36</v>
      </c>
      <c r="U3244" s="413">
        <v>54288</v>
      </c>
      <c r="V3244" s="406">
        <v>1.4808029382338867E-2</v>
      </c>
      <c r="W3244" s="406">
        <v>1.4808011024496278E-2</v>
      </c>
      <c r="X3244" s="407">
        <f t="shared" si="108"/>
        <v>1.8357842589827866E-4</v>
      </c>
      <c r="Z3244" s="400" t="s">
        <v>36</v>
      </c>
      <c r="AA3244" s="413">
        <v>54288</v>
      </c>
      <c r="AB3244" s="406">
        <v>1.4357931802192501E-2</v>
      </c>
      <c r="AC3244" s="406">
        <v>1.4358006149988363E-2</v>
      </c>
      <c r="AD3244" s="407">
        <f t="shared" si="109"/>
        <v>-7.4347795862503285E-4</v>
      </c>
    </row>
    <row r="3245" spans="20:30" x14ac:dyDescent="0.2">
      <c r="T3245" s="400" t="s">
        <v>36</v>
      </c>
      <c r="U3245" s="413">
        <v>54295</v>
      </c>
      <c r="V3245" s="406">
        <v>1.4805699570841279E-2</v>
      </c>
      <c r="W3245" s="406">
        <v>1.4805678994757007E-2</v>
      </c>
      <c r="X3245" s="407">
        <f t="shared" si="108"/>
        <v>2.0576084272180828E-4</v>
      </c>
      <c r="Z3245" s="400" t="s">
        <v>36</v>
      </c>
      <c r="AA3245" s="413">
        <v>54295</v>
      </c>
      <c r="AB3245" s="406">
        <v>1.4358204202984337E-2</v>
      </c>
      <c r="AC3245" s="406">
        <v>1.4357935335709223E-2</v>
      </c>
      <c r="AD3245" s="407">
        <f t="shared" si="109"/>
        <v>2.6886727511402086E-3</v>
      </c>
    </row>
    <row r="3246" spans="20:30" x14ac:dyDescent="0.2">
      <c r="T3246" s="400" t="s">
        <v>36</v>
      </c>
      <c r="U3246" s="413">
        <v>54302</v>
      </c>
      <c r="V3246" s="406">
        <v>1.4803320084992569E-2</v>
      </c>
      <c r="W3246" s="406">
        <v>1.480329737930504E-2</v>
      </c>
      <c r="X3246" s="407">
        <f t="shared" si="108"/>
        <v>2.2705687528074003E-4</v>
      </c>
      <c r="Z3246" s="400" t="s">
        <v>36</v>
      </c>
      <c r="AA3246" s="413">
        <v>54302</v>
      </c>
      <c r="AB3246" s="406">
        <v>1.4358469584177443E-2</v>
      </c>
      <c r="AC3246" s="406">
        <v>1.4357858236633131E-2</v>
      </c>
      <c r="AD3246" s="407">
        <f t="shared" si="109"/>
        <v>6.1134754431209359E-3</v>
      </c>
    </row>
    <row r="3247" spans="20:30" x14ac:dyDescent="0.2">
      <c r="T3247" s="400" t="s">
        <v>36</v>
      </c>
      <c r="U3247" s="413">
        <v>54309</v>
      </c>
      <c r="V3247" s="406">
        <v>1.4800890821975886E-2</v>
      </c>
      <c r="W3247" s="406">
        <v>1.4800866075544055E-2</v>
      </c>
      <c r="X3247" s="407">
        <f t="shared" si="108"/>
        <v>2.4746431830785509E-4</v>
      </c>
      <c r="Z3247" s="400" t="s">
        <v>36</v>
      </c>
      <c r="AA3247" s="413">
        <v>54309</v>
      </c>
      <c r="AB3247" s="406">
        <v>1.4358727932343208E-2</v>
      </c>
      <c r="AC3247" s="406">
        <v>1.4357774842732068E-2</v>
      </c>
      <c r="AD3247" s="407">
        <f t="shared" si="109"/>
        <v>9.5308961113940716E-3</v>
      </c>
    </row>
    <row r="3248" spans="20:30" x14ac:dyDescent="0.2">
      <c r="T3248" s="400" t="s">
        <v>36</v>
      </c>
      <c r="U3248" s="413">
        <v>54316</v>
      </c>
      <c r="V3248" s="406">
        <v>1.4798411679031913E-2</v>
      </c>
      <c r="W3248" s="406">
        <v>1.4798384980958474E-2</v>
      </c>
      <c r="X3248" s="407">
        <f t="shared" si="108"/>
        <v>2.6698073439523906E-4</v>
      </c>
      <c r="Z3248" s="400" t="s">
        <v>36</v>
      </c>
      <c r="AA3248" s="413">
        <v>54316</v>
      </c>
      <c r="AB3248" s="406">
        <v>1.4358979234041069E-2</v>
      </c>
      <c r="AC3248" s="406">
        <v>1.4357685144047309E-2</v>
      </c>
      <c r="AD3248" s="407">
        <f t="shared" si="109"/>
        <v>1.2940899937596145E-2</v>
      </c>
    </row>
    <row r="3249" spans="20:30" x14ac:dyDescent="0.2">
      <c r="T3249" s="400" t="s">
        <v>36</v>
      </c>
      <c r="U3249" s="413">
        <v>54323</v>
      </c>
      <c r="V3249" s="406">
        <v>1.479588255335525E-2</v>
      </c>
      <c r="W3249" s="406">
        <v>1.4795853992928612E-2</v>
      </c>
      <c r="X3249" s="407">
        <f t="shared" si="108"/>
        <v>2.8560426638263303E-4</v>
      </c>
      <c r="Z3249" s="400" t="s">
        <v>36</v>
      </c>
      <c r="AA3249" s="413">
        <v>54323</v>
      </c>
      <c r="AB3249" s="406">
        <v>1.4359223475830971E-2</v>
      </c>
      <c r="AC3249" s="406">
        <v>1.435758913057421E-2</v>
      </c>
      <c r="AD3249" s="407">
        <f t="shared" si="109"/>
        <v>1.6343452567610384E-2</v>
      </c>
    </row>
    <row r="3250" spans="20:30" x14ac:dyDescent="0.2">
      <c r="T3250" s="400" t="s">
        <v>36</v>
      </c>
      <c r="U3250" s="413">
        <v>54330</v>
      </c>
      <c r="V3250" s="406">
        <v>1.4793303342163213E-2</v>
      </c>
      <c r="W3250" s="406">
        <v>1.4793273008915522E-2</v>
      </c>
      <c r="X3250" s="407">
        <f t="shared" si="108"/>
        <v>3.0333247691416432E-4</v>
      </c>
      <c r="Z3250" s="400" t="s">
        <v>36</v>
      </c>
      <c r="AA3250" s="413">
        <v>54330</v>
      </c>
      <c r="AB3250" s="406">
        <v>1.4359460644260908E-2</v>
      </c>
      <c r="AC3250" s="406">
        <v>1.4357486792307783E-2</v>
      </c>
      <c r="AD3250" s="407">
        <f t="shared" si="109"/>
        <v>1.9738519531249665E-2</v>
      </c>
    </row>
    <row r="3251" spans="20:30" x14ac:dyDescent="0.2">
      <c r="T3251" s="400" t="s">
        <v>36</v>
      </c>
      <c r="U3251" s="413">
        <v>54337</v>
      </c>
      <c r="V3251" s="406">
        <v>1.4790673942661429E-2</v>
      </c>
      <c r="W3251" s="406">
        <v>1.4790641926368581E-2</v>
      </c>
      <c r="X3251" s="407">
        <f t="shared" si="108"/>
        <v>3.2016292847783512E-4</v>
      </c>
      <c r="Z3251" s="400" t="s">
        <v>36</v>
      </c>
      <c r="AA3251" s="413">
        <v>54337</v>
      </c>
      <c r="AB3251" s="406">
        <v>1.4359690725902177E-2</v>
      </c>
      <c r="AC3251" s="406">
        <v>1.4357378119277944E-2</v>
      </c>
      <c r="AD3251" s="407">
        <f t="shared" si="109"/>
        <v>2.312606624232591E-2</v>
      </c>
    </row>
    <row r="3252" spans="20:30" x14ac:dyDescent="0.2">
      <c r="T3252" s="400" t="s">
        <v>36</v>
      </c>
      <c r="U3252" s="413">
        <v>54344</v>
      </c>
      <c r="V3252" s="406">
        <v>1.4787994252055441E-2</v>
      </c>
      <c r="W3252" s="406">
        <v>1.4787960642690652E-2</v>
      </c>
      <c r="X3252" s="407">
        <f t="shared" si="108"/>
        <v>3.3609364789508045E-4</v>
      </c>
      <c r="Z3252" s="400" t="s">
        <v>36</v>
      </c>
      <c r="AA3252" s="413">
        <v>54344</v>
      </c>
      <c r="AB3252" s="406">
        <v>1.4359913707302932E-2</v>
      </c>
      <c r="AC3252" s="406">
        <v>1.4357263101479873E-2</v>
      </c>
      <c r="AD3252" s="407">
        <f t="shared" si="109"/>
        <v>2.6506058230582608E-2</v>
      </c>
    </row>
    <row r="3253" spans="20:30" x14ac:dyDescent="0.2">
      <c r="T3253" s="400" t="s">
        <v>36</v>
      </c>
      <c r="U3253" s="413">
        <v>54351</v>
      </c>
      <c r="V3253" s="406">
        <v>1.4785264167585115E-2</v>
      </c>
      <c r="W3253" s="406">
        <v>1.4785229055342129E-2</v>
      </c>
      <c r="X3253" s="407">
        <f t="shared" si="108"/>
        <v>3.5112242986398701E-4</v>
      </c>
      <c r="Z3253" s="400" t="s">
        <v>36</v>
      </c>
      <c r="AA3253" s="413">
        <v>54351</v>
      </c>
      <c r="AB3253" s="406">
        <v>1.4360129575022602E-2</v>
      </c>
      <c r="AC3253" s="406">
        <v>1.4357141728943233E-2</v>
      </c>
      <c r="AD3253" s="407">
        <f t="shared" si="109"/>
        <v>2.9878460793691941E-2</v>
      </c>
    </row>
    <row r="3254" spans="20:30" x14ac:dyDescent="0.2">
      <c r="T3254" s="400" t="s">
        <v>36</v>
      </c>
      <c r="U3254" s="413">
        <v>54358</v>
      </c>
      <c r="V3254" s="406">
        <v>1.4782483586397803E-2</v>
      </c>
      <c r="W3254" s="406">
        <v>1.4782447061748926E-2</v>
      </c>
      <c r="X3254" s="407">
        <f t="shared" si="108"/>
        <v>3.6524648876559707E-4</v>
      </c>
      <c r="Z3254" s="400" t="s">
        <v>36</v>
      </c>
      <c r="AA3254" s="413">
        <v>54358</v>
      </c>
      <c r="AB3254" s="406">
        <v>1.4360338315621116E-2</v>
      </c>
      <c r="AC3254" s="406">
        <v>1.4357013991640149E-2</v>
      </c>
      <c r="AD3254" s="407">
        <f t="shared" si="109"/>
        <v>3.3243239809677833E-2</v>
      </c>
    </row>
    <row r="3255" spans="20:30" x14ac:dyDescent="0.2">
      <c r="T3255" s="400" t="s">
        <v>36</v>
      </c>
      <c r="U3255" s="413">
        <v>54365</v>
      </c>
      <c r="V3255" s="406">
        <v>1.4779652405768014E-2</v>
      </c>
      <c r="W3255" s="406">
        <v>1.4779614559336456E-2</v>
      </c>
      <c r="X3255" s="407">
        <f t="shared" si="108"/>
        <v>3.7846431558130611E-4</v>
      </c>
      <c r="Z3255" s="400" t="s">
        <v>36</v>
      </c>
      <c r="AA3255" s="413">
        <v>54365</v>
      </c>
      <c r="AB3255" s="406">
        <v>1.4360539915658069E-2</v>
      </c>
      <c r="AC3255" s="406">
        <v>1.4356879879612046E-2</v>
      </c>
      <c r="AD3255" s="407">
        <f t="shared" si="109"/>
        <v>3.6600360460228853E-2</v>
      </c>
    </row>
    <row r="3256" spans="20:30" x14ac:dyDescent="0.2">
      <c r="T3256" s="400" t="s">
        <v>36</v>
      </c>
      <c r="U3256" s="413">
        <v>54372</v>
      </c>
      <c r="V3256" s="406">
        <v>1.4776770522865725E-2</v>
      </c>
      <c r="W3256" s="406">
        <v>1.4776731445564862E-2</v>
      </c>
      <c r="X3256" s="407">
        <f t="shared" si="108"/>
        <v>3.9077300862180864E-4</v>
      </c>
      <c r="Z3256" s="400" t="s">
        <v>36</v>
      </c>
      <c r="AA3256" s="413">
        <v>54372</v>
      </c>
      <c r="AB3256" s="406">
        <v>1.4360734361681522E-2</v>
      </c>
      <c r="AC3256" s="406">
        <v>1.4356739382854016E-2</v>
      </c>
      <c r="AD3256" s="407">
        <f t="shared" si="109"/>
        <v>3.9949788275053799E-2</v>
      </c>
    </row>
    <row r="3257" spans="20:30" x14ac:dyDescent="0.2">
      <c r="T3257" s="400" t="s">
        <v>36</v>
      </c>
      <c r="U3257" s="413">
        <v>54379</v>
      </c>
      <c r="V3257" s="406">
        <v>1.4773837834930467E-2</v>
      </c>
      <c r="W3257" s="406">
        <v>1.4773797617836176E-2</v>
      </c>
      <c r="X3257" s="407">
        <f t="shared" si="108"/>
        <v>4.0217094290223576E-4</v>
      </c>
      <c r="Z3257" s="400" t="s">
        <v>36</v>
      </c>
      <c r="AA3257" s="413">
        <v>54379</v>
      </c>
      <c r="AB3257" s="406">
        <v>1.4360921640274436E-2</v>
      </c>
      <c r="AC3257" s="406">
        <v>1.4356592491396043E-2</v>
      </c>
      <c r="AD3257" s="407">
        <f t="shared" si="109"/>
        <v>4.3291488783930854E-2</v>
      </c>
    </row>
    <row r="3258" spans="20:30" x14ac:dyDescent="0.2">
      <c r="T3258" s="400" t="s">
        <v>36</v>
      </c>
      <c r="U3258" s="413">
        <v>54386</v>
      </c>
      <c r="V3258" s="406">
        <v>1.4770854239143212E-2</v>
      </c>
      <c r="W3258" s="406">
        <v>1.4770812973621553E-2</v>
      </c>
      <c r="X3258" s="407">
        <f t="shared" si="108"/>
        <v>4.126552165945041E-4</v>
      </c>
      <c r="Z3258" s="400" t="s">
        <v>36</v>
      </c>
      <c r="AA3258" s="413">
        <v>54386</v>
      </c>
      <c r="AB3258" s="406">
        <v>1.4361101737984631E-2</v>
      </c>
      <c r="AC3258" s="406">
        <v>1.4356439195209739E-2</v>
      </c>
      <c r="AD3258" s="407">
        <f t="shared" si="109"/>
        <v>4.6625427748917675E-2</v>
      </c>
    </row>
    <row r="3259" spans="20:30" x14ac:dyDescent="0.2">
      <c r="T3259" s="400" t="s">
        <v>36</v>
      </c>
      <c r="U3259" s="413">
        <v>54393</v>
      </c>
      <c r="V3259" s="406">
        <v>1.4767819632731719E-2</v>
      </c>
      <c r="W3259" s="406">
        <v>1.4767777410299639E-2</v>
      </c>
      <c r="X3259" s="407">
        <f t="shared" si="108"/>
        <v>4.2222432080143979E-4</v>
      </c>
      <c r="Z3259" s="400" t="s">
        <v>36</v>
      </c>
      <c r="AA3259" s="413">
        <v>54393</v>
      </c>
      <c r="AB3259" s="406">
        <v>1.4361274641337194E-2</v>
      </c>
      <c r="AC3259" s="406">
        <v>1.4356279484336864E-2</v>
      </c>
      <c r="AD3259" s="407">
        <f t="shared" si="109"/>
        <v>4.9951570003300971E-2</v>
      </c>
    </row>
    <row r="3260" spans="20:30" x14ac:dyDescent="0.2">
      <c r="T3260" s="400" t="s">
        <v>36</v>
      </c>
      <c r="U3260" s="413">
        <v>54400</v>
      </c>
      <c r="V3260" s="406">
        <v>1.4764733912900004E-2</v>
      </c>
      <c r="W3260" s="406">
        <v>1.4764690825376235E-2</v>
      </c>
      <c r="X3260" s="407">
        <f t="shared" si="108"/>
        <v>4.308752376940006E-4</v>
      </c>
      <c r="Z3260" s="400" t="s">
        <v>36</v>
      </c>
      <c r="AA3260" s="413">
        <v>54400</v>
      </c>
      <c r="AB3260" s="406">
        <v>1.4361440336938128E-2</v>
      </c>
      <c r="AC3260" s="406">
        <v>1.4356113348772407E-2</v>
      </c>
      <c r="AD3260" s="407">
        <f t="shared" si="109"/>
        <v>5.3269881657210666E-2</v>
      </c>
    </row>
    <row r="3261" spans="20:30" x14ac:dyDescent="0.2">
      <c r="T3261" s="400" t="s">
        <v>36</v>
      </c>
      <c r="U3261" s="413">
        <v>54407</v>
      </c>
      <c r="V3261" s="406">
        <v>1.4761596976863692E-2</v>
      </c>
      <c r="W3261" s="406">
        <v>1.4761553116229469E-2</v>
      </c>
      <c r="X3261" s="407">
        <f t="shared" si="108"/>
        <v>4.3860634223527595E-4</v>
      </c>
      <c r="Z3261" s="400" t="s">
        <v>36</v>
      </c>
      <c r="AA3261" s="413">
        <v>54407</v>
      </c>
      <c r="AB3261" s="406">
        <v>1.4361598811323963E-2</v>
      </c>
      <c r="AC3261" s="406">
        <v>1.4355940778511518E-2</v>
      </c>
      <c r="AD3261" s="407">
        <f t="shared" si="109"/>
        <v>5.6580328124441331E-2</v>
      </c>
    </row>
    <row r="3262" spans="20:30" x14ac:dyDescent="0.2">
      <c r="T3262" s="400" t="s">
        <v>36</v>
      </c>
      <c r="U3262" s="413">
        <v>54414</v>
      </c>
      <c r="V3262" s="406">
        <v>1.4758408721826283E-2</v>
      </c>
      <c r="W3262" s="406">
        <v>1.4758364180318204E-2</v>
      </c>
      <c r="X3262" s="407">
        <f t="shared" si="108"/>
        <v>4.4541508079087855E-4</v>
      </c>
      <c r="Z3262" s="400" t="s">
        <v>36</v>
      </c>
      <c r="AA3262" s="413">
        <v>54414</v>
      </c>
      <c r="AB3262" s="406">
        <v>1.4361750051054107E-2</v>
      </c>
      <c r="AC3262" s="406">
        <v>1.4355761763595454E-2</v>
      </c>
      <c r="AD3262" s="407">
        <f t="shared" si="109"/>
        <v>5.9882874586525414E-2</v>
      </c>
    </row>
    <row r="3263" spans="20:30" x14ac:dyDescent="0.2">
      <c r="T3263" s="400" t="s">
        <v>36</v>
      </c>
      <c r="U3263" s="413">
        <v>54421</v>
      </c>
      <c r="V3263" s="406">
        <v>1.4755169045014832E-2</v>
      </c>
      <c r="W3263" s="406">
        <v>1.4755123915078418E-2</v>
      </c>
      <c r="X3263" s="407">
        <f t="shared" si="108"/>
        <v>4.5129936414659011E-4</v>
      </c>
      <c r="Z3263" s="400" t="s">
        <v>36</v>
      </c>
      <c r="AA3263" s="413">
        <v>54421</v>
      </c>
      <c r="AB3263" s="406">
        <v>1.4361894042676848E-2</v>
      </c>
      <c r="AC3263" s="406">
        <v>1.4355576294007915E-2</v>
      </c>
      <c r="AD3263" s="407">
        <f t="shared" si="109"/>
        <v>6.3177486689328793E-2</v>
      </c>
    </row>
    <row r="3264" spans="20:30" x14ac:dyDescent="0.2">
      <c r="T3264" s="400" t="s">
        <v>36</v>
      </c>
      <c r="U3264" s="413">
        <v>54428</v>
      </c>
      <c r="V3264" s="406">
        <v>1.4728819027128632E-2</v>
      </c>
      <c r="W3264" s="406">
        <v>1.4728773472771139E-2</v>
      </c>
      <c r="X3264" s="407">
        <f t="shared" si="108"/>
        <v>4.5554357492802455E-4</v>
      </c>
      <c r="Z3264" s="400" t="s">
        <v>36</v>
      </c>
      <c r="AA3264" s="413">
        <v>54428</v>
      </c>
      <c r="AB3264" s="406">
        <v>1.4339581330379091E-2</v>
      </c>
      <c r="AC3264" s="406">
        <v>1.4332945306461372E-2</v>
      </c>
      <c r="AD3264" s="407">
        <f t="shared" si="109"/>
        <v>6.6360239177193359E-2</v>
      </c>
    </row>
    <row r="3265" spans="20:30" x14ac:dyDescent="0.2">
      <c r="T3265" s="400" t="s">
        <v>36</v>
      </c>
      <c r="U3265" s="413">
        <v>54435</v>
      </c>
      <c r="V3265" s="406">
        <v>1.4708238471091725E-2</v>
      </c>
      <c r="W3265" s="406">
        <v>1.4708192568347956E-2</v>
      </c>
      <c r="X3265" s="407">
        <f t="shared" si="108"/>
        <v>4.5902743769227206E-4</v>
      </c>
      <c r="Z3265" s="400" t="s">
        <v>36</v>
      </c>
      <c r="AA3265" s="413">
        <v>54435</v>
      </c>
      <c r="AB3265" s="406">
        <v>1.4322919352933739E-2</v>
      </c>
      <c r="AC3265" s="406">
        <v>1.4315964131353319E-2</v>
      </c>
      <c r="AD3265" s="407">
        <f t="shared" si="109"/>
        <v>6.95522158042014E-2</v>
      </c>
    </row>
    <row r="3266" spans="20:30" x14ac:dyDescent="0.2">
      <c r="T3266" s="400" t="s">
        <v>36</v>
      </c>
      <c r="U3266" s="413">
        <v>54442</v>
      </c>
      <c r="V3266" s="406">
        <v>1.4704853186917178E-2</v>
      </c>
      <c r="W3266" s="406">
        <v>1.4704806975297548E-2</v>
      </c>
      <c r="X3266" s="407">
        <f t="shared" si="108"/>
        <v>4.6211619629879519E-4</v>
      </c>
      <c r="Z3266" s="400" t="s">
        <v>36</v>
      </c>
      <c r="AA3266" s="413">
        <v>54442</v>
      </c>
      <c r="AB3266" s="406">
        <v>1.4323041185849561E-2</v>
      </c>
      <c r="AC3266" s="406">
        <v>1.4315759797655942E-2</v>
      </c>
      <c r="AD3266" s="407">
        <f t="shared" si="109"/>
        <v>7.2813881936192176E-2</v>
      </c>
    </row>
    <row r="3267" spans="20:30" x14ac:dyDescent="0.2">
      <c r="T3267" s="400" t="s">
        <v>36</v>
      </c>
      <c r="U3267" s="413">
        <v>54449</v>
      </c>
      <c r="V3267" s="406">
        <v>1.47022478518537E-2</v>
      </c>
      <c r="W3267" s="406">
        <v>1.4702202772904618E-2</v>
      </c>
      <c r="X3267" s="407">
        <f t="shared" si="108"/>
        <v>4.5078949082247299E-4</v>
      </c>
      <c r="Z3267" s="400" t="s">
        <v>36</v>
      </c>
      <c r="AA3267" s="413">
        <v>54449</v>
      </c>
      <c r="AB3267" s="406">
        <v>1.4323155736835369E-2</v>
      </c>
      <c r="AC3267" s="406">
        <v>1.4315548987081761E-2</v>
      </c>
      <c r="AD3267" s="407">
        <f t="shared" si="109"/>
        <v>7.6067497536084355E-2</v>
      </c>
    </row>
    <row r="3268" spans="20:30" x14ac:dyDescent="0.2">
      <c r="T3268" s="400" t="s">
        <v>36</v>
      </c>
      <c r="U3268" s="413">
        <v>54456</v>
      </c>
      <c r="V3268" s="406">
        <v>1.4700996839964916E-2</v>
      </c>
      <c r="W3268" s="406">
        <v>1.4700955162586861E-2</v>
      </c>
      <c r="X3268" s="407">
        <f t="shared" si="108"/>
        <v>4.1677378055660075E-4</v>
      </c>
      <c r="Z3268" s="400" t="s">
        <v>36</v>
      </c>
      <c r="AA3268" s="413">
        <v>54456</v>
      </c>
      <c r="AB3268" s="406">
        <v>1.432326299249909E-2</v>
      </c>
      <c r="AC3268" s="406">
        <v>1.4315331689653167E-2</v>
      </c>
      <c r="AD3268" s="407">
        <f t="shared" si="109"/>
        <v>7.9313028459229024E-2</v>
      </c>
    </row>
    <row r="3269" spans="20:30" x14ac:dyDescent="0.2">
      <c r="T3269" s="400" t="s">
        <v>36</v>
      </c>
      <c r="U3269" s="413">
        <v>54463</v>
      </c>
      <c r="V3269" s="406">
        <v>1.4699711727110614E-2</v>
      </c>
      <c r="W3269" s="406">
        <v>1.4699673392596462E-2</v>
      </c>
      <c r="X3269" s="407">
        <f t="shared" si="108"/>
        <v>3.8334514151569521E-4</v>
      </c>
      <c r="Z3269" s="400" t="s">
        <v>36</v>
      </c>
      <c r="AA3269" s="413">
        <v>54463</v>
      </c>
      <c r="AB3269" s="406">
        <v>1.4323362939448579E-2</v>
      </c>
      <c r="AC3269" s="406">
        <v>1.4315107895404038E-2</v>
      </c>
      <c r="AD3269" s="407">
        <f t="shared" si="109"/>
        <v>8.2550440445409989E-2</v>
      </c>
    </row>
    <row r="3270" spans="20:30" x14ac:dyDescent="0.2">
      <c r="T3270" s="400" t="s">
        <v>36</v>
      </c>
      <c r="U3270" s="413">
        <v>54470</v>
      </c>
      <c r="V3270" s="406">
        <v>1.4698369269261356E-2</v>
      </c>
      <c r="W3270" s="406">
        <v>1.4698334180475704E-2</v>
      </c>
      <c r="X3270" s="407">
        <f t="shared" si="108"/>
        <v>3.5088785651365972E-4</v>
      </c>
      <c r="Z3270" s="400" t="s">
        <v>36</v>
      </c>
      <c r="AA3270" s="413">
        <v>54470</v>
      </c>
      <c r="AB3270" s="406">
        <v>1.432345556426878E-2</v>
      </c>
      <c r="AC3270" s="406">
        <v>1.4314877594414802E-2</v>
      </c>
      <c r="AD3270" s="407">
        <f t="shared" si="109"/>
        <v>8.5779698539775739E-2</v>
      </c>
    </row>
    <row r="3271" spans="20:30" x14ac:dyDescent="0.2">
      <c r="T3271" s="400" t="s">
        <v>36</v>
      </c>
      <c r="U3271" s="413">
        <v>54477</v>
      </c>
      <c r="V3271" s="406">
        <v>1.4696969341439783E-2</v>
      </c>
      <c r="W3271" s="406">
        <v>1.4696937401062036E-2</v>
      </c>
      <c r="X3271" s="407">
        <f t="shared" si="108"/>
        <v>3.1940377747188831E-4</v>
      </c>
      <c r="Z3271" s="400" t="s">
        <v>36</v>
      </c>
      <c r="AA3271" s="413">
        <v>54477</v>
      </c>
      <c r="AB3271" s="406">
        <v>1.4323540853555984E-2</v>
      </c>
      <c r="AC3271" s="406">
        <v>1.4314640776661483E-2</v>
      </c>
      <c r="AD3271" s="407">
        <f t="shared" si="109"/>
        <v>8.9000768945003694E-2</v>
      </c>
    </row>
    <row r="3272" spans="20:30" x14ac:dyDescent="0.2">
      <c r="T3272" s="400" t="s">
        <v>36</v>
      </c>
      <c r="U3272" s="413">
        <v>54484</v>
      </c>
      <c r="V3272" s="406">
        <v>1.4695511818714566E-2</v>
      </c>
      <c r="W3272" s="406">
        <v>1.4695482929169485E-2</v>
      </c>
      <c r="X3272" s="407">
        <f t="shared" ref="X3272:X3335" si="110">(V3272-W3272)*10000</f>
        <v>2.8889545080831858E-4</v>
      </c>
      <c r="Z3272" s="400" t="s">
        <v>36</v>
      </c>
      <c r="AA3272" s="413">
        <v>54484</v>
      </c>
      <c r="AB3272" s="406">
        <v>1.432361879389484E-2</v>
      </c>
      <c r="AC3272" s="406">
        <v>1.4314397432201057E-2</v>
      </c>
      <c r="AD3272" s="407">
        <f t="shared" ref="AD3272:AD3335" si="111">(AB3272-AC3272)*10000</f>
        <v>9.2213616937827925E-2</v>
      </c>
    </row>
    <row r="3273" spans="20:30" x14ac:dyDescent="0.2">
      <c r="T3273" s="400" t="s">
        <v>36</v>
      </c>
      <c r="U3273" s="413">
        <v>54491</v>
      </c>
      <c r="V3273" s="406">
        <v>1.4693996576177638E-2</v>
      </c>
      <c r="W3273" s="406">
        <v>1.469397063960062E-2</v>
      </c>
      <c r="X3273" s="407">
        <f t="shared" si="110"/>
        <v>2.5936577018048634E-4</v>
      </c>
      <c r="Z3273" s="400" t="s">
        <v>36</v>
      </c>
      <c r="AA3273" s="413">
        <v>54491</v>
      </c>
      <c r="AB3273" s="406">
        <v>1.4323689371893451E-2</v>
      </c>
      <c r="AC3273" s="406">
        <v>1.4314147551102392E-2</v>
      </c>
      <c r="AD3273" s="407">
        <f t="shared" si="111"/>
        <v>9.5418207910584474E-2</v>
      </c>
    </row>
    <row r="3274" spans="20:30" x14ac:dyDescent="0.2">
      <c r="T3274" s="400" t="s">
        <v>36</v>
      </c>
      <c r="U3274" s="413">
        <v>54498</v>
      </c>
      <c r="V3274" s="406">
        <v>1.4692423488874147E-2</v>
      </c>
      <c r="W3274" s="406">
        <v>1.4692400407226965E-2</v>
      </c>
      <c r="X3274" s="407">
        <f t="shared" si="110"/>
        <v>2.3081647182107701E-4</v>
      </c>
      <c r="Z3274" s="400" t="s">
        <v>36</v>
      </c>
      <c r="AA3274" s="413">
        <v>54498</v>
      </c>
      <c r="AB3274" s="406">
        <v>1.432375257414808E-2</v>
      </c>
      <c r="AC3274" s="406">
        <v>1.4313891123376202E-2</v>
      </c>
      <c r="AD3274" s="407">
        <f t="shared" si="111"/>
        <v>9.8614507718780553E-2</v>
      </c>
    </row>
    <row r="3275" spans="20:30" x14ac:dyDescent="0.2">
      <c r="T3275" s="400" t="s">
        <v>36</v>
      </c>
      <c r="U3275" s="413">
        <v>54505</v>
      </c>
      <c r="V3275" s="406">
        <v>1.4690792431860701E-2</v>
      </c>
      <c r="W3275" s="406">
        <v>1.4690772106792612E-2</v>
      </c>
      <c r="X3275" s="407">
        <f t="shared" si="110"/>
        <v>2.0325068088647424E-4</v>
      </c>
      <c r="Z3275" s="400" t="s">
        <v>36</v>
      </c>
      <c r="AA3275" s="413">
        <v>54505</v>
      </c>
      <c r="AB3275" s="406">
        <v>1.4323808387255063E-2</v>
      </c>
      <c r="AC3275" s="406">
        <v>1.4313628139044857E-2</v>
      </c>
      <c r="AD3275" s="407">
        <f t="shared" si="111"/>
        <v>0.10180248210206119</v>
      </c>
    </row>
    <row r="3276" spans="20:30" x14ac:dyDescent="0.2">
      <c r="T3276" s="400" t="s">
        <v>36</v>
      </c>
      <c r="U3276" s="413">
        <v>54512</v>
      </c>
      <c r="V3276" s="406">
        <v>1.4689103280205189E-2</v>
      </c>
      <c r="W3276" s="406">
        <v>1.4689085613180254E-2</v>
      </c>
      <c r="X3276" s="407">
        <f t="shared" si="110"/>
        <v>1.7667024935011377E-4</v>
      </c>
      <c r="Z3276" s="400" t="s">
        <v>36</v>
      </c>
      <c r="AA3276" s="413">
        <v>54512</v>
      </c>
      <c r="AB3276" s="406">
        <v>1.4323856797787504E-2</v>
      </c>
      <c r="AC3276" s="406">
        <v>1.4313358588165374E-2</v>
      </c>
      <c r="AD3276" s="407">
        <f t="shared" si="111"/>
        <v>0.10498209622129828</v>
      </c>
    </row>
    <row r="3277" spans="20:30" x14ac:dyDescent="0.2">
      <c r="T3277" s="400" t="s">
        <v>36</v>
      </c>
      <c r="U3277" s="413">
        <v>54519</v>
      </c>
      <c r="V3277" s="406">
        <v>1.4687355909010283E-2</v>
      </c>
      <c r="W3277" s="406">
        <v>1.4687340801168463E-2</v>
      </c>
      <c r="X3277" s="407">
        <f t="shared" si="110"/>
        <v>1.5107841819586576E-4</v>
      </c>
      <c r="Z3277" s="400" t="s">
        <v>36</v>
      </c>
      <c r="AA3277" s="413">
        <v>54519</v>
      </c>
      <c r="AB3277" s="406">
        <v>1.4323897792365075E-2</v>
      </c>
      <c r="AC3277" s="406">
        <v>1.4313082460760301E-2</v>
      </c>
      <c r="AD3277" s="407">
        <f t="shared" si="111"/>
        <v>0.10815331604773978</v>
      </c>
    </row>
    <row r="3278" spans="20:30" x14ac:dyDescent="0.2">
      <c r="T3278" s="400" t="s">
        <v>36</v>
      </c>
      <c r="U3278" s="413">
        <v>54526</v>
      </c>
      <c r="V3278" s="406">
        <v>1.4685550193273937E-2</v>
      </c>
      <c r="W3278" s="406">
        <v>1.4685537545581578E-2</v>
      </c>
      <c r="X3278" s="407">
        <f t="shared" si="110"/>
        <v>1.2647692358702667E-4</v>
      </c>
      <c r="Z3278" s="400" t="s">
        <v>36</v>
      </c>
      <c r="AA3278" s="413">
        <v>54526</v>
      </c>
      <c r="AB3278" s="406">
        <v>1.432393135757238E-2</v>
      </c>
      <c r="AC3278" s="406">
        <v>1.4312799746875009E-2</v>
      </c>
      <c r="AD3278" s="407">
        <f t="shared" si="111"/>
        <v>0.11131610697370439</v>
      </c>
    </row>
    <row r="3279" spans="20:30" x14ac:dyDescent="0.2">
      <c r="T3279" s="400" t="s">
        <v>36</v>
      </c>
      <c r="U3279" s="413">
        <v>54533</v>
      </c>
      <c r="V3279" s="406">
        <v>1.4683686008121359E-2</v>
      </c>
      <c r="W3279" s="406">
        <v>1.4683675721232281E-2</v>
      </c>
      <c r="X3279" s="407">
        <f t="shared" si="110"/>
        <v>1.0286889078406358E-4</v>
      </c>
      <c r="Z3279" s="400" t="s">
        <v>36</v>
      </c>
      <c r="AA3279" s="413">
        <v>54533</v>
      </c>
      <c r="AB3279" s="406">
        <v>1.432395748000575E-2</v>
      </c>
      <c r="AC3279" s="406">
        <v>1.4312510436543436E-2</v>
      </c>
      <c r="AD3279" s="407">
        <f t="shared" si="111"/>
        <v>0.11447043462314843</v>
      </c>
    </row>
    <row r="3280" spans="20:30" x14ac:dyDescent="0.2">
      <c r="T3280" s="400" t="s">
        <v>36</v>
      </c>
      <c r="U3280" s="413">
        <v>54540</v>
      </c>
      <c r="V3280" s="406">
        <v>1.4681763228585037E-2</v>
      </c>
      <c r="W3280" s="406">
        <v>1.4681755202979433E-2</v>
      </c>
      <c r="X3280" s="407">
        <f t="shared" si="110"/>
        <v>8.0256056037009138E-5</v>
      </c>
      <c r="Z3280" s="400" t="s">
        <v>36</v>
      </c>
      <c r="AA3280" s="413">
        <v>54540</v>
      </c>
      <c r="AB3280" s="406">
        <v>1.4323976146261588E-2</v>
      </c>
      <c r="AC3280" s="406">
        <v>1.431221451981117E-2</v>
      </c>
      <c r="AD3280" s="407">
        <f t="shared" si="111"/>
        <v>0.11761626450418339</v>
      </c>
    </row>
    <row r="3281" spans="20:30" x14ac:dyDescent="0.2">
      <c r="T3281" s="400" t="s">
        <v>36</v>
      </c>
      <c r="U3281" s="413">
        <v>54547</v>
      </c>
      <c r="V3281" s="406">
        <v>1.4679781729743447E-2</v>
      </c>
      <c r="W3281" s="406">
        <v>1.4679775865600569E-2</v>
      </c>
      <c r="X3281" s="407">
        <f t="shared" si="110"/>
        <v>5.8641428778843929E-5</v>
      </c>
      <c r="Z3281" s="400" t="s">
        <v>36</v>
      </c>
      <c r="AA3281" s="413">
        <v>54547</v>
      </c>
      <c r="AB3281" s="406">
        <v>1.4323987342924642E-2</v>
      </c>
      <c r="AC3281" s="406">
        <v>1.4311911986712143E-2</v>
      </c>
      <c r="AD3281" s="407">
        <f t="shared" si="111"/>
        <v>0.12075356212499014</v>
      </c>
    </row>
    <row r="3282" spans="20:30" x14ac:dyDescent="0.2">
      <c r="T3282" s="400" t="s">
        <v>36</v>
      </c>
      <c r="U3282" s="413">
        <v>54554</v>
      </c>
      <c r="V3282" s="406">
        <v>1.4677741386628428E-2</v>
      </c>
      <c r="W3282" s="406">
        <v>1.4677737583919175E-2</v>
      </c>
      <c r="X3282" s="407">
        <f t="shared" si="110"/>
        <v>3.8027092533893248E-5</v>
      </c>
      <c r="Z3282" s="400" t="s">
        <v>36</v>
      </c>
      <c r="AA3282" s="413">
        <v>54554</v>
      </c>
      <c r="AB3282" s="406">
        <v>1.4323991056602679E-2</v>
      </c>
      <c r="AC3282" s="406">
        <v>1.4311602827245433E-2</v>
      </c>
      <c r="AD3282" s="407">
        <f t="shared" si="111"/>
        <v>0.12388229357245331</v>
      </c>
    </row>
    <row r="3283" spans="20:30" x14ac:dyDescent="0.2">
      <c r="T3283" s="400" t="s">
        <v>36</v>
      </c>
      <c r="U3283" s="413">
        <v>54561</v>
      </c>
      <c r="V3283" s="406">
        <v>1.4675642074376031E-2</v>
      </c>
      <c r="W3283" s="406">
        <v>1.4675640232758778E-2</v>
      </c>
      <c r="X3283" s="407">
        <f t="shared" si="110"/>
        <v>1.8416172527929708E-5</v>
      </c>
      <c r="Z3283" s="400" t="s">
        <v>36</v>
      </c>
      <c r="AA3283" s="413">
        <v>54561</v>
      </c>
      <c r="AB3283" s="406">
        <v>1.4323987273892136E-2</v>
      </c>
      <c r="AC3283" s="406">
        <v>1.431128703149139E-2</v>
      </c>
      <c r="AD3283" s="407">
        <f t="shared" si="111"/>
        <v>0.12700242400746214</v>
      </c>
    </row>
    <row r="3284" spans="20:30" x14ac:dyDescent="0.2">
      <c r="T3284" s="400" t="s">
        <v>36</v>
      </c>
      <c r="U3284" s="413">
        <v>54568</v>
      </c>
      <c r="V3284" s="406">
        <v>1.4673483667959902E-2</v>
      </c>
      <c r="W3284" s="406">
        <v>1.4673483686942546E-2</v>
      </c>
      <c r="X3284" s="407">
        <f t="shared" si="110"/>
        <v>-1.898264358202173E-7</v>
      </c>
      <c r="Z3284" s="400" t="s">
        <v>36</v>
      </c>
      <c r="AA3284" s="413">
        <v>54568</v>
      </c>
      <c r="AB3284" s="406">
        <v>1.4323975981389323E-2</v>
      </c>
      <c r="AC3284" s="406">
        <v>1.4310964589483938E-2</v>
      </c>
      <c r="AD3284" s="407">
        <f t="shared" si="111"/>
        <v>0.13011391905385153</v>
      </c>
    </row>
    <row r="3285" spans="20:30" x14ac:dyDescent="0.2">
      <c r="T3285" s="400" t="s">
        <v>36</v>
      </c>
      <c r="U3285" s="413">
        <v>54575</v>
      </c>
      <c r="V3285" s="406">
        <v>1.4671266042538589E-2</v>
      </c>
      <c r="W3285" s="406">
        <v>1.4671267821281777E-2</v>
      </c>
      <c r="X3285" s="407">
        <f t="shared" si="110"/>
        <v>-1.7787431874638493E-5</v>
      </c>
      <c r="Z3285" s="400" t="s">
        <v>36</v>
      </c>
      <c r="AA3285" s="413">
        <v>54575</v>
      </c>
      <c r="AB3285" s="406">
        <v>1.4323957165678891E-2</v>
      </c>
      <c r="AC3285" s="406">
        <v>1.4310635491256912E-2</v>
      </c>
      <c r="AD3285" s="407">
        <f t="shared" si="111"/>
        <v>0.13321674421978499</v>
      </c>
    </row>
    <row r="3286" spans="20:30" x14ac:dyDescent="0.2">
      <c r="T3286" s="400" t="s">
        <v>36</v>
      </c>
      <c r="U3286" s="413">
        <v>54582</v>
      </c>
      <c r="V3286" s="406">
        <v>1.4668989073096876E-2</v>
      </c>
      <c r="W3286" s="406">
        <v>1.4668992510610776E-2</v>
      </c>
      <c r="X3286" s="407">
        <f t="shared" si="110"/>
        <v>-3.4375139002645883E-5</v>
      </c>
      <c r="Z3286" s="400" t="s">
        <v>36</v>
      </c>
      <c r="AA3286" s="413">
        <v>54582</v>
      </c>
      <c r="AB3286" s="406">
        <v>1.4323930813333996E-2</v>
      </c>
      <c r="AC3286" s="406">
        <v>1.4310299726809503E-2</v>
      </c>
      <c r="AD3286" s="407">
        <f t="shared" si="111"/>
        <v>0.13631086524492492</v>
      </c>
    </row>
    <row r="3287" spans="20:30" x14ac:dyDescent="0.2">
      <c r="T3287" s="400" t="s">
        <v>36</v>
      </c>
      <c r="U3287" s="413">
        <v>54589</v>
      </c>
      <c r="V3287" s="406">
        <v>1.4666652634735197E-2</v>
      </c>
      <c r="W3287" s="406">
        <v>1.4666657629705872E-2</v>
      </c>
      <c r="X3287" s="407">
        <f t="shared" si="110"/>
        <v>-4.9949706749236045E-5</v>
      </c>
      <c r="Z3287" s="400" t="s">
        <v>36</v>
      </c>
      <c r="AA3287" s="413">
        <v>54589</v>
      </c>
      <c r="AB3287" s="406">
        <v>1.4323896911008934E-2</v>
      </c>
      <c r="AC3287" s="406">
        <v>1.4309957286233629E-2</v>
      </c>
      <c r="AD3287" s="407">
        <f t="shared" si="111"/>
        <v>0.13939624775305415</v>
      </c>
    </row>
    <row r="3288" spans="20:30" x14ac:dyDescent="0.2">
      <c r="T3288" s="400" t="s">
        <v>36</v>
      </c>
      <c r="U3288" s="413">
        <v>54596</v>
      </c>
      <c r="V3288" s="406">
        <v>1.4664256602541928E-2</v>
      </c>
      <c r="W3288" s="406">
        <v>1.4664263053435522E-2</v>
      </c>
      <c r="X3288" s="407">
        <f t="shared" si="110"/>
        <v>-6.4508935936069545E-5</v>
      </c>
      <c r="Z3288" s="400" t="s">
        <v>36</v>
      </c>
      <c r="AA3288" s="413">
        <v>54596</v>
      </c>
      <c r="AB3288" s="406">
        <v>1.4323855445253579E-2</v>
      </c>
      <c r="AC3288" s="406">
        <v>1.4309608159528347E-2</v>
      </c>
      <c r="AD3288" s="407">
        <f t="shared" si="111"/>
        <v>0.14247285725231887</v>
      </c>
    </row>
    <row r="3289" spans="20:30" x14ac:dyDescent="0.2">
      <c r="T3289" s="400" t="s">
        <v>36</v>
      </c>
      <c r="U3289" s="413">
        <v>54603</v>
      </c>
      <c r="V3289" s="406">
        <v>1.4661800851524326E-2</v>
      </c>
      <c r="W3289" s="406">
        <v>1.4661808656587047E-2</v>
      </c>
      <c r="X3289" s="407">
        <f t="shared" si="110"/>
        <v>-7.80506272113346E-5</v>
      </c>
      <c r="Z3289" s="400" t="s">
        <v>36</v>
      </c>
      <c r="AA3289" s="413">
        <v>54603</v>
      </c>
      <c r="AB3289" s="406">
        <v>1.4323806402664226E-2</v>
      </c>
      <c r="AC3289" s="406">
        <v>1.4309252336727567E-2</v>
      </c>
      <c r="AD3289" s="407">
        <f t="shared" si="111"/>
        <v>0.14554065936658866</v>
      </c>
    </row>
    <row r="3290" spans="20:30" x14ac:dyDescent="0.2">
      <c r="T3290" s="400" t="s">
        <v>36</v>
      </c>
      <c r="U3290" s="413">
        <v>54610</v>
      </c>
      <c r="V3290" s="406">
        <v>1.4659285256805257E-2</v>
      </c>
      <c r="W3290" s="406">
        <v>1.4659294313993931E-2</v>
      </c>
      <c r="X3290" s="407">
        <f t="shared" si="110"/>
        <v>-9.0571886744023056E-5</v>
      </c>
      <c r="Z3290" s="400" t="s">
        <v>36</v>
      </c>
      <c r="AA3290" s="413">
        <v>54610</v>
      </c>
      <c r="AB3290" s="406">
        <v>1.4323749769848822E-2</v>
      </c>
      <c r="AC3290" s="406">
        <v>1.4308889807900002E-2</v>
      </c>
      <c r="AD3290" s="407">
        <f t="shared" si="111"/>
        <v>0.14859961948819958</v>
      </c>
    </row>
    <row r="3291" spans="20:30" x14ac:dyDescent="0.2">
      <c r="T3291" s="400" t="s">
        <v>36</v>
      </c>
      <c r="U3291" s="413">
        <v>54617</v>
      </c>
      <c r="V3291" s="406">
        <v>1.4656709693403047E-2</v>
      </c>
      <c r="W3291" s="406">
        <v>1.4656719900466146E-2</v>
      </c>
      <c r="X3291" s="407">
        <f t="shared" si="110"/>
        <v>-1.0207063099246239E-4</v>
      </c>
      <c r="Z3291" s="400" t="s">
        <v>36</v>
      </c>
      <c r="AA3291" s="413">
        <v>54617</v>
      </c>
      <c r="AB3291" s="406">
        <v>1.4323685533403616E-2</v>
      </c>
      <c r="AC3291" s="406">
        <v>1.4308520563056364E-2</v>
      </c>
      <c r="AD3291" s="407">
        <f t="shared" si="111"/>
        <v>0.15164970347252005</v>
      </c>
    </row>
    <row r="3292" spans="20:30" x14ac:dyDescent="0.2">
      <c r="T3292" s="400" t="s">
        <v>36</v>
      </c>
      <c r="U3292" s="413">
        <v>54624</v>
      </c>
      <c r="V3292" s="406">
        <v>1.4654074036416862E-2</v>
      </c>
      <c r="W3292" s="406">
        <v>1.4654085290825052E-2</v>
      </c>
      <c r="X3292" s="407">
        <f t="shared" si="110"/>
        <v>-1.1254408190108922E-4</v>
      </c>
      <c r="Z3292" s="400" t="s">
        <v>36</v>
      </c>
      <c r="AA3292" s="413">
        <v>54624</v>
      </c>
      <c r="AB3292" s="406">
        <v>1.432361367992489E-2</v>
      </c>
      <c r="AC3292" s="406">
        <v>1.430814459224213E-2</v>
      </c>
      <c r="AD3292" s="407">
        <f t="shared" si="111"/>
        <v>0.15469087682759217</v>
      </c>
    </row>
    <row r="3293" spans="20:30" x14ac:dyDescent="0.2">
      <c r="T3293" s="400" t="s">
        <v>36</v>
      </c>
      <c r="U3293" s="413">
        <v>54631</v>
      </c>
      <c r="V3293" s="406">
        <v>1.4651378160876184E-2</v>
      </c>
      <c r="W3293" s="406">
        <v>1.4651390359880201E-2</v>
      </c>
      <c r="X3293" s="407">
        <f t="shared" si="110"/>
        <v>-1.2199004017013348E-4</v>
      </c>
      <c r="Z3293" s="400" t="s">
        <v>36</v>
      </c>
      <c r="AA3293" s="413">
        <v>54631</v>
      </c>
      <c r="AB3293" s="406">
        <v>1.4323534195985772E-2</v>
      </c>
      <c r="AC3293" s="406">
        <v>1.4307761885491191E-2</v>
      </c>
      <c r="AD3293" s="407">
        <f t="shared" si="111"/>
        <v>0.15772310494580402</v>
      </c>
    </row>
    <row r="3294" spans="20:30" x14ac:dyDescent="0.2">
      <c r="T3294" s="400" t="s">
        <v>36</v>
      </c>
      <c r="U3294" s="413">
        <v>54638</v>
      </c>
      <c r="V3294" s="406">
        <v>1.4648621941891289E-2</v>
      </c>
      <c r="W3294" s="406">
        <v>1.4648634982464053E-2</v>
      </c>
      <c r="X3294" s="407">
        <f t="shared" si="110"/>
        <v>-1.304057276399484E-4</v>
      </c>
      <c r="Z3294" s="400" t="s">
        <v>36</v>
      </c>
      <c r="AA3294" s="413">
        <v>54638</v>
      </c>
      <c r="AB3294" s="406">
        <v>1.4323447068205694E-2</v>
      </c>
      <c r="AC3294" s="406">
        <v>1.4307372432825873E-2</v>
      </c>
      <c r="AD3294" s="407">
        <f t="shared" si="111"/>
        <v>0.16074635379821275</v>
      </c>
    </row>
    <row r="3295" spans="20:30" x14ac:dyDescent="0.2">
      <c r="T3295" s="400" t="s">
        <v>36</v>
      </c>
      <c r="U3295" s="413">
        <v>54645</v>
      </c>
      <c r="V3295" s="406">
        <v>1.4645805254479697E-2</v>
      </c>
      <c r="W3295" s="406">
        <v>1.4645819033397353E-2</v>
      </c>
      <c r="X3295" s="407">
        <f t="shared" si="110"/>
        <v>-1.3778917656165346E-4</v>
      </c>
      <c r="Z3295" s="400" t="s">
        <v>36</v>
      </c>
      <c r="AA3295" s="413">
        <v>54645</v>
      </c>
      <c r="AB3295" s="406">
        <v>1.4323352283169435E-2</v>
      </c>
      <c r="AC3295" s="406">
        <v>1.4306976224314868E-2</v>
      </c>
      <c r="AD3295" s="407">
        <f t="shared" si="111"/>
        <v>0.16376058854567291</v>
      </c>
    </row>
    <row r="3296" spans="20:30" x14ac:dyDescent="0.2">
      <c r="T3296" s="400" t="s">
        <v>36</v>
      </c>
      <c r="U3296" s="413">
        <v>54652</v>
      </c>
      <c r="V3296" s="406">
        <v>1.4642927973739468E-2</v>
      </c>
      <c r="W3296" s="406">
        <v>1.4642942387477197E-2</v>
      </c>
      <c r="X3296" s="407">
        <f t="shared" si="110"/>
        <v>-1.4413737729410125E-4</v>
      </c>
      <c r="Z3296" s="400" t="s">
        <v>36</v>
      </c>
      <c r="AA3296" s="413">
        <v>54652</v>
      </c>
      <c r="AB3296" s="406">
        <v>1.4323249827473098E-2</v>
      </c>
      <c r="AC3296" s="406">
        <v>1.4306573249968754E-2</v>
      </c>
      <c r="AD3296" s="407">
        <f t="shared" si="111"/>
        <v>0.16676577504344883</v>
      </c>
    </row>
    <row r="3297" spans="20:30" x14ac:dyDescent="0.2">
      <c r="T3297" s="400" t="s">
        <v>36</v>
      </c>
      <c r="U3297" s="413">
        <v>54659</v>
      </c>
      <c r="V3297" s="406">
        <v>1.4639989974733862E-2</v>
      </c>
      <c r="W3297" s="406">
        <v>1.4640004919523763E-2</v>
      </c>
      <c r="X3297" s="407">
        <f t="shared" si="110"/>
        <v>-1.4944789900397937E-4</v>
      </c>
      <c r="Z3297" s="400" t="s">
        <v>36</v>
      </c>
      <c r="AA3297" s="413">
        <v>54659</v>
      </c>
      <c r="AB3297" s="406">
        <v>1.4323139687724527E-2</v>
      </c>
      <c r="AC3297" s="406">
        <v>1.4306163499821415E-2</v>
      </c>
      <c r="AD3297" s="407">
        <f t="shared" si="111"/>
        <v>0.16976187903111617</v>
      </c>
    </row>
    <row r="3298" spans="20:30" x14ac:dyDescent="0.2">
      <c r="T3298" s="400" t="s">
        <v>36</v>
      </c>
      <c r="U3298" s="413">
        <v>54666</v>
      </c>
      <c r="V3298" s="406">
        <v>1.4636991132502922E-2</v>
      </c>
      <c r="W3298" s="406">
        <v>1.4637006504391877E-2</v>
      </c>
      <c r="X3298" s="407">
        <f t="shared" si="110"/>
        <v>-1.5371888954437973E-4</v>
      </c>
      <c r="Z3298" s="400" t="s">
        <v>36</v>
      </c>
      <c r="AA3298" s="413">
        <v>54666</v>
      </c>
      <c r="AB3298" s="406">
        <v>1.4323021850497003E-2</v>
      </c>
      <c r="AC3298" s="406">
        <v>1.4305746963930048E-2</v>
      </c>
      <c r="AD3298" s="407">
        <f t="shared" si="111"/>
        <v>0.17274886566954681</v>
      </c>
    </row>
    <row r="3299" spans="20:30" x14ac:dyDescent="0.2">
      <c r="T3299" s="400" t="s">
        <v>36</v>
      </c>
      <c r="U3299" s="413">
        <v>54673</v>
      </c>
      <c r="V3299" s="406">
        <v>1.4633931322144068E-2</v>
      </c>
      <c r="W3299" s="406">
        <v>1.4633947016843275E-2</v>
      </c>
      <c r="X3299" s="407">
        <f t="shared" si="110"/>
        <v>-1.5694699206925122E-4</v>
      </c>
      <c r="Z3299" s="400" t="s">
        <v>36</v>
      </c>
      <c r="AA3299" s="413">
        <v>54673</v>
      </c>
      <c r="AB3299" s="406">
        <v>1.4322896302386699E-2</v>
      </c>
      <c r="AC3299" s="406">
        <v>1.4305323632305298E-2</v>
      </c>
      <c r="AD3299" s="407">
        <f t="shared" si="111"/>
        <v>0.1757267008140051</v>
      </c>
    </row>
    <row r="3300" spans="20:30" x14ac:dyDescent="0.2">
      <c r="T3300" s="400" t="s">
        <v>36</v>
      </c>
      <c r="U3300" s="413">
        <v>54680</v>
      </c>
      <c r="V3300" s="406">
        <v>1.4630810418685115E-2</v>
      </c>
      <c r="W3300" s="406">
        <v>1.4630826331743708E-2</v>
      </c>
      <c r="X3300" s="407">
        <f t="shared" si="110"/>
        <v>-1.5913058593053364E-4</v>
      </c>
      <c r="Z3300" s="400" t="s">
        <v>36</v>
      </c>
      <c r="AA3300" s="413">
        <v>54680</v>
      </c>
      <c r="AB3300" s="406">
        <v>1.4322763030001446E-2</v>
      </c>
      <c r="AC3300" s="406">
        <v>1.4304893495015771E-2</v>
      </c>
      <c r="AD3300" s="407">
        <f t="shared" si="111"/>
        <v>0.1786953498567577</v>
      </c>
    </row>
    <row r="3301" spans="20:30" x14ac:dyDescent="0.2">
      <c r="T3301" s="400" t="s">
        <v>36</v>
      </c>
      <c r="U3301" s="413">
        <v>54687</v>
      </c>
      <c r="V3301" s="406">
        <v>1.462762829722308E-2</v>
      </c>
      <c r="W3301" s="406">
        <v>1.4627644323889235E-2</v>
      </c>
      <c r="X3301" s="407">
        <f t="shared" si="110"/>
        <v>-1.6026666155646851E-4</v>
      </c>
      <c r="Z3301" s="400" t="s">
        <v>36</v>
      </c>
      <c r="AA3301" s="413">
        <v>54687</v>
      </c>
      <c r="AB3301" s="406">
        <v>1.43226220199375E-2</v>
      </c>
      <c r="AC3301" s="406">
        <v>1.4304456542072186E-2</v>
      </c>
      <c r="AD3301" s="407">
        <f t="shared" si="111"/>
        <v>0.18165477865313834</v>
      </c>
    </row>
    <row r="3302" spans="20:30" x14ac:dyDescent="0.2">
      <c r="T3302" s="400" t="s">
        <v>36</v>
      </c>
      <c r="U3302" s="413">
        <v>54694</v>
      </c>
      <c r="V3302" s="406">
        <v>1.4624384832796947E-2</v>
      </c>
      <c r="W3302" s="406">
        <v>1.4624400868098896E-2</v>
      </c>
      <c r="X3302" s="407">
        <f t="shared" si="110"/>
        <v>-1.6035301949116065E-4</v>
      </c>
      <c r="Z3302" s="400" t="s">
        <v>36</v>
      </c>
      <c r="AA3302" s="413">
        <v>54694</v>
      </c>
      <c r="AB3302" s="406">
        <v>1.4322473258779613E-2</v>
      </c>
      <c r="AC3302" s="406">
        <v>1.4304012763520071E-2</v>
      </c>
      <c r="AD3302" s="407">
        <f t="shared" si="111"/>
        <v>0.18460495259541368</v>
      </c>
    </row>
    <row r="3303" spans="20:30" x14ac:dyDescent="0.2">
      <c r="T3303" s="400" t="s">
        <v>36</v>
      </c>
      <c r="U3303" s="413">
        <v>54701</v>
      </c>
      <c r="V3303" s="406">
        <v>1.4621079900514648E-2</v>
      </c>
      <c r="W3303" s="406">
        <v>1.4621095839202805E-2</v>
      </c>
      <c r="X3303" s="407">
        <f t="shared" si="110"/>
        <v>-1.5938688157496328E-4</v>
      </c>
      <c r="Z3303" s="400" t="s">
        <v>36</v>
      </c>
      <c r="AA3303" s="413">
        <v>54701</v>
      </c>
      <c r="AB3303" s="406">
        <v>1.4322316733135446E-2</v>
      </c>
      <c r="AC3303" s="406">
        <v>1.4303562149393132E-2</v>
      </c>
      <c r="AD3303" s="407">
        <f t="shared" si="111"/>
        <v>0.18754583742314201</v>
      </c>
    </row>
    <row r="3304" spans="20:30" x14ac:dyDescent="0.2">
      <c r="T3304" s="400" t="s">
        <v>36</v>
      </c>
      <c r="U3304" s="413">
        <v>54708</v>
      </c>
      <c r="V3304" s="406">
        <v>1.4617713375379857E-2</v>
      </c>
      <c r="W3304" s="406">
        <v>1.461772911200785E-2</v>
      </c>
      <c r="X3304" s="407">
        <f t="shared" si="110"/>
        <v>-1.5736627993756525E-4</v>
      </c>
      <c r="Z3304" s="400" t="s">
        <v>36</v>
      </c>
      <c r="AA3304" s="413">
        <v>54708</v>
      </c>
      <c r="AB3304" s="406">
        <v>1.4322152429566512E-2</v>
      </c>
      <c r="AC3304" s="406">
        <v>1.4303104689725229E-2</v>
      </c>
      <c r="AD3304" s="407">
        <f t="shared" si="111"/>
        <v>0.1904773984128319</v>
      </c>
    </row>
    <row r="3305" spans="20:30" x14ac:dyDescent="0.2">
      <c r="T3305" s="400" t="s">
        <v>36</v>
      </c>
      <c r="U3305" s="413">
        <v>54715</v>
      </c>
      <c r="V3305" s="406">
        <v>1.4614285132500434E-2</v>
      </c>
      <c r="W3305" s="406">
        <v>1.46143005613325E-2</v>
      </c>
      <c r="X3305" s="407">
        <f t="shared" si="110"/>
        <v>-1.5428832066122222E-4</v>
      </c>
      <c r="Z3305" s="400" t="s">
        <v>36</v>
      </c>
      <c r="AA3305" s="413">
        <v>54715</v>
      </c>
      <c r="AB3305" s="406">
        <v>1.4321980334715595E-2</v>
      </c>
      <c r="AC3305" s="406">
        <v>1.4302640374573622E-2</v>
      </c>
      <c r="AD3305" s="407">
        <f t="shared" si="111"/>
        <v>0.19339960141973034</v>
      </c>
    </row>
    <row r="3306" spans="20:30" x14ac:dyDescent="0.2">
      <c r="T3306" s="400" t="s">
        <v>36</v>
      </c>
      <c r="U3306" s="413">
        <v>54722</v>
      </c>
      <c r="V3306" s="406">
        <v>1.4610795046937084E-2</v>
      </c>
      <c r="W3306" s="406">
        <v>1.461081006200594E-2</v>
      </c>
      <c r="X3306" s="407">
        <f t="shared" si="110"/>
        <v>-1.5015068856663594E-4</v>
      </c>
      <c r="Z3306" s="400" t="s">
        <v>36</v>
      </c>
      <c r="AA3306" s="413">
        <v>54722</v>
      </c>
      <c r="AB3306" s="406">
        <v>1.4321800435155451E-2</v>
      </c>
      <c r="AC3306" s="406">
        <v>1.4302169193937118E-2</v>
      </c>
      <c r="AD3306" s="407">
        <f t="shared" si="111"/>
        <v>0.19631241218332623</v>
      </c>
    </row>
    <row r="3307" spans="20:30" x14ac:dyDescent="0.2">
      <c r="T3307" s="400" t="s">
        <v>36</v>
      </c>
      <c r="U3307" s="413">
        <v>54729</v>
      </c>
      <c r="V3307" s="406">
        <v>1.4607242993739292E-2</v>
      </c>
      <c r="W3307" s="406">
        <v>1.4607257488811408E-2</v>
      </c>
      <c r="X3307" s="407">
        <f t="shared" si="110"/>
        <v>-1.4495072116552099E-4</v>
      </c>
      <c r="Z3307" s="400" t="s">
        <v>36</v>
      </c>
      <c r="AA3307" s="413">
        <v>54729</v>
      </c>
      <c r="AB3307" s="406">
        <v>1.4321612717470986E-2</v>
      </c>
      <c r="AC3307" s="406">
        <v>1.4301691137884541E-2</v>
      </c>
      <c r="AD3307" s="407">
        <f t="shared" si="111"/>
        <v>0.19921579586445679</v>
      </c>
    </row>
    <row r="3308" spans="20:30" x14ac:dyDescent="0.2">
      <c r="T3308" s="400" t="s">
        <v>36</v>
      </c>
      <c r="U3308" s="413">
        <v>54736</v>
      </c>
      <c r="V3308" s="406">
        <v>1.460362884797908E-2</v>
      </c>
      <c r="W3308" s="406">
        <v>1.4603642716624142E-2</v>
      </c>
      <c r="X3308" s="407">
        <f t="shared" si="110"/>
        <v>-1.386864506222607E-4</v>
      </c>
      <c r="Z3308" s="400" t="s">
        <v>36</v>
      </c>
      <c r="AA3308" s="413">
        <v>54736</v>
      </c>
      <c r="AB3308" s="406">
        <v>1.4321417168258341E-2</v>
      </c>
      <c r="AC3308" s="406">
        <v>1.4301206196426513E-2</v>
      </c>
      <c r="AD3308" s="407">
        <f t="shared" si="111"/>
        <v>0.20210971831828226</v>
      </c>
    </row>
    <row r="3309" spans="20:30" x14ac:dyDescent="0.2">
      <c r="T3309" s="400" t="s">
        <v>36</v>
      </c>
      <c r="U3309" s="413">
        <v>54743</v>
      </c>
      <c r="V3309" s="406">
        <v>1.4599952484716827E-2</v>
      </c>
      <c r="W3309" s="406">
        <v>1.4599965620226689E-2</v>
      </c>
      <c r="X3309" s="407">
        <f t="shared" si="110"/>
        <v>-1.3135509862108319E-4</v>
      </c>
      <c r="Z3309" s="400" t="s">
        <v>36</v>
      </c>
      <c r="AA3309" s="413">
        <v>54743</v>
      </c>
      <c r="AB3309" s="406">
        <v>1.4321213774136976E-2</v>
      </c>
      <c r="AC3309" s="406">
        <v>1.4300714359620111E-2</v>
      </c>
      <c r="AD3309" s="407">
        <f t="shared" si="111"/>
        <v>0.20499414516865488</v>
      </c>
    </row>
    <row r="3310" spans="20:30" x14ac:dyDescent="0.2">
      <c r="T3310" s="400" t="s">
        <v>36</v>
      </c>
      <c r="U3310" s="413">
        <v>54750</v>
      </c>
      <c r="V3310" s="406">
        <v>1.4596213779035453E-2</v>
      </c>
      <c r="W3310" s="406">
        <v>1.459622607443573E-2</v>
      </c>
      <c r="X3310" s="407">
        <f t="shared" si="110"/>
        <v>-1.2295400277778645E-4</v>
      </c>
      <c r="Z3310" s="400" t="s">
        <v>36</v>
      </c>
      <c r="AA3310" s="413">
        <v>54750</v>
      </c>
      <c r="AB3310" s="406">
        <v>1.432100252169128E-2</v>
      </c>
      <c r="AC3310" s="406">
        <v>1.4300215617498934E-2</v>
      </c>
      <c r="AD3310" s="407">
        <f t="shared" si="111"/>
        <v>0.20786904192346065</v>
      </c>
    </row>
    <row r="3311" spans="20:30" x14ac:dyDescent="0.2">
      <c r="T3311" s="400" t="s">
        <v>36</v>
      </c>
      <c r="U3311" s="413">
        <v>54757</v>
      </c>
      <c r="V3311" s="406">
        <v>1.4592412605971831E-2</v>
      </c>
      <c r="W3311" s="406">
        <v>1.4592423954079765E-2</v>
      </c>
      <c r="X3311" s="407">
        <f t="shared" si="110"/>
        <v>-1.1348107934253115E-4</v>
      </c>
      <c r="Z3311" s="400" t="s">
        <v>36</v>
      </c>
      <c r="AA3311" s="413">
        <v>54757</v>
      </c>
      <c r="AB3311" s="406">
        <v>1.4320783397494576E-2</v>
      </c>
      <c r="AC3311" s="406">
        <v>1.4299709960085501E-2</v>
      </c>
      <c r="AD3311" s="407">
        <f t="shared" si="111"/>
        <v>0.21073437409074164</v>
      </c>
    </row>
    <row r="3312" spans="20:30" x14ac:dyDescent="0.2">
      <c r="T3312" s="400" t="s">
        <v>36</v>
      </c>
      <c r="U3312" s="413">
        <v>54764</v>
      </c>
      <c r="V3312" s="406">
        <v>1.4588548840608621E-2</v>
      </c>
      <c r="W3312" s="406">
        <v>1.4588559133975205E-2</v>
      </c>
      <c r="X3312" s="407">
        <f t="shared" si="110"/>
        <v>-1.0293366584437913E-4</v>
      </c>
      <c r="Z3312" s="400" t="s">
        <v>36</v>
      </c>
      <c r="AA3312" s="413">
        <v>54764</v>
      </c>
      <c r="AB3312" s="406">
        <v>1.4320556388154647E-2</v>
      </c>
      <c r="AC3312" s="406">
        <v>1.4299197377425228E-2</v>
      </c>
      <c r="AD3312" s="407">
        <f t="shared" si="111"/>
        <v>0.21359010729419398</v>
      </c>
    </row>
    <row r="3313" spans="20:30" x14ac:dyDescent="0.2">
      <c r="T3313" s="400" t="s">
        <v>36</v>
      </c>
      <c r="U3313" s="413">
        <v>54771</v>
      </c>
      <c r="V3313" s="406">
        <v>1.4584622358016391E-2</v>
      </c>
      <c r="W3313" s="406">
        <v>1.458463148893795E-2</v>
      </c>
      <c r="X3313" s="407">
        <f t="shared" si="110"/>
        <v>-9.1309215587837E-5</v>
      </c>
      <c r="Z3313" s="400" t="s">
        <v>36</v>
      </c>
      <c r="AA3313" s="413">
        <v>54771</v>
      </c>
      <c r="AB3313" s="406">
        <v>1.4320321480279025E-2</v>
      </c>
      <c r="AC3313" s="406">
        <v>1.4298677859574846E-2</v>
      </c>
      <c r="AD3313" s="407">
        <f t="shared" si="111"/>
        <v>0.21643620704179037</v>
      </c>
    </row>
    <row r="3314" spans="20:30" x14ac:dyDescent="0.2">
      <c r="T3314" s="400" t="s">
        <v>36</v>
      </c>
      <c r="U3314" s="413">
        <v>54778</v>
      </c>
      <c r="V3314" s="406">
        <v>1.4580633033242802E-2</v>
      </c>
      <c r="W3314" s="406">
        <v>1.4580640893784127E-2</v>
      </c>
      <c r="X3314" s="407">
        <f t="shared" si="110"/>
        <v>-7.8605413254828616E-5</v>
      </c>
      <c r="Z3314" s="400" t="s">
        <v>36</v>
      </c>
      <c r="AA3314" s="413">
        <v>54778</v>
      </c>
      <c r="AB3314" s="406">
        <v>1.4320078660464168E-2</v>
      </c>
      <c r="AC3314" s="406">
        <v>1.4298151396533719E-2</v>
      </c>
      <c r="AD3314" s="407">
        <f t="shared" si="111"/>
        <v>0.21927263930448387</v>
      </c>
    </row>
    <row r="3315" spans="20:30" x14ac:dyDescent="0.2">
      <c r="T3315" s="400" t="s">
        <v>36</v>
      </c>
      <c r="U3315" s="413">
        <v>54785</v>
      </c>
      <c r="V3315" s="406">
        <v>1.4576580741358059E-2</v>
      </c>
      <c r="W3315" s="406">
        <v>1.45765872233177E-2</v>
      </c>
      <c r="X3315" s="407">
        <f t="shared" si="110"/>
        <v>-6.4819596409110281E-5</v>
      </c>
      <c r="Z3315" s="400" t="s">
        <v>36</v>
      </c>
      <c r="AA3315" s="413">
        <v>54785</v>
      </c>
      <c r="AB3315" s="406">
        <v>1.4319827915271465E-2</v>
      </c>
      <c r="AC3315" s="406">
        <v>1.4297617978358742E-2</v>
      </c>
      <c r="AD3315" s="407">
        <f t="shared" si="111"/>
        <v>0.22209936912723216</v>
      </c>
    </row>
    <row r="3316" spans="20:30" x14ac:dyDescent="0.2">
      <c r="T3316" s="400" t="s">
        <v>36</v>
      </c>
      <c r="U3316" s="413">
        <v>54792</v>
      </c>
      <c r="V3316" s="406">
        <v>1.4572465357432219E-2</v>
      </c>
      <c r="W3316" s="406">
        <v>1.457247035241192E-2</v>
      </c>
      <c r="X3316" s="407">
        <f t="shared" si="110"/>
        <v>-4.99497970068985E-5</v>
      </c>
      <c r="Z3316" s="400" t="s">
        <v>36</v>
      </c>
      <c r="AA3316" s="413">
        <v>54792</v>
      </c>
      <c r="AB3316" s="406">
        <v>1.4319569231320292E-2</v>
      </c>
      <c r="AC3316" s="406">
        <v>1.4297077595083765E-2</v>
      </c>
      <c r="AD3316" s="407">
        <f t="shared" si="111"/>
        <v>0.22491636236526488</v>
      </c>
    </row>
    <row r="3317" spans="20:30" x14ac:dyDescent="0.2">
      <c r="T3317" s="400" t="s">
        <v>36</v>
      </c>
      <c r="U3317" s="413">
        <v>54799</v>
      </c>
      <c r="V3317" s="406">
        <v>1.4568286756534958E-2</v>
      </c>
      <c r="W3317" s="406">
        <v>1.4568290155823912E-2</v>
      </c>
      <c r="X3317" s="407">
        <f t="shared" si="110"/>
        <v>-3.3992889544864902E-5</v>
      </c>
      <c r="Z3317" s="400" t="s">
        <v>36</v>
      </c>
      <c r="AA3317" s="413">
        <v>54799</v>
      </c>
      <c r="AB3317" s="406">
        <v>1.4319302595229911E-2</v>
      </c>
      <c r="AC3317" s="406">
        <v>1.4296530236730959E-2</v>
      </c>
      <c r="AD3317" s="407">
        <f t="shared" si="111"/>
        <v>0.22772358498951775</v>
      </c>
    </row>
    <row r="3318" spans="20:30" x14ac:dyDescent="0.2">
      <c r="T3318" s="400" t="s">
        <v>36</v>
      </c>
      <c r="U3318" s="413">
        <v>54806</v>
      </c>
      <c r="V3318" s="406">
        <v>1.4564044813724288E-2</v>
      </c>
      <c r="W3318" s="406">
        <v>1.4564046508391736E-2</v>
      </c>
      <c r="X3318" s="407">
        <f t="shared" si="110"/>
        <v>-1.6946674480378121E-5</v>
      </c>
      <c r="Z3318" s="400" t="s">
        <v>36</v>
      </c>
      <c r="AA3318" s="413">
        <v>54806</v>
      </c>
      <c r="AB3318" s="406">
        <v>1.4319027993538734E-2</v>
      </c>
      <c r="AC3318" s="406">
        <v>1.4295975893357399E-2</v>
      </c>
      <c r="AD3318" s="407">
        <f t="shared" si="111"/>
        <v>0.23052100181334551</v>
      </c>
    </row>
    <row r="3319" spans="20:30" x14ac:dyDescent="0.2">
      <c r="T3319" s="400" t="s">
        <v>36</v>
      </c>
      <c r="U3319" s="413">
        <v>54813</v>
      </c>
      <c r="V3319" s="406">
        <v>1.456050261040827E-2</v>
      </c>
      <c r="W3319" s="406">
        <v>1.4560501964221494E-2</v>
      </c>
      <c r="X3319" s="407">
        <f t="shared" si="110"/>
        <v>6.4618677596273155E-6</v>
      </c>
      <c r="Z3319" s="400" t="s">
        <v>36</v>
      </c>
      <c r="AA3319" s="413">
        <v>54813</v>
      </c>
      <c r="AB3319" s="406">
        <v>1.4318745412877637E-2</v>
      </c>
      <c r="AC3319" s="406">
        <v>1.429541455499686E-2</v>
      </c>
      <c r="AD3319" s="407">
        <f t="shared" si="111"/>
        <v>0.23330857880777059</v>
      </c>
    </row>
    <row r="3320" spans="20:30" x14ac:dyDescent="0.2">
      <c r="T3320" s="400" t="s">
        <v>36</v>
      </c>
      <c r="U3320" s="413">
        <v>54820</v>
      </c>
      <c r="V3320" s="406">
        <v>1.4558997870227394E-2</v>
      </c>
      <c r="W3320" s="406">
        <v>1.4558993481847356E-2</v>
      </c>
      <c r="X3320" s="407">
        <f t="shared" si="110"/>
        <v>4.3883800378285986E-5</v>
      </c>
      <c r="Z3320" s="400" t="s">
        <v>36</v>
      </c>
      <c r="AA3320" s="413">
        <v>54820</v>
      </c>
      <c r="AB3320" s="406">
        <v>1.4318454839854271E-2</v>
      </c>
      <c r="AC3320" s="406">
        <v>1.4294846211671482E-2</v>
      </c>
      <c r="AD3320" s="407">
        <f t="shared" si="111"/>
        <v>0.23608628182788388</v>
      </c>
    </row>
    <row r="3321" spans="20:30" x14ac:dyDescent="0.2">
      <c r="T3321" s="400" t="s">
        <v>36</v>
      </c>
      <c r="U3321" s="413">
        <v>54827</v>
      </c>
      <c r="V3321" s="406">
        <v>1.4557540638884241E-2</v>
      </c>
      <c r="W3321" s="406">
        <v>1.4557532642740553E-2</v>
      </c>
      <c r="X3321" s="407">
        <f t="shared" si="110"/>
        <v>7.996143688154822E-5</v>
      </c>
      <c r="Z3321" s="400" t="s">
        <v>36</v>
      </c>
      <c r="AA3321" s="413">
        <v>54827</v>
      </c>
      <c r="AB3321" s="406">
        <v>1.4318156261030264E-2</v>
      </c>
      <c r="AC3321" s="406">
        <v>1.429427085344997E-2</v>
      </c>
      <c r="AD3321" s="407">
        <f t="shared" si="111"/>
        <v>0.23885407580293699</v>
      </c>
    </row>
    <row r="3322" spans="20:30" x14ac:dyDescent="0.2">
      <c r="T3322" s="400" t="s">
        <v>36</v>
      </c>
      <c r="U3322" s="413">
        <v>54834</v>
      </c>
      <c r="V3322" s="406">
        <v>1.45560084912193E-2</v>
      </c>
      <c r="W3322" s="406">
        <v>1.4555997111122244E-2</v>
      </c>
      <c r="X3322" s="407">
        <f t="shared" si="110"/>
        <v>1.1380097055674332E-4</v>
      </c>
      <c r="Z3322" s="400" t="s">
        <v>36</v>
      </c>
      <c r="AA3322" s="413">
        <v>54834</v>
      </c>
      <c r="AB3322" s="406">
        <v>1.4317849663013294E-2</v>
      </c>
      <c r="AC3322" s="406">
        <v>1.4293688470308192E-2</v>
      </c>
      <c r="AD3322" s="407">
        <f t="shared" si="111"/>
        <v>0.2416119270510185</v>
      </c>
    </row>
    <row r="3323" spans="20:30" x14ac:dyDescent="0.2">
      <c r="T3323" s="400" t="s">
        <v>36</v>
      </c>
      <c r="U3323" s="413">
        <v>54841</v>
      </c>
      <c r="V3323" s="406">
        <v>1.4554401264634609E-2</v>
      </c>
      <c r="W3323" s="406">
        <v>1.4554386724961633E-2</v>
      </c>
      <c r="X3323" s="407">
        <f t="shared" si="110"/>
        <v>1.4539672976016105E-4</v>
      </c>
      <c r="Z3323" s="400" t="s">
        <v>36</v>
      </c>
      <c r="AA3323" s="413">
        <v>54841</v>
      </c>
      <c r="AB3323" s="406">
        <v>1.4317535032422656E-2</v>
      </c>
      <c r="AC3323" s="406">
        <v>1.4293099052337801E-2</v>
      </c>
      <c r="AD3323" s="407">
        <f t="shared" si="111"/>
        <v>0.24435980084855022</v>
      </c>
    </row>
    <row r="3324" spans="20:30" x14ac:dyDescent="0.2">
      <c r="T3324" s="400" t="s">
        <v>36</v>
      </c>
      <c r="U3324" s="413">
        <v>54848</v>
      </c>
      <c r="V3324" s="406">
        <v>1.45527187965781E-2</v>
      </c>
      <c r="W3324" s="406">
        <v>1.4552701322169653E-2</v>
      </c>
      <c r="X3324" s="407">
        <f t="shared" si="110"/>
        <v>1.7474408446280232E-4</v>
      </c>
      <c r="Z3324" s="400" t="s">
        <v>36</v>
      </c>
      <c r="AA3324" s="413">
        <v>54848</v>
      </c>
      <c r="AB3324" s="406">
        <v>1.4317212355808143E-2</v>
      </c>
      <c r="AC3324" s="406">
        <v>1.4292502589572528E-2</v>
      </c>
      <c r="AD3324" s="407">
        <f t="shared" si="111"/>
        <v>0.24709766235614383</v>
      </c>
    </row>
    <row r="3325" spans="20:30" x14ac:dyDescent="0.2">
      <c r="T3325" s="400" t="s">
        <v>36</v>
      </c>
      <c r="U3325" s="413">
        <v>54855</v>
      </c>
      <c r="V3325" s="406">
        <v>1.455096092441659E-2</v>
      </c>
      <c r="W3325" s="406">
        <v>1.4550940740726595E-2</v>
      </c>
      <c r="X3325" s="407">
        <f t="shared" si="110"/>
        <v>2.0183689995387222E-4</v>
      </c>
      <c r="Z3325" s="400" t="s">
        <v>36</v>
      </c>
      <c r="AA3325" s="413">
        <v>54855</v>
      </c>
      <c r="AB3325" s="406">
        <v>1.431688161977766E-2</v>
      </c>
      <c r="AC3325" s="406">
        <v>1.4291899072000035E-2</v>
      </c>
      <c r="AD3325" s="407">
        <f t="shared" si="111"/>
        <v>0.24982547777625125</v>
      </c>
    </row>
    <row r="3326" spans="20:30" x14ac:dyDescent="0.2">
      <c r="T3326" s="400" t="s">
        <v>36</v>
      </c>
      <c r="U3326" s="413">
        <v>54862</v>
      </c>
      <c r="V3326" s="406">
        <v>1.4549127485643607E-2</v>
      </c>
      <c r="W3326" s="406">
        <v>1.4549104818577414E-2</v>
      </c>
      <c r="X3326" s="407">
        <f t="shared" si="110"/>
        <v>2.2667066192777474E-4</v>
      </c>
      <c r="Z3326" s="400" t="s">
        <v>36</v>
      </c>
      <c r="AA3326" s="413">
        <v>54862</v>
      </c>
      <c r="AB3326" s="406">
        <v>1.4316542810962002E-2</v>
      </c>
      <c r="AC3326" s="406">
        <v>1.4291288489723487E-2</v>
      </c>
      <c r="AD3326" s="407">
        <f t="shared" si="111"/>
        <v>0.25254321238515554</v>
      </c>
    </row>
    <row r="3327" spans="20:30" x14ac:dyDescent="0.2">
      <c r="T3327" s="400" t="s">
        <v>36</v>
      </c>
      <c r="U3327" s="413">
        <v>54869</v>
      </c>
      <c r="V3327" s="406">
        <v>1.4547218317601881E-2</v>
      </c>
      <c r="W3327" s="406">
        <v>1.4547193393678317E-2</v>
      </c>
      <c r="X3327" s="407">
        <f t="shared" si="110"/>
        <v>2.4923923563902051E-4</v>
      </c>
      <c r="Z3327" s="400" t="s">
        <v>36</v>
      </c>
      <c r="AA3327" s="413">
        <v>54869</v>
      </c>
      <c r="AB3327" s="406">
        <v>1.4316195915922536E-2</v>
      </c>
      <c r="AC3327" s="406">
        <v>1.4290670832718733E-2</v>
      </c>
      <c r="AD3327" s="407">
        <f t="shared" si="111"/>
        <v>0.25525083203803423</v>
      </c>
    </row>
    <row r="3328" spans="20:30" x14ac:dyDescent="0.2">
      <c r="T3328" s="400" t="s">
        <v>36</v>
      </c>
      <c r="U3328" s="413">
        <v>54876</v>
      </c>
      <c r="V3328" s="406">
        <v>1.4545233257772879E-2</v>
      </c>
      <c r="W3328" s="406">
        <v>1.4545206303985356E-2</v>
      </c>
      <c r="X3328" s="407">
        <f t="shared" si="110"/>
        <v>2.6953787523112394E-4</v>
      </c>
      <c r="Z3328" s="400" t="s">
        <v>36</v>
      </c>
      <c r="AA3328" s="413">
        <v>54876</v>
      </c>
      <c r="AB3328" s="406">
        <v>1.4315840921267111E-2</v>
      </c>
      <c r="AC3328" s="406">
        <v>1.4290046091077559E-2</v>
      </c>
      <c r="AD3328" s="407">
        <f t="shared" si="111"/>
        <v>0.25794830189551643</v>
      </c>
    </row>
    <row r="3329" spans="20:30" x14ac:dyDescent="0.2">
      <c r="T3329" s="400" t="s">
        <v>36</v>
      </c>
      <c r="U3329" s="413">
        <v>54883</v>
      </c>
      <c r="V3329" s="406">
        <v>1.4543172143521766E-2</v>
      </c>
      <c r="W3329" s="406">
        <v>1.4543143387442453E-2</v>
      </c>
      <c r="X3329" s="407">
        <f t="shared" si="110"/>
        <v>2.8756079312880489E-4</v>
      </c>
      <c r="Z3329" s="400" t="s">
        <v>36</v>
      </c>
      <c r="AA3329" s="413">
        <v>54883</v>
      </c>
      <c r="AB3329" s="406">
        <v>1.4315477813580231E-2</v>
      </c>
      <c r="AC3329" s="406">
        <v>1.4289414254775819E-2</v>
      </c>
      <c r="AD3329" s="407">
        <f t="shared" si="111"/>
        <v>0.26063558804412246</v>
      </c>
    </row>
    <row r="3330" spans="20:30" x14ac:dyDescent="0.2">
      <c r="T3330" s="400" t="s">
        <v>36</v>
      </c>
      <c r="U3330" s="413">
        <v>54890</v>
      </c>
      <c r="V3330" s="406">
        <v>1.4541034812306036E-2</v>
      </c>
      <c r="W3330" s="406">
        <v>1.4541004482004842E-2</v>
      </c>
      <c r="X3330" s="407">
        <f t="shared" si="110"/>
        <v>3.0330301194203546E-4</v>
      </c>
      <c r="Z3330" s="400" t="s">
        <v>36</v>
      </c>
      <c r="AA3330" s="413">
        <v>54890</v>
      </c>
      <c r="AB3330" s="406">
        <v>1.4315106579458064E-2</v>
      </c>
      <c r="AC3330" s="406">
        <v>1.4288775313893611E-2</v>
      </c>
      <c r="AD3330" s="407">
        <f t="shared" si="111"/>
        <v>0.26331265564453338</v>
      </c>
    </row>
    <row r="3331" spans="20:30" x14ac:dyDescent="0.2">
      <c r="T3331" s="400" t="s">
        <v>36</v>
      </c>
      <c r="U3331" s="413">
        <v>54897</v>
      </c>
      <c r="V3331" s="406">
        <v>1.4538821101547937E-2</v>
      </c>
      <c r="W3331" s="406">
        <v>1.4538789425627223E-2</v>
      </c>
      <c r="X3331" s="407">
        <f t="shared" si="110"/>
        <v>3.1675920714527295E-4</v>
      </c>
      <c r="Z3331" s="400" t="s">
        <v>36</v>
      </c>
      <c r="AA3331" s="413">
        <v>54897</v>
      </c>
      <c r="AB3331" s="406">
        <v>1.4314727205496595E-2</v>
      </c>
      <c r="AC3331" s="406">
        <v>1.428812925845299E-2</v>
      </c>
      <c r="AD3331" s="407">
        <f t="shared" si="111"/>
        <v>0.2659794704360473</v>
      </c>
    </row>
    <row r="3332" spans="20:30" x14ac:dyDescent="0.2">
      <c r="T3332" s="400" t="s">
        <v>36</v>
      </c>
      <c r="U3332" s="413">
        <v>54904</v>
      </c>
      <c r="V3332" s="406">
        <v>1.4536530848646591E-2</v>
      </c>
      <c r="W3332" s="406">
        <v>1.4536498056264342E-2</v>
      </c>
      <c r="X3332" s="407">
        <f t="shared" si="110"/>
        <v>3.2792382248861274E-4</v>
      </c>
      <c r="Z3332" s="400" t="s">
        <v>36</v>
      </c>
      <c r="AA3332" s="413">
        <v>54904</v>
      </c>
      <c r="AB3332" s="406">
        <v>1.4314339678326932E-2</v>
      </c>
      <c r="AC3332" s="406">
        <v>1.428747607851113E-2</v>
      </c>
      <c r="AD3332" s="407">
        <f t="shared" si="111"/>
        <v>0.26863599815801431</v>
      </c>
    </row>
    <row r="3333" spans="20:30" x14ac:dyDescent="0.2">
      <c r="T3333" s="400" t="s">
        <v>36</v>
      </c>
      <c r="U3333" s="413">
        <v>54911</v>
      </c>
      <c r="V3333" s="406">
        <v>1.4534163891035071E-2</v>
      </c>
      <c r="W3333" s="406">
        <v>1.453413021187016E-2</v>
      </c>
      <c r="X3333" s="407">
        <f t="shared" si="110"/>
        <v>3.3679164911787351E-4</v>
      </c>
      <c r="Z3333" s="400" t="s">
        <v>36</v>
      </c>
      <c r="AA3333" s="413">
        <v>54911</v>
      </c>
      <c r="AB3333" s="406">
        <v>1.4313943984475583E-2</v>
      </c>
      <c r="AC3333" s="406">
        <v>1.4286815764066915E-2</v>
      </c>
      <c r="AD3333" s="407">
        <f t="shared" si="111"/>
        <v>0.27128220408668274</v>
      </c>
    </row>
    <row r="3334" spans="20:30" x14ac:dyDescent="0.2">
      <c r="T3334" s="400" t="s">
        <v>36</v>
      </c>
      <c r="U3334" s="413">
        <v>54918</v>
      </c>
      <c r="V3334" s="406">
        <v>1.4531720066111517E-2</v>
      </c>
      <c r="W3334" s="406">
        <v>1.4531685730386859E-2</v>
      </c>
      <c r="X3334" s="407">
        <f t="shared" si="110"/>
        <v>3.4335724657594269E-4</v>
      </c>
      <c r="Z3334" s="400" t="s">
        <v>36</v>
      </c>
      <c r="AA3334" s="413">
        <v>54918</v>
      </c>
      <c r="AB3334" s="406">
        <v>1.4313540110584978E-2</v>
      </c>
      <c r="AC3334" s="406">
        <v>1.4286148305165681E-2</v>
      </c>
      <c r="AD3334" s="407">
        <f t="shared" si="111"/>
        <v>0.27391805419297099</v>
      </c>
    </row>
    <row r="3335" spans="20:30" x14ac:dyDescent="0.2">
      <c r="T3335" s="400" t="s">
        <v>36</v>
      </c>
      <c r="U3335" s="413">
        <v>54925</v>
      </c>
      <c r="V3335" s="406">
        <v>1.4529199211331664E-2</v>
      </c>
      <c r="W3335" s="406">
        <v>1.4529164449779499E-2</v>
      </c>
      <c r="X3335" s="407">
        <f t="shared" si="110"/>
        <v>3.4761552164530585E-4</v>
      </c>
      <c r="Z3335" s="400" t="s">
        <v>36</v>
      </c>
      <c r="AA3335" s="413">
        <v>54925</v>
      </c>
      <c r="AB3335" s="406">
        <v>1.4313128043228167E-2</v>
      </c>
      <c r="AC3335" s="406">
        <v>1.4285473691876004E-2</v>
      </c>
      <c r="AD3335" s="407">
        <f t="shared" si="111"/>
        <v>0.27654351352162865</v>
      </c>
    </row>
    <row r="3336" spans="20:30" x14ac:dyDescent="0.2">
      <c r="T3336" s="400" t="s">
        <v>36</v>
      </c>
      <c r="U3336" s="413">
        <v>54932</v>
      </c>
      <c r="V3336" s="406">
        <v>1.4526601164081337E-2</v>
      </c>
      <c r="W3336" s="406">
        <v>1.4526566208001097E-2</v>
      </c>
      <c r="X3336" s="407">
        <f t="shared" ref="X3336:X3399" si="112">(V3336-W3336)*10000</f>
        <v>3.49560802404697E-4</v>
      </c>
      <c r="Z3336" s="400" t="s">
        <v>36</v>
      </c>
      <c r="AA3336" s="413">
        <v>54932</v>
      </c>
      <c r="AB3336" s="406">
        <v>1.4312707769024414E-2</v>
      </c>
      <c r="AC3336" s="406">
        <v>1.4284791914196919E-2</v>
      </c>
      <c r="AD3336" s="407">
        <f t="shared" ref="AD3336:AD3399" si="113">(AB3336-AC3336)*10000</f>
        <v>0.27915854827495135</v>
      </c>
    </row>
    <row r="3337" spans="20:30" x14ac:dyDescent="0.2">
      <c r="T3337" s="400" t="s">
        <v>36</v>
      </c>
      <c r="U3337" s="413">
        <v>54939</v>
      </c>
      <c r="V3337" s="406">
        <v>1.4523925761792161E-2</v>
      </c>
      <c r="W3337" s="406">
        <v>1.4523890842981035E-2</v>
      </c>
      <c r="X3337" s="407">
        <f t="shared" si="112"/>
        <v>3.4918811125592142E-4</v>
      </c>
      <c r="Z3337" s="400" t="s">
        <v>36</v>
      </c>
      <c r="AA3337" s="413">
        <v>54939</v>
      </c>
      <c r="AB3337" s="406">
        <v>1.4312279274569704E-2</v>
      </c>
      <c r="AC3337" s="406">
        <v>1.428410296219678E-2</v>
      </c>
      <c r="AD3337" s="407">
        <f t="shared" si="113"/>
        <v>0.28176312372923951</v>
      </c>
    </row>
    <row r="3338" spans="20:30" x14ac:dyDescent="0.2">
      <c r="T3338" s="400" t="s">
        <v>36</v>
      </c>
      <c r="U3338" s="413">
        <v>54946</v>
      </c>
      <c r="V3338" s="406">
        <v>1.4521172841895637E-2</v>
      </c>
      <c r="W3338" s="406">
        <v>1.4521138192718009E-2</v>
      </c>
      <c r="X3338" s="407">
        <f t="shared" si="112"/>
        <v>3.464917762777131E-4</v>
      </c>
      <c r="Z3338" s="400" t="s">
        <v>36</v>
      </c>
      <c r="AA3338" s="413">
        <v>54946</v>
      </c>
      <c r="AB3338" s="406">
        <v>1.4311842546402396E-2</v>
      </c>
      <c r="AC3338" s="406">
        <v>1.4283406825874744E-2</v>
      </c>
      <c r="AD3338" s="407">
        <f t="shared" si="113"/>
        <v>0.28435720527651698</v>
      </c>
    </row>
    <row r="3339" spans="20:30" x14ac:dyDescent="0.2">
      <c r="T3339" s="400" t="s">
        <v>36</v>
      </c>
      <c r="U3339" s="413">
        <v>54953</v>
      </c>
      <c r="V3339" s="406">
        <v>1.4518342241799608E-2</v>
      </c>
      <c r="W3339" s="406">
        <v>1.4518308095117626E-2</v>
      </c>
      <c r="X3339" s="407">
        <f t="shared" si="112"/>
        <v>3.4146681981983562E-4</v>
      </c>
      <c r="Z3339" s="400" t="s">
        <v>36</v>
      </c>
      <c r="AA3339" s="413">
        <v>54953</v>
      </c>
      <c r="AB3339" s="406">
        <v>1.431139757118804E-2</v>
      </c>
      <c r="AC3339" s="406">
        <v>1.4282703495287709E-2</v>
      </c>
      <c r="AD3339" s="407">
        <f t="shared" si="113"/>
        <v>0.28694075900330407</v>
      </c>
    </row>
    <row r="3340" spans="20:30" x14ac:dyDescent="0.2">
      <c r="T3340" s="400" t="s">
        <v>36</v>
      </c>
      <c r="U3340" s="413">
        <v>54960</v>
      </c>
      <c r="V3340" s="406">
        <v>1.451543379892303E-2</v>
      </c>
      <c r="W3340" s="406">
        <v>1.4515400388154465E-2</v>
      </c>
      <c r="X3340" s="407">
        <f t="shared" si="112"/>
        <v>3.3410768564973159E-4</v>
      </c>
      <c r="Z3340" s="400" t="s">
        <v>36</v>
      </c>
      <c r="AA3340" s="413">
        <v>54960</v>
      </c>
      <c r="AB3340" s="406">
        <v>1.4310944335487925E-2</v>
      </c>
      <c r="AC3340" s="406">
        <v>1.4281992960492486E-2</v>
      </c>
      <c r="AD3340" s="407">
        <f t="shared" si="113"/>
        <v>0.28951374995438495</v>
      </c>
    </row>
    <row r="3341" spans="20:30" x14ac:dyDescent="0.2">
      <c r="T3341" s="400" t="s">
        <v>36</v>
      </c>
      <c r="U3341" s="413">
        <v>54967</v>
      </c>
      <c r="V3341" s="406">
        <v>1.451244735067298E-2</v>
      </c>
      <c r="W3341" s="406">
        <v>1.4512414909791237E-2</v>
      </c>
      <c r="X3341" s="407">
        <f t="shared" si="112"/>
        <v>3.2440881743076022E-4</v>
      </c>
      <c r="Z3341" s="400" t="s">
        <v>36</v>
      </c>
      <c r="AA3341" s="413">
        <v>54967</v>
      </c>
      <c r="AB3341" s="406">
        <v>1.4310482825898144E-2</v>
      </c>
      <c r="AC3341" s="406">
        <v>1.4281275211476525E-2</v>
      </c>
      <c r="AD3341" s="407">
        <f t="shared" si="113"/>
        <v>0.29207614421619332</v>
      </c>
    </row>
    <row r="3342" spans="20:30" x14ac:dyDescent="0.2">
      <c r="T3342" s="400" t="s">
        <v>36</v>
      </c>
      <c r="U3342" s="413">
        <v>54974</v>
      </c>
      <c r="V3342" s="406">
        <v>1.4509382734502533E-2</v>
      </c>
      <c r="W3342" s="406">
        <v>1.4509351497967208E-2</v>
      </c>
      <c r="X3342" s="407">
        <f t="shared" si="112"/>
        <v>3.123653532534354E-4</v>
      </c>
      <c r="Z3342" s="400" t="s">
        <v>36</v>
      </c>
      <c r="AA3342" s="413">
        <v>54974</v>
      </c>
      <c r="AB3342" s="406">
        <v>1.4310013029026448E-2</v>
      </c>
      <c r="AC3342" s="406">
        <v>1.428055023834309E-2</v>
      </c>
      <c r="AD3342" s="407">
        <f t="shared" si="113"/>
        <v>0.29462790683358264</v>
      </c>
    </row>
    <row r="3343" spans="20:30" x14ac:dyDescent="0.2">
      <c r="T3343" s="400" t="s">
        <v>36</v>
      </c>
      <c r="U3343" s="413">
        <v>54981</v>
      </c>
      <c r="V3343" s="406">
        <v>1.4506239787806458E-2</v>
      </c>
      <c r="W3343" s="406">
        <v>1.4506209990632785E-2</v>
      </c>
      <c r="X3343" s="407">
        <f t="shared" si="112"/>
        <v>2.9797173672907462E-4</v>
      </c>
      <c r="Z3343" s="400" t="s">
        <v>36</v>
      </c>
      <c r="AA3343" s="413">
        <v>54981</v>
      </c>
      <c r="AB3343" s="406">
        <v>1.4309534931434232E-2</v>
      </c>
      <c r="AC3343" s="406">
        <v>1.4279818031044939E-2</v>
      </c>
      <c r="AD3343" s="407">
        <f t="shared" si="113"/>
        <v>0.29716900389293449</v>
      </c>
    </row>
    <row r="3344" spans="20:30" x14ac:dyDescent="0.2">
      <c r="T3344" s="400" t="s">
        <v>36</v>
      </c>
      <c r="U3344" s="413">
        <v>54988</v>
      </c>
      <c r="V3344" s="406">
        <v>1.4503018348013649E-2</v>
      </c>
      <c r="W3344" s="406">
        <v>1.4502990225737776E-2</v>
      </c>
      <c r="X3344" s="407">
        <f t="shared" si="112"/>
        <v>2.8122275872594082E-4</v>
      </c>
      <c r="Z3344" s="400" t="s">
        <v>36</v>
      </c>
      <c r="AA3344" s="413">
        <v>54988</v>
      </c>
      <c r="AB3344" s="406">
        <v>1.4309048519763716E-2</v>
      </c>
      <c r="AC3344" s="406">
        <v>1.4279078579696661E-2</v>
      </c>
      <c r="AD3344" s="407">
        <f t="shared" si="113"/>
        <v>0.29969940067054934</v>
      </c>
    </row>
    <row r="3345" spans="20:30" x14ac:dyDescent="0.2">
      <c r="T3345" s="400" t="s">
        <v>36</v>
      </c>
      <c r="U3345" s="413">
        <v>54995</v>
      </c>
      <c r="V3345" s="406">
        <v>1.449971825252962E-2</v>
      </c>
      <c r="W3345" s="406">
        <v>1.4499692041254911E-2</v>
      </c>
      <c r="X3345" s="407">
        <f t="shared" si="112"/>
        <v>2.6211274709725396E-4</v>
      </c>
      <c r="Z3345" s="400" t="s">
        <v>36</v>
      </c>
      <c r="AA3345" s="413">
        <v>54995</v>
      </c>
      <c r="AB3345" s="406">
        <v>1.4308553780564672E-2</v>
      </c>
      <c r="AC3345" s="406">
        <v>1.427833187427411E-2</v>
      </c>
      <c r="AD3345" s="407">
        <f t="shared" si="113"/>
        <v>0.30221906290562106</v>
      </c>
    </row>
    <row r="3346" spans="20:30" x14ac:dyDescent="0.2">
      <c r="T3346" s="400" t="s">
        <v>36</v>
      </c>
      <c r="U3346" s="413">
        <v>55002</v>
      </c>
      <c r="V3346" s="406">
        <v>1.4496339338805959E-2</v>
      </c>
      <c r="W3346" s="406">
        <v>1.4496315275133552E-2</v>
      </c>
      <c r="X3346" s="407">
        <f t="shared" si="112"/>
        <v>2.4063672407134695E-4</v>
      </c>
      <c r="Z3346" s="400" t="s">
        <v>36</v>
      </c>
      <c r="AA3346" s="413">
        <v>55002</v>
      </c>
      <c r="AB3346" s="406">
        <v>1.4308050700491213E-2</v>
      </c>
      <c r="AC3346" s="406">
        <v>1.4277577904869051E-2</v>
      </c>
      <c r="AD3346" s="407">
        <f t="shared" si="113"/>
        <v>0.30472795622162041</v>
      </c>
    </row>
    <row r="3347" spans="20:30" x14ac:dyDescent="0.2">
      <c r="T3347" s="400" t="s">
        <v>36</v>
      </c>
      <c r="U3347" s="413">
        <v>55009</v>
      </c>
      <c r="V3347" s="406">
        <v>1.4492881444224155E-2</v>
      </c>
      <c r="W3347" s="406">
        <v>1.4492859765287682E-2</v>
      </c>
      <c r="X3347" s="407">
        <f t="shared" si="112"/>
        <v>2.167893647236907E-4</v>
      </c>
      <c r="Z3347" s="400" t="s">
        <v>36</v>
      </c>
      <c r="AA3347" s="413">
        <v>55009</v>
      </c>
      <c r="AB3347" s="406">
        <v>1.4307539266069872E-2</v>
      </c>
      <c r="AC3347" s="406">
        <v>1.4276816661457248E-2</v>
      </c>
      <c r="AD3347" s="407">
        <f t="shared" si="113"/>
        <v>0.30722604612624244</v>
      </c>
    </row>
    <row r="3348" spans="20:30" x14ac:dyDescent="0.2">
      <c r="T3348" s="400" t="s">
        <v>36</v>
      </c>
      <c r="U3348" s="413">
        <v>55016</v>
      </c>
      <c r="V3348" s="406">
        <v>1.4489344406223251E-2</v>
      </c>
      <c r="W3348" s="406">
        <v>1.4489325349723569E-2</v>
      </c>
      <c r="X3348" s="407">
        <f t="shared" si="112"/>
        <v>1.9056499682076899E-4</v>
      </c>
      <c r="Z3348" s="400" t="s">
        <v>36</v>
      </c>
      <c r="AA3348" s="413">
        <v>55016</v>
      </c>
      <c r="AB3348" s="406">
        <v>1.4307019463919858E-2</v>
      </c>
      <c r="AC3348" s="406">
        <v>1.4276048134118719E-2</v>
      </c>
      <c r="AD3348" s="407">
        <f t="shared" si="113"/>
        <v>0.30971329801138953</v>
      </c>
    </row>
    <row r="3349" spans="20:30" x14ac:dyDescent="0.2">
      <c r="T3349" s="400" t="s">
        <v>36</v>
      </c>
      <c r="U3349" s="413">
        <v>55023</v>
      </c>
      <c r="V3349" s="406">
        <v>1.4485728062218733E-2</v>
      </c>
      <c r="W3349" s="406">
        <v>1.4485711866366055E-2</v>
      </c>
      <c r="X3349" s="407">
        <f t="shared" si="112"/>
        <v>1.6195852678077549E-4</v>
      </c>
      <c r="Z3349" s="400" t="s">
        <v>36</v>
      </c>
      <c r="AA3349" s="413">
        <v>55023</v>
      </c>
      <c r="AB3349" s="406">
        <v>1.4306491280683535E-2</v>
      </c>
      <c r="AC3349" s="406">
        <v>1.4275272312898754E-2</v>
      </c>
      <c r="AD3349" s="407">
        <f t="shared" si="113"/>
        <v>0.3121896778478066</v>
      </c>
    </row>
    <row r="3350" spans="20:30" x14ac:dyDescent="0.2">
      <c r="T3350" s="400" t="s">
        <v>36</v>
      </c>
      <c r="U3350" s="413">
        <v>55030</v>
      </c>
      <c r="V3350" s="406">
        <v>1.4482032249648924E-2</v>
      </c>
      <c r="W3350" s="406">
        <v>1.4482019153174387E-2</v>
      </c>
      <c r="X3350" s="407">
        <f t="shared" si="112"/>
        <v>1.3096474536788971E-4</v>
      </c>
      <c r="Z3350" s="400" t="s">
        <v>36</v>
      </c>
      <c r="AA3350" s="413">
        <v>55030</v>
      </c>
      <c r="AB3350" s="406">
        <v>1.4305954702887582E-2</v>
      </c>
      <c r="AC3350" s="406">
        <v>1.427448918779642E-2</v>
      </c>
      <c r="AD3350" s="407">
        <f t="shared" si="113"/>
        <v>0.3146551509116205</v>
      </c>
    </row>
    <row r="3351" spans="20:30" x14ac:dyDescent="0.2">
      <c r="T3351" s="400" t="s">
        <v>36</v>
      </c>
      <c r="U3351" s="413">
        <v>55037</v>
      </c>
      <c r="V3351" s="406">
        <v>1.4478256805893604E-2</v>
      </c>
      <c r="W3351" s="406">
        <v>1.4478247048095579E-2</v>
      </c>
      <c r="X3351" s="407">
        <f t="shared" si="112"/>
        <v>9.757798024451203E-5</v>
      </c>
      <c r="Z3351" s="400" t="s">
        <v>36</v>
      </c>
      <c r="AA3351" s="413">
        <v>55037</v>
      </c>
      <c r="AB3351" s="406">
        <v>1.4305409717151038E-2</v>
      </c>
      <c r="AC3351" s="406">
        <v>1.4273698748856832E-2</v>
      </c>
      <c r="AD3351" s="407">
        <f t="shared" si="113"/>
        <v>0.31710968294205999</v>
      </c>
    </row>
    <row r="3352" spans="20:30" x14ac:dyDescent="0.2">
      <c r="T3352" s="400" t="s">
        <v>36</v>
      </c>
      <c r="U3352" s="413">
        <v>55044</v>
      </c>
      <c r="V3352" s="406">
        <v>1.4474401568401758E-2</v>
      </c>
      <c r="W3352" s="406">
        <v>1.4474395389087978E-2</v>
      </c>
      <c r="X3352" s="407">
        <f t="shared" si="112"/>
        <v>6.1793137794141639E-5</v>
      </c>
      <c r="Z3352" s="400" t="s">
        <v>36</v>
      </c>
      <c r="AA3352" s="413">
        <v>55044</v>
      </c>
      <c r="AB3352" s="406">
        <v>1.4304856310081515E-2</v>
      </c>
      <c r="AC3352" s="406">
        <v>1.4272900986136847E-2</v>
      </c>
      <c r="AD3352" s="407">
        <f t="shared" si="113"/>
        <v>0.31955323944668146</v>
      </c>
    </row>
    <row r="3353" spans="20:30" x14ac:dyDescent="0.2">
      <c r="T3353" s="400" t="s">
        <v>36</v>
      </c>
      <c r="U3353" s="413">
        <v>55051</v>
      </c>
      <c r="V3353" s="406">
        <v>1.4470466374598982E-2</v>
      </c>
      <c r="W3353" s="406">
        <v>1.447046401410969E-2</v>
      </c>
      <c r="X3353" s="407">
        <f t="shared" si="112"/>
        <v>2.3604892918777098E-5</v>
      </c>
      <c r="Z3353" s="400" t="s">
        <v>36</v>
      </c>
      <c r="AA3353" s="413">
        <v>55051</v>
      </c>
      <c r="AB3353" s="406">
        <v>1.4304294468263649E-2</v>
      </c>
      <c r="AC3353" s="406">
        <v>1.4272095889658751E-2</v>
      </c>
      <c r="AD3353" s="407">
        <f t="shared" si="113"/>
        <v>0.32198578604897277</v>
      </c>
    </row>
    <row r="3354" spans="20:30" x14ac:dyDescent="0.2">
      <c r="T3354" s="400" t="s">
        <v>36</v>
      </c>
      <c r="U3354" s="413">
        <v>55058</v>
      </c>
      <c r="V3354" s="406">
        <v>1.4466451061863898E-2</v>
      </c>
      <c r="W3354" s="406">
        <v>1.4466452761094997E-2</v>
      </c>
      <c r="X3354" s="407">
        <f t="shared" si="112"/>
        <v>-1.6992310995778137E-5</v>
      </c>
      <c r="Z3354" s="400" t="s">
        <v>36</v>
      </c>
      <c r="AA3354" s="413">
        <v>55058</v>
      </c>
      <c r="AB3354" s="406">
        <v>1.4303724178293387E-2</v>
      </c>
      <c r="AC3354" s="406">
        <v>1.4271283449433014E-2</v>
      </c>
      <c r="AD3354" s="407">
        <f t="shared" si="113"/>
        <v>0.32440728860372997</v>
      </c>
    </row>
    <row r="3355" spans="20:30" x14ac:dyDescent="0.2">
      <c r="T3355" s="400" t="s">
        <v>36</v>
      </c>
      <c r="U3355" s="413">
        <v>55065</v>
      </c>
      <c r="V3355" s="406">
        <v>1.4462355467678968E-2</v>
      </c>
      <c r="W3355" s="406">
        <v>1.4462361468024161E-2</v>
      </c>
      <c r="X3355" s="407">
        <f t="shared" si="112"/>
        <v>-6.0003451929357965E-5</v>
      </c>
      <c r="Z3355" s="400" t="s">
        <v>36</v>
      </c>
      <c r="AA3355" s="413">
        <v>55065</v>
      </c>
      <c r="AB3355" s="406">
        <v>1.4303145426766759E-2</v>
      </c>
      <c r="AC3355" s="406">
        <v>1.4270463655562768E-2</v>
      </c>
      <c r="AD3355" s="407">
        <f t="shared" si="113"/>
        <v>0.32681771203990972</v>
      </c>
    </row>
    <row r="3356" spans="20:30" x14ac:dyDescent="0.2">
      <c r="T3356" s="400" t="s">
        <v>36</v>
      </c>
      <c r="U3356" s="413">
        <v>55072</v>
      </c>
      <c r="V3356" s="406">
        <v>1.4458179429410488E-2</v>
      </c>
      <c r="W3356" s="406">
        <v>1.4458189972819141E-2</v>
      </c>
      <c r="X3356" s="407">
        <f t="shared" si="112"/>
        <v>-1.054340865308534E-4</v>
      </c>
      <c r="Z3356" s="400" t="s">
        <v>36</v>
      </c>
      <c r="AA3356" s="413">
        <v>55072</v>
      </c>
      <c r="AB3356" s="406">
        <v>1.4302558200279791E-2</v>
      </c>
      <c r="AC3356" s="406">
        <v>1.4269636498023831E-2</v>
      </c>
      <c r="AD3356" s="407">
        <f t="shared" si="113"/>
        <v>0.32921702255959973</v>
      </c>
    </row>
    <row r="3357" spans="20:30" x14ac:dyDescent="0.2">
      <c r="T3357" s="400" t="s">
        <v>36</v>
      </c>
      <c r="U3357" s="413">
        <v>55079</v>
      </c>
      <c r="V3357" s="406">
        <v>1.4453922784505434E-2</v>
      </c>
      <c r="W3357" s="406">
        <v>1.4453938113459434E-2</v>
      </c>
      <c r="X3357" s="407">
        <f t="shared" si="112"/>
        <v>-1.5328954000234929E-4</v>
      </c>
      <c r="Z3357" s="400" t="s">
        <v>36</v>
      </c>
      <c r="AA3357" s="413">
        <v>55079</v>
      </c>
      <c r="AB3357" s="406">
        <v>1.4301962485428589E-2</v>
      </c>
      <c r="AC3357" s="406">
        <v>1.4268801966896271E-2</v>
      </c>
      <c r="AD3357" s="407">
        <f t="shared" si="113"/>
        <v>0.33160518532318606</v>
      </c>
    </row>
    <row r="3358" spans="20:30" x14ac:dyDescent="0.2">
      <c r="T3358" s="400" t="s">
        <v>36</v>
      </c>
      <c r="U3358" s="413">
        <v>55086</v>
      </c>
      <c r="V3358" s="406">
        <v>1.4449585370363805E-2</v>
      </c>
      <c r="W3358" s="406">
        <v>1.4449605727877565E-2</v>
      </c>
      <c r="X3358" s="407">
        <f t="shared" si="112"/>
        <v>-2.0357513759797219E-4</v>
      </c>
      <c r="Z3358" s="400" t="s">
        <v>36</v>
      </c>
      <c r="AA3358" s="413">
        <v>55086</v>
      </c>
      <c r="AB3358" s="406">
        <v>1.430135826879742E-2</v>
      </c>
      <c r="AC3358" s="406">
        <v>1.4267960052155727E-2</v>
      </c>
      <c r="AD3358" s="407">
        <f t="shared" si="113"/>
        <v>0.33398216641692891</v>
      </c>
    </row>
    <row r="3359" spans="20:30" x14ac:dyDescent="0.2">
      <c r="T3359" s="400" t="s">
        <v>36</v>
      </c>
      <c r="U3359" s="413">
        <v>55093</v>
      </c>
      <c r="V3359" s="406">
        <v>1.4445167024420065E-2</v>
      </c>
      <c r="W3359" s="406">
        <v>1.4445192654028948E-2</v>
      </c>
      <c r="X3359" s="407">
        <f t="shared" si="112"/>
        <v>-2.5629608883109833E-4</v>
      </c>
      <c r="Z3359" s="400" t="s">
        <v>36</v>
      </c>
      <c r="AA3359" s="413">
        <v>55093</v>
      </c>
      <c r="AB3359" s="406">
        <v>1.4300745536993877E-2</v>
      </c>
      <c r="AC3359" s="406">
        <v>1.4267110743905327E-2</v>
      </c>
      <c r="AD3359" s="407">
        <f t="shared" si="113"/>
        <v>0.33634793088549098</v>
      </c>
    </row>
    <row r="3360" spans="20:30" x14ac:dyDescent="0.2">
      <c r="T3360" s="400" t="s">
        <v>36</v>
      </c>
      <c r="U3360" s="413">
        <v>55100</v>
      </c>
      <c r="V3360" s="406">
        <v>1.4440667584085264E-2</v>
      </c>
      <c r="W3360" s="406">
        <v>1.4440698729903459E-2</v>
      </c>
      <c r="X3360" s="407">
        <f t="shared" si="112"/>
        <v>-3.1145818195355002E-4</v>
      </c>
      <c r="Z3360" s="400" t="s">
        <v>36</v>
      </c>
      <c r="AA3360" s="413">
        <v>55100</v>
      </c>
      <c r="AB3360" s="406">
        <v>1.4300124276614127E-2</v>
      </c>
      <c r="AC3360" s="406">
        <v>1.4266254032132612E-2</v>
      </c>
      <c r="AD3360" s="407">
        <f t="shared" si="113"/>
        <v>0.33870244481514977</v>
      </c>
    </row>
    <row r="3361" spans="20:30" x14ac:dyDescent="0.2">
      <c r="T3361" s="400" t="s">
        <v>36</v>
      </c>
      <c r="U3361" s="413">
        <v>55107</v>
      </c>
      <c r="V3361" s="406">
        <v>1.4436086886804492E-2</v>
      </c>
      <c r="W3361" s="406">
        <v>1.4436123793409273E-2</v>
      </c>
      <c r="X3361" s="407">
        <f t="shared" si="112"/>
        <v>-3.6906604780964636E-4</v>
      </c>
      <c r="Z3361" s="400" t="s">
        <v>36</v>
      </c>
      <c r="AA3361" s="413">
        <v>55107</v>
      </c>
      <c r="AB3361" s="406">
        <v>1.4299494474242514E-2</v>
      </c>
      <c r="AC3361" s="406">
        <v>1.4265389906917465E-2</v>
      </c>
      <c r="AD3361" s="407">
        <f t="shared" si="113"/>
        <v>0.34104567325049862</v>
      </c>
    </row>
    <row r="3362" spans="20:30" x14ac:dyDescent="0.2">
      <c r="T3362" s="400" t="s">
        <v>36</v>
      </c>
      <c r="U3362" s="413">
        <v>55114</v>
      </c>
      <c r="V3362" s="406">
        <v>1.4431424769953032E-2</v>
      </c>
      <c r="W3362" s="406">
        <v>1.4431467682500507E-2</v>
      </c>
      <c r="X3362" s="407">
        <f t="shared" si="112"/>
        <v>-4.2912547475529306E-4</v>
      </c>
      <c r="Z3362" s="400" t="s">
        <v>36</v>
      </c>
      <c r="AA3362" s="413">
        <v>55114</v>
      </c>
      <c r="AB3362" s="406">
        <v>1.4298856116463463E-2</v>
      </c>
      <c r="AC3362" s="406">
        <v>1.4264518358247252E-2</v>
      </c>
      <c r="AD3362" s="407">
        <f t="shared" si="113"/>
        <v>0.34337758216210906</v>
      </c>
    </row>
    <row r="3363" spans="20:30" x14ac:dyDescent="0.2">
      <c r="T3363" s="400" t="s">
        <v>36</v>
      </c>
      <c r="U3363" s="413">
        <v>55121</v>
      </c>
      <c r="V3363" s="406">
        <v>1.4426681070975183E-2</v>
      </c>
      <c r="W3363" s="406">
        <v>1.4426730235153999E-2</v>
      </c>
      <c r="X3363" s="407">
        <f t="shared" si="112"/>
        <v>-4.9164178816604731E-4</v>
      </c>
      <c r="Z3363" s="400" t="s">
        <v>36</v>
      </c>
      <c r="AA3363" s="413">
        <v>55121</v>
      </c>
      <c r="AB3363" s="406">
        <v>1.429820918991926E-2</v>
      </c>
      <c r="AC3363" s="406">
        <v>1.4263639376201932E-2</v>
      </c>
      <c r="AD3363" s="407">
        <f t="shared" si="113"/>
        <v>0.34569813717327813</v>
      </c>
    </row>
    <row r="3364" spans="20:30" x14ac:dyDescent="0.2">
      <c r="T3364" s="400" t="s">
        <v>36</v>
      </c>
      <c r="U3364" s="413">
        <v>55128</v>
      </c>
      <c r="V3364" s="406">
        <v>1.4421855627314881E-2</v>
      </c>
      <c r="W3364" s="406">
        <v>1.4421911289323073E-2</v>
      </c>
      <c r="X3364" s="407">
        <f t="shared" si="112"/>
        <v>-5.5662008191861845E-4</v>
      </c>
      <c r="Z3364" s="400" t="s">
        <v>36</v>
      </c>
      <c r="AA3364" s="413">
        <v>55128</v>
      </c>
      <c r="AB3364" s="406">
        <v>1.4297553681148104E-2</v>
      </c>
      <c r="AC3364" s="406">
        <v>1.4262752950803679E-2</v>
      </c>
      <c r="AD3364" s="407">
        <f t="shared" si="113"/>
        <v>0.34800730344425324</v>
      </c>
    </row>
    <row r="3365" spans="20:30" x14ac:dyDescent="0.2">
      <c r="T3365" s="400" t="s">
        <v>36</v>
      </c>
      <c r="U3365" s="413">
        <v>55135</v>
      </c>
      <c r="V3365" s="406">
        <v>1.4416948276345844E-2</v>
      </c>
      <c r="W3365" s="406">
        <v>1.4417010682925556E-2</v>
      </c>
      <c r="X3365" s="407">
        <f t="shared" si="112"/>
        <v>-6.2406579711196675E-4</v>
      </c>
      <c r="Z3365" s="400" t="s">
        <v>36</v>
      </c>
      <c r="AA3365" s="413">
        <v>55135</v>
      </c>
      <c r="AB3365" s="406">
        <v>1.4296889576768874E-2</v>
      </c>
      <c r="AC3365" s="406">
        <v>1.4261859072062741E-2</v>
      </c>
      <c r="AD3365" s="407">
        <f t="shared" si="113"/>
        <v>0.3503050470613292</v>
      </c>
    </row>
    <row r="3366" spans="20:30" x14ac:dyDescent="0.2">
      <c r="T3366" s="400" t="s">
        <v>36</v>
      </c>
      <c r="U3366" s="413">
        <v>55142</v>
      </c>
      <c r="V3366" s="406">
        <v>1.4411958855511282E-2</v>
      </c>
      <c r="W3366" s="406">
        <v>1.441202825396036E-2</v>
      </c>
      <c r="X3366" s="407">
        <f t="shared" si="112"/>
        <v>-6.9398449077662239E-4</v>
      </c>
      <c r="Z3366" s="400" t="s">
        <v>36</v>
      </c>
      <c r="AA3366" s="413">
        <v>55142</v>
      </c>
      <c r="AB3366" s="406">
        <v>1.4296216863389371E-2</v>
      </c>
      <c r="AC3366" s="406">
        <v>1.4260957730047744E-2</v>
      </c>
      <c r="AD3366" s="407">
        <f t="shared" si="113"/>
        <v>0.35259133341626958</v>
      </c>
    </row>
    <row r="3367" spans="20:30" x14ac:dyDescent="0.2">
      <c r="T3367" s="400" t="s">
        <v>36</v>
      </c>
      <c r="U3367" s="413">
        <v>55149</v>
      </c>
      <c r="V3367" s="406">
        <v>1.4406887202230564E-2</v>
      </c>
      <c r="W3367" s="406">
        <v>1.4406963840344672E-2</v>
      </c>
      <c r="X3367" s="407">
        <f t="shared" si="112"/>
        <v>-7.6638114108323885E-4</v>
      </c>
      <c r="Z3367" s="400" t="s">
        <v>36</v>
      </c>
      <c r="AA3367" s="413">
        <v>55149</v>
      </c>
      <c r="AB3367" s="406">
        <v>1.4295535527593993E-2</v>
      </c>
      <c r="AC3367" s="406">
        <v>1.4260048914792336E-2</v>
      </c>
      <c r="AD3367" s="407">
        <f t="shared" si="113"/>
        <v>0.35486612801656148</v>
      </c>
    </row>
    <row r="3368" spans="20:30" x14ac:dyDescent="0.2">
      <c r="T3368" s="400" t="s">
        <v>36</v>
      </c>
      <c r="U3368" s="413">
        <v>55156</v>
      </c>
      <c r="V3368" s="406">
        <v>1.4401733153922376E-2</v>
      </c>
      <c r="W3368" s="406">
        <v>1.4401817280041307E-2</v>
      </c>
      <c r="X3368" s="407">
        <f t="shared" si="112"/>
        <v>-8.4126118930424876E-4</v>
      </c>
      <c r="Z3368" s="400" t="s">
        <v>36</v>
      </c>
      <c r="AA3368" s="413">
        <v>55156</v>
      </c>
      <c r="AB3368" s="406">
        <v>1.4294845555978484E-2</v>
      </c>
      <c r="AC3368" s="406">
        <v>1.425913261631836E-2</v>
      </c>
      <c r="AD3368" s="407">
        <f t="shared" si="113"/>
        <v>0.3571293966012426</v>
      </c>
    </row>
    <row r="3369" spans="20:30" x14ac:dyDescent="0.2">
      <c r="T3369" s="400" t="s">
        <v>36</v>
      </c>
      <c r="U3369" s="413">
        <v>55163</v>
      </c>
      <c r="V3369" s="406">
        <v>1.4396496547993784E-2</v>
      </c>
      <c r="W3369" s="406">
        <v>1.4396588411013028E-2</v>
      </c>
      <c r="X3369" s="407">
        <f t="shared" si="112"/>
        <v>-9.1863019243548782E-4</v>
      </c>
      <c r="Z3369" s="400" t="s">
        <v>36</v>
      </c>
      <c r="AA3369" s="413">
        <v>55163</v>
      </c>
      <c r="AB3369" s="406">
        <v>1.4294146935127407E-2</v>
      </c>
      <c r="AC3369" s="406">
        <v>1.4258208824659634E-2</v>
      </c>
      <c r="AD3369" s="407">
        <f t="shared" si="113"/>
        <v>0.35938110467773066</v>
      </c>
    </row>
    <row r="3370" spans="20:30" x14ac:dyDescent="0.2">
      <c r="T3370" s="400" t="s">
        <v>36</v>
      </c>
      <c r="U3370" s="413">
        <v>55170</v>
      </c>
      <c r="V3370" s="406">
        <v>1.4391177221874369E-2</v>
      </c>
      <c r="W3370" s="406">
        <v>1.43912770712104E-2</v>
      </c>
      <c r="X3370" s="407">
        <f t="shared" si="112"/>
        <v>-9.9849336030258251E-4</v>
      </c>
      <c r="Z3370" s="400" t="s">
        <v>36</v>
      </c>
      <c r="AA3370" s="413">
        <v>55170</v>
      </c>
      <c r="AB3370" s="406">
        <v>1.4293439651636722E-2</v>
      </c>
      <c r="AC3370" s="406">
        <v>1.4257277529872943E-2</v>
      </c>
      <c r="AD3370" s="407">
        <f t="shared" si="113"/>
        <v>0.36162121763778921</v>
      </c>
    </row>
    <row r="3371" spans="20:30" x14ac:dyDescent="0.2">
      <c r="T3371" s="400" t="s">
        <v>36</v>
      </c>
      <c r="U3371" s="413">
        <v>55177</v>
      </c>
      <c r="V3371" s="406">
        <v>1.4386464150676296E-2</v>
      </c>
      <c r="W3371" s="406">
        <v>1.4386570578897648E-2</v>
      </c>
      <c r="X3371" s="407">
        <f t="shared" si="112"/>
        <v>-1.0642822135219221E-3</v>
      </c>
      <c r="Z3371" s="400" t="s">
        <v>36</v>
      </c>
      <c r="AA3371" s="413">
        <v>55177</v>
      </c>
      <c r="AB3371" s="406">
        <v>1.4292723692125487E-2</v>
      </c>
      <c r="AC3371" s="406">
        <v>1.4256338721991875E-2</v>
      </c>
      <c r="AD3371" s="407">
        <f t="shared" si="113"/>
        <v>0.36384970133612748</v>
      </c>
    </row>
    <row r="3372" spans="20:30" x14ac:dyDescent="0.2">
      <c r="T3372" s="400" t="s">
        <v>36</v>
      </c>
      <c r="U3372" s="413">
        <v>55184</v>
      </c>
      <c r="V3372" s="406">
        <v>1.4384803650426626E-2</v>
      </c>
      <c r="W3372" s="406">
        <v>1.4384909188800322E-2</v>
      </c>
      <c r="X3372" s="407">
        <f t="shared" si="112"/>
        <v>-1.0553837369656205E-3</v>
      </c>
      <c r="Z3372" s="400" t="s">
        <v>36</v>
      </c>
      <c r="AA3372" s="413">
        <v>55184</v>
      </c>
      <c r="AB3372" s="406">
        <v>1.4291999043143282E-2</v>
      </c>
      <c r="AC3372" s="406">
        <v>1.4255392391026838E-2</v>
      </c>
      <c r="AD3372" s="407">
        <f t="shared" si="113"/>
        <v>0.36606652116443972</v>
      </c>
    </row>
    <row r="3373" spans="20:30" x14ac:dyDescent="0.2">
      <c r="T3373" s="400" t="s">
        <v>36</v>
      </c>
      <c r="U3373" s="413">
        <v>55191</v>
      </c>
      <c r="V3373" s="406">
        <v>1.43834273518987E-2</v>
      </c>
      <c r="W3373" s="406">
        <v>1.4383530947784396E-2</v>
      </c>
      <c r="X3373" s="407">
        <f t="shared" si="112"/>
        <v>-1.0359588569625044E-3</v>
      </c>
      <c r="Z3373" s="400" t="s">
        <v>36</v>
      </c>
      <c r="AA3373" s="413">
        <v>55191</v>
      </c>
      <c r="AB3373" s="406">
        <v>1.429126569135564E-2</v>
      </c>
      <c r="AC3373" s="406">
        <v>1.4254438527034747E-2</v>
      </c>
      <c r="AD3373" s="407">
        <f t="shared" si="113"/>
        <v>0.36827164320893391</v>
      </c>
    </row>
    <row r="3374" spans="20:30" x14ac:dyDescent="0.2">
      <c r="T3374" s="400" t="s">
        <v>36</v>
      </c>
      <c r="U3374" s="413">
        <v>55198</v>
      </c>
      <c r="V3374" s="406">
        <v>1.4381946752780692E-2</v>
      </c>
      <c r="W3374" s="406">
        <v>1.4382048273739087E-2</v>
      </c>
      <c r="X3374" s="407">
        <f t="shared" si="112"/>
        <v>-1.0152095839509323E-3</v>
      </c>
      <c r="Z3374" s="400" t="s">
        <v>36</v>
      </c>
      <c r="AA3374" s="413">
        <v>55198</v>
      </c>
      <c r="AB3374" s="406">
        <v>1.4290523623265824E-2</v>
      </c>
      <c r="AC3374" s="406">
        <v>1.4253477120060724E-2</v>
      </c>
      <c r="AD3374" s="407">
        <f t="shared" si="113"/>
        <v>0.37046503205099768</v>
      </c>
    </row>
    <row r="3375" spans="20:30" x14ac:dyDescent="0.2">
      <c r="T3375" s="400" t="s">
        <v>36</v>
      </c>
      <c r="U3375" s="413">
        <v>55205</v>
      </c>
      <c r="V3375" s="406">
        <v>1.4380361627469855E-2</v>
      </c>
      <c r="W3375" s="406">
        <v>1.4380460940853282E-2</v>
      </c>
      <c r="X3375" s="407">
        <f t="shared" si="112"/>
        <v>-9.9313383426780089E-4</v>
      </c>
      <c r="Z3375" s="400" t="s">
        <v>36</v>
      </c>
      <c r="AA3375" s="413">
        <v>55205</v>
      </c>
      <c r="AB3375" s="406">
        <v>1.4289772825562286E-2</v>
      </c>
      <c r="AC3375" s="406">
        <v>1.4252508160115154E-2</v>
      </c>
      <c r="AD3375" s="407">
        <f t="shared" si="113"/>
        <v>0.37264665447131817</v>
      </c>
    </row>
    <row r="3376" spans="20:30" x14ac:dyDescent="0.2">
      <c r="T3376" s="400" t="s">
        <v>36</v>
      </c>
      <c r="U3376" s="413">
        <v>55212</v>
      </c>
      <c r="V3376" s="406">
        <v>1.4378671750409338E-2</v>
      </c>
      <c r="W3376" s="406">
        <v>1.4378768723222857E-2</v>
      </c>
      <c r="X3376" s="407">
        <f t="shared" si="112"/>
        <v>-9.6972813518753087E-4</v>
      </c>
      <c r="Z3376" s="400" t="s">
        <v>36</v>
      </c>
      <c r="AA3376" s="413">
        <v>55212</v>
      </c>
      <c r="AB3376" s="406">
        <v>1.4289013284783238E-2</v>
      </c>
      <c r="AC3376" s="406">
        <v>1.425153163725496E-2</v>
      </c>
      <c r="AD3376" s="407">
        <f t="shared" si="113"/>
        <v>0.37481647528278195</v>
      </c>
    </row>
    <row r="3377" spans="20:30" x14ac:dyDescent="0.2">
      <c r="T3377" s="400" t="s">
        <v>36</v>
      </c>
      <c r="U3377" s="413">
        <v>55219</v>
      </c>
      <c r="V3377" s="406">
        <v>1.437687689602983E-2</v>
      </c>
      <c r="W3377" s="406">
        <v>1.4376971395012251E-2</v>
      </c>
      <c r="X3377" s="407">
        <f t="shared" si="112"/>
        <v>-9.4498982420448963E-4</v>
      </c>
      <c r="Z3377" s="400" t="s">
        <v>36</v>
      </c>
      <c r="AA3377" s="413">
        <v>55219</v>
      </c>
      <c r="AB3377" s="406">
        <v>1.4288244987524543E-2</v>
      </c>
      <c r="AC3377" s="406">
        <v>1.4250547541513685E-2</v>
      </c>
      <c r="AD3377" s="407">
        <f t="shared" si="113"/>
        <v>0.37697446010858182</v>
      </c>
    </row>
    <row r="3378" spans="20:30" x14ac:dyDescent="0.2">
      <c r="T3378" s="400" t="s">
        <v>36</v>
      </c>
      <c r="U3378" s="413">
        <v>55226</v>
      </c>
      <c r="V3378" s="406">
        <v>1.4374976838749793E-2</v>
      </c>
      <c r="W3378" s="406">
        <v>1.4375068730350528E-2</v>
      </c>
      <c r="X3378" s="407">
        <f t="shared" si="112"/>
        <v>-9.1891600734889112E-4</v>
      </c>
      <c r="Z3378" s="400" t="s">
        <v>36</v>
      </c>
      <c r="AA3378" s="413">
        <v>55226</v>
      </c>
      <c r="AB3378" s="406">
        <v>1.4287467920405221E-2</v>
      </c>
      <c r="AC3378" s="406">
        <v>1.4249555862924892E-2</v>
      </c>
      <c r="AD3378" s="407">
        <f t="shared" si="113"/>
        <v>0.37912057480328842</v>
      </c>
    </row>
    <row r="3379" spans="20:30" x14ac:dyDescent="0.2">
      <c r="T3379" s="400" t="s">
        <v>36</v>
      </c>
      <c r="U3379" s="413">
        <v>55233</v>
      </c>
      <c r="V3379" s="406">
        <v>1.4372971352987011E-2</v>
      </c>
      <c r="W3379" s="406">
        <v>1.4373060503354492E-2</v>
      </c>
      <c r="X3379" s="407">
        <f t="shared" si="112"/>
        <v>-8.9150367480611559E-4</v>
      </c>
      <c r="Z3379" s="400" t="s">
        <v>36</v>
      </c>
      <c r="AA3379" s="413">
        <v>55233</v>
      </c>
      <c r="AB3379" s="406">
        <v>1.428668207000955E-2</v>
      </c>
      <c r="AC3379" s="406">
        <v>1.4248556591510543E-2</v>
      </c>
      <c r="AD3379" s="407">
        <f t="shared" si="113"/>
        <v>0.38125478499007742</v>
      </c>
    </row>
    <row r="3380" spans="20:30" x14ac:dyDescent="0.2">
      <c r="T3380" s="400" t="s">
        <v>36</v>
      </c>
      <c r="U3380" s="413">
        <v>55240</v>
      </c>
      <c r="V3380" s="406">
        <v>1.4370860213158811E-2</v>
      </c>
      <c r="W3380" s="406">
        <v>1.4370946488152072E-2</v>
      </c>
      <c r="X3380" s="407">
        <f t="shared" si="112"/>
        <v>-8.62749932606377E-4</v>
      </c>
      <c r="Z3380" s="400" t="s">
        <v>36</v>
      </c>
      <c r="AA3380" s="413">
        <v>55240</v>
      </c>
      <c r="AB3380" s="406">
        <v>1.4285887422922023E-2</v>
      </c>
      <c r="AC3380" s="406">
        <v>1.424754971732755E-2</v>
      </c>
      <c r="AD3380" s="407">
        <f t="shared" si="113"/>
        <v>0.38337705594472871</v>
      </c>
    </row>
    <row r="3381" spans="20:30" x14ac:dyDescent="0.2">
      <c r="T3381" s="400" t="s">
        <v>36</v>
      </c>
      <c r="U3381" s="413">
        <v>55247</v>
      </c>
      <c r="V3381" s="406">
        <v>1.4368643193693176E-2</v>
      </c>
      <c r="W3381" s="406">
        <v>1.4368726458904994E-2</v>
      </c>
      <c r="X3381" s="407">
        <f t="shared" si="112"/>
        <v>-8.3265211817465379E-4</v>
      </c>
      <c r="Z3381" s="400" t="s">
        <v>36</v>
      </c>
      <c r="AA3381" s="413">
        <v>55247</v>
      </c>
      <c r="AB3381" s="406">
        <v>1.4285083965738458E-2</v>
      </c>
      <c r="AC3381" s="406">
        <v>1.4246535230409415E-2</v>
      </c>
      <c r="AD3381" s="407">
        <f t="shared" si="113"/>
        <v>0.38548735329043543</v>
      </c>
    </row>
    <row r="3382" spans="20:30" x14ac:dyDescent="0.2">
      <c r="T3382" s="400" t="s">
        <v>36</v>
      </c>
      <c r="U3382" s="413">
        <v>55254</v>
      </c>
      <c r="V3382" s="406">
        <v>1.4366320069029E-2</v>
      </c>
      <c r="W3382" s="406">
        <v>1.4366400189751173E-2</v>
      </c>
      <c r="X3382" s="407">
        <f t="shared" si="112"/>
        <v>-8.0120722173102066E-4</v>
      </c>
      <c r="Z3382" s="400" t="s">
        <v>36</v>
      </c>
      <c r="AA3382" s="413">
        <v>55254</v>
      </c>
      <c r="AB3382" s="406">
        <v>1.4284271685100986E-2</v>
      </c>
      <c r="AC3382" s="406">
        <v>1.4245513120789668E-2</v>
      </c>
      <c r="AD3382" s="407">
        <f t="shared" si="113"/>
        <v>0.38758564311318011</v>
      </c>
    </row>
    <row r="3383" spans="20:30" x14ac:dyDescent="0.2">
      <c r="T3383" s="400" t="s">
        <v>36</v>
      </c>
      <c r="U3383" s="413">
        <v>55261</v>
      </c>
      <c r="V3383" s="406">
        <v>1.4363890613581502E-2</v>
      </c>
      <c r="W3383" s="406">
        <v>1.4363967454770119E-2</v>
      </c>
      <c r="X3383" s="407">
        <f t="shared" si="112"/>
        <v>-7.6841188616921796E-4</v>
      </c>
      <c r="Z3383" s="400" t="s">
        <v>36</v>
      </c>
      <c r="AA3383" s="413">
        <v>55261</v>
      </c>
      <c r="AB3383" s="406">
        <v>1.4283450567513005E-2</v>
      </c>
      <c r="AC3383" s="406">
        <v>1.4244483378501989E-2</v>
      </c>
      <c r="AD3383" s="407">
        <f t="shared" si="113"/>
        <v>0.38967189011016035</v>
      </c>
    </row>
    <row r="3384" spans="20:30" x14ac:dyDescent="0.2">
      <c r="T3384" s="400" t="s">
        <v>36</v>
      </c>
      <c r="U3384" s="413">
        <v>55268</v>
      </c>
      <c r="V3384" s="406">
        <v>1.4361354601765115E-2</v>
      </c>
      <c r="W3384" s="406">
        <v>1.4361428028156303E-2</v>
      </c>
      <c r="X3384" s="407">
        <f t="shared" si="112"/>
        <v>-7.3426391187722539E-4</v>
      </c>
      <c r="Z3384" s="400" t="s">
        <v>36</v>
      </c>
      <c r="AA3384" s="413">
        <v>55268</v>
      </c>
      <c r="AB3384" s="406">
        <v>1.4282620599662992E-2</v>
      </c>
      <c r="AC3384" s="406">
        <v>1.4243445993579958E-2</v>
      </c>
      <c r="AD3384" s="407">
        <f t="shared" si="113"/>
        <v>0.39174606083033914</v>
      </c>
    </row>
    <row r="3385" spans="20:30" x14ac:dyDescent="0.2">
      <c r="T3385" s="400" t="s">
        <v>36</v>
      </c>
      <c r="U3385" s="413">
        <v>55275</v>
      </c>
      <c r="V3385" s="406">
        <v>1.4358711808016634E-2</v>
      </c>
      <c r="W3385" s="406">
        <v>1.4358781683999237E-2</v>
      </c>
      <c r="X3385" s="407">
        <f t="shared" si="112"/>
        <v>-6.9875982602538023E-4</v>
      </c>
      <c r="Z3385" s="400" t="s">
        <v>36</v>
      </c>
      <c r="AA3385" s="413">
        <v>55275</v>
      </c>
      <c r="AB3385" s="406">
        <v>1.4281781768077298E-2</v>
      </c>
      <c r="AC3385" s="406">
        <v>1.4242400956057067E-2</v>
      </c>
      <c r="AD3385" s="407">
        <f t="shared" si="113"/>
        <v>0.39380812020230888</v>
      </c>
    </row>
    <row r="3386" spans="20:30" x14ac:dyDescent="0.2">
      <c r="T3386" s="400" t="s">
        <v>36</v>
      </c>
      <c r="U3386" s="413">
        <v>55282</v>
      </c>
      <c r="V3386" s="406">
        <v>1.4355962006749091E-2</v>
      </c>
      <c r="W3386" s="406">
        <v>1.4356028196468832E-2</v>
      </c>
      <c r="X3386" s="407">
        <f t="shared" si="112"/>
        <v>-6.6189719741607811E-4</v>
      </c>
      <c r="Z3386" s="400" t="s">
        <v>36</v>
      </c>
      <c r="AA3386" s="413">
        <v>55282</v>
      </c>
      <c r="AB3386" s="406">
        <v>1.4280934059409668E-2</v>
      </c>
      <c r="AC3386" s="406">
        <v>1.424134825600161E-2</v>
      </c>
      <c r="AD3386" s="407">
        <f t="shared" si="113"/>
        <v>0.39585803408058795</v>
      </c>
    </row>
    <row r="3387" spans="20:30" x14ac:dyDescent="0.2">
      <c r="T3387" s="400" t="s">
        <v>36</v>
      </c>
      <c r="U3387" s="413">
        <v>55289</v>
      </c>
      <c r="V3387" s="406">
        <v>1.4353104972374938E-2</v>
      </c>
      <c r="W3387" s="406">
        <v>1.4353167339676558E-2</v>
      </c>
      <c r="X3387" s="407">
        <f t="shared" si="112"/>
        <v>-6.2367301620000481E-4</v>
      </c>
      <c r="Z3387" s="400" t="s">
        <v>36</v>
      </c>
      <c r="AA3387" s="413">
        <v>55289</v>
      </c>
      <c r="AB3387" s="406">
        <v>1.4280077460198222E-2</v>
      </c>
      <c r="AC3387" s="406">
        <v>1.4240287883389404E-2</v>
      </c>
      <c r="AD3387" s="407">
        <f t="shared" si="113"/>
        <v>0.39789576808817867</v>
      </c>
    </row>
    <row r="3388" spans="20:30" x14ac:dyDescent="0.2">
      <c r="T3388" s="400" t="s">
        <v>36</v>
      </c>
      <c r="U3388" s="413">
        <v>55296</v>
      </c>
      <c r="V3388" s="406">
        <v>1.4350140479363532E-2</v>
      </c>
      <c r="W3388" s="406">
        <v>1.4350198887756052E-2</v>
      </c>
      <c r="X3388" s="407">
        <f t="shared" si="112"/>
        <v>-5.8408392520151176E-4</v>
      </c>
      <c r="Z3388" s="400" t="s">
        <v>36</v>
      </c>
      <c r="AA3388" s="413">
        <v>55296</v>
      </c>
      <c r="AB3388" s="406">
        <v>1.4279211957073421E-2</v>
      </c>
      <c r="AC3388" s="406">
        <v>1.4239219828311757E-2</v>
      </c>
      <c r="AD3388" s="407">
        <f t="shared" si="113"/>
        <v>0.39992128761663637</v>
      </c>
    </row>
    <row r="3389" spans="20:30" x14ac:dyDescent="0.2">
      <c r="T3389" s="400" t="s">
        <v>36</v>
      </c>
      <c r="U3389" s="413">
        <v>55303</v>
      </c>
      <c r="V3389" s="406">
        <v>1.4347068302091056E-2</v>
      </c>
      <c r="W3389" s="406">
        <v>1.4347122614851953E-2</v>
      </c>
      <c r="X3389" s="407">
        <f t="shared" si="112"/>
        <v>-5.431276089637449E-4</v>
      </c>
      <c r="Z3389" s="400" t="s">
        <v>36</v>
      </c>
      <c r="AA3389" s="413">
        <v>55303</v>
      </c>
      <c r="AB3389" s="406">
        <v>1.4278337536619548E-2</v>
      </c>
      <c r="AC3389" s="406">
        <v>1.4238144080790653E-2</v>
      </c>
      <c r="AD3389" s="407">
        <f t="shared" si="113"/>
        <v>0.40193455828894598</v>
      </c>
    </row>
    <row r="3390" spans="20:30" x14ac:dyDescent="0.2">
      <c r="T3390" s="400" t="s">
        <v>36</v>
      </c>
      <c r="U3390" s="413">
        <v>55310</v>
      </c>
      <c r="V3390" s="406">
        <v>1.4343888215002498E-2</v>
      </c>
      <c r="W3390" s="406">
        <v>1.4343938295085099E-2</v>
      </c>
      <c r="X3390" s="407">
        <f t="shared" si="112"/>
        <v>-5.0080082601711151E-4</v>
      </c>
      <c r="Z3390" s="400" t="s">
        <v>36</v>
      </c>
      <c r="AA3390" s="413">
        <v>55310</v>
      </c>
      <c r="AB3390" s="406">
        <v>1.4277454185420963E-2</v>
      </c>
      <c r="AC3390" s="406">
        <v>1.4237060630848153E-2</v>
      </c>
      <c r="AD3390" s="407">
        <f t="shared" si="113"/>
        <v>0.40393554572810964</v>
      </c>
    </row>
    <row r="3391" spans="20:30" x14ac:dyDescent="0.2">
      <c r="T3391" s="400" t="s">
        <v>36</v>
      </c>
      <c r="U3391" s="413">
        <v>55317</v>
      </c>
      <c r="V3391" s="406">
        <v>1.4340599992507313E-2</v>
      </c>
      <c r="W3391" s="406">
        <v>1.4340645702598678E-2</v>
      </c>
      <c r="X3391" s="407">
        <f t="shared" si="112"/>
        <v>-4.5710091364781213E-4</v>
      </c>
      <c r="Z3391" s="400" t="s">
        <v>36</v>
      </c>
      <c r="AA3391" s="413">
        <v>55317</v>
      </c>
      <c r="AB3391" s="406">
        <v>1.4276561890096661E-2</v>
      </c>
      <c r="AC3391" s="406">
        <v>1.4235969468540955E-2</v>
      </c>
      <c r="AD3391" s="407">
        <f t="shared" si="113"/>
        <v>0.40592421555706026</v>
      </c>
    </row>
    <row r="3392" spans="20:30" x14ac:dyDescent="0.2">
      <c r="T3392" s="400" t="s">
        <v>36</v>
      </c>
      <c r="U3392" s="413">
        <v>55324</v>
      </c>
      <c r="V3392" s="406">
        <v>1.4337203409048911E-2</v>
      </c>
      <c r="W3392" s="406">
        <v>1.4337244611523525E-2</v>
      </c>
      <c r="X3392" s="407">
        <f t="shared" si="112"/>
        <v>-4.1202474614435158E-4</v>
      </c>
      <c r="Z3392" s="400" t="s">
        <v>36</v>
      </c>
      <c r="AA3392" s="413">
        <v>55324</v>
      </c>
      <c r="AB3392" s="406">
        <v>1.4275660637230868E-2</v>
      </c>
      <c r="AC3392" s="406">
        <v>1.4234870583867834E-2</v>
      </c>
      <c r="AD3392" s="407">
        <f t="shared" si="113"/>
        <v>0.40790053363033363</v>
      </c>
    </row>
    <row r="3393" spans="20:30" x14ac:dyDescent="0.2">
      <c r="T3393" s="400" t="s">
        <v>36</v>
      </c>
      <c r="U3393" s="413">
        <v>55331</v>
      </c>
      <c r="V3393" s="406">
        <v>1.4333698239046736E-2</v>
      </c>
      <c r="W3393" s="406">
        <v>1.4333734796001236E-2</v>
      </c>
      <c r="X3393" s="407">
        <f t="shared" si="112"/>
        <v>-3.6556954500013839E-4</v>
      </c>
      <c r="Z3393" s="400" t="s">
        <v>36</v>
      </c>
      <c r="AA3393" s="413">
        <v>55331</v>
      </c>
      <c r="AB3393" s="406">
        <v>1.4274750413419289E-2</v>
      </c>
      <c r="AC3393" s="406">
        <v>1.4233763966931661E-2</v>
      </c>
      <c r="AD3393" s="407">
        <f t="shared" si="113"/>
        <v>0.4098644648762792</v>
      </c>
    </row>
    <row r="3394" spans="20:30" x14ac:dyDescent="0.2">
      <c r="T3394" s="400" t="s">
        <v>36</v>
      </c>
      <c r="U3394" s="413">
        <v>55338</v>
      </c>
      <c r="V3394" s="406">
        <v>1.4330084256919833E-2</v>
      </c>
      <c r="W3394" s="406">
        <v>1.4330116030138269E-2</v>
      </c>
      <c r="X3394" s="407">
        <f t="shared" si="112"/>
        <v>-3.1773218436489947E-4</v>
      </c>
      <c r="Z3394" s="400" t="s">
        <v>36</v>
      </c>
      <c r="AA3394" s="413">
        <v>55338</v>
      </c>
      <c r="AB3394" s="406">
        <v>1.4273831205246394E-2</v>
      </c>
      <c r="AC3394" s="406">
        <v>1.4232649607685152E-2</v>
      </c>
      <c r="AD3394" s="407">
        <f t="shared" si="113"/>
        <v>0.41181597561241318</v>
      </c>
    </row>
    <row r="3395" spans="20:30" x14ac:dyDescent="0.2">
      <c r="T3395" s="400" t="s">
        <v>36</v>
      </c>
      <c r="U3395" s="413">
        <v>55345</v>
      </c>
      <c r="V3395" s="406">
        <v>1.4326361237063052E-2</v>
      </c>
      <c r="W3395" s="406">
        <v>1.4326388088097924E-2</v>
      </c>
      <c r="X3395" s="407">
        <f t="shared" si="112"/>
        <v>-2.6851034871239188E-4</v>
      </c>
      <c r="Z3395" s="400" t="s">
        <v>36</v>
      </c>
      <c r="AA3395" s="413">
        <v>55345</v>
      </c>
      <c r="AB3395" s="406">
        <v>1.4272902999307918E-2</v>
      </c>
      <c r="AC3395" s="406">
        <v>1.4231527496231206E-2</v>
      </c>
      <c r="AD3395" s="407">
        <f t="shared" si="113"/>
        <v>0.41375503076711978</v>
      </c>
    </row>
    <row r="3396" spans="20:30" x14ac:dyDescent="0.2">
      <c r="T3396" s="400" t="s">
        <v>36</v>
      </c>
      <c r="U3396" s="413">
        <v>55352</v>
      </c>
      <c r="V3396" s="406">
        <v>1.4322528953963189E-2</v>
      </c>
      <c r="W3396" s="406">
        <v>1.4322550744008114E-2</v>
      </c>
      <c r="X3396" s="407">
        <f t="shared" si="112"/>
        <v>-2.179004492466885E-4</v>
      </c>
      <c r="Z3396" s="400" t="s">
        <v>36</v>
      </c>
      <c r="AA3396" s="413">
        <v>55352</v>
      </c>
      <c r="AB3396" s="406">
        <v>1.4271965782211259E-2</v>
      </c>
      <c r="AC3396" s="406">
        <v>1.4230397622591772E-2</v>
      </c>
      <c r="AD3396" s="407">
        <f t="shared" si="113"/>
        <v>0.41568159619486539</v>
      </c>
    </row>
    <row r="3397" spans="20:30" x14ac:dyDescent="0.2">
      <c r="T3397" s="400" t="s">
        <v>36</v>
      </c>
      <c r="U3397" s="413">
        <v>55359</v>
      </c>
      <c r="V3397" s="406">
        <v>1.43185871820021E-2</v>
      </c>
      <c r="W3397" s="406">
        <v>1.4318603771995989E-2</v>
      </c>
      <c r="X3397" s="407">
        <f t="shared" si="112"/>
        <v>-1.658999388906568E-4</v>
      </c>
      <c r="Z3397" s="400" t="s">
        <v>36</v>
      </c>
      <c r="AA3397" s="413">
        <v>55359</v>
      </c>
      <c r="AB3397" s="406">
        <v>1.4271019540563796E-2</v>
      </c>
      <c r="AC3397" s="406">
        <v>1.4229259976777226E-2</v>
      </c>
      <c r="AD3397" s="407">
        <f t="shared" si="113"/>
        <v>0.41759563786570097</v>
      </c>
    </row>
    <row r="3398" spans="20:30" x14ac:dyDescent="0.2">
      <c r="T3398" s="400" t="s">
        <v>36</v>
      </c>
      <c r="U3398" s="413">
        <v>55366</v>
      </c>
      <c r="V3398" s="406">
        <v>1.4314535695584132E-2</v>
      </c>
      <c r="W3398" s="406">
        <v>1.431454694618803E-2</v>
      </c>
      <c r="X3398" s="407">
        <f t="shared" si="112"/>
        <v>-1.1250603898158018E-4</v>
      </c>
      <c r="Z3398" s="400" t="s">
        <v>36</v>
      </c>
      <c r="AA3398" s="413">
        <v>55366</v>
      </c>
      <c r="AB3398" s="406">
        <v>1.4270064260926703E-2</v>
      </c>
      <c r="AC3398" s="406">
        <v>1.4228114548832743E-2</v>
      </c>
      <c r="AD3398" s="407">
        <f t="shared" si="113"/>
        <v>0.41949712093959646</v>
      </c>
    </row>
    <row r="3399" spans="20:30" x14ac:dyDescent="0.2">
      <c r="T3399" s="400" t="s">
        <v>36</v>
      </c>
      <c r="U3399" s="413">
        <v>55373</v>
      </c>
      <c r="V3399" s="406">
        <v>1.4310374269193637E-2</v>
      </c>
      <c r="W3399" s="406">
        <v>1.4310380040732854E-2</v>
      </c>
      <c r="X3399" s="407">
        <f t="shared" si="112"/>
        <v>-5.771539217033772E-5</v>
      </c>
      <c r="Z3399" s="400" t="s">
        <v>36</v>
      </c>
      <c r="AA3399" s="413">
        <v>55373</v>
      </c>
      <c r="AB3399" s="406">
        <v>1.4269099929907188E-2</v>
      </c>
      <c r="AC3399" s="406">
        <v>1.4226961328826398E-2</v>
      </c>
      <c r="AD3399" s="407">
        <f t="shared" si="113"/>
        <v>0.421386010807899</v>
      </c>
    </row>
    <row r="3400" spans="20:30" x14ac:dyDescent="0.2">
      <c r="T3400" s="400" t="s">
        <v>36</v>
      </c>
      <c r="U3400" s="413">
        <v>55380</v>
      </c>
      <c r="V3400" s="406">
        <v>1.4306102677198618E-2</v>
      </c>
      <c r="W3400" s="406">
        <v>1.4306102829766902E-2</v>
      </c>
      <c r="X3400" s="407">
        <f t="shared" ref="X3400:X3463" si="114">(V3400-W3400)*10000</f>
        <v>-1.5256828439502712E-6</v>
      </c>
      <c r="Z3400" s="400" t="s">
        <v>36</v>
      </c>
      <c r="AA3400" s="413">
        <v>55380</v>
      </c>
      <c r="AB3400" s="406">
        <v>1.4268126534112621E-2</v>
      </c>
      <c r="AC3400" s="406">
        <v>1.4225800306768552E-2</v>
      </c>
      <c r="AD3400" s="407">
        <f t="shared" ref="AD3400:AD3463" si="115">(AB3400-AC3400)*10000</f>
        <v>0.42326227344069434</v>
      </c>
    </row>
    <row r="3401" spans="20:30" x14ac:dyDescent="0.2">
      <c r="T3401" s="400" t="s">
        <v>36</v>
      </c>
      <c r="U3401" s="413">
        <v>55387</v>
      </c>
      <c r="V3401" s="406">
        <v>1.43017206940475E-2</v>
      </c>
      <c r="W3401" s="406">
        <v>1.4301715087391276E-2</v>
      </c>
      <c r="X3401" s="407">
        <f t="shared" si="114"/>
        <v>5.6066562243578533E-5</v>
      </c>
      <c r="Z3401" s="400" t="s">
        <v>36</v>
      </c>
      <c r="AA3401" s="413">
        <v>55387</v>
      </c>
      <c r="AB3401" s="406">
        <v>1.4267144060115805E-2</v>
      </c>
      <c r="AC3401" s="406">
        <v>1.4224631472681297E-2</v>
      </c>
      <c r="AD3401" s="407">
        <f t="shared" si="115"/>
        <v>0.42512587434508781</v>
      </c>
    </row>
    <row r="3402" spans="20:30" x14ac:dyDescent="0.2">
      <c r="T3402" s="400" t="s">
        <v>36</v>
      </c>
      <c r="U3402" s="413">
        <v>55394</v>
      </c>
      <c r="V3402" s="406">
        <v>1.4297228094164531E-2</v>
      </c>
      <c r="W3402" s="406">
        <v>1.4297216587775507E-2</v>
      </c>
      <c r="X3402" s="407">
        <f t="shared" si="114"/>
        <v>1.1506389023877017E-4</v>
      </c>
      <c r="Z3402" s="400" t="s">
        <v>36</v>
      </c>
      <c r="AA3402" s="413">
        <v>55394</v>
      </c>
      <c r="AB3402" s="406">
        <v>1.426615249454717E-2</v>
      </c>
      <c r="AC3402" s="406">
        <v>1.4223454816632775E-2</v>
      </c>
      <c r="AD3402" s="407">
        <f t="shared" si="115"/>
        <v>0.42697677914394283</v>
      </c>
    </row>
    <row r="3403" spans="20:30" x14ac:dyDescent="0.2">
      <c r="T3403" s="400" t="s">
        <v>36</v>
      </c>
      <c r="U3403" s="413">
        <v>55401</v>
      </c>
      <c r="V3403" s="406">
        <v>1.4292624651961683E-2</v>
      </c>
      <c r="W3403" s="406">
        <v>1.4292607105053704E-2</v>
      </c>
      <c r="X3403" s="407">
        <f t="shared" si="114"/>
        <v>1.75469079786994E-4</v>
      </c>
      <c r="Z3403" s="400" t="s">
        <v>36</v>
      </c>
      <c r="AA3403" s="413">
        <v>55401</v>
      </c>
      <c r="AB3403" s="406">
        <v>1.4265151823967769E-2</v>
      </c>
      <c r="AC3403" s="406">
        <v>1.4222270328633338E-2</v>
      </c>
      <c r="AD3403" s="407">
        <f t="shared" si="115"/>
        <v>0.4288149533443128</v>
      </c>
    </row>
    <row r="3404" spans="20:30" x14ac:dyDescent="0.2">
      <c r="T3404" s="400" t="s">
        <v>36</v>
      </c>
      <c r="U3404" s="413">
        <v>55408</v>
      </c>
      <c r="V3404" s="406">
        <v>1.42879101418733E-2</v>
      </c>
      <c r="W3404" s="406">
        <v>1.4287886413324454E-2</v>
      </c>
      <c r="X3404" s="407">
        <f t="shared" si="114"/>
        <v>2.37285488462885E-4</v>
      </c>
      <c r="Z3404" s="400" t="s">
        <v>36</v>
      </c>
      <c r="AA3404" s="413">
        <v>55408</v>
      </c>
      <c r="AB3404" s="406">
        <v>1.4264142034996522E-2</v>
      </c>
      <c r="AC3404" s="406">
        <v>1.4221077998739623E-2</v>
      </c>
      <c r="AD3404" s="407">
        <f t="shared" si="115"/>
        <v>0.43064036256899169</v>
      </c>
    </row>
    <row r="3405" spans="20:30" x14ac:dyDescent="0.2">
      <c r="T3405" s="400" t="s">
        <v>36</v>
      </c>
      <c r="U3405" s="413">
        <v>55415</v>
      </c>
      <c r="V3405" s="406">
        <v>1.4283084338321438E-2</v>
      </c>
      <c r="W3405" s="406">
        <v>1.4283054286755097E-2</v>
      </c>
      <c r="X3405" s="407">
        <f t="shared" si="114"/>
        <v>3.0051566341296465E-4</v>
      </c>
      <c r="Z3405" s="400" t="s">
        <v>36</v>
      </c>
      <c r="AA3405" s="413">
        <v>55415</v>
      </c>
      <c r="AB3405" s="406">
        <v>1.4263123114206131E-2</v>
      </c>
      <c r="AC3405" s="406">
        <v>1.421987781697363E-2</v>
      </c>
      <c r="AD3405" s="407">
        <f t="shared" si="115"/>
        <v>0.43245297232501545</v>
      </c>
    </row>
    <row r="3406" spans="20:30" x14ac:dyDescent="0.2">
      <c r="T3406" s="400" t="s">
        <v>36</v>
      </c>
      <c r="U3406" s="413">
        <v>55422</v>
      </c>
      <c r="V3406" s="406">
        <v>1.4278147015738688E-2</v>
      </c>
      <c r="W3406" s="406">
        <v>1.4278110499465611E-2</v>
      </c>
      <c r="X3406" s="407">
        <f t="shared" si="114"/>
        <v>3.6516273076506178E-4</v>
      </c>
      <c r="Z3406" s="400" t="s">
        <v>36</v>
      </c>
      <c r="AA3406" s="413">
        <v>55422</v>
      </c>
      <c r="AB3406" s="406">
        <v>1.4262095048192187E-2</v>
      </c>
      <c r="AC3406" s="406">
        <v>1.421866977338025E-2</v>
      </c>
      <c r="AD3406" s="407">
        <f t="shared" si="115"/>
        <v>0.43425274811936809</v>
      </c>
    </row>
    <row r="3407" spans="20:30" x14ac:dyDescent="0.2">
      <c r="T3407" s="400" t="s">
        <v>36</v>
      </c>
      <c r="U3407" s="413">
        <v>55429</v>
      </c>
      <c r="V3407" s="406">
        <v>1.4273097948522278E-2</v>
      </c>
      <c r="W3407" s="406">
        <v>1.4273054825598503E-2</v>
      </c>
      <c r="X3407" s="407">
        <f t="shared" si="114"/>
        <v>4.3122923775243405E-4</v>
      </c>
      <c r="Z3407" s="400" t="s">
        <v>36</v>
      </c>
      <c r="AA3407" s="413">
        <v>55429</v>
      </c>
      <c r="AB3407" s="406">
        <v>1.4261057823573601E-2</v>
      </c>
      <c r="AC3407" s="406">
        <v>1.4217453857992959E-2</v>
      </c>
      <c r="AD3407" s="407">
        <f t="shared" si="115"/>
        <v>0.4360396558064118</v>
      </c>
    </row>
    <row r="3408" spans="20:30" x14ac:dyDescent="0.2">
      <c r="T3408" s="400" t="s">
        <v>36</v>
      </c>
      <c r="U3408" s="413">
        <v>55436</v>
      </c>
      <c r="V3408" s="406">
        <v>1.4267936911103521E-2</v>
      </c>
      <c r="W3408" s="406">
        <v>1.4267887039260905E-2</v>
      </c>
      <c r="X3408" s="407">
        <f t="shared" si="114"/>
        <v>4.9871842615692441E-4</v>
      </c>
      <c r="Z3408" s="400" t="s">
        <v>36</v>
      </c>
      <c r="AA3408" s="413">
        <v>55436</v>
      </c>
      <c r="AB3408" s="406">
        <v>1.4260011426934711E-2</v>
      </c>
      <c r="AC3408" s="406">
        <v>1.4216230060833829E-2</v>
      </c>
      <c r="AD3408" s="407">
        <f t="shared" si="115"/>
        <v>0.4378136610088193</v>
      </c>
    </row>
    <row r="3409" spans="20:30" x14ac:dyDescent="0.2">
      <c r="T3409" s="400" t="s">
        <v>36</v>
      </c>
      <c r="U3409" s="413">
        <v>55443</v>
      </c>
      <c r="V3409" s="406">
        <v>1.4262663677935827E-2</v>
      </c>
      <c r="W3409" s="406">
        <v>1.4262606914628342E-2</v>
      </c>
      <c r="X3409" s="407">
        <f t="shared" si="114"/>
        <v>5.6763307484941627E-4</v>
      </c>
      <c r="Z3409" s="400" t="s">
        <v>36</v>
      </c>
      <c r="AA3409" s="413">
        <v>55443</v>
      </c>
      <c r="AB3409" s="406">
        <v>1.4258955844848027E-2</v>
      </c>
      <c r="AC3409" s="406">
        <v>1.4214998371970962E-2</v>
      </c>
      <c r="AD3409" s="407">
        <f t="shared" si="115"/>
        <v>0.43957472877064613</v>
      </c>
    </row>
    <row r="3410" spans="20:30" x14ac:dyDescent="0.2">
      <c r="T3410" s="400" t="s">
        <v>36</v>
      </c>
      <c r="U3410" s="413">
        <v>55450</v>
      </c>
      <c r="V3410" s="406">
        <v>1.4257278023413998E-2</v>
      </c>
      <c r="W3410" s="406">
        <v>1.4257214225806157E-2</v>
      </c>
      <c r="X3410" s="407">
        <f t="shared" si="114"/>
        <v>6.3797607840684889E-4</v>
      </c>
      <c r="Z3410" s="400" t="s">
        <v>36</v>
      </c>
      <c r="AA3410" s="413">
        <v>55450</v>
      </c>
      <c r="AB3410" s="406">
        <v>1.4257891063944012E-2</v>
      </c>
      <c r="AC3410" s="406">
        <v>1.4213758781403107E-2</v>
      </c>
      <c r="AD3410" s="407">
        <f t="shared" si="115"/>
        <v>0.44132282540904411</v>
      </c>
    </row>
    <row r="3411" spans="20:30" x14ac:dyDescent="0.2">
      <c r="T3411" s="400" t="s">
        <v>36</v>
      </c>
      <c r="U3411" s="413">
        <v>55457</v>
      </c>
      <c r="V3411" s="406">
        <v>1.4251779721978311E-2</v>
      </c>
      <c r="W3411" s="406">
        <v>1.425170874693359E-2</v>
      </c>
      <c r="X3411" s="407">
        <f t="shared" si="114"/>
        <v>7.0975044721630076E-4</v>
      </c>
      <c r="Z3411" s="400" t="s">
        <v>36</v>
      </c>
      <c r="AA3411" s="413">
        <v>55457</v>
      </c>
      <c r="AB3411" s="406">
        <v>1.4256817070795241E-2</v>
      </c>
      <c r="AC3411" s="406">
        <v>1.4212511279210019E-2</v>
      </c>
      <c r="AD3411" s="407">
        <f t="shared" si="115"/>
        <v>0.44305791585222409</v>
      </c>
    </row>
    <row r="3412" spans="20:30" x14ac:dyDescent="0.2">
      <c r="T3412" s="400" t="s">
        <v>36</v>
      </c>
      <c r="U3412" s="413">
        <v>55464</v>
      </c>
      <c r="V3412" s="406">
        <v>1.424616854802201E-2</v>
      </c>
      <c r="W3412" s="406">
        <v>1.4246090252125993E-2</v>
      </c>
      <c r="X3412" s="407">
        <f t="shared" si="114"/>
        <v>7.8295896016600253E-4</v>
      </c>
      <c r="Z3412" s="400" t="s">
        <v>36</v>
      </c>
      <c r="AA3412" s="413">
        <v>55464</v>
      </c>
      <c r="AB3412" s="406">
        <v>1.4255733852009107E-2</v>
      </c>
      <c r="AC3412" s="406">
        <v>1.4211255855390514E-2</v>
      </c>
      <c r="AD3412" s="407">
        <f t="shared" si="115"/>
        <v>0.44477996618592575</v>
      </c>
    </row>
    <row r="3413" spans="20:30" x14ac:dyDescent="0.2">
      <c r="T3413" s="400" t="s">
        <v>36</v>
      </c>
      <c r="U3413" s="413">
        <v>55471</v>
      </c>
      <c r="V3413" s="406">
        <v>1.4240444276006702E-2</v>
      </c>
      <c r="W3413" s="406">
        <v>1.4240358515555511E-2</v>
      </c>
      <c r="X3413" s="407">
        <f t="shared" si="114"/>
        <v>8.5760451190228237E-4</v>
      </c>
      <c r="Z3413" s="400" t="s">
        <v>36</v>
      </c>
      <c r="AA3413" s="413">
        <v>55471</v>
      </c>
      <c r="AB3413" s="406">
        <v>1.4254641394158007E-2</v>
      </c>
      <c r="AC3413" s="406">
        <v>1.4209992499989454E-2</v>
      </c>
      <c r="AD3413" s="407">
        <f t="shared" si="115"/>
        <v>0.44648894168552999</v>
      </c>
    </row>
    <row r="3414" spans="20:30" x14ac:dyDescent="0.2">
      <c r="T3414" s="400" t="s">
        <v>36</v>
      </c>
      <c r="U3414" s="413">
        <v>55478</v>
      </c>
      <c r="V3414" s="406">
        <v>1.4234606680323886E-2</v>
      </c>
      <c r="W3414" s="406">
        <v>1.4234513311335748E-2</v>
      </c>
      <c r="X3414" s="407">
        <f t="shared" si="114"/>
        <v>9.3368988138275988E-4</v>
      </c>
      <c r="Z3414" s="400" t="s">
        <v>36</v>
      </c>
      <c r="AA3414" s="413">
        <v>55478</v>
      </c>
      <c r="AB3414" s="406">
        <v>1.4253539683872381E-2</v>
      </c>
      <c r="AC3414" s="406">
        <v>1.4208721203040283E-2</v>
      </c>
      <c r="AD3414" s="407">
        <f t="shared" si="115"/>
        <v>0.44818480832098384</v>
      </c>
    </row>
    <row r="3415" spans="20:30" x14ac:dyDescent="0.2">
      <c r="T3415" s="400" t="s">
        <v>36</v>
      </c>
      <c r="U3415" s="413">
        <v>55485</v>
      </c>
      <c r="V3415" s="406">
        <v>1.4228655535422253E-2</v>
      </c>
      <c r="W3415" s="406">
        <v>1.4228554413602774E-2</v>
      </c>
      <c r="X3415" s="407">
        <f t="shared" si="114"/>
        <v>1.0112181947873056E-3</v>
      </c>
      <c r="Z3415" s="400" t="s">
        <v>36</v>
      </c>
      <c r="AA3415" s="413">
        <v>55485</v>
      </c>
      <c r="AB3415" s="406">
        <v>1.425242870771338E-2</v>
      </c>
      <c r="AC3415" s="406">
        <v>1.4207441954622911E-2</v>
      </c>
      <c r="AD3415" s="407">
        <f t="shared" si="115"/>
        <v>0.4498675309046879</v>
      </c>
    </row>
    <row r="3416" spans="20:30" x14ac:dyDescent="0.2">
      <c r="T3416" s="400" t="s">
        <v>36</v>
      </c>
      <c r="U3416" s="413">
        <v>55492</v>
      </c>
      <c r="V3416" s="406">
        <v>1.4222590615726258E-2</v>
      </c>
      <c r="W3416" s="406">
        <v>1.4222481596480003E-2</v>
      </c>
      <c r="X3416" s="407">
        <f t="shared" si="114"/>
        <v>1.0901924625550397E-3</v>
      </c>
      <c r="Z3416" s="400" t="s">
        <v>36</v>
      </c>
      <c r="AA3416" s="413">
        <v>55492</v>
      </c>
      <c r="AB3416" s="406">
        <v>1.4251308452288192E-2</v>
      </c>
      <c r="AC3416" s="406">
        <v>1.4206154744701245E-2</v>
      </c>
      <c r="AD3416" s="407">
        <f t="shared" si="115"/>
        <v>0.45153707586946534</v>
      </c>
    </row>
    <row r="3417" spans="20:30" x14ac:dyDescent="0.2">
      <c r="T3417" s="400" t="s">
        <v>36</v>
      </c>
      <c r="U3417" s="413">
        <v>55499</v>
      </c>
      <c r="V3417" s="406">
        <v>1.4216411695636439E-2</v>
      </c>
      <c r="W3417" s="406">
        <v>1.4216294634101637E-2</v>
      </c>
      <c r="X3417" s="407">
        <f t="shared" si="114"/>
        <v>1.170615348024262E-3</v>
      </c>
      <c r="Z3417" s="400" t="s">
        <v>36</v>
      </c>
      <c r="AA3417" s="413">
        <v>55499</v>
      </c>
      <c r="AB3417" s="406">
        <v>1.4250178904215668E-2</v>
      </c>
      <c r="AC3417" s="406">
        <v>1.420485956336659E-2</v>
      </c>
      <c r="AD3417" s="407">
        <f t="shared" si="115"/>
        <v>0.45319340849078393</v>
      </c>
    </row>
    <row r="3418" spans="20:30" x14ac:dyDescent="0.2">
      <c r="T3418" s="400" t="s">
        <v>36</v>
      </c>
      <c r="U3418" s="413">
        <v>55506</v>
      </c>
      <c r="V3418" s="406">
        <v>1.421011854959878E-2</v>
      </c>
      <c r="W3418" s="406">
        <v>1.4209993300624188E-2</v>
      </c>
      <c r="X3418" s="407">
        <f t="shared" si="114"/>
        <v>1.2524897459280371E-3</v>
      </c>
      <c r="Z3418" s="400" t="s">
        <v>36</v>
      </c>
      <c r="AA3418" s="413">
        <v>55506</v>
      </c>
      <c r="AB3418" s="406">
        <v>1.4249040050045191E-2</v>
      </c>
      <c r="AC3418" s="406">
        <v>1.4203556400640801E-2</v>
      </c>
      <c r="AD3418" s="407">
        <f t="shared" si="115"/>
        <v>0.45483649404390314</v>
      </c>
    </row>
    <row r="3419" spans="20:30" x14ac:dyDescent="0.2">
      <c r="T3419" s="400" t="s">
        <v>36</v>
      </c>
      <c r="U3419" s="413">
        <v>55514</v>
      </c>
      <c r="V3419" s="406">
        <v>1.420324741805919E-2</v>
      </c>
      <c r="W3419" s="406">
        <v>1.4203113233560634E-2</v>
      </c>
      <c r="X3419" s="407">
        <f t="shared" si="114"/>
        <v>1.341844985559143E-3</v>
      </c>
      <c r="Z3419" s="400" t="s">
        <v>36</v>
      </c>
      <c r="AA3419" s="413">
        <v>55514</v>
      </c>
      <c r="AB3419" s="406">
        <v>1.4247809387983295E-2</v>
      </c>
      <c r="AC3419" s="406">
        <v>1.4202151184561496E-2</v>
      </c>
      <c r="AD3419" s="407">
        <f t="shared" si="115"/>
        <v>0.45658203421799004</v>
      </c>
    </row>
    <row r="3420" spans="20:30" x14ac:dyDescent="0.2">
      <c r="T3420" s="400" t="s">
        <v>36</v>
      </c>
      <c r="U3420" s="413">
        <v>55521</v>
      </c>
      <c r="V3420" s="406">
        <v>1.4207338367645683E-2</v>
      </c>
      <c r="W3420" s="406">
        <v>1.4207194972083793E-2</v>
      </c>
      <c r="X3420" s="407">
        <f t="shared" si="114"/>
        <v>1.4339556188985858E-3</v>
      </c>
      <c r="Z3420" s="400" t="s">
        <v>36</v>
      </c>
      <c r="AA3420" s="413">
        <v>55521</v>
      </c>
      <c r="AB3420" s="406">
        <v>1.4257698380603335E-2</v>
      </c>
      <c r="AC3420" s="406">
        <v>1.4211831312372263E-2</v>
      </c>
      <c r="AD3420" s="407">
        <f t="shared" si="115"/>
        <v>0.45867068231071617</v>
      </c>
    </row>
    <row r="3421" spans="20:30" x14ac:dyDescent="0.2">
      <c r="T3421" s="400" t="s">
        <v>36</v>
      </c>
      <c r="U3421" s="413">
        <v>55528</v>
      </c>
      <c r="V3421" s="406">
        <v>1.4228469538620723E-2</v>
      </c>
      <c r="W3421" s="406">
        <v>1.422831719320828E-2</v>
      </c>
      <c r="X3421" s="407">
        <f t="shared" si="114"/>
        <v>1.5234541244323052E-3</v>
      </c>
      <c r="Z3421" s="400" t="s">
        <v>36</v>
      </c>
      <c r="AA3421" s="413">
        <v>55528</v>
      </c>
      <c r="AB3421" s="406">
        <v>1.4284428553376095E-2</v>
      </c>
      <c r="AC3421" s="406">
        <v>1.4238311164128646E-2</v>
      </c>
      <c r="AD3421" s="407">
        <f t="shared" si="115"/>
        <v>0.46117389247448543</v>
      </c>
    </row>
    <row r="3422" spans="20:30" x14ac:dyDescent="0.2">
      <c r="T3422" s="400" t="s">
        <v>36</v>
      </c>
      <c r="U3422" s="413">
        <v>55535</v>
      </c>
      <c r="V3422" s="406">
        <v>1.4221682223098999E-2</v>
      </c>
      <c r="W3422" s="406">
        <v>1.4221521061697074E-2</v>
      </c>
      <c r="X3422" s="407">
        <f t="shared" si="114"/>
        <v>1.6116140192506956E-3</v>
      </c>
      <c r="Z3422" s="400" t="s">
        <v>36</v>
      </c>
      <c r="AA3422" s="413">
        <v>55535</v>
      </c>
      <c r="AB3422" s="406">
        <v>1.4283247776509937E-2</v>
      </c>
      <c r="AC3422" s="406">
        <v>1.4236971168299015E-2</v>
      </c>
      <c r="AD3422" s="407">
        <f t="shared" si="115"/>
        <v>0.4627660821092221</v>
      </c>
    </row>
    <row r="3423" spans="20:30" x14ac:dyDescent="0.2">
      <c r="T3423" s="400" t="s">
        <v>36</v>
      </c>
      <c r="U3423" s="413">
        <v>55542</v>
      </c>
      <c r="V3423" s="406">
        <v>1.4215043199980234E-2</v>
      </c>
      <c r="W3423" s="406">
        <v>1.4214873891487267E-2</v>
      </c>
      <c r="X3423" s="407">
        <f t="shared" si="114"/>
        <v>1.6930849296679928E-3</v>
      </c>
      <c r="Z3423" s="400" t="s">
        <v>36</v>
      </c>
      <c r="AA3423" s="413">
        <v>55542</v>
      </c>
      <c r="AB3423" s="406">
        <v>1.4282057598940832E-2</v>
      </c>
      <c r="AC3423" s="406">
        <v>1.4235623117814266E-2</v>
      </c>
      <c r="AD3423" s="407">
        <f t="shared" si="115"/>
        <v>0.46434481126565386</v>
      </c>
    </row>
    <row r="3424" spans="20:30" x14ac:dyDescent="0.2">
      <c r="T3424" s="400" t="s">
        <v>36</v>
      </c>
      <c r="U3424" s="413">
        <v>55549</v>
      </c>
      <c r="V3424" s="406">
        <v>1.4212828537967355E-2</v>
      </c>
      <c r="W3424" s="406">
        <v>1.4212664984184643E-2</v>
      </c>
      <c r="X3424" s="407">
        <f t="shared" si="114"/>
        <v>1.635537827116007E-3</v>
      </c>
      <c r="Z3424" s="400" t="s">
        <v>36</v>
      </c>
      <c r="AA3424" s="413">
        <v>55549</v>
      </c>
      <c r="AB3424" s="406">
        <v>1.4280858007227622E-2</v>
      </c>
      <c r="AC3424" s="406">
        <v>1.4234267002680417E-2</v>
      </c>
      <c r="AD3424" s="407">
        <f t="shared" si="115"/>
        <v>0.46591004547204967</v>
      </c>
    </row>
    <row r="3425" spans="20:30" x14ac:dyDescent="0.2">
      <c r="T3425" s="400" t="s">
        <v>36</v>
      </c>
      <c r="U3425" s="413">
        <v>55556</v>
      </c>
      <c r="V3425" s="406">
        <v>1.4212102407516703E-2</v>
      </c>
      <c r="W3425" s="406">
        <v>1.4211949474831972E-2</v>
      </c>
      <c r="X3425" s="407">
        <f t="shared" si="114"/>
        <v>1.5293268473132171E-3</v>
      </c>
      <c r="Z3425" s="400" t="s">
        <v>36</v>
      </c>
      <c r="AA3425" s="413">
        <v>55556</v>
      </c>
      <c r="AB3425" s="406">
        <v>1.427964898794099E-2</v>
      </c>
      <c r="AC3425" s="406">
        <v>1.4232902812926921E-2</v>
      </c>
      <c r="AD3425" s="407">
        <f t="shared" si="115"/>
        <v>0.46746175014069496</v>
      </c>
    </row>
    <row r="3426" spans="20:30" x14ac:dyDescent="0.2">
      <c r="T3426" s="400" t="s">
        <v>36</v>
      </c>
      <c r="U3426" s="413">
        <v>55563</v>
      </c>
      <c r="V3426" s="406">
        <v>1.4211210287518067E-2</v>
      </c>
      <c r="W3426" s="406">
        <v>1.4211067734223587E-2</v>
      </c>
      <c r="X3426" s="407">
        <f t="shared" si="114"/>
        <v>1.4255329447952769E-3</v>
      </c>
      <c r="Z3426" s="400" t="s">
        <v>36</v>
      </c>
      <c r="AA3426" s="413">
        <v>55563</v>
      </c>
      <c r="AB3426" s="406">
        <v>1.4278430527616574E-2</v>
      </c>
      <c r="AC3426" s="406">
        <v>1.42315305385598E-2</v>
      </c>
      <c r="AD3426" s="407">
        <f t="shared" si="115"/>
        <v>0.46899989056773533</v>
      </c>
    </row>
    <row r="3427" spans="20:30" x14ac:dyDescent="0.2">
      <c r="T3427" s="400" t="s">
        <v>36</v>
      </c>
      <c r="U3427" s="413">
        <v>55570</v>
      </c>
      <c r="V3427" s="406">
        <v>1.4210151820375015E-2</v>
      </c>
      <c r="W3427" s="406">
        <v>1.4210019404206032E-2</v>
      </c>
      <c r="X3427" s="407">
        <f t="shared" si="114"/>
        <v>1.3241616898286568E-3</v>
      </c>
      <c r="Z3427" s="400" t="s">
        <v>36</v>
      </c>
      <c r="AA3427" s="413">
        <v>55570</v>
      </c>
      <c r="AB3427" s="406">
        <v>1.427720261283648E-2</v>
      </c>
      <c r="AC3427" s="406">
        <v>1.4230150169585122E-2</v>
      </c>
      <c r="AD3427" s="407">
        <f t="shared" si="115"/>
        <v>0.47052443251358045</v>
      </c>
    </row>
    <row r="3428" spans="20:30" x14ac:dyDescent="0.2">
      <c r="T3428" s="400" t="s">
        <v>36</v>
      </c>
      <c r="U3428" s="413">
        <v>55577</v>
      </c>
      <c r="V3428" s="406">
        <v>1.4208926648489493E-2</v>
      </c>
      <c r="W3428" s="406">
        <v>1.4208804126601009E-2</v>
      </c>
      <c r="X3428" s="407">
        <f t="shared" si="114"/>
        <v>1.2252188848378698E-3</v>
      </c>
      <c r="Z3428" s="400" t="s">
        <v>36</v>
      </c>
      <c r="AA3428" s="413">
        <v>55577</v>
      </c>
      <c r="AB3428" s="406">
        <v>1.4275965230147987E-2</v>
      </c>
      <c r="AC3428" s="406">
        <v>1.4228761696008944E-2</v>
      </c>
      <c r="AD3428" s="407">
        <f t="shared" si="115"/>
        <v>0.47203534139042891</v>
      </c>
    </row>
    <row r="3429" spans="20:30" x14ac:dyDescent="0.2">
      <c r="T3429" s="400" t="s">
        <v>36</v>
      </c>
      <c r="U3429" s="413">
        <v>55584</v>
      </c>
      <c r="V3429" s="406">
        <v>1.4207534414319838E-2</v>
      </c>
      <c r="W3429" s="406">
        <v>1.4207421543309805E-2</v>
      </c>
      <c r="X3429" s="407">
        <f t="shared" si="114"/>
        <v>1.1287101003322475E-3</v>
      </c>
      <c r="Z3429" s="400" t="s">
        <v>36</v>
      </c>
      <c r="AA3429" s="413">
        <v>55584</v>
      </c>
      <c r="AB3429" s="406">
        <v>1.4274718366109947E-2</v>
      </c>
      <c r="AC3429" s="406">
        <v>1.4227365107837292E-2</v>
      </c>
      <c r="AD3429" s="407">
        <f t="shared" si="115"/>
        <v>0.47353258272654974</v>
      </c>
    </row>
    <row r="3430" spans="20:30" x14ac:dyDescent="0.2">
      <c r="T3430" s="400" t="s">
        <v>36</v>
      </c>
      <c r="U3430" s="413">
        <v>55591</v>
      </c>
      <c r="V3430" s="406">
        <v>1.4205974760230075E-2</v>
      </c>
      <c r="W3430" s="406">
        <v>1.4205871296127801E-2</v>
      </c>
      <c r="X3430" s="407">
        <f t="shared" si="114"/>
        <v>1.0346410227353442E-3</v>
      </c>
      <c r="Z3430" s="400" t="s">
        <v>36</v>
      </c>
      <c r="AA3430" s="413">
        <v>55591</v>
      </c>
      <c r="AB3430" s="406">
        <v>1.4273462007269786E-2</v>
      </c>
      <c r="AC3430" s="406">
        <v>1.4225960395111197E-2</v>
      </c>
      <c r="AD3430" s="407">
        <f t="shared" si="115"/>
        <v>0.47501612158589585</v>
      </c>
    </row>
    <row r="3431" spans="20:30" x14ac:dyDescent="0.2">
      <c r="T3431" s="400" t="s">
        <v>36</v>
      </c>
      <c r="U3431" s="413">
        <v>55598</v>
      </c>
      <c r="V3431" s="406">
        <v>1.4204247328686822E-2</v>
      </c>
      <c r="W3431" s="406">
        <v>1.4204153026918137E-2</v>
      </c>
      <c r="X3431" s="407">
        <f t="shared" si="114"/>
        <v>9.430176868552298E-4</v>
      </c>
      <c r="Z3431" s="400" t="s">
        <v>36</v>
      </c>
      <c r="AA3431" s="413">
        <v>55598</v>
      </c>
      <c r="AB3431" s="406">
        <v>1.4272196140209517E-2</v>
      </c>
      <c r="AC3431" s="406">
        <v>1.4224547547778601E-2</v>
      </c>
      <c r="AD3431" s="407">
        <f t="shared" si="115"/>
        <v>0.47648592430915915</v>
      </c>
    </row>
    <row r="3432" spans="20:30" x14ac:dyDescent="0.2">
      <c r="T3432" s="400" t="s">
        <v>36</v>
      </c>
      <c r="U3432" s="413">
        <v>55605</v>
      </c>
      <c r="V3432" s="406">
        <v>1.4202351762039024E-2</v>
      </c>
      <c r="W3432" s="406">
        <v>1.4202266377542341E-2</v>
      </c>
      <c r="X3432" s="407">
        <f t="shared" si="114"/>
        <v>8.5384496683119093E-4</v>
      </c>
      <c r="Z3432" s="400" t="s">
        <v>36</v>
      </c>
      <c r="AA3432" s="413">
        <v>55605</v>
      </c>
      <c r="AB3432" s="406">
        <v>1.4270920751476388E-2</v>
      </c>
      <c r="AC3432" s="406">
        <v>1.4223126555903576E-2</v>
      </c>
      <c r="AD3432" s="407">
        <f t="shared" si="115"/>
        <v>0.47794195572811726</v>
      </c>
    </row>
    <row r="3433" spans="20:30" x14ac:dyDescent="0.2">
      <c r="T3433" s="400" t="s">
        <v>36</v>
      </c>
      <c r="U3433" s="413">
        <v>55612</v>
      </c>
      <c r="V3433" s="406">
        <v>1.4200287702750088E-2</v>
      </c>
      <c r="W3433" s="406">
        <v>1.4200210989825518E-2</v>
      </c>
      <c r="X3433" s="407">
        <f t="shared" si="114"/>
        <v>7.671292456996881E-4</v>
      </c>
      <c r="Z3433" s="400" t="s">
        <v>36</v>
      </c>
      <c r="AA3433" s="413">
        <v>55612</v>
      </c>
      <c r="AB3433" s="406">
        <v>1.4269635827606096E-2</v>
      </c>
      <c r="AC3433" s="406">
        <v>1.4221697409468995E-2</v>
      </c>
      <c r="AD3433" s="407">
        <f t="shared" si="115"/>
        <v>0.47938418137100436</v>
      </c>
    </row>
    <row r="3434" spans="20:30" x14ac:dyDescent="0.2">
      <c r="T3434" s="400" t="s">
        <v>36</v>
      </c>
      <c r="U3434" s="413">
        <v>55619</v>
      </c>
      <c r="V3434" s="406">
        <v>1.4198054793223535E-2</v>
      </c>
      <c r="W3434" s="406">
        <v>1.419798650561413E-2</v>
      </c>
      <c r="X3434" s="407">
        <f t="shared" si="114"/>
        <v>6.8287609405678906E-4</v>
      </c>
      <c r="Z3434" s="400" t="s">
        <v>36</v>
      </c>
      <c r="AA3434" s="413">
        <v>55619</v>
      </c>
      <c r="AB3434" s="406">
        <v>1.4268341355192195E-2</v>
      </c>
      <c r="AC3434" s="406">
        <v>1.4220260098503997E-2</v>
      </c>
      <c r="AD3434" s="407">
        <f t="shared" si="115"/>
        <v>0.48081256688198637</v>
      </c>
    </row>
    <row r="3435" spans="20:30" x14ac:dyDescent="0.2">
      <c r="T3435" s="400" t="s">
        <v>36</v>
      </c>
      <c r="U3435" s="413">
        <v>55626</v>
      </c>
      <c r="V3435" s="406">
        <v>1.4195652675849943E-2</v>
      </c>
      <c r="W3435" s="406">
        <v>1.4195592566788106E-2</v>
      </c>
      <c r="X3435" s="407">
        <f t="shared" si="114"/>
        <v>6.0109061837329558E-4</v>
      </c>
      <c r="Z3435" s="400" t="s">
        <v>36</v>
      </c>
      <c r="AA3435" s="413">
        <v>55626</v>
      </c>
      <c r="AB3435" s="406">
        <v>1.4267037320770561E-2</v>
      </c>
      <c r="AC3435" s="406">
        <v>1.4218814612980029E-2</v>
      </c>
      <c r="AD3435" s="407">
        <f t="shared" si="115"/>
        <v>0.48222707790531588</v>
      </c>
    </row>
    <row r="3436" spans="20:30" x14ac:dyDescent="0.2">
      <c r="T3436" s="400" t="s">
        <v>36</v>
      </c>
      <c r="U3436" s="413">
        <v>55633</v>
      </c>
      <c r="V3436" s="406">
        <v>1.4193080993075815E-2</v>
      </c>
      <c r="W3436" s="406">
        <v>1.4193028815144032E-2</v>
      </c>
      <c r="X3436" s="407">
        <f t="shared" si="114"/>
        <v>5.2177931782540488E-4</v>
      </c>
      <c r="Z3436" s="400" t="s">
        <v>36</v>
      </c>
      <c r="AA3436" s="413">
        <v>55633</v>
      </c>
      <c r="AB3436" s="406">
        <v>1.4265723710911482E-2</v>
      </c>
      <c r="AC3436" s="406">
        <v>1.4217360942949389E-2</v>
      </c>
      <c r="AD3436" s="407">
        <f t="shared" si="115"/>
        <v>0.48362767962092934</v>
      </c>
    </row>
    <row r="3437" spans="20:30" x14ac:dyDescent="0.2">
      <c r="T3437" s="400" t="s">
        <v>36</v>
      </c>
      <c r="U3437" s="413">
        <v>55641</v>
      </c>
      <c r="V3437" s="406">
        <v>1.4190134874428063E-2</v>
      </c>
      <c r="W3437" s="406">
        <v>1.4190090915835965E-2</v>
      </c>
      <c r="X3437" s="407">
        <f t="shared" si="114"/>
        <v>4.3958592097978477E-4</v>
      </c>
      <c r="Z3437" s="400" t="s">
        <v>36</v>
      </c>
      <c r="AA3437" s="413">
        <v>55641</v>
      </c>
      <c r="AB3437" s="406">
        <v>1.4264305508205894E-2</v>
      </c>
      <c r="AC3437" s="406">
        <v>1.4215794241006673E-2</v>
      </c>
      <c r="AD3437" s="407">
        <f t="shared" si="115"/>
        <v>0.48511267199220431</v>
      </c>
    </row>
    <row r="3438" spans="20:30" x14ac:dyDescent="0.2">
      <c r="T3438" s="400" t="s">
        <v>36</v>
      </c>
      <c r="U3438" s="413">
        <v>55648</v>
      </c>
      <c r="V3438" s="406">
        <v>1.418699759583064E-2</v>
      </c>
      <c r="W3438" s="406">
        <v>1.418696157758006E-2</v>
      </c>
      <c r="X3438" s="407">
        <f t="shared" si="114"/>
        <v>3.6018250579999966E-4</v>
      </c>
      <c r="Z3438" s="400" t="s">
        <v>36</v>
      </c>
      <c r="AA3438" s="413">
        <v>55648</v>
      </c>
      <c r="AB3438" s="406">
        <v>1.4262876526298891E-2</v>
      </c>
      <c r="AC3438" s="406">
        <v>1.4214218329119054E-2</v>
      </c>
      <c r="AD3438" s="407">
        <f t="shared" si="115"/>
        <v>0.48658197179836726</v>
      </c>
    </row>
    <row r="3439" spans="20:30" x14ac:dyDescent="0.2">
      <c r="T3439" s="400" t="s">
        <v>36</v>
      </c>
      <c r="U3439" s="413">
        <v>55655</v>
      </c>
      <c r="V3439" s="406">
        <v>1.4183890665213708E-2</v>
      </c>
      <c r="W3439" s="406">
        <v>1.418386179695881E-2</v>
      </c>
      <c r="X3439" s="407">
        <f t="shared" si="114"/>
        <v>2.8868254897673751E-4</v>
      </c>
      <c r="Z3439" s="400" t="s">
        <v>36</v>
      </c>
      <c r="AA3439" s="413">
        <v>55655</v>
      </c>
      <c r="AB3439" s="406">
        <v>1.4261532734674518E-2</v>
      </c>
      <c r="AC3439" s="406">
        <v>1.4212738871242315E-2</v>
      </c>
      <c r="AD3439" s="407">
        <f t="shared" si="115"/>
        <v>0.48793863432202572</v>
      </c>
    </row>
    <row r="3440" spans="20:30" x14ac:dyDescent="0.2">
      <c r="T3440" s="400" t="s">
        <v>36</v>
      </c>
      <c r="U3440" s="413">
        <v>55662</v>
      </c>
      <c r="V3440" s="406">
        <v>1.4180612687729768E-2</v>
      </c>
      <c r="W3440" s="406">
        <v>1.4180590719731847E-2</v>
      </c>
      <c r="X3440" s="407">
        <f t="shared" si="114"/>
        <v>2.1967997920757654E-4</v>
      </c>
      <c r="Z3440" s="400" t="s">
        <v>36</v>
      </c>
      <c r="AA3440" s="413">
        <v>55662</v>
      </c>
      <c r="AB3440" s="406">
        <v>1.426017931194461E-2</v>
      </c>
      <c r="AC3440" s="406">
        <v>1.4211251187443843E-2</v>
      </c>
      <c r="AD3440" s="407">
        <f t="shared" si="115"/>
        <v>0.489281245007675</v>
      </c>
    </row>
    <row r="3441" spans="20:30" x14ac:dyDescent="0.2">
      <c r="T3441" s="400" t="s">
        <v>36</v>
      </c>
      <c r="U3441" s="413">
        <v>55669</v>
      </c>
      <c r="V3441" s="406">
        <v>1.4177163305827974E-2</v>
      </c>
      <c r="W3441" s="406">
        <v>1.4177147987791234E-2</v>
      </c>
      <c r="X3441" s="407">
        <f t="shared" si="114"/>
        <v>1.5318036740083474E-4</v>
      </c>
      <c r="Z3441" s="400" t="s">
        <v>36</v>
      </c>
      <c r="AA3441" s="413">
        <v>55669</v>
      </c>
      <c r="AB3441" s="406">
        <v>1.4258816244609781E-2</v>
      </c>
      <c r="AC3441" s="406">
        <v>1.4209755267741087E-2</v>
      </c>
      <c r="AD3441" s="407">
        <f t="shared" si="115"/>
        <v>0.49060976868693651</v>
      </c>
    </row>
    <row r="3442" spans="20:30" x14ac:dyDescent="0.2">
      <c r="T3442" s="400" t="s">
        <v>36</v>
      </c>
      <c r="U3442" s="413">
        <v>55676</v>
      </c>
      <c r="V3442" s="406">
        <v>1.4173542161897918E-2</v>
      </c>
      <c r="W3442" s="406">
        <v>1.4173533242969457E-2</v>
      </c>
      <c r="X3442" s="407">
        <f t="shared" si="114"/>
        <v>8.9189284603607977E-5</v>
      </c>
      <c r="Z3442" s="400" t="s">
        <v>36</v>
      </c>
      <c r="AA3442" s="413">
        <v>55676</v>
      </c>
      <c r="AB3442" s="406">
        <v>1.4257443519286955E-2</v>
      </c>
      <c r="AC3442" s="406">
        <v>1.4208251102140138E-2</v>
      </c>
      <c r="AD3442" s="407">
        <f t="shared" si="115"/>
        <v>0.49192417146817075</v>
      </c>
    </row>
    <row r="3443" spans="20:30" x14ac:dyDescent="0.2">
      <c r="T3443" s="400" t="s">
        <v>36</v>
      </c>
      <c r="U3443" s="413">
        <v>55683</v>
      </c>
      <c r="V3443" s="406">
        <v>1.416974889837367E-2</v>
      </c>
      <c r="W3443" s="406">
        <v>1.4169746127131875E-2</v>
      </c>
      <c r="X3443" s="407">
        <f t="shared" si="114"/>
        <v>2.7712417950687129E-5</v>
      </c>
      <c r="Z3443" s="400" t="s">
        <v>36</v>
      </c>
      <c r="AA3443" s="413">
        <v>55683</v>
      </c>
      <c r="AB3443" s="406">
        <v>1.425606112251164E-2</v>
      </c>
      <c r="AC3443" s="406">
        <v>1.4206738680646912E-2</v>
      </c>
      <c r="AD3443" s="407">
        <f t="shared" si="115"/>
        <v>0.4932244186472805</v>
      </c>
    </row>
    <row r="3444" spans="20:30" x14ac:dyDescent="0.2">
      <c r="T3444" s="400" t="s">
        <v>36</v>
      </c>
      <c r="U3444" s="413">
        <v>55690</v>
      </c>
      <c r="V3444" s="406">
        <v>1.4165783157652793E-2</v>
      </c>
      <c r="W3444" s="406">
        <v>1.4165786282084118E-2</v>
      </c>
      <c r="X3444" s="407">
        <f t="shared" si="114"/>
        <v>-3.1244313247746902E-5</v>
      </c>
      <c r="Z3444" s="400" t="s">
        <v>36</v>
      </c>
      <c r="AA3444" s="413">
        <v>55690</v>
      </c>
      <c r="AB3444" s="406">
        <v>1.4254669040819455E-2</v>
      </c>
      <c r="AC3444" s="406">
        <v>1.4205217993267443E-2</v>
      </c>
      <c r="AD3444" s="407">
        <f t="shared" si="115"/>
        <v>0.4945104755201164</v>
      </c>
    </row>
    <row r="3445" spans="20:30" x14ac:dyDescent="0.2">
      <c r="T3445" s="400" t="s">
        <v>36</v>
      </c>
      <c r="U3445" s="413">
        <v>55697</v>
      </c>
      <c r="V3445" s="406">
        <v>1.4161644582130966E-2</v>
      </c>
      <c r="W3445" s="406">
        <v>1.4161653349711173E-2</v>
      </c>
      <c r="X3445" s="407">
        <f t="shared" si="114"/>
        <v>-8.767580206986425E-5</v>
      </c>
      <c r="Z3445" s="400" t="s">
        <v>36</v>
      </c>
      <c r="AA3445" s="413">
        <v>55697</v>
      </c>
      <c r="AB3445" s="406">
        <v>1.4253267260803967E-2</v>
      </c>
      <c r="AC3445" s="406">
        <v>1.4203689030030896E-2</v>
      </c>
      <c r="AD3445" s="407">
        <f t="shared" si="115"/>
        <v>0.49578230773070564</v>
      </c>
    </row>
    <row r="3446" spans="20:30" x14ac:dyDescent="0.2">
      <c r="T3446" s="400" t="s">
        <v>36</v>
      </c>
      <c r="U3446" s="413">
        <v>55704</v>
      </c>
      <c r="V3446" s="406">
        <v>1.4157332814271796E-2</v>
      </c>
      <c r="W3446" s="406">
        <v>1.4157346971826678E-2</v>
      </c>
      <c r="X3446" s="407">
        <f t="shared" si="114"/>
        <v>-1.4157554881905066E-4</v>
      </c>
      <c r="Z3446" s="400" t="s">
        <v>36</v>
      </c>
      <c r="AA3446" s="413">
        <v>55704</v>
      </c>
      <c r="AB3446" s="406">
        <v>1.4251855769000829E-2</v>
      </c>
      <c r="AC3446" s="406">
        <v>1.4202151780908516E-2</v>
      </c>
      <c r="AD3446" s="407">
        <f t="shared" si="115"/>
        <v>0.49703988092312734</v>
      </c>
    </row>
    <row r="3447" spans="20:30" x14ac:dyDescent="0.2">
      <c r="T3447" s="400" t="s">
        <v>36</v>
      </c>
      <c r="U3447" s="413">
        <v>55711</v>
      </c>
      <c r="V3447" s="406">
        <v>1.4152847496444083E-2</v>
      </c>
      <c r="W3447" s="406">
        <v>1.4152866790300332E-2</v>
      </c>
      <c r="X3447" s="407">
        <f t="shared" si="114"/>
        <v>-1.9293856248769892E-4</v>
      </c>
      <c r="Z3447" s="400" t="s">
        <v>36</v>
      </c>
      <c r="AA3447" s="413">
        <v>55711</v>
      </c>
      <c r="AB3447" s="406">
        <v>1.4250434551968776E-2</v>
      </c>
      <c r="AC3447" s="406">
        <v>1.4200606235941065E-2</v>
      </c>
      <c r="AD3447" s="407">
        <f t="shared" si="115"/>
        <v>0.49828316027710973</v>
      </c>
    </row>
    <row r="3448" spans="20:30" x14ac:dyDescent="0.2">
      <c r="T3448" s="400" t="s">
        <v>36</v>
      </c>
      <c r="U3448" s="413">
        <v>55718</v>
      </c>
      <c r="V3448" s="406">
        <v>1.4148188271072849E-2</v>
      </c>
      <c r="W3448" s="406">
        <v>1.4148212446976824E-2</v>
      </c>
      <c r="X3448" s="407">
        <f t="shared" si="114"/>
        <v>-2.4175903974923973E-4</v>
      </c>
      <c r="Z3448" s="400" t="s">
        <v>36</v>
      </c>
      <c r="AA3448" s="413">
        <v>55718</v>
      </c>
      <c r="AB3448" s="406">
        <v>1.4249003596289781E-2</v>
      </c>
      <c r="AC3448" s="406">
        <v>1.4199052385134511E-2</v>
      </c>
      <c r="AD3448" s="407">
        <f t="shared" si="115"/>
        <v>0.4995121115526982</v>
      </c>
    </row>
    <row r="3449" spans="20:30" x14ac:dyDescent="0.2">
      <c r="T3449" s="400" t="s">
        <v>36</v>
      </c>
      <c r="U3449" s="413">
        <v>55725</v>
      </c>
      <c r="V3449" s="406">
        <v>1.4143354780581343E-2</v>
      </c>
      <c r="W3449" s="406">
        <v>1.4143383583699039E-2</v>
      </c>
      <c r="X3449" s="407">
        <f t="shared" si="114"/>
        <v>-2.8803117696485359E-4</v>
      </c>
      <c r="Z3449" s="400" t="s">
        <v>36</v>
      </c>
      <c r="AA3449" s="413">
        <v>55725</v>
      </c>
      <c r="AB3449" s="406">
        <v>1.4247562888499479E-2</v>
      </c>
      <c r="AC3449" s="406">
        <v>1.419749021848331E-2</v>
      </c>
      <c r="AD3449" s="407">
        <f t="shared" si="115"/>
        <v>0.50072670016169241</v>
      </c>
    </row>
    <row r="3450" spans="20:30" x14ac:dyDescent="0.2">
      <c r="T3450" s="400" t="s">
        <v>36</v>
      </c>
      <c r="U3450" s="413">
        <v>55732</v>
      </c>
      <c r="V3450" s="406">
        <v>1.4138346667379001E-2</v>
      </c>
      <c r="W3450" s="406">
        <v>1.4138379842307675E-2</v>
      </c>
      <c r="X3450" s="407">
        <f t="shared" si="114"/>
        <v>-3.3174928673954107E-4</v>
      </c>
      <c r="Z3450" s="400" t="s">
        <v>36</v>
      </c>
      <c r="AA3450" s="413">
        <v>55732</v>
      </c>
      <c r="AB3450" s="406">
        <v>1.4246112415156375E-2</v>
      </c>
      <c r="AC3450" s="406">
        <v>1.4195919726016379E-2</v>
      </c>
      <c r="AD3450" s="407">
        <f t="shared" si="115"/>
        <v>0.50192689139996061</v>
      </c>
    </row>
    <row r="3451" spans="20:30" x14ac:dyDescent="0.2">
      <c r="T3451" s="400" t="s">
        <v>36</v>
      </c>
      <c r="U3451" s="413">
        <v>55739</v>
      </c>
      <c r="V3451" s="406">
        <v>1.4133163573862264E-2</v>
      </c>
      <c r="W3451" s="406">
        <v>1.4133200864665232E-2</v>
      </c>
      <c r="X3451" s="407">
        <f t="shared" si="114"/>
        <v>-3.7290802968117931E-4</v>
      </c>
      <c r="Z3451" s="400" t="s">
        <v>36</v>
      </c>
      <c r="AA3451" s="413">
        <v>55739</v>
      </c>
      <c r="AB3451" s="406">
        <v>1.4244652162819461E-2</v>
      </c>
      <c r="AC3451" s="406">
        <v>1.4194340897728325E-2</v>
      </c>
      <c r="AD3451" s="407">
        <f t="shared" si="115"/>
        <v>0.50311265091135604</v>
      </c>
    </row>
    <row r="3452" spans="20:30" x14ac:dyDescent="0.2">
      <c r="T3452" s="400" t="s">
        <v>36</v>
      </c>
      <c r="U3452" s="413">
        <v>55746</v>
      </c>
      <c r="V3452" s="406">
        <v>1.4127805142483381E-2</v>
      </c>
      <c r="W3452" s="406">
        <v>1.412784629259717E-2</v>
      </c>
      <c r="X3452" s="407">
        <f t="shared" si="114"/>
        <v>-4.115011378869049E-4</v>
      </c>
      <c r="Z3452" s="400" t="s">
        <v>36</v>
      </c>
      <c r="AA3452" s="413">
        <v>55746</v>
      </c>
      <c r="AB3452" s="406">
        <v>1.4243182118082216E-2</v>
      </c>
      <c r="AC3452" s="406">
        <v>1.4192753723625022E-2</v>
      </c>
      <c r="AD3452" s="407">
        <f t="shared" si="115"/>
        <v>0.5042839445719427</v>
      </c>
    </row>
    <row r="3453" spans="20:30" x14ac:dyDescent="0.2">
      <c r="T3453" s="400" t="s">
        <v>36</v>
      </c>
      <c r="U3453" s="413">
        <v>55753</v>
      </c>
      <c r="V3453" s="406">
        <v>1.4122271015623133E-2</v>
      </c>
      <c r="W3453" s="406">
        <v>1.4122315767961933E-2</v>
      </c>
      <c r="X3453" s="407">
        <f t="shared" si="114"/>
        <v>-4.4752338800024827E-4</v>
      </c>
      <c r="Z3453" s="400" t="s">
        <v>36</v>
      </c>
      <c r="AA3453" s="413">
        <v>55753</v>
      </c>
      <c r="AB3453" s="406">
        <v>1.424170226744534E-2</v>
      </c>
      <c r="AC3453" s="406">
        <v>1.4191158193724018E-2</v>
      </c>
      <c r="AD3453" s="407">
        <f t="shared" si="115"/>
        <v>0.50544073721322036</v>
      </c>
    </row>
    <row r="3454" spans="20:30" x14ac:dyDescent="0.2">
      <c r="T3454" s="400" t="s">
        <v>36</v>
      </c>
      <c r="U3454" s="413">
        <v>55760</v>
      </c>
      <c r="V3454" s="406">
        <v>1.4116560835706893E-2</v>
      </c>
      <c r="W3454" s="406">
        <v>1.4116608932604519E-2</v>
      </c>
      <c r="X3454" s="407">
        <f t="shared" si="114"/>
        <v>-4.8096897626095925E-4</v>
      </c>
      <c r="Z3454" s="400" t="s">
        <v>36</v>
      </c>
      <c r="AA3454" s="413">
        <v>55760</v>
      </c>
      <c r="AB3454" s="406">
        <v>1.4240212597490852E-2</v>
      </c>
      <c r="AC3454" s="406">
        <v>1.4189554298031344E-2</v>
      </c>
      <c r="AD3454" s="407">
        <f t="shared" si="115"/>
        <v>0.50658299459507838</v>
      </c>
    </row>
    <row r="3455" spans="20:30" x14ac:dyDescent="0.2">
      <c r="T3455" s="400" t="s">
        <v>36</v>
      </c>
      <c r="U3455" s="413">
        <v>55767</v>
      </c>
      <c r="V3455" s="406">
        <v>1.4110674245134555E-2</v>
      </c>
      <c r="W3455" s="406">
        <v>1.4110725428356044E-2</v>
      </c>
      <c r="X3455" s="407">
        <f t="shared" si="114"/>
        <v>-5.1183221489239927E-4</v>
      </c>
      <c r="Z3455" s="400" t="s">
        <v>36</v>
      </c>
      <c r="AA3455" s="413">
        <v>55767</v>
      </c>
      <c r="AB3455" s="406">
        <v>1.4238713094800437E-2</v>
      </c>
      <c r="AC3455" s="406">
        <v>1.4187942026552691E-2</v>
      </c>
      <c r="AD3455" s="407">
        <f t="shared" si="115"/>
        <v>0.50771068247745799</v>
      </c>
    </row>
    <row r="3456" spans="20:30" x14ac:dyDescent="0.2">
      <c r="T3456" s="400" t="s">
        <v>36</v>
      </c>
      <c r="U3456" s="413">
        <v>55774</v>
      </c>
      <c r="V3456" s="406">
        <v>1.4104610886327784E-2</v>
      </c>
      <c r="W3456" s="406">
        <v>1.4104664897104213E-2</v>
      </c>
      <c r="X3456" s="407">
        <f t="shared" si="114"/>
        <v>-5.4010776429427865E-4</v>
      </c>
      <c r="Z3456" s="400" t="s">
        <v>36</v>
      </c>
      <c r="AA3456" s="413">
        <v>55774</v>
      </c>
      <c r="AB3456" s="406">
        <v>1.4237203745886631E-2</v>
      </c>
      <c r="AC3456" s="406">
        <v>1.4186321369305841E-2</v>
      </c>
      <c r="AD3456" s="407">
        <f t="shared" si="115"/>
        <v>0.50882376580789479</v>
      </c>
    </row>
    <row r="3457" spans="20:30" x14ac:dyDescent="0.2">
      <c r="T3457" s="400" t="s">
        <v>36</v>
      </c>
      <c r="U3457" s="413">
        <v>55781</v>
      </c>
      <c r="V3457" s="406">
        <v>1.4098370401729165E-2</v>
      </c>
      <c r="W3457" s="406">
        <v>1.4098426980641577E-2</v>
      </c>
      <c r="X3457" s="407">
        <f t="shared" si="114"/>
        <v>-5.6578912412813542E-4</v>
      </c>
      <c r="Z3457" s="400" t="s">
        <v>36</v>
      </c>
      <c r="AA3457" s="413">
        <v>55781</v>
      </c>
      <c r="AB3457" s="406">
        <v>1.4235684537354475E-2</v>
      </c>
      <c r="AC3457" s="406">
        <v>1.4184692316296647E-2</v>
      </c>
      <c r="AD3457" s="407">
        <f t="shared" si="115"/>
        <v>0.50992221057827991</v>
      </c>
    </row>
    <row r="3458" spans="20:30" x14ac:dyDescent="0.2">
      <c r="T3458" s="400" t="s">
        <v>36</v>
      </c>
      <c r="U3458" s="413">
        <v>55788</v>
      </c>
      <c r="V3458" s="406">
        <v>1.4091952433698153E-2</v>
      </c>
      <c r="W3458" s="406">
        <v>1.4092011320851659E-2</v>
      </c>
      <c r="X3458" s="407">
        <f t="shared" si="114"/>
        <v>-5.8887153505868262E-4</v>
      </c>
      <c r="Z3458" s="400" t="s">
        <v>36</v>
      </c>
      <c r="AA3458" s="413">
        <v>55788</v>
      </c>
      <c r="AB3458" s="406">
        <v>1.4234155455739457E-2</v>
      </c>
      <c r="AC3458" s="406">
        <v>1.4183054857542631E-2</v>
      </c>
      <c r="AD3458" s="407">
        <f t="shared" si="115"/>
        <v>0.51100598196825509</v>
      </c>
    </row>
    <row r="3459" spans="20:30" x14ac:dyDescent="0.2">
      <c r="T3459" s="400" t="s">
        <v>36</v>
      </c>
      <c r="U3459" s="413">
        <v>55795</v>
      </c>
      <c r="V3459" s="406">
        <v>1.4085356624673549E-2</v>
      </c>
      <c r="W3459" s="406">
        <v>1.4085417559581242E-2</v>
      </c>
      <c r="X3459" s="407">
        <f t="shared" si="114"/>
        <v>-6.0934907692572482E-4</v>
      </c>
      <c r="Z3459" s="400" t="s">
        <v>36</v>
      </c>
      <c r="AA3459" s="413">
        <v>55795</v>
      </c>
      <c r="AB3459" s="406">
        <v>1.4232616487577138E-2</v>
      </c>
      <c r="AC3459" s="406">
        <v>1.4181408983026582E-2</v>
      </c>
      <c r="AD3459" s="407">
        <f t="shared" si="115"/>
        <v>0.51207504550556882</v>
      </c>
    </row>
    <row r="3460" spans="20:30" x14ac:dyDescent="0.2">
      <c r="T3460" s="400" t="s">
        <v>36</v>
      </c>
      <c r="U3460" s="413">
        <v>55802</v>
      </c>
      <c r="V3460" s="406">
        <v>1.4078582617091839E-2</v>
      </c>
      <c r="W3460" s="406">
        <v>1.4078645338651588E-2</v>
      </c>
      <c r="X3460" s="407">
        <f t="shared" si="114"/>
        <v>-6.2721559749776001E-4</v>
      </c>
      <c r="Z3460" s="400" t="s">
        <v>36</v>
      </c>
      <c r="AA3460" s="413">
        <v>55802</v>
      </c>
      <c r="AB3460" s="406">
        <v>1.4231067619483985E-2</v>
      </c>
      <c r="AC3460" s="406">
        <v>1.4179754682777377E-2</v>
      </c>
      <c r="AD3460" s="407">
        <f t="shared" si="115"/>
        <v>0.51312936706607648</v>
      </c>
    </row>
    <row r="3461" spans="20:30" x14ac:dyDescent="0.2">
      <c r="T3461" s="400" t="s">
        <v>36</v>
      </c>
      <c r="U3461" s="413">
        <v>55809</v>
      </c>
      <c r="V3461" s="406">
        <v>1.4071630053341564E-2</v>
      </c>
      <c r="W3461" s="406">
        <v>1.4071694299940464E-2</v>
      </c>
      <c r="X3461" s="407">
        <f t="shared" si="114"/>
        <v>-6.4246598900294383E-4</v>
      </c>
      <c r="Z3461" s="400" t="s">
        <v>36</v>
      </c>
      <c r="AA3461" s="413">
        <v>55809</v>
      </c>
      <c r="AB3461" s="406">
        <v>1.4229508837972492E-2</v>
      </c>
      <c r="AC3461" s="406">
        <v>1.4178091946812776E-2</v>
      </c>
      <c r="AD3461" s="407">
        <f t="shared" si="115"/>
        <v>0.51416891159715772</v>
      </c>
    </row>
    <row r="3462" spans="20:30" x14ac:dyDescent="0.2">
      <c r="T3462" s="400" t="s">
        <v>36</v>
      </c>
      <c r="U3462" s="413">
        <v>55816</v>
      </c>
      <c r="V3462" s="406">
        <v>1.4064498575832132E-2</v>
      </c>
      <c r="W3462" s="406">
        <v>1.4064564085253639E-2</v>
      </c>
      <c r="X3462" s="407">
        <f t="shared" si="114"/>
        <v>-6.550942150719552E-4</v>
      </c>
      <c r="Z3462" s="400" t="s">
        <v>36</v>
      </c>
      <c r="AA3462" s="413">
        <v>55816</v>
      </c>
      <c r="AB3462" s="406">
        <v>1.4227940129601246E-2</v>
      </c>
      <c r="AC3462" s="406">
        <v>1.4176420765103779E-2</v>
      </c>
      <c r="AD3462" s="407">
        <f t="shared" si="115"/>
        <v>0.51519364497466802</v>
      </c>
    </row>
    <row r="3463" spans="20:30" x14ac:dyDescent="0.2">
      <c r="T3463" s="400" t="s">
        <v>36</v>
      </c>
      <c r="U3463" s="413">
        <v>55823</v>
      </c>
      <c r="V3463" s="406">
        <v>1.4057187826971013E-2</v>
      </c>
      <c r="W3463" s="406">
        <v>1.4057254336476196E-2</v>
      </c>
      <c r="X3463" s="407">
        <f t="shared" si="114"/>
        <v>-6.6509505182790751E-4</v>
      </c>
      <c r="Z3463" s="400" t="s">
        <v>36</v>
      </c>
      <c r="AA3463" s="413">
        <v>55823</v>
      </c>
      <c r="AB3463" s="406">
        <v>1.4226361480940515E-2</v>
      </c>
      <c r="AC3463" s="406">
        <v>1.4174741127714318E-2</v>
      </c>
      <c r="AD3463" s="407">
        <f t="shared" si="115"/>
        <v>0.51620353226197047</v>
      </c>
    </row>
    <row r="3464" spans="20:30" x14ac:dyDescent="0.2">
      <c r="T3464" s="400" t="s">
        <v>36</v>
      </c>
      <c r="U3464" s="413">
        <v>55830</v>
      </c>
      <c r="V3464" s="406">
        <v>1.4049697449221658E-2</v>
      </c>
      <c r="W3464" s="406">
        <v>1.4049764695444727E-2</v>
      </c>
      <c r="X3464" s="407">
        <f t="shared" ref="X3464:X3527" si="116">(V3464-W3464)*10000</f>
        <v>-6.7246223069139521E-4</v>
      </c>
      <c r="Z3464" s="400" t="s">
        <v>36</v>
      </c>
      <c r="AA3464" s="413">
        <v>55830</v>
      </c>
      <c r="AB3464" s="406">
        <v>1.4224772878572167E-2</v>
      </c>
      <c r="AC3464" s="406">
        <v>1.417305302460385E-2</v>
      </c>
      <c r="AD3464" s="407">
        <f t="shared" ref="AD3464:AD3527" si="117">(AB3464-AC3464)*10000</f>
        <v>0.5171985396831662</v>
      </c>
    </row>
    <row r="3465" spans="20:30" x14ac:dyDescent="0.2">
      <c r="T3465" s="400" t="s">
        <v>36</v>
      </c>
      <c r="U3465" s="413">
        <v>55837</v>
      </c>
      <c r="V3465" s="406">
        <v>1.4042027084917795E-2</v>
      </c>
      <c r="W3465" s="406">
        <v>1.404209480398216E-2</v>
      </c>
      <c r="X3465" s="407">
        <f t="shared" si="116"/>
        <v>-6.7719064364771264E-4</v>
      </c>
      <c r="Z3465" s="400" t="s">
        <v>36</v>
      </c>
      <c r="AA3465" s="413">
        <v>55837</v>
      </c>
      <c r="AB3465" s="406">
        <v>1.4223174309008423E-2</v>
      </c>
      <c r="AC3465" s="406">
        <v>1.4171356445813086E-2</v>
      </c>
      <c r="AD3465" s="407">
        <f t="shared" si="117"/>
        <v>0.51817863195337266</v>
      </c>
    </row>
    <row r="3466" spans="20:30" x14ac:dyDescent="0.2">
      <c r="T3466" s="400" t="s">
        <v>36</v>
      </c>
      <c r="U3466" s="413">
        <v>55844</v>
      </c>
      <c r="V3466" s="406">
        <v>1.4034176376553582E-2</v>
      </c>
      <c r="W3466" s="406">
        <v>1.4034244303967394E-2</v>
      </c>
      <c r="X3466" s="407">
        <f t="shared" si="116"/>
        <v>-6.7927413811841308E-4</v>
      </c>
      <c r="Z3466" s="400" t="s">
        <v>36</v>
      </c>
      <c r="AA3466" s="413">
        <v>55844</v>
      </c>
      <c r="AB3466" s="406">
        <v>1.4221565758831132E-2</v>
      </c>
      <c r="AC3466" s="406">
        <v>1.4169651381324685E-2</v>
      </c>
      <c r="AD3466" s="407">
        <f t="shared" si="117"/>
        <v>0.51914377506446363</v>
      </c>
    </row>
    <row r="3467" spans="20:30" x14ac:dyDescent="0.2">
      <c r="T3467" s="400" t="s">
        <v>36</v>
      </c>
      <c r="U3467" s="413">
        <v>55851</v>
      </c>
      <c r="V3467" s="406">
        <v>1.4026144966481817E-2</v>
      </c>
      <c r="W3467" s="406">
        <v>1.4026212837230805E-2</v>
      </c>
      <c r="X3467" s="407">
        <f t="shared" si="116"/>
        <v>-6.7870748987966523E-4</v>
      </c>
      <c r="Z3467" s="400" t="s">
        <v>36</v>
      </c>
      <c r="AA3467" s="413">
        <v>55851</v>
      </c>
      <c r="AB3467" s="406">
        <v>1.4219947214598924E-2</v>
      </c>
      <c r="AC3467" s="406">
        <v>1.4167937821179347E-2</v>
      </c>
      <c r="AD3467" s="407">
        <f t="shared" si="117"/>
        <v>0.52009393419576866</v>
      </c>
    </row>
    <row r="3468" spans="20:30" x14ac:dyDescent="0.2">
      <c r="T3468" s="400" t="s">
        <v>36</v>
      </c>
      <c r="U3468" s="413">
        <v>55858</v>
      </c>
      <c r="V3468" s="406">
        <v>1.4017932497157661E-2</v>
      </c>
      <c r="W3468" s="406">
        <v>1.4018000045612286E-2</v>
      </c>
      <c r="X3468" s="407">
        <f t="shared" si="116"/>
        <v>-6.7548454624893894E-4</v>
      </c>
      <c r="Z3468" s="400" t="s">
        <v>36</v>
      </c>
      <c r="AA3468" s="413">
        <v>55858</v>
      </c>
      <c r="AB3468" s="406">
        <v>1.4218318662858824E-2</v>
      </c>
      <c r="AC3468" s="406">
        <v>1.4166215755371334E-2</v>
      </c>
      <c r="AD3468" s="407">
        <f t="shared" si="117"/>
        <v>0.52102907487489714</v>
      </c>
    </row>
    <row r="3469" spans="20:30" x14ac:dyDescent="0.2">
      <c r="T3469" s="400" t="s">
        <v>36</v>
      </c>
      <c r="U3469" s="413">
        <v>55865</v>
      </c>
      <c r="V3469" s="406">
        <v>1.4009538610952939E-2</v>
      </c>
      <c r="W3469" s="406">
        <v>1.4009605570972836E-2</v>
      </c>
      <c r="X3469" s="407">
        <f t="shared" si="116"/>
        <v>-6.6960019896866729E-4</v>
      </c>
      <c r="Z3469" s="400" t="s">
        <v>36</v>
      </c>
      <c r="AA3469" s="413">
        <v>55865</v>
      </c>
      <c r="AB3469" s="406">
        <v>1.4216680090192658E-2</v>
      </c>
      <c r="AC3469" s="406">
        <v>1.4164485173906506E-2</v>
      </c>
      <c r="AD3469" s="407">
        <f t="shared" si="117"/>
        <v>0.52194916286151316</v>
      </c>
    </row>
    <row r="3470" spans="20:30" x14ac:dyDescent="0.2">
      <c r="T3470" s="400" t="s">
        <v>36</v>
      </c>
      <c r="U3470" s="413">
        <v>55872</v>
      </c>
      <c r="V3470" s="406">
        <v>1.4000962950330278E-2</v>
      </c>
      <c r="W3470" s="406">
        <v>1.4001029055159804E-2</v>
      </c>
      <c r="X3470" s="407">
        <f t="shared" si="116"/>
        <v>-6.6104829525223674E-4</v>
      </c>
      <c r="Z3470" s="400" t="s">
        <v>36</v>
      </c>
      <c r="AA3470" s="413">
        <v>55872</v>
      </c>
      <c r="AB3470" s="406">
        <v>1.4215031483135904E-2</v>
      </c>
      <c r="AC3470" s="406">
        <v>1.4162746066779197E-2</v>
      </c>
      <c r="AD3470" s="407">
        <f t="shared" si="117"/>
        <v>0.52285416356706926</v>
      </c>
    </row>
    <row r="3471" spans="20:30" x14ac:dyDescent="0.2">
      <c r="T3471" s="400" t="s">
        <v>36</v>
      </c>
      <c r="U3471" s="413">
        <v>55880</v>
      </c>
      <c r="V3471" s="406">
        <v>1.3991570294255608E-2</v>
      </c>
      <c r="W3471" s="406">
        <v>1.3991635182759084E-2</v>
      </c>
      <c r="X3471" s="407">
        <f t="shared" si="116"/>
        <v>-6.4888503476662196E-4</v>
      </c>
      <c r="Z3471" s="400" t="s">
        <v>36</v>
      </c>
      <c r="AA3471" s="413">
        <v>55880</v>
      </c>
      <c r="AB3471" s="406">
        <v>1.421325383973652E-2</v>
      </c>
      <c r="AC3471" s="406">
        <v>1.4160873156505709E-2</v>
      </c>
      <c r="AD3471" s="407">
        <f t="shared" si="117"/>
        <v>0.52380683230811642</v>
      </c>
    </row>
    <row r="3472" spans="20:30" x14ac:dyDescent="0.2">
      <c r="T3472" s="400" t="s">
        <v>36</v>
      </c>
      <c r="U3472" s="413">
        <v>55887</v>
      </c>
      <c r="V3472" s="406">
        <v>1.3971036542092702E-2</v>
      </c>
      <c r="W3472" s="406">
        <v>1.3971099863999959E-2</v>
      </c>
      <c r="X3472" s="407">
        <f t="shared" si="116"/>
        <v>-6.3321907257593568E-4</v>
      </c>
      <c r="Z3472" s="400" t="s">
        <v>36</v>
      </c>
      <c r="AA3472" s="413">
        <v>55887</v>
      </c>
      <c r="AB3472" s="406">
        <v>1.4200349168781481E-2</v>
      </c>
      <c r="AC3472" s="406">
        <v>1.4147915963814921E-2</v>
      </c>
      <c r="AD3472" s="407">
        <f t="shared" si="117"/>
        <v>0.52433204966560387</v>
      </c>
    </row>
    <row r="3473" spans="20:30" x14ac:dyDescent="0.2">
      <c r="T3473" s="400" t="s">
        <v>36</v>
      </c>
      <c r="U3473" s="413">
        <v>55894</v>
      </c>
      <c r="V3473" s="406">
        <v>1.3934646381162546E-2</v>
      </c>
      <c r="W3473" s="406">
        <v>1.3934707886908971E-2</v>
      </c>
      <c r="X3473" s="407">
        <f t="shared" si="116"/>
        <v>-6.15057464247587E-4</v>
      </c>
      <c r="Z3473" s="400" t="s">
        <v>36</v>
      </c>
      <c r="AA3473" s="413">
        <v>55894</v>
      </c>
      <c r="AB3473" s="406">
        <v>1.4170960122521607E-2</v>
      </c>
      <c r="AC3473" s="406">
        <v>1.4118543744582605E-2</v>
      </c>
      <c r="AD3473" s="407">
        <f t="shared" si="117"/>
        <v>0.52416377939002579</v>
      </c>
    </row>
    <row r="3474" spans="20:30" x14ac:dyDescent="0.2">
      <c r="T3474" s="400" t="s">
        <v>36</v>
      </c>
      <c r="U3474" s="413">
        <v>55901</v>
      </c>
      <c r="V3474" s="406">
        <v>1.3925339344293646E-2</v>
      </c>
      <c r="W3474" s="406">
        <v>1.3925398889162178E-2</v>
      </c>
      <c r="X3474" s="407">
        <f t="shared" si="116"/>
        <v>-5.9544868532407369E-4</v>
      </c>
      <c r="Z3474" s="400" t="s">
        <v>36</v>
      </c>
      <c r="AA3474" s="413">
        <v>55901</v>
      </c>
      <c r="AB3474" s="406">
        <v>1.4169274419607527E-2</v>
      </c>
      <c r="AC3474" s="406">
        <v>1.4116774058961317E-2</v>
      </c>
      <c r="AD3474" s="407">
        <f t="shared" si="117"/>
        <v>0.52500360646209543</v>
      </c>
    </row>
    <row r="3475" spans="20:30" x14ac:dyDescent="0.2">
      <c r="T3475" s="400" t="s">
        <v>36</v>
      </c>
      <c r="U3475" s="413">
        <v>55908</v>
      </c>
      <c r="V3475" s="406">
        <v>1.3918051030321347E-2</v>
      </c>
      <c r="W3475" s="406">
        <v>1.3918108033755861E-2</v>
      </c>
      <c r="X3475" s="407">
        <f t="shared" si="116"/>
        <v>-5.7003434514313334E-4</v>
      </c>
      <c r="Z3475" s="400" t="s">
        <v>36</v>
      </c>
      <c r="AA3475" s="413">
        <v>55908</v>
      </c>
      <c r="AB3475" s="406">
        <v>1.4167578640797278E-2</v>
      </c>
      <c r="AC3475" s="406">
        <v>1.4114995819725102E-2</v>
      </c>
      <c r="AD3475" s="407">
        <f t="shared" si="117"/>
        <v>0.525828210721762</v>
      </c>
    </row>
    <row r="3476" spans="20:30" x14ac:dyDescent="0.2">
      <c r="T3476" s="400" t="s">
        <v>36</v>
      </c>
      <c r="U3476" s="413">
        <v>55915</v>
      </c>
      <c r="V3476" s="406">
        <v>1.3920532438096761E-2</v>
      </c>
      <c r="W3476" s="406">
        <v>1.3920585368894147E-2</v>
      </c>
      <c r="X3476" s="407">
        <f t="shared" si="116"/>
        <v>-5.2930797385733475E-4</v>
      </c>
      <c r="Z3476" s="400" t="s">
        <v>36</v>
      </c>
      <c r="AA3476" s="413">
        <v>55915</v>
      </c>
      <c r="AB3476" s="406">
        <v>1.4165872772674511E-2</v>
      </c>
      <c r="AC3476" s="406">
        <v>1.4113209016953315E-2</v>
      </c>
      <c r="AD3476" s="407">
        <f t="shared" si="117"/>
        <v>0.5266375572119536</v>
      </c>
    </row>
    <row r="3477" spans="20:30" x14ac:dyDescent="0.2">
      <c r="T3477" s="400" t="s">
        <v>36</v>
      </c>
      <c r="U3477" s="413">
        <v>55922</v>
      </c>
      <c r="V3477" s="406">
        <v>1.3923849966679305E-2</v>
      </c>
      <c r="W3477" s="406">
        <v>1.3923898756651138E-2</v>
      </c>
      <c r="X3477" s="407">
        <f t="shared" si="116"/>
        <v>-4.8789971833496093E-4</v>
      </c>
      <c r="Z3477" s="400" t="s">
        <v>36</v>
      </c>
      <c r="AA3477" s="413">
        <v>55922</v>
      </c>
      <c r="AB3477" s="406">
        <v>1.4164156801857796E-2</v>
      </c>
      <c r="AC3477" s="406">
        <v>1.4111413640656077E-2</v>
      </c>
      <c r="AD3477" s="407">
        <f t="shared" si="117"/>
        <v>0.52743161201719568</v>
      </c>
    </row>
    <row r="3478" spans="20:30" x14ac:dyDescent="0.2">
      <c r="T3478" s="400" t="s">
        <v>36</v>
      </c>
      <c r="U3478" s="413">
        <v>55929</v>
      </c>
      <c r="V3478" s="406">
        <v>1.392675731704043E-2</v>
      </c>
      <c r="W3478" s="406">
        <v>1.3926802085397981E-2</v>
      </c>
      <c r="X3478" s="407">
        <f t="shared" si="116"/>
        <v>-4.4768357550586946E-4</v>
      </c>
      <c r="Z3478" s="400" t="s">
        <v>36</v>
      </c>
      <c r="AA3478" s="413">
        <v>55929</v>
      </c>
      <c r="AB3478" s="406">
        <v>1.4162430714884457E-2</v>
      </c>
      <c r="AC3478" s="406">
        <v>1.4109609680854859E-2</v>
      </c>
      <c r="AD3478" s="407">
        <f t="shared" si="117"/>
        <v>0.52821034029598357</v>
      </c>
    </row>
    <row r="3479" spans="20:30" x14ac:dyDescent="0.2">
      <c r="T3479" s="400" t="s">
        <v>36</v>
      </c>
      <c r="U3479" s="413">
        <v>55936</v>
      </c>
      <c r="V3479" s="406">
        <v>1.3929253607746954E-2</v>
      </c>
      <c r="W3479" s="406">
        <v>1.3929294473979179E-2</v>
      </c>
      <c r="X3479" s="407">
        <f t="shared" si="116"/>
        <v>-4.0866232224601173E-4</v>
      </c>
      <c r="Z3479" s="400" t="s">
        <v>36</v>
      </c>
      <c r="AA3479" s="413">
        <v>55936</v>
      </c>
      <c r="AB3479" s="406">
        <v>1.416069449840756E-2</v>
      </c>
      <c r="AC3479" s="406">
        <v>1.4107797127617418E-2</v>
      </c>
      <c r="AD3479" s="407">
        <f t="shared" si="117"/>
        <v>0.52897370790141318</v>
      </c>
    </row>
    <row r="3480" spans="20:30" x14ac:dyDescent="0.2">
      <c r="T3480" s="400" t="s">
        <v>36</v>
      </c>
      <c r="U3480" s="413">
        <v>55943</v>
      </c>
      <c r="V3480" s="406">
        <v>1.3931337957333258E-2</v>
      </c>
      <c r="W3480" s="406">
        <v>1.393137504119522E-2</v>
      </c>
      <c r="X3480" s="407">
        <f t="shared" si="116"/>
        <v>-3.7083861962119991E-4</v>
      </c>
      <c r="Z3480" s="400" t="s">
        <v>36</v>
      </c>
      <c r="AA3480" s="413">
        <v>55943</v>
      </c>
      <c r="AB3480" s="406">
        <v>1.415894813899937E-2</v>
      </c>
      <c r="AC3480" s="406">
        <v>1.4105975970965454E-2</v>
      </c>
      <c r="AD3480" s="407">
        <f t="shared" si="117"/>
        <v>0.52972168033916733</v>
      </c>
    </row>
    <row r="3481" spans="20:30" x14ac:dyDescent="0.2">
      <c r="T3481" s="400" t="s">
        <v>36</v>
      </c>
      <c r="U3481" s="413">
        <v>55950</v>
      </c>
      <c r="V3481" s="406">
        <v>1.3933009484289152E-2</v>
      </c>
      <c r="W3481" s="406">
        <v>1.3933042905813618E-2</v>
      </c>
      <c r="X3481" s="407">
        <f t="shared" si="116"/>
        <v>-3.3421524466351049E-4</v>
      </c>
      <c r="Z3481" s="400" t="s">
        <v>36</v>
      </c>
      <c r="AA3481" s="413">
        <v>55950</v>
      </c>
      <c r="AB3481" s="406">
        <v>1.4157191623243503E-2</v>
      </c>
      <c r="AC3481" s="406">
        <v>1.4104146200943576E-2</v>
      </c>
      <c r="AD3481" s="407">
        <f t="shared" si="117"/>
        <v>0.53045422299927492</v>
      </c>
    </row>
    <row r="3482" spans="20:30" x14ac:dyDescent="0.2">
      <c r="T3482" s="400" t="s">
        <v>36</v>
      </c>
      <c r="U3482" s="413">
        <v>55957</v>
      </c>
      <c r="V3482" s="406">
        <v>1.3934267307198978E-2</v>
      </c>
      <c r="W3482" s="406">
        <v>1.3934297186661686E-2</v>
      </c>
      <c r="X3482" s="407">
        <f t="shared" si="116"/>
        <v>-2.9879462707868565E-4</v>
      </c>
      <c r="Z3482" s="400" t="s">
        <v>36</v>
      </c>
      <c r="AA3482" s="413">
        <v>55957</v>
      </c>
      <c r="AB3482" s="406">
        <v>1.415542493775831E-2</v>
      </c>
      <c r="AC3482" s="406">
        <v>1.4102307807573267E-2</v>
      </c>
      <c r="AD3482" s="407">
        <f t="shared" si="117"/>
        <v>0.53117130185043393</v>
      </c>
    </row>
    <row r="3483" spans="20:30" x14ac:dyDescent="0.2">
      <c r="T3483" s="400" t="s">
        <v>36</v>
      </c>
      <c r="U3483" s="413">
        <v>55964</v>
      </c>
      <c r="V3483" s="406">
        <v>1.3935110544591E-2</v>
      </c>
      <c r="W3483" s="406">
        <v>1.3935137002556969E-2</v>
      </c>
      <c r="X3483" s="407">
        <f t="shared" si="116"/>
        <v>-2.6457965969159392E-4</v>
      </c>
      <c r="Z3483" s="400" t="s">
        <v>36</v>
      </c>
      <c r="AA3483" s="413">
        <v>55964</v>
      </c>
      <c r="AB3483" s="406">
        <v>1.4153648069127389E-2</v>
      </c>
      <c r="AC3483" s="406">
        <v>1.4100460780910706E-2</v>
      </c>
      <c r="AD3483" s="407">
        <f t="shared" si="117"/>
        <v>0.53187288216682838</v>
      </c>
    </row>
    <row r="3484" spans="20:30" x14ac:dyDescent="0.2">
      <c r="T3484" s="400" t="s">
        <v>36</v>
      </c>
      <c r="U3484" s="413">
        <v>55971</v>
      </c>
      <c r="V3484" s="406">
        <v>1.3935538314983887E-2</v>
      </c>
      <c r="W3484" s="406">
        <v>1.3935561472272706E-2</v>
      </c>
      <c r="X3484" s="407">
        <f t="shared" si="116"/>
        <v>-2.3157288819158905E-4</v>
      </c>
      <c r="Z3484" s="400" t="s">
        <v>36</v>
      </c>
      <c r="AA3484" s="413">
        <v>55971</v>
      </c>
      <c r="AB3484" s="406">
        <v>1.4151861003922983E-2</v>
      </c>
      <c r="AC3484" s="406">
        <v>1.4098605110977573E-2</v>
      </c>
      <c r="AD3484" s="407">
        <f t="shared" si="117"/>
        <v>0.53255892945410643</v>
      </c>
    </row>
    <row r="3485" spans="20:30" x14ac:dyDescent="0.2">
      <c r="T3485" s="400" t="s">
        <v>36</v>
      </c>
      <c r="U3485" s="413">
        <v>55982</v>
      </c>
      <c r="V3485" s="406">
        <v>1.3935450844701273E-2</v>
      </c>
      <c r="W3485" s="406">
        <v>1.3935469943678155E-2</v>
      </c>
      <c r="X3485" s="407">
        <f t="shared" si="116"/>
        <v>-1.9098976882653274E-4</v>
      </c>
      <c r="Z3485" s="400" t="s">
        <v>36</v>
      </c>
      <c r="AA3485" s="413">
        <v>55982</v>
      </c>
      <c r="AB3485" s="406">
        <v>1.4149547718267628E-2</v>
      </c>
      <c r="AC3485" s="406">
        <v>1.4096206002709341E-2</v>
      </c>
      <c r="AD3485" s="407">
        <f t="shared" si="117"/>
        <v>0.53341715558286384</v>
      </c>
    </row>
    <row r="3486" spans="20:30" x14ac:dyDescent="0.2">
      <c r="T3486" s="400" t="s">
        <v>36</v>
      </c>
      <c r="U3486" s="413">
        <v>55989</v>
      </c>
      <c r="V3486" s="406">
        <v>1.3934724371727741E-2</v>
      </c>
      <c r="W3486" s="406">
        <v>1.3934739598245626E-2</v>
      </c>
      <c r="X3486" s="407">
        <f t="shared" si="116"/>
        <v>-1.5226517885089108E-4</v>
      </c>
      <c r="Z3486" s="400" t="s">
        <v>36</v>
      </c>
      <c r="AA3486" s="413">
        <v>55989</v>
      </c>
      <c r="AB3486" s="406">
        <v>1.4147218778738284E-2</v>
      </c>
      <c r="AC3486" s="406">
        <v>1.4093793630097572E-2</v>
      </c>
      <c r="AD3486" s="407">
        <f t="shared" si="117"/>
        <v>0.53425148640711895</v>
      </c>
    </row>
    <row r="3487" spans="20:30" x14ac:dyDescent="0.2">
      <c r="T3487" s="400" t="s">
        <v>36</v>
      </c>
      <c r="U3487" s="413">
        <v>55996</v>
      </c>
      <c r="V3487" s="406">
        <v>1.3933661135801197E-2</v>
      </c>
      <c r="W3487" s="406">
        <v>1.3933673495355584E-2</v>
      </c>
      <c r="X3487" s="407">
        <f t="shared" si="116"/>
        <v>-1.2359554386887073E-4</v>
      </c>
      <c r="Z3487" s="400" t="s">
        <v>36</v>
      </c>
      <c r="AA3487" s="413">
        <v>55996</v>
      </c>
      <c r="AB3487" s="406">
        <v>1.4145395187861192E-2</v>
      </c>
      <c r="AC3487" s="406">
        <v>1.4091907010014351E-2</v>
      </c>
      <c r="AD3487" s="407">
        <f t="shared" si="117"/>
        <v>0.53488177846840523</v>
      </c>
    </row>
    <row r="3488" spans="20:30" x14ac:dyDescent="0.2">
      <c r="T3488" s="400" t="s">
        <v>36</v>
      </c>
      <c r="U3488" s="413">
        <v>56003</v>
      </c>
      <c r="V3488" s="406">
        <v>1.3932178403323777E-2</v>
      </c>
      <c r="W3488" s="406">
        <v>1.3932188017972446E-2</v>
      </c>
      <c r="X3488" s="407">
        <f t="shared" si="116"/>
        <v>-9.6146486692344491E-5</v>
      </c>
      <c r="Z3488" s="400" t="s">
        <v>36</v>
      </c>
      <c r="AA3488" s="413">
        <v>56003</v>
      </c>
      <c r="AB3488" s="406">
        <v>1.4143561339162846E-2</v>
      </c>
      <c r="AC3488" s="406">
        <v>1.4090011701120468E-2</v>
      </c>
      <c r="AD3488" s="407">
        <f t="shared" si="117"/>
        <v>0.53549638042377568</v>
      </c>
    </row>
    <row r="3489" spans="20:30" x14ac:dyDescent="0.2">
      <c r="T3489" s="400" t="s">
        <v>36</v>
      </c>
      <c r="U3489" s="413">
        <v>56010</v>
      </c>
      <c r="V3489" s="406">
        <v>1.3930275292862301E-2</v>
      </c>
      <c r="W3489" s="406">
        <v>1.3930282284894466E-2</v>
      </c>
      <c r="X3489" s="407">
        <f t="shared" si="116"/>
        <v>-6.992032165059614E-5</v>
      </c>
      <c r="Z3489" s="400" t="s">
        <v>36</v>
      </c>
      <c r="AA3489" s="413">
        <v>56010</v>
      </c>
      <c r="AB3489" s="406">
        <v>1.4141717219215401E-2</v>
      </c>
      <c r="AC3489" s="406">
        <v>1.4088107693449099E-2</v>
      </c>
      <c r="AD3489" s="407">
        <f t="shared" si="117"/>
        <v>0.53609525766301624</v>
      </c>
    </row>
    <row r="3490" spans="20:30" x14ac:dyDescent="0.2">
      <c r="T3490" s="400" t="s">
        <v>36</v>
      </c>
      <c r="U3490" s="413">
        <v>56017</v>
      </c>
      <c r="V3490" s="406">
        <v>1.3927950922915187E-2</v>
      </c>
      <c r="W3490" s="406">
        <v>1.3927955414932544E-2</v>
      </c>
      <c r="X3490" s="407">
        <f t="shared" si="116"/>
        <v>-4.4920173570411892E-5</v>
      </c>
      <c r="Z3490" s="400" t="s">
        <v>36</v>
      </c>
      <c r="AA3490" s="413">
        <v>56017</v>
      </c>
      <c r="AB3490" s="406">
        <v>1.4139862814625486E-2</v>
      </c>
      <c r="AC3490" s="406">
        <v>1.4086194977033168E-2</v>
      </c>
      <c r="AD3490" s="407">
        <f t="shared" si="117"/>
        <v>0.53667837592318723</v>
      </c>
    </row>
    <row r="3491" spans="20:30" x14ac:dyDescent="0.2">
      <c r="T3491" s="400" t="s">
        <v>36</v>
      </c>
      <c r="U3491" s="413">
        <v>56024</v>
      </c>
      <c r="V3491" s="406">
        <v>1.3925204412028495E-2</v>
      </c>
      <c r="W3491" s="406">
        <v>1.3925206526875761E-2</v>
      </c>
      <c r="X3491" s="407">
        <f t="shared" si="116"/>
        <v>-2.1148472660603712E-5</v>
      </c>
      <c r="Z3491" s="400" t="s">
        <v>36</v>
      </c>
      <c r="AA3491" s="413">
        <v>56024</v>
      </c>
      <c r="AB3491" s="406">
        <v>1.4137998111988266E-2</v>
      </c>
      <c r="AC3491" s="406">
        <v>1.4084273541894137E-2</v>
      </c>
      <c r="AD3491" s="407">
        <f t="shared" si="117"/>
        <v>0.53724570094129676</v>
      </c>
    </row>
    <row r="3492" spans="20:30" x14ac:dyDescent="0.2">
      <c r="T3492" s="400" t="s">
        <v>36</v>
      </c>
      <c r="U3492" s="413">
        <v>56031</v>
      </c>
      <c r="V3492" s="406">
        <v>1.3922034878749516E-2</v>
      </c>
      <c r="W3492" s="406">
        <v>1.3922034739549177E-2</v>
      </c>
      <c r="X3492" s="407">
        <f t="shared" si="116"/>
        <v>1.3920033875569615E-6</v>
      </c>
      <c r="Z3492" s="400" t="s">
        <v>36</v>
      </c>
      <c r="AA3492" s="413">
        <v>56031</v>
      </c>
      <c r="AB3492" s="406">
        <v>1.4136123097910557E-2</v>
      </c>
      <c r="AC3492" s="406">
        <v>1.408234337811143E-2</v>
      </c>
      <c r="AD3492" s="407">
        <f t="shared" si="117"/>
        <v>0.53779719799126879</v>
      </c>
    </row>
    <row r="3493" spans="20:30" x14ac:dyDescent="0.2">
      <c r="T3493" s="400" t="s">
        <v>36</v>
      </c>
      <c r="U3493" s="413">
        <v>56038</v>
      </c>
      <c r="V3493" s="406">
        <v>1.3918441441603388E-2</v>
      </c>
      <c r="W3493" s="406">
        <v>1.3918439171744117E-2</v>
      </c>
      <c r="X3493" s="407">
        <f t="shared" si="116"/>
        <v>2.2698592710285181E-5</v>
      </c>
      <c r="Z3493" s="400" t="s">
        <v>36</v>
      </c>
      <c r="AA3493" s="413">
        <v>56038</v>
      </c>
      <c r="AB3493" s="406">
        <v>1.4134237758964361E-2</v>
      </c>
      <c r="AC3493" s="406">
        <v>1.4080404475694922E-2</v>
      </c>
      <c r="AD3493" s="407">
        <f t="shared" si="117"/>
        <v>0.53833283269438814</v>
      </c>
    </row>
    <row r="3494" spans="20:30" x14ac:dyDescent="0.2">
      <c r="T3494" s="400" t="s">
        <v>36</v>
      </c>
      <c r="U3494" s="413">
        <v>56045</v>
      </c>
      <c r="V3494" s="406">
        <v>1.391442321910465E-2</v>
      </c>
      <c r="W3494" s="406">
        <v>1.3914418942241314E-2</v>
      </c>
      <c r="X3494" s="407">
        <f t="shared" si="116"/>
        <v>4.2768633357059826E-5</v>
      </c>
      <c r="Z3494" s="400" t="s">
        <v>36</v>
      </c>
      <c r="AA3494" s="413">
        <v>56045</v>
      </c>
      <c r="AB3494" s="406">
        <v>1.413234208176793E-2</v>
      </c>
      <c r="AC3494" s="406">
        <v>1.4078456824654447E-2</v>
      </c>
      <c r="AD3494" s="407">
        <f t="shared" si="117"/>
        <v>0.53885257113483331</v>
      </c>
    </row>
    <row r="3495" spans="20:30" x14ac:dyDescent="0.2">
      <c r="T3495" s="400" t="s">
        <v>36</v>
      </c>
      <c r="U3495" s="413">
        <v>56052</v>
      </c>
      <c r="V3495" s="406">
        <v>1.3909979329826558E-2</v>
      </c>
      <c r="W3495" s="406">
        <v>1.3909973169891812E-2</v>
      </c>
      <c r="X3495" s="407">
        <f t="shared" si="116"/>
        <v>6.1599347463137111E-5</v>
      </c>
      <c r="Z3495" s="400" t="s">
        <v>36</v>
      </c>
      <c r="AA3495" s="413">
        <v>56052</v>
      </c>
      <c r="AB3495" s="406">
        <v>1.413043605288155E-2</v>
      </c>
      <c r="AC3495" s="406">
        <v>1.4076500415069202E-2</v>
      </c>
      <c r="AD3495" s="407">
        <f t="shared" si="117"/>
        <v>0.53935637812347825</v>
      </c>
    </row>
    <row r="3496" spans="20:30" x14ac:dyDescent="0.2">
      <c r="T3496" s="400" t="s">
        <v>36</v>
      </c>
      <c r="U3496" s="413">
        <v>56059</v>
      </c>
      <c r="V3496" s="406">
        <v>1.390510889229731E-2</v>
      </c>
      <c r="W3496" s="406">
        <v>1.3905100973443708E-2</v>
      </c>
      <c r="X3496" s="407">
        <f t="shared" si="116"/>
        <v>7.9188536023649947E-5</v>
      </c>
      <c r="Z3496" s="400" t="s">
        <v>36</v>
      </c>
      <c r="AA3496" s="413">
        <v>56059</v>
      </c>
      <c r="AB3496" s="406">
        <v>1.4128519658946891E-2</v>
      </c>
      <c r="AC3496" s="406">
        <v>1.4074535236972441E-2</v>
      </c>
      <c r="AD3496" s="407">
        <f t="shared" si="117"/>
        <v>0.53984421974450147</v>
      </c>
    </row>
    <row r="3497" spans="20:30" x14ac:dyDescent="0.2">
      <c r="T3497" s="400" t="s">
        <v>36</v>
      </c>
      <c r="U3497" s="413">
        <v>56066</v>
      </c>
      <c r="V3497" s="406">
        <v>1.3899811025033902E-2</v>
      </c>
      <c r="W3497" s="406">
        <v>1.389980147174967E-2</v>
      </c>
      <c r="X3497" s="407">
        <f t="shared" si="116"/>
        <v>9.553284231397785E-5</v>
      </c>
      <c r="Z3497" s="400" t="s">
        <v>36</v>
      </c>
      <c r="AA3497" s="413">
        <v>56066</v>
      </c>
      <c r="AB3497" s="406">
        <v>1.4126592886535764E-2</v>
      </c>
      <c r="AC3497" s="406">
        <v>1.4072561280373862E-2</v>
      </c>
      <c r="AD3497" s="407">
        <f t="shared" si="117"/>
        <v>0.54031606161901446</v>
      </c>
    </row>
    <row r="3498" spans="20:30" x14ac:dyDescent="0.2">
      <c r="T3498" s="400" t="s">
        <v>36</v>
      </c>
      <c r="U3498" s="413">
        <v>56073</v>
      </c>
      <c r="V3498" s="406">
        <v>1.3894084846577375E-2</v>
      </c>
      <c r="W3498" s="406">
        <v>1.3894073783582235E-2</v>
      </c>
      <c r="X3498" s="407">
        <f t="shared" si="116"/>
        <v>1.1062995139768383E-4</v>
      </c>
      <c r="Z3498" s="400" t="s">
        <v>36</v>
      </c>
      <c r="AA3498" s="413">
        <v>56073</v>
      </c>
      <c r="AB3498" s="406">
        <v>1.4124655722220126E-2</v>
      </c>
      <c r="AC3498" s="406">
        <v>1.4070578535318033E-2</v>
      </c>
      <c r="AD3498" s="407">
        <f t="shared" si="117"/>
        <v>0.54077186902092356</v>
      </c>
    </row>
    <row r="3499" spans="20:30" x14ac:dyDescent="0.2">
      <c r="T3499" s="400" t="s">
        <v>36</v>
      </c>
      <c r="U3499" s="413">
        <v>56080</v>
      </c>
      <c r="V3499" s="406">
        <v>1.3887929475481066E-2</v>
      </c>
      <c r="W3499" s="406">
        <v>1.3887917027760963E-2</v>
      </c>
      <c r="X3499" s="407">
        <f t="shared" si="116"/>
        <v>1.2447720102934379E-4</v>
      </c>
      <c r="Z3499" s="400" t="s">
        <v>36</v>
      </c>
      <c r="AA3499" s="413">
        <v>56080</v>
      </c>
      <c r="AB3499" s="406">
        <v>1.4122708152629884E-2</v>
      </c>
      <c r="AC3499" s="406">
        <v>1.4068586991861184E-2</v>
      </c>
      <c r="AD3499" s="407">
        <f t="shared" si="117"/>
        <v>0.54121160768699428</v>
      </c>
    </row>
    <row r="3500" spans="20:30" x14ac:dyDescent="0.2">
      <c r="T3500" s="400" t="s">
        <v>36</v>
      </c>
      <c r="U3500" s="413">
        <v>56087</v>
      </c>
      <c r="V3500" s="406">
        <v>1.3881344030252549E-2</v>
      </c>
      <c r="W3500" s="406">
        <v>1.3881330323071241E-2</v>
      </c>
      <c r="X3500" s="407">
        <f t="shared" si="116"/>
        <v>1.370718130840054E-4</v>
      </c>
      <c r="Z3500" s="400" t="s">
        <v>36</v>
      </c>
      <c r="AA3500" s="413">
        <v>56087</v>
      </c>
      <c r="AB3500" s="406">
        <v>1.4120750164348599E-2</v>
      </c>
      <c r="AC3500" s="406">
        <v>1.4066586640024768E-2</v>
      </c>
      <c r="AD3500" s="407">
        <f t="shared" si="117"/>
        <v>0.54163524323830314</v>
      </c>
    </row>
    <row r="3501" spans="20:30" x14ac:dyDescent="0.2">
      <c r="T3501" s="400" t="s">
        <v>36</v>
      </c>
      <c r="U3501" s="413">
        <v>56094</v>
      </c>
      <c r="V3501" s="406">
        <v>1.3874327629445913E-2</v>
      </c>
      <c r="W3501" s="406">
        <v>1.3874312788321823E-2</v>
      </c>
      <c r="X3501" s="407">
        <f t="shared" si="116"/>
        <v>1.4841124090086977E-4</v>
      </c>
      <c r="Z3501" s="400" t="s">
        <v>36</v>
      </c>
      <c r="AA3501" s="413">
        <v>56094</v>
      </c>
      <c r="AB3501" s="406">
        <v>1.411878174395954E-2</v>
      </c>
      <c r="AC3501" s="406">
        <v>1.4064577469829947E-2</v>
      </c>
      <c r="AD3501" s="407">
        <f t="shared" si="117"/>
        <v>0.542042741295927</v>
      </c>
    </row>
    <row r="3502" spans="20:30" x14ac:dyDescent="0.2">
      <c r="T3502" s="400" t="s">
        <v>36</v>
      </c>
      <c r="U3502" s="413">
        <v>56101</v>
      </c>
      <c r="V3502" s="406">
        <v>1.3866879391593019E-2</v>
      </c>
      <c r="W3502" s="406">
        <v>1.3866863542333968E-2</v>
      </c>
      <c r="X3502" s="407">
        <f t="shared" si="116"/>
        <v>1.5849259051015085E-4</v>
      </c>
      <c r="Z3502" s="400" t="s">
        <v>36</v>
      </c>
      <c r="AA3502" s="413">
        <v>56101</v>
      </c>
      <c r="AB3502" s="406">
        <v>1.4116802878081178E-2</v>
      </c>
      <c r="AC3502" s="406">
        <v>1.4062559471333095E-2</v>
      </c>
      <c r="AD3502" s="407">
        <f t="shared" si="117"/>
        <v>0.54243406748083822</v>
      </c>
    </row>
    <row r="3503" spans="20:30" x14ac:dyDescent="0.2">
      <c r="T3503" s="400" t="s">
        <v>36</v>
      </c>
      <c r="U3503" s="413">
        <v>56108</v>
      </c>
      <c r="V3503" s="406">
        <v>1.3858998435225757E-2</v>
      </c>
      <c r="W3503" s="406">
        <v>1.3858981703894239E-2</v>
      </c>
      <c r="X3503" s="407">
        <f t="shared" si="116"/>
        <v>1.6731331518166082E-4</v>
      </c>
      <c r="Z3503" s="400" t="s">
        <v>36</v>
      </c>
      <c r="AA3503" s="413">
        <v>56108</v>
      </c>
      <c r="AB3503" s="406">
        <v>1.4114813553285345E-2</v>
      </c>
      <c r="AC3503" s="406">
        <v>1.4060532634578673E-2</v>
      </c>
      <c r="AD3503" s="407">
        <f t="shared" si="117"/>
        <v>0.54280918706671799</v>
      </c>
    </row>
    <row r="3504" spans="20:30" x14ac:dyDescent="0.2">
      <c r="T3504" s="400" t="s">
        <v>36</v>
      </c>
      <c r="U3504" s="413">
        <v>56115</v>
      </c>
      <c r="V3504" s="406">
        <v>1.385068387888804E-2</v>
      </c>
      <c r="W3504" s="406">
        <v>1.3850666391812811E-2</v>
      </c>
      <c r="X3504" s="407">
        <f t="shared" si="116"/>
        <v>1.7487075228833637E-4</v>
      </c>
      <c r="Z3504" s="400" t="s">
        <v>36</v>
      </c>
      <c r="AA3504" s="413">
        <v>56115</v>
      </c>
      <c r="AB3504" s="406">
        <v>1.4112813756201917E-2</v>
      </c>
      <c r="AC3504" s="406">
        <v>1.4058496949588151E-2</v>
      </c>
      <c r="AD3504" s="407">
        <f t="shared" si="117"/>
        <v>0.543168066137658</v>
      </c>
    </row>
    <row r="3505" spans="20:30" x14ac:dyDescent="0.2">
      <c r="T3505" s="400" t="s">
        <v>36</v>
      </c>
      <c r="U3505" s="413">
        <v>56122</v>
      </c>
      <c r="V3505" s="406">
        <v>1.384193484111217E-2</v>
      </c>
      <c r="W3505" s="406">
        <v>1.3841916724865101E-2</v>
      </c>
      <c r="X3505" s="407">
        <f t="shared" si="116"/>
        <v>1.8116247068461488E-4</v>
      </c>
      <c r="Z3505" s="400" t="s">
        <v>36</v>
      </c>
      <c r="AA3505" s="413">
        <v>56122</v>
      </c>
      <c r="AB3505" s="406">
        <v>1.4110803473367902E-2</v>
      </c>
      <c r="AC3505" s="406">
        <v>1.4056452406394327E-2</v>
      </c>
      <c r="AD3505" s="407">
        <f t="shared" si="117"/>
        <v>0.54351066973575346</v>
      </c>
    </row>
    <row r="3506" spans="20:30" x14ac:dyDescent="0.2">
      <c r="T3506" s="400" t="s">
        <v>36</v>
      </c>
      <c r="U3506" s="413">
        <v>56129</v>
      </c>
      <c r="V3506" s="406">
        <v>1.383275044041918E-2</v>
      </c>
      <c r="W3506" s="406">
        <v>1.3832731821896285E-2</v>
      </c>
      <c r="X3506" s="407">
        <f t="shared" si="116"/>
        <v>1.8618522895294531E-4</v>
      </c>
      <c r="Z3506" s="400" t="s">
        <v>36</v>
      </c>
      <c r="AA3506" s="413">
        <v>56129</v>
      </c>
      <c r="AB3506" s="406">
        <v>1.4108782691424645E-2</v>
      </c>
      <c r="AC3506" s="406">
        <v>1.4054398995041722E-2</v>
      </c>
      <c r="AD3506" s="407">
        <f t="shared" si="117"/>
        <v>0.54383696382923408</v>
      </c>
    </row>
    <row r="3507" spans="20:30" x14ac:dyDescent="0.2">
      <c r="T3507" s="400" t="s">
        <v>36</v>
      </c>
      <c r="U3507" s="413">
        <v>56136</v>
      </c>
      <c r="V3507" s="406">
        <v>1.3823129795353464E-2</v>
      </c>
      <c r="W3507" s="406">
        <v>1.3823110801693895E-2</v>
      </c>
      <c r="X3507" s="407">
        <f t="shared" si="116"/>
        <v>1.899365956875565E-4</v>
      </c>
      <c r="Z3507" s="400" t="s">
        <v>36</v>
      </c>
      <c r="AA3507" s="413">
        <v>56136</v>
      </c>
      <c r="AB3507" s="406">
        <v>1.4106751396955773E-2</v>
      </c>
      <c r="AC3507" s="406">
        <v>1.4052336705563453E-2</v>
      </c>
      <c r="AD3507" s="407">
        <f t="shared" si="117"/>
        <v>0.54414691392319292</v>
      </c>
    </row>
    <row r="3508" spans="20:30" x14ac:dyDescent="0.2">
      <c r="T3508" s="400" t="s">
        <v>36</v>
      </c>
      <c r="U3508" s="413">
        <v>56143</v>
      </c>
      <c r="V3508" s="406">
        <v>1.3813072024470758E-2</v>
      </c>
      <c r="W3508" s="406">
        <v>1.3813052783045218E-2</v>
      </c>
      <c r="X3508" s="407">
        <f t="shared" si="116"/>
        <v>1.9241425539689994E-4</v>
      </c>
      <c r="Z3508" s="400" t="s">
        <v>36</v>
      </c>
      <c r="AA3508" s="413">
        <v>56143</v>
      </c>
      <c r="AB3508" s="406">
        <v>1.4104709576556226E-2</v>
      </c>
      <c r="AC3508" s="406">
        <v>1.4050265527992371E-2</v>
      </c>
      <c r="AD3508" s="407">
        <f t="shared" si="117"/>
        <v>0.54444048563855041</v>
      </c>
    </row>
    <row r="3509" spans="20:30" x14ac:dyDescent="0.2">
      <c r="T3509" s="400" t="s">
        <v>36</v>
      </c>
      <c r="U3509" s="413">
        <v>56150</v>
      </c>
      <c r="V3509" s="406">
        <v>1.3802576246280477E-2</v>
      </c>
      <c r="W3509" s="406">
        <v>1.3802556884772268E-2</v>
      </c>
      <c r="X3509" s="407">
        <f t="shared" si="116"/>
        <v>1.9361508209192468E-4</v>
      </c>
      <c r="Z3509" s="400" t="s">
        <v>36</v>
      </c>
      <c r="AA3509" s="413">
        <v>56150</v>
      </c>
      <c r="AB3509" s="406">
        <v>1.4102657216809453E-2</v>
      </c>
      <c r="AC3509" s="406">
        <v>1.4048185452384567E-2</v>
      </c>
      <c r="AD3509" s="407">
        <f t="shared" si="117"/>
        <v>0.54471764424886615</v>
      </c>
    </row>
    <row r="3510" spans="20:30" x14ac:dyDescent="0.2">
      <c r="T3510" s="400" t="s">
        <v>36</v>
      </c>
      <c r="U3510" s="413">
        <v>56157</v>
      </c>
      <c r="V3510" s="406">
        <v>1.3791641579326617E-2</v>
      </c>
      <c r="W3510" s="406">
        <v>1.3791622225650607E-2</v>
      </c>
      <c r="X3510" s="407">
        <f t="shared" si="116"/>
        <v>1.9353676009026266E-4</v>
      </c>
      <c r="Z3510" s="400" t="s">
        <v>36</v>
      </c>
      <c r="AA3510" s="413">
        <v>56157</v>
      </c>
      <c r="AB3510" s="406">
        <v>1.4100594304333613E-2</v>
      </c>
      <c r="AC3510" s="406">
        <v>1.4046096468749811E-2</v>
      </c>
      <c r="AD3510" s="407">
        <f t="shared" si="117"/>
        <v>0.54497835583802379</v>
      </c>
    </row>
    <row r="3511" spans="20:30" x14ac:dyDescent="0.2">
      <c r="T3511" s="400" t="s">
        <v>36</v>
      </c>
      <c r="U3511" s="413">
        <v>56164</v>
      </c>
      <c r="V3511" s="406">
        <v>1.3780267142141436E-2</v>
      </c>
      <c r="W3511" s="406">
        <v>1.3780247924536677E-2</v>
      </c>
      <c r="X3511" s="407">
        <f t="shared" si="116"/>
        <v>1.9217604759272366E-4</v>
      </c>
      <c r="Z3511" s="400" t="s">
        <v>36</v>
      </c>
      <c r="AA3511" s="413">
        <v>56164</v>
      </c>
      <c r="AB3511" s="406">
        <v>1.409852082570064E-2</v>
      </c>
      <c r="AC3511" s="406">
        <v>1.4043998567144261E-2</v>
      </c>
      <c r="AD3511" s="407">
        <f t="shared" si="117"/>
        <v>0.54522258556378989</v>
      </c>
    </row>
    <row r="3512" spans="20:30" x14ac:dyDescent="0.2">
      <c r="T3512" s="400" t="s">
        <v>36</v>
      </c>
      <c r="U3512" s="413">
        <v>56171</v>
      </c>
      <c r="V3512" s="406">
        <v>1.3768452053268153E-2</v>
      </c>
      <c r="W3512" s="406">
        <v>1.3768433100182132E-2</v>
      </c>
      <c r="X3512" s="407">
        <f t="shared" si="116"/>
        <v>1.8953086020762067E-4</v>
      </c>
      <c r="Z3512" s="400" t="s">
        <v>36</v>
      </c>
      <c r="AA3512" s="413">
        <v>56171</v>
      </c>
      <c r="AB3512" s="406">
        <v>1.4096436767516853E-2</v>
      </c>
      <c r="AC3512" s="406">
        <v>1.4041891737577434E-2</v>
      </c>
      <c r="AD3512" s="407">
        <f t="shared" si="117"/>
        <v>0.54545029939418588</v>
      </c>
    </row>
    <row r="3513" spans="20:30" x14ac:dyDescent="0.2">
      <c r="T3513" s="400" t="s">
        <v>36</v>
      </c>
      <c r="U3513" s="413">
        <v>56178</v>
      </c>
      <c r="V3513" s="406">
        <v>1.3756195431226921E-2</v>
      </c>
      <c r="W3513" s="406">
        <v>1.375617687140817E-2</v>
      </c>
      <c r="X3513" s="407">
        <f t="shared" si="116"/>
        <v>1.8559818751318069E-4</v>
      </c>
      <c r="Z3513" s="400" t="s">
        <v>36</v>
      </c>
      <c r="AA3513" s="413">
        <v>56178</v>
      </c>
      <c r="AB3513" s="406">
        <v>1.4094342116365911E-2</v>
      </c>
      <c r="AC3513" s="406">
        <v>1.4039775970117213E-2</v>
      </c>
      <c r="AD3513" s="407">
        <f t="shared" si="117"/>
        <v>0.54566146248697867</v>
      </c>
    </row>
    <row r="3514" spans="20:30" x14ac:dyDescent="0.2">
      <c r="T3514" s="400" t="s">
        <v>36</v>
      </c>
      <c r="U3514" s="413">
        <v>56185</v>
      </c>
      <c r="V3514" s="406">
        <v>1.3743496394571933E-2</v>
      </c>
      <c r="W3514" s="406">
        <v>1.3743478357023737E-2</v>
      </c>
      <c r="X3514" s="407">
        <f t="shared" si="116"/>
        <v>1.8037548196389586E-4</v>
      </c>
      <c r="Z3514" s="400" t="s">
        <v>36</v>
      </c>
      <c r="AA3514" s="413">
        <v>56185</v>
      </c>
      <c r="AB3514" s="406">
        <v>1.4092236858865938E-2</v>
      </c>
      <c r="AC3514" s="406">
        <v>1.4037651254784921E-2</v>
      </c>
      <c r="AD3514" s="407">
        <f t="shared" si="117"/>
        <v>0.54585604081017203</v>
      </c>
    </row>
    <row r="3515" spans="20:30" x14ac:dyDescent="0.2">
      <c r="T3515" s="400" t="s">
        <v>36</v>
      </c>
      <c r="U3515" s="413">
        <v>56192</v>
      </c>
      <c r="V3515" s="406">
        <v>1.3730354061833467E-2</v>
      </c>
      <c r="W3515" s="406">
        <v>1.3730336675825435E-2</v>
      </c>
      <c r="X3515" s="407">
        <f t="shared" si="116"/>
        <v>1.7386008032554967E-4</v>
      </c>
      <c r="Z3515" s="400" t="s">
        <v>36</v>
      </c>
      <c r="AA3515" s="413">
        <v>56192</v>
      </c>
      <c r="AB3515" s="406">
        <v>1.4090120981588506E-2</v>
      </c>
      <c r="AC3515" s="406">
        <v>1.4035517581636363E-2</v>
      </c>
      <c r="AD3515" s="407">
        <f t="shared" si="117"/>
        <v>0.54603399952142873</v>
      </c>
    </row>
    <row r="3516" spans="20:30" x14ac:dyDescent="0.2">
      <c r="T3516" s="400" t="s">
        <v>36</v>
      </c>
      <c r="U3516" s="413">
        <v>56199</v>
      </c>
      <c r="V3516" s="406">
        <v>1.3716767551541664E-2</v>
      </c>
      <c r="W3516" s="406">
        <v>1.3716750946621325E-2</v>
      </c>
      <c r="X3516" s="407">
        <f t="shared" si="116"/>
        <v>1.6604920339766127E-4</v>
      </c>
      <c r="Z3516" s="400" t="s">
        <v>36</v>
      </c>
      <c r="AA3516" s="413">
        <v>56199</v>
      </c>
      <c r="AB3516" s="406">
        <v>1.4087994471140394E-2</v>
      </c>
      <c r="AC3516" s="406">
        <v>1.40333749406468E-2</v>
      </c>
      <c r="AD3516" s="407">
        <f t="shared" si="117"/>
        <v>0.54619530493594037</v>
      </c>
    </row>
    <row r="3517" spans="20:30" x14ac:dyDescent="0.2">
      <c r="T3517" s="400" t="s">
        <v>36</v>
      </c>
      <c r="U3517" s="413">
        <v>56206</v>
      </c>
      <c r="V3517" s="406">
        <v>1.3702735982237247E-2</v>
      </c>
      <c r="W3517" s="406">
        <v>1.3702720288206899E-2</v>
      </c>
      <c r="X3517" s="407">
        <f t="shared" si="116"/>
        <v>1.5694030347859766E-4</v>
      </c>
      <c r="Z3517" s="400" t="s">
        <v>36</v>
      </c>
      <c r="AA3517" s="413">
        <v>56206</v>
      </c>
      <c r="AB3517" s="406">
        <v>1.4085857314128047E-2</v>
      </c>
      <c r="AC3517" s="406">
        <v>1.4031223321930058E-2</v>
      </c>
      <c r="AD3517" s="407">
        <f t="shared" si="117"/>
        <v>0.54633992197988812</v>
      </c>
    </row>
    <row r="3518" spans="20:30" x14ac:dyDescent="0.2">
      <c r="T3518" s="400" t="s">
        <v>36</v>
      </c>
      <c r="U3518" s="413">
        <v>56213</v>
      </c>
      <c r="V3518" s="406">
        <v>1.3688258472460345E-2</v>
      </c>
      <c r="W3518" s="406">
        <v>1.3688243819388638E-2</v>
      </c>
      <c r="X3518" s="407">
        <f t="shared" si="116"/>
        <v>1.4653071707393384E-4</v>
      </c>
      <c r="Z3518" s="400" t="s">
        <v>36</v>
      </c>
      <c r="AA3518" s="413">
        <v>56213</v>
      </c>
      <c r="AB3518" s="406">
        <v>1.408370949711176E-2</v>
      </c>
      <c r="AC3518" s="406">
        <v>1.402906271548437E-2</v>
      </c>
      <c r="AD3518" s="407">
        <f t="shared" si="117"/>
        <v>0.54646781627389762</v>
      </c>
    </row>
    <row r="3519" spans="20:30" x14ac:dyDescent="0.2">
      <c r="T3519" s="400" t="s">
        <v>36</v>
      </c>
      <c r="U3519" s="413">
        <v>56220</v>
      </c>
      <c r="V3519" s="406">
        <v>1.3673334140726785E-2</v>
      </c>
      <c r="W3519" s="406">
        <v>1.3673320658960307E-2</v>
      </c>
      <c r="X3519" s="407">
        <f t="shared" si="116"/>
        <v>1.3481766477502211E-4</v>
      </c>
      <c r="Z3519" s="400" t="s">
        <v>36</v>
      </c>
      <c r="AA3519" s="413">
        <v>56220</v>
      </c>
      <c r="AB3519" s="406">
        <v>1.4081551006709374E-2</v>
      </c>
      <c r="AC3519" s="406">
        <v>1.4026893111342363E-2</v>
      </c>
      <c r="AD3519" s="407">
        <f t="shared" si="117"/>
        <v>0.54657895367011056</v>
      </c>
    </row>
    <row r="3520" spans="20:30" x14ac:dyDescent="0.2">
      <c r="T3520" s="400" t="s">
        <v>36</v>
      </c>
      <c r="U3520" s="413">
        <v>56227</v>
      </c>
      <c r="V3520" s="406">
        <v>1.3657962105575112E-2</v>
      </c>
      <c r="W3520" s="406">
        <v>1.3657949925749969E-2</v>
      </c>
      <c r="X3520" s="407">
        <f t="shared" si="116"/>
        <v>1.2179825143246448E-4</v>
      </c>
      <c r="Z3520" s="400" t="s">
        <v>36</v>
      </c>
      <c r="AA3520" s="413">
        <v>56227</v>
      </c>
      <c r="AB3520" s="406">
        <v>1.4079381829527631E-2</v>
      </c>
      <c r="AC3520" s="406">
        <v>1.40247144995603E-2</v>
      </c>
      <c r="AD3520" s="407">
        <f t="shared" si="117"/>
        <v>0.54667329967330802</v>
      </c>
    </row>
    <row r="3521" spans="20:30" x14ac:dyDescent="0.2">
      <c r="T3521" s="400" t="s">
        <v>36</v>
      </c>
      <c r="U3521" s="413">
        <v>56234</v>
      </c>
      <c r="V3521" s="406">
        <v>1.3642141485565813E-2</v>
      </c>
      <c r="W3521" s="406">
        <v>1.3642130738538177E-2</v>
      </c>
      <c r="X3521" s="407">
        <f t="shared" si="116"/>
        <v>1.0747027635871209E-4</v>
      </c>
      <c r="Z3521" s="400" t="s">
        <v>36</v>
      </c>
      <c r="AA3521" s="413">
        <v>56234</v>
      </c>
      <c r="AB3521" s="406">
        <v>1.4077201952138295E-2</v>
      </c>
      <c r="AC3521" s="406">
        <v>1.4022526870136311E-2</v>
      </c>
      <c r="AD3521" s="407">
        <f t="shared" si="117"/>
        <v>0.54675082001983888</v>
      </c>
    </row>
    <row r="3522" spans="20:30" x14ac:dyDescent="0.2">
      <c r="T3522" s="400" t="s">
        <v>36</v>
      </c>
      <c r="U3522" s="413">
        <v>56241</v>
      </c>
      <c r="V3522" s="406">
        <v>1.3625871399223348E-2</v>
      </c>
      <c r="W3522" s="406">
        <v>1.3625862216127355E-2</v>
      </c>
      <c r="X3522" s="407">
        <f t="shared" si="116"/>
        <v>9.1830959936950451E-5</v>
      </c>
      <c r="Z3522" s="400" t="s">
        <v>36</v>
      </c>
      <c r="AA3522" s="413">
        <v>56241</v>
      </c>
      <c r="AB3522" s="406">
        <v>1.4075011361159177E-2</v>
      </c>
      <c r="AC3522" s="406">
        <v>1.4020330213172456E-2</v>
      </c>
      <c r="AD3522" s="407">
        <f t="shared" si="117"/>
        <v>0.54681147986720968</v>
      </c>
    </row>
    <row r="3523" spans="20:30" x14ac:dyDescent="0.2">
      <c r="T3523" s="400" t="s">
        <v>36</v>
      </c>
      <c r="U3523" s="413">
        <v>56248</v>
      </c>
      <c r="V3523" s="406">
        <v>1.3609150965059944E-2</v>
      </c>
      <c r="W3523" s="406">
        <v>1.3609143477319265E-2</v>
      </c>
      <c r="X3523" s="407">
        <f t="shared" si="116"/>
        <v>7.4877406792267509E-5</v>
      </c>
      <c r="Z3523" s="400" t="s">
        <v>36</v>
      </c>
      <c r="AA3523" s="413">
        <v>56248</v>
      </c>
      <c r="AB3523" s="406">
        <v>1.4072810043150698E-2</v>
      </c>
      <c r="AC3523" s="406">
        <v>1.4018124518632375E-2</v>
      </c>
      <c r="AD3523" s="407">
        <f t="shared" si="117"/>
        <v>0.5468552451832337</v>
      </c>
    </row>
    <row r="3524" spans="20:30" x14ac:dyDescent="0.2">
      <c r="T3524" s="400" t="s">
        <v>36</v>
      </c>
      <c r="U3524" s="413">
        <v>56255</v>
      </c>
      <c r="V3524" s="406">
        <v>1.3591979301644201E-2</v>
      </c>
      <c r="W3524" s="406">
        <v>1.3591973640960481E-2</v>
      </c>
      <c r="X3524" s="407">
        <f t="shared" si="116"/>
        <v>5.6606837203765359E-5</v>
      </c>
      <c r="Z3524" s="400" t="s">
        <v>36</v>
      </c>
      <c r="AA3524" s="413">
        <v>56255</v>
      </c>
      <c r="AB3524" s="406">
        <v>1.4070597984742412E-2</v>
      </c>
      <c r="AC3524" s="406">
        <v>1.4015909776595151E-2</v>
      </c>
      <c r="AD3524" s="407">
        <f t="shared" si="117"/>
        <v>0.54688208147260498</v>
      </c>
    </row>
    <row r="3525" spans="20:30" x14ac:dyDescent="0.2">
      <c r="T3525" s="400" t="s">
        <v>36</v>
      </c>
      <c r="U3525" s="413">
        <v>56262</v>
      </c>
      <c r="V3525" s="406">
        <v>1.3574355527485609E-2</v>
      </c>
      <c r="W3525" s="406">
        <v>1.3574351825792169E-2</v>
      </c>
      <c r="X3525" s="407">
        <f t="shared" si="116"/>
        <v>3.701693439620013E-5</v>
      </c>
      <c r="Z3525" s="400" t="s">
        <v>36</v>
      </c>
      <c r="AA3525" s="413">
        <v>56262</v>
      </c>
      <c r="AB3525" s="406">
        <v>1.4068375172517612E-2</v>
      </c>
      <c r="AC3525" s="406">
        <v>1.4013685977093612E-2</v>
      </c>
      <c r="AD3525" s="407">
        <f t="shared" si="117"/>
        <v>0.54689195424000026</v>
      </c>
    </row>
    <row r="3526" spans="20:30" x14ac:dyDescent="0.2">
      <c r="T3526" s="400" t="s">
        <v>36</v>
      </c>
      <c r="U3526" s="413">
        <v>56269</v>
      </c>
      <c r="V3526" s="406">
        <v>1.3556278761138491E-2</v>
      </c>
      <c r="W3526" s="406">
        <v>1.3556277150646633E-2</v>
      </c>
      <c r="X3526" s="407">
        <f t="shared" si="116"/>
        <v>1.6104918579284977E-5</v>
      </c>
      <c r="Z3526" s="400" t="s">
        <v>36</v>
      </c>
      <c r="AA3526" s="413">
        <v>56269</v>
      </c>
      <c r="AB3526" s="406">
        <v>1.4066141593059479E-2</v>
      </c>
      <c r="AC3526" s="406">
        <v>1.4011453110148887E-2</v>
      </c>
      <c r="AD3526" s="407">
        <f t="shared" si="117"/>
        <v>0.54688482910592373</v>
      </c>
    </row>
    <row r="3527" spans="20:30" x14ac:dyDescent="0.2">
      <c r="T3527" s="400" t="s">
        <v>36</v>
      </c>
      <c r="U3527" s="413">
        <v>56276</v>
      </c>
      <c r="V3527" s="406">
        <v>1.3546947159520548E-2</v>
      </c>
      <c r="W3527" s="406">
        <v>1.3546946647834665E-2</v>
      </c>
      <c r="X3527" s="407">
        <f t="shared" si="116"/>
        <v>5.1168588290073647E-6</v>
      </c>
      <c r="Z3527" s="400" t="s">
        <v>36</v>
      </c>
      <c r="AA3527" s="413">
        <v>56276</v>
      </c>
      <c r="AB3527" s="406">
        <v>1.4063897232974637E-2</v>
      </c>
      <c r="AC3527" s="406">
        <v>1.4009211165805559E-2</v>
      </c>
      <c r="AD3527" s="407">
        <f t="shared" si="117"/>
        <v>0.54686067169077557</v>
      </c>
    </row>
    <row r="3528" spans="20:30" x14ac:dyDescent="0.2">
      <c r="T3528" s="400" t="s">
        <v>36</v>
      </c>
      <c r="U3528" s="413">
        <v>56283</v>
      </c>
      <c r="V3528" s="406">
        <v>1.3546662118788999E-2</v>
      </c>
      <c r="W3528" s="406">
        <v>1.3546661625345364E-2</v>
      </c>
      <c r="X3528" s="407">
        <f t="shared" ref="X3528:X3591" si="118">(V3528-W3528)*10000</f>
        <v>4.9344363491077292E-6</v>
      </c>
      <c r="Z3528" s="400" t="s">
        <v>36</v>
      </c>
      <c r="AA3528" s="413">
        <v>56283</v>
      </c>
      <c r="AB3528" s="406">
        <v>1.4061642078857848E-2</v>
      </c>
      <c r="AC3528" s="406">
        <v>1.4006960134107932E-2</v>
      </c>
      <c r="AD3528" s="407">
        <f t="shared" ref="AD3528:AD3591" si="119">(AB3528-AC3528)*10000</f>
        <v>0.54681944749916322</v>
      </c>
    </row>
    <row r="3529" spans="20:30" x14ac:dyDescent="0.2">
      <c r="T3529" s="400" t="s">
        <v>36</v>
      </c>
      <c r="U3529" s="413">
        <v>56290</v>
      </c>
      <c r="V3529" s="406">
        <v>1.3546375517324728E-2</v>
      </c>
      <c r="W3529" s="406">
        <v>1.354637504230854E-2</v>
      </c>
      <c r="X3529" s="407">
        <f t="shared" si="118"/>
        <v>4.7501618784251409E-6</v>
      </c>
      <c r="Z3529" s="400" t="s">
        <v>36</v>
      </c>
      <c r="AA3529" s="413">
        <v>56290</v>
      </c>
      <c r="AB3529" s="406">
        <v>1.4059376117315465E-2</v>
      </c>
      <c r="AC3529" s="406">
        <v>1.4004700005100318E-2</v>
      </c>
      <c r="AD3529" s="407">
        <f t="shared" si="119"/>
        <v>0.54676112215146921</v>
      </c>
    </row>
    <row r="3530" spans="20:30" x14ac:dyDescent="0.2">
      <c r="T3530" s="400" t="s">
        <v>36</v>
      </c>
      <c r="U3530" s="413">
        <v>56297</v>
      </c>
      <c r="V3530" s="406">
        <v>1.3546087352859138E-2</v>
      </c>
      <c r="W3530" s="406">
        <v>1.3546086896478751E-2</v>
      </c>
      <c r="X3530" s="407">
        <f t="shared" si="118"/>
        <v>4.5638038660700264E-6</v>
      </c>
      <c r="Z3530" s="400" t="s">
        <v>36</v>
      </c>
      <c r="AA3530" s="413">
        <v>56297</v>
      </c>
      <c r="AB3530" s="406">
        <v>1.4057099334919311E-2</v>
      </c>
      <c r="AC3530" s="406">
        <v>1.4002430768757786E-2</v>
      </c>
      <c r="AD3530" s="407">
        <f t="shared" si="119"/>
        <v>0.5466856616152469</v>
      </c>
    </row>
    <row r="3531" spans="20:30" x14ac:dyDescent="0.2">
      <c r="T3531" s="400" t="s">
        <v>36</v>
      </c>
      <c r="U3531" s="413">
        <v>56304</v>
      </c>
      <c r="V3531" s="406">
        <v>1.3545797623169729E-2</v>
      </c>
      <c r="W3531" s="406">
        <v>1.3545797185587191E-2</v>
      </c>
      <c r="X3531" s="407">
        <f t="shared" si="118"/>
        <v>4.3758253791270629E-6</v>
      </c>
      <c r="Z3531" s="400" t="s">
        <v>36</v>
      </c>
      <c r="AA3531" s="413">
        <v>56304</v>
      </c>
      <c r="AB3531" s="406">
        <v>1.4054811718264145E-2</v>
      </c>
      <c r="AC3531" s="406">
        <v>1.4000152415205662E-2</v>
      </c>
      <c r="AD3531" s="407">
        <f t="shared" si="119"/>
        <v>0.54659303058483122</v>
      </c>
    </row>
    <row r="3532" spans="20:30" x14ac:dyDescent="0.2">
      <c r="T3532" s="400" t="s">
        <v>36</v>
      </c>
      <c r="U3532" s="413">
        <v>56311</v>
      </c>
      <c r="V3532" s="406">
        <v>1.3545506325964541E-2</v>
      </c>
      <c r="W3532" s="406">
        <v>1.3545505907365054E-2</v>
      </c>
      <c r="X3532" s="407">
        <f t="shared" si="118"/>
        <v>4.1859948667066771E-6</v>
      </c>
      <c r="Z3532" s="400" t="s">
        <v>36</v>
      </c>
      <c r="AA3532" s="413">
        <v>56311</v>
      </c>
      <c r="AB3532" s="406">
        <v>1.4052513253967849E-2</v>
      </c>
      <c r="AC3532" s="406">
        <v>1.3997864934407198E-2</v>
      </c>
      <c r="AD3532" s="407">
        <f t="shared" si="119"/>
        <v>0.54648319560651404</v>
      </c>
    </row>
    <row r="3533" spans="20:30" x14ac:dyDescent="0.2">
      <c r="T3533" s="400" t="s">
        <v>36</v>
      </c>
      <c r="U3533" s="413">
        <v>56318</v>
      </c>
      <c r="V3533" s="406">
        <v>1.3545213459009721E-2</v>
      </c>
      <c r="W3533" s="406">
        <v>1.3545213059578488E-2</v>
      </c>
      <c r="X3533" s="407">
        <f t="shared" si="118"/>
        <v>3.9943123288088689E-6</v>
      </c>
      <c r="Z3533" s="400" t="s">
        <v>36</v>
      </c>
      <c r="AA3533" s="413">
        <v>56318</v>
      </c>
      <c r="AB3533" s="406">
        <v>1.4050203928625396E-2</v>
      </c>
      <c r="AC3533" s="406">
        <v>1.399556831646479E-2</v>
      </c>
      <c r="AD3533" s="407">
        <f t="shared" si="119"/>
        <v>0.54635612160605984</v>
      </c>
    </row>
    <row r="3534" spans="20:30" x14ac:dyDescent="0.2">
      <c r="T3534" s="400" t="s">
        <v>36</v>
      </c>
      <c r="U3534" s="413">
        <v>56325</v>
      </c>
      <c r="V3534" s="406">
        <v>1.3544919020036478E-2</v>
      </c>
      <c r="W3534" s="406">
        <v>1.3544918639970272E-2</v>
      </c>
      <c r="X3534" s="407">
        <f t="shared" si="118"/>
        <v>3.8006620593777907E-6</v>
      </c>
      <c r="Z3534" s="400" t="s">
        <v>36</v>
      </c>
      <c r="AA3534" s="413">
        <v>56325</v>
      </c>
      <c r="AB3534" s="406">
        <v>1.404788372878522E-2</v>
      </c>
      <c r="AC3534" s="406">
        <v>1.3993262551353278E-2</v>
      </c>
      <c r="AD3534" s="407">
        <f t="shared" si="119"/>
        <v>0.54621177431941892</v>
      </c>
    </row>
    <row r="3535" spans="20:30" x14ac:dyDescent="0.2">
      <c r="T3535" s="400" t="s">
        <v>36</v>
      </c>
      <c r="U3535" s="413">
        <v>56332</v>
      </c>
      <c r="V3535" s="406">
        <v>1.3544623006799194E-2</v>
      </c>
      <c r="W3535" s="406">
        <v>1.3544622646260064E-2</v>
      </c>
      <c r="X3535" s="407">
        <f t="shared" si="118"/>
        <v>3.6053912980116287E-6</v>
      </c>
      <c r="Z3535" s="400" t="s">
        <v>36</v>
      </c>
      <c r="AA3535" s="413">
        <v>56332</v>
      </c>
      <c r="AB3535" s="406">
        <v>1.4045552641099945E-2</v>
      </c>
      <c r="AC3535" s="406">
        <v>1.3990947629128543E-2</v>
      </c>
      <c r="AD3535" s="407">
        <f t="shared" si="119"/>
        <v>0.54605011971402273</v>
      </c>
    </row>
    <row r="3536" spans="20:30" x14ac:dyDescent="0.2">
      <c r="T3536" s="400" t="s">
        <v>36</v>
      </c>
      <c r="U3536" s="413">
        <v>56339</v>
      </c>
      <c r="V3536" s="406">
        <v>1.3544325417029069E-2</v>
      </c>
      <c r="W3536" s="406">
        <v>1.3544325076236945E-2</v>
      </c>
      <c r="X3536" s="407">
        <f t="shared" si="118"/>
        <v>3.4079212368753886E-6</v>
      </c>
      <c r="Z3536" s="400" t="s">
        <v>36</v>
      </c>
      <c r="AA3536" s="413">
        <v>56339</v>
      </c>
      <c r="AB3536" s="406">
        <v>1.4043210652141142E-2</v>
      </c>
      <c r="AC3536" s="406">
        <v>1.3988623539858004E-2</v>
      </c>
      <c r="AD3536" s="407">
        <f t="shared" si="119"/>
        <v>0.54587112283137684</v>
      </c>
    </row>
    <row r="3537" spans="20:30" x14ac:dyDescent="0.2">
      <c r="T3537" s="400" t="s">
        <v>36</v>
      </c>
      <c r="U3537" s="413">
        <v>56346</v>
      </c>
      <c r="V3537" s="406">
        <v>1.3544026248469128E-2</v>
      </c>
      <c r="W3537" s="406">
        <v>1.3544025927609209E-2</v>
      </c>
      <c r="X3537" s="407">
        <f t="shared" si="118"/>
        <v>3.2085991849561957E-6</v>
      </c>
      <c r="Z3537" s="400" t="s">
        <v>36</v>
      </c>
      <c r="AA3537" s="413">
        <v>56346</v>
      </c>
      <c r="AB3537" s="406">
        <v>1.4040857748503758E-2</v>
      </c>
      <c r="AC3537" s="406">
        <v>1.3986290273539878E-2</v>
      </c>
      <c r="AD3537" s="407">
        <f t="shared" si="119"/>
        <v>0.54567474963879148</v>
      </c>
    </row>
    <row r="3538" spans="20:30" x14ac:dyDescent="0.2">
      <c r="T3538" s="400" t="s">
        <v>36</v>
      </c>
      <c r="U3538" s="413">
        <v>56353</v>
      </c>
      <c r="V3538" s="406">
        <v>1.3543725498873645E-2</v>
      </c>
      <c r="W3538" s="406">
        <v>1.3543725198096407E-2</v>
      </c>
      <c r="X3538" s="407">
        <f t="shared" si="118"/>
        <v>3.0077723818522362E-6</v>
      </c>
      <c r="Z3538" s="400" t="s">
        <v>36</v>
      </c>
      <c r="AA3538" s="413">
        <v>56353</v>
      </c>
      <c r="AB3538" s="406">
        <v>1.4038493916770846E-2</v>
      </c>
      <c r="AC3538" s="406">
        <v>1.3983947820218346E-2</v>
      </c>
      <c r="AD3538" s="407">
        <f t="shared" si="119"/>
        <v>0.54546096552499435</v>
      </c>
    </row>
    <row r="3539" spans="20:30" x14ac:dyDescent="0.2">
      <c r="T3539" s="400" t="s">
        <v>36</v>
      </c>
      <c r="U3539" s="413">
        <v>56360</v>
      </c>
      <c r="V3539" s="406">
        <v>1.3543423165985466E-2</v>
      </c>
      <c r="W3539" s="406">
        <v>1.3543422885510836E-2</v>
      </c>
      <c r="X3539" s="407">
        <f t="shared" si="118"/>
        <v>2.8047462963254333E-6</v>
      </c>
      <c r="Z3539" s="400" t="s">
        <v>36</v>
      </c>
      <c r="AA3539" s="413">
        <v>56360</v>
      </c>
      <c r="AB3539" s="406">
        <v>1.4036119143548726E-2</v>
      </c>
      <c r="AC3539" s="406">
        <v>1.3981596169937726E-2</v>
      </c>
      <c r="AD3539" s="407">
        <f t="shared" si="119"/>
        <v>0.54522973611000403</v>
      </c>
    </row>
    <row r="3540" spans="20:30" x14ac:dyDescent="0.2">
      <c r="T3540" s="400" t="s">
        <v>36</v>
      </c>
      <c r="U3540" s="413">
        <v>56367</v>
      </c>
      <c r="V3540" s="406">
        <v>1.354311924754751E-2</v>
      </c>
      <c r="W3540" s="406">
        <v>1.3543118987537534E-2</v>
      </c>
      <c r="X3540" s="407">
        <f t="shared" si="118"/>
        <v>2.6000997535580161E-6</v>
      </c>
      <c r="Z3540" s="400" t="s">
        <v>36</v>
      </c>
      <c r="AA3540" s="413">
        <v>56367</v>
      </c>
      <c r="AB3540" s="406">
        <v>1.4033733415443802E-2</v>
      </c>
      <c r="AC3540" s="406">
        <v>1.397923531275398E-2</v>
      </c>
      <c r="AD3540" s="407">
        <f t="shared" si="119"/>
        <v>0.5449810268982197</v>
      </c>
    </row>
    <row r="3541" spans="20:30" x14ac:dyDescent="0.2">
      <c r="T3541" s="400" t="s">
        <v>36</v>
      </c>
      <c r="U3541" s="413">
        <v>56374</v>
      </c>
      <c r="V3541" s="406">
        <v>1.3542813741291036E-2</v>
      </c>
      <c r="W3541" s="406">
        <v>1.3542813501954071E-2</v>
      </c>
      <c r="X3541" s="407">
        <f t="shared" si="118"/>
        <v>2.393369651770838E-6</v>
      </c>
      <c r="Z3541" s="400" t="s">
        <v>36</v>
      </c>
      <c r="AA3541" s="413">
        <v>56374</v>
      </c>
      <c r="AB3541" s="406">
        <v>1.4031336719039224E-2</v>
      </c>
      <c r="AC3541" s="406">
        <v>1.3976865238641967E-2</v>
      </c>
      <c r="AD3541" s="407">
        <f t="shared" si="119"/>
        <v>0.54471480397257077</v>
      </c>
    </row>
    <row r="3542" spans="20:30" x14ac:dyDescent="0.2">
      <c r="T3542" s="400" t="s">
        <v>36</v>
      </c>
      <c r="U3542" s="413">
        <v>56381</v>
      </c>
      <c r="V3542" s="406">
        <v>1.3542506644970387E-2</v>
      </c>
      <c r="W3542" s="406">
        <v>1.3542506426491631E-2</v>
      </c>
      <c r="X3542" s="407">
        <f t="shared" si="118"/>
        <v>2.1847875592007071E-6</v>
      </c>
      <c r="Z3542" s="400" t="s">
        <v>36</v>
      </c>
      <c r="AA3542" s="413">
        <v>56381</v>
      </c>
      <c r="AB3542" s="406">
        <v>1.4028929040929648E-2</v>
      </c>
      <c r="AC3542" s="406">
        <v>1.3974485937692202E-2</v>
      </c>
      <c r="AD3542" s="407">
        <f t="shared" si="119"/>
        <v>0.54443103237445878</v>
      </c>
    </row>
    <row r="3543" spans="20:30" x14ac:dyDescent="0.2">
      <c r="T3543" s="400" t="s">
        <v>36</v>
      </c>
      <c r="U3543" s="413">
        <v>56388</v>
      </c>
      <c r="V3543" s="406">
        <v>1.3542197956316828E-2</v>
      </c>
      <c r="W3543" s="406">
        <v>1.3542197758893058E-2</v>
      </c>
      <c r="X3543" s="407">
        <f t="shared" si="118"/>
        <v>1.9742377004028366E-6</v>
      </c>
      <c r="Z3543" s="400" t="s">
        <v>36</v>
      </c>
      <c r="AA3543" s="413">
        <v>56388</v>
      </c>
      <c r="AB3543" s="406">
        <v>1.4026510367709773E-2</v>
      </c>
      <c r="AC3543" s="406">
        <v>1.3972097399925821E-2</v>
      </c>
      <c r="AD3543" s="407">
        <f t="shared" si="119"/>
        <v>0.54412967783952149</v>
      </c>
    </row>
    <row r="3544" spans="20:30" x14ac:dyDescent="0.2">
      <c r="T3544" s="400" t="s">
        <v>36</v>
      </c>
      <c r="U3544" s="413">
        <v>56395</v>
      </c>
      <c r="V3544" s="406">
        <v>1.3541887673119618E-2</v>
      </c>
      <c r="W3544" s="406">
        <v>1.3541887496924455E-2</v>
      </c>
      <c r="X3544" s="407">
        <f t="shared" si="118"/>
        <v>1.7619516262668E-6</v>
      </c>
      <c r="Z3544" s="400" t="s">
        <v>36</v>
      </c>
      <c r="AA3544" s="413">
        <v>56395</v>
      </c>
      <c r="AB3544" s="406">
        <v>1.4024080685974438E-2</v>
      </c>
      <c r="AC3544" s="406">
        <v>1.396969961539881E-2</v>
      </c>
      <c r="AD3544" s="407">
        <f t="shared" si="119"/>
        <v>0.54381070575627855</v>
      </c>
    </row>
    <row r="3545" spans="20:30" x14ac:dyDescent="0.2">
      <c r="T3545" s="400" t="s">
        <v>36</v>
      </c>
      <c r="U3545" s="413">
        <v>56402</v>
      </c>
      <c r="V3545" s="406">
        <v>1.3541575793052025E-2</v>
      </c>
      <c r="W3545" s="406">
        <v>1.3541575638282248E-2</v>
      </c>
      <c r="X3545" s="407">
        <f t="shared" si="118"/>
        <v>1.5476977685557891E-6</v>
      </c>
      <c r="Z3545" s="400" t="s">
        <v>36</v>
      </c>
      <c r="AA3545" s="413">
        <v>56402</v>
      </c>
      <c r="AB3545" s="406">
        <v>1.4021639982306636E-2</v>
      </c>
      <c r="AC3545" s="406">
        <v>1.3967292574097444E-2</v>
      </c>
      <c r="AD3545" s="407">
        <f t="shared" si="119"/>
        <v>0.54347408209191872</v>
      </c>
    </row>
    <row r="3546" spans="20:30" x14ac:dyDescent="0.2">
      <c r="T3546" s="400" t="s">
        <v>36</v>
      </c>
      <c r="U3546" s="413">
        <v>56409</v>
      </c>
      <c r="V3546" s="406">
        <v>1.3541262313891616E-2</v>
      </c>
      <c r="W3546" s="406">
        <v>1.3541262180744005E-2</v>
      </c>
      <c r="X3546" s="407">
        <f t="shared" si="118"/>
        <v>1.3314761099225692E-6</v>
      </c>
      <c r="Z3546" s="400" t="s">
        <v>36</v>
      </c>
      <c r="AA3546" s="413">
        <v>56409</v>
      </c>
      <c r="AB3546" s="406">
        <v>1.4019188243347351E-2</v>
      </c>
      <c r="AC3546" s="406">
        <v>1.3964876266112295E-2</v>
      </c>
      <c r="AD3546" s="407">
        <f t="shared" si="119"/>
        <v>0.54311977235056363</v>
      </c>
    </row>
    <row r="3547" spans="20:30" x14ac:dyDescent="0.2">
      <c r="T3547" s="400" t="s">
        <v>36</v>
      </c>
      <c r="U3547" s="413">
        <v>56416</v>
      </c>
      <c r="V3547" s="406">
        <v>1.3540947233416038E-2</v>
      </c>
      <c r="W3547" s="406">
        <v>1.3540947122052636E-2</v>
      </c>
      <c r="X3547" s="407">
        <f t="shared" si="118"/>
        <v>1.1136340113959697E-6</v>
      </c>
      <c r="Z3547" s="400" t="s">
        <v>36</v>
      </c>
      <c r="AA3547" s="413">
        <v>56416</v>
      </c>
      <c r="AB3547" s="406">
        <v>1.4016725455633474E-2</v>
      </c>
      <c r="AC3547" s="406">
        <v>1.3962450681441408E-2</v>
      </c>
      <c r="AD3547" s="407">
        <f t="shared" si="119"/>
        <v>0.54274774192066344</v>
      </c>
    </row>
    <row r="3548" spans="20:30" x14ac:dyDescent="0.2">
      <c r="T3548" s="400" t="s">
        <v>36</v>
      </c>
      <c r="U3548" s="413">
        <v>56423</v>
      </c>
      <c r="V3548" s="406">
        <v>1.3540630549298672E-2</v>
      </c>
      <c r="W3548" s="406">
        <v>1.3540630459939411E-2</v>
      </c>
      <c r="X3548" s="407">
        <f t="shared" si="118"/>
        <v>8.9359261309929217E-7</v>
      </c>
      <c r="Z3548" s="400" t="s">
        <v>36</v>
      </c>
      <c r="AA3548" s="413">
        <v>56423</v>
      </c>
      <c r="AB3548" s="406">
        <v>1.401425160579439E-2</v>
      </c>
      <c r="AC3548" s="406">
        <v>1.3960015810152188E-2</v>
      </c>
      <c r="AD3548" s="407">
        <f t="shared" si="119"/>
        <v>0.54235795642202866</v>
      </c>
    </row>
    <row r="3549" spans="20:30" x14ac:dyDescent="0.2">
      <c r="T3549" s="400" t="s">
        <v>36</v>
      </c>
      <c r="U3549" s="413">
        <v>56430</v>
      </c>
      <c r="V3549" s="406">
        <v>1.3540312259328625E-2</v>
      </c>
      <c r="W3549" s="406">
        <v>1.3540312192170277E-2</v>
      </c>
      <c r="X3549" s="407">
        <f t="shared" si="118"/>
        <v>6.7158348326934458E-7</v>
      </c>
      <c r="Z3549" s="400" t="s">
        <v>36</v>
      </c>
      <c r="AA3549" s="413">
        <v>56430</v>
      </c>
      <c r="AB3549" s="406">
        <v>1.4011766680401567E-2</v>
      </c>
      <c r="AC3549" s="406">
        <v>1.3957571642254122E-2</v>
      </c>
      <c r="AD3549" s="407">
        <f t="shared" si="119"/>
        <v>0.54195038147445207</v>
      </c>
    </row>
    <row r="3550" spans="20:30" x14ac:dyDescent="0.2">
      <c r="T3550" s="400" t="s">
        <v>36</v>
      </c>
      <c r="U3550" s="413">
        <v>56437</v>
      </c>
      <c r="V3550" s="406">
        <v>1.3539992361248615E-2</v>
      </c>
      <c r="W3550" s="406">
        <v>1.3539992316464806E-2</v>
      </c>
      <c r="X3550" s="407">
        <f t="shared" si="118"/>
        <v>4.4783808605952657E-7</v>
      </c>
      <c r="Z3550" s="400" t="s">
        <v>36</v>
      </c>
      <c r="AA3550" s="413">
        <v>56437</v>
      </c>
      <c r="AB3550" s="406">
        <v>1.4009270666084256E-2</v>
      </c>
      <c r="AC3550" s="406">
        <v>1.3955118167779749E-2</v>
      </c>
      <c r="AD3550" s="407">
        <f t="shared" si="119"/>
        <v>0.54152498304507057</v>
      </c>
    </row>
    <row r="3551" spans="20:30" x14ac:dyDescent="0.2">
      <c r="T3551" s="400" t="s">
        <v>36</v>
      </c>
      <c r="U3551" s="413">
        <v>56444</v>
      </c>
      <c r="V3551" s="406">
        <v>1.3539670852801678E-2</v>
      </c>
      <c r="W3551" s="406">
        <v>1.353967083057761E-2</v>
      </c>
      <c r="X3551" s="407">
        <f t="shared" si="118"/>
        <v>2.2224068071952097E-7</v>
      </c>
      <c r="Z3551" s="400" t="s">
        <v>36</v>
      </c>
      <c r="AA3551" s="413">
        <v>56444</v>
      </c>
      <c r="AB3551" s="406">
        <v>1.4006763549414148E-2</v>
      </c>
      <c r="AC3551" s="406">
        <v>1.3952655376808242E-2</v>
      </c>
      <c r="AD3551" s="407">
        <f t="shared" si="119"/>
        <v>0.54108172605905891</v>
      </c>
    </row>
    <row r="3552" spans="20:30" x14ac:dyDescent="0.2">
      <c r="T3552" s="400" t="s">
        <v>36</v>
      </c>
      <c r="U3552" s="413">
        <v>56451</v>
      </c>
      <c r="V3552" s="406">
        <v>1.3539347731707502E-2</v>
      </c>
      <c r="W3552" s="406">
        <v>1.3539347732251529E-2</v>
      </c>
      <c r="X3552" s="407">
        <f t="shared" si="118"/>
        <v>-5.4402662930108647E-9</v>
      </c>
      <c r="Z3552" s="400" t="s">
        <v>36</v>
      </c>
      <c r="AA3552" s="413">
        <v>56451</v>
      </c>
      <c r="AB3552" s="406">
        <v>1.4004245316985875E-2</v>
      </c>
      <c r="AC3552" s="406">
        <v>1.3950183259325948E-2</v>
      </c>
      <c r="AD3552" s="407">
        <f t="shared" si="119"/>
        <v>0.54062057659927731</v>
      </c>
    </row>
    <row r="3553" spans="20:30" x14ac:dyDescent="0.2">
      <c r="T3553" s="400" t="s">
        <v>36</v>
      </c>
      <c r="U3553" s="413">
        <v>56458</v>
      </c>
      <c r="V3553" s="406">
        <v>1.3539022995720341E-2</v>
      </c>
      <c r="W3553" s="406">
        <v>1.3539023019217659E-2</v>
      </c>
      <c r="X3553" s="407">
        <f t="shared" si="118"/>
        <v>-2.3497318674126078E-7</v>
      </c>
      <c r="Z3553" s="400" t="s">
        <v>36</v>
      </c>
      <c r="AA3553" s="413">
        <v>56458</v>
      </c>
      <c r="AB3553" s="406">
        <v>1.4001715955393889E-2</v>
      </c>
      <c r="AC3553" s="406">
        <v>1.3947701805411654E-2</v>
      </c>
      <c r="AD3553" s="407">
        <f t="shared" si="119"/>
        <v>0.5401414998223476</v>
      </c>
    </row>
    <row r="3554" spans="20:30" x14ac:dyDescent="0.2">
      <c r="T3554" s="400" t="s">
        <v>36</v>
      </c>
      <c r="U3554" s="413">
        <v>56465</v>
      </c>
      <c r="V3554" s="406">
        <v>1.3538696642617764E-2</v>
      </c>
      <c r="W3554" s="406">
        <v>1.3538696689253579E-2</v>
      </c>
      <c r="X3554" s="407">
        <f t="shared" si="118"/>
        <v>-4.663581500141678E-7</v>
      </c>
      <c r="Z3554" s="400" t="s">
        <v>36</v>
      </c>
      <c r="AA3554" s="413">
        <v>56465</v>
      </c>
      <c r="AB3554" s="406">
        <v>1.3999175451244376E-2</v>
      </c>
      <c r="AC3554" s="406">
        <v>1.3945211005040129E-2</v>
      </c>
      <c r="AD3554" s="407">
        <f t="shared" si="119"/>
        <v>0.53964446204247252</v>
      </c>
    </row>
    <row r="3555" spans="20:30" x14ac:dyDescent="0.2">
      <c r="T3555" s="400" t="s">
        <v>36</v>
      </c>
      <c r="U3555" s="413">
        <v>56472</v>
      </c>
      <c r="V3555" s="406">
        <v>1.3538368670096463E-2</v>
      </c>
      <c r="W3555" s="406">
        <v>1.3538368740067546E-2</v>
      </c>
      <c r="X3555" s="407">
        <f t="shared" si="118"/>
        <v>-6.9971082747311009E-7</v>
      </c>
      <c r="Z3555" s="400" t="s">
        <v>36</v>
      </c>
      <c r="AA3555" s="413">
        <v>56472</v>
      </c>
      <c r="AB3555" s="406">
        <v>1.3996623791132097E-2</v>
      </c>
      <c r="AC3555" s="406">
        <v>1.3942710848336761E-2</v>
      </c>
      <c r="AD3555" s="407">
        <f t="shared" si="119"/>
        <v>0.53912942795336305</v>
      </c>
    </row>
    <row r="3556" spans="20:30" x14ac:dyDescent="0.2">
      <c r="T3556" s="400" t="s">
        <v>36</v>
      </c>
      <c r="U3556" s="413">
        <v>56479</v>
      </c>
      <c r="V3556" s="406">
        <v>1.3538039075922345E-2</v>
      </c>
      <c r="W3556" s="406">
        <v>1.35380391694139E-2</v>
      </c>
      <c r="X3556" s="407">
        <f t="shared" si="118"/>
        <v>-9.3491554775670949E-7</v>
      </c>
      <c r="Z3556" s="400" t="s">
        <v>36</v>
      </c>
      <c r="AA3556" s="413">
        <v>56479</v>
      </c>
      <c r="AB3556" s="406">
        <v>1.3994060961628413E-2</v>
      </c>
      <c r="AC3556" s="406">
        <v>1.3940201325253077E-2</v>
      </c>
      <c r="AD3556" s="407">
        <f t="shared" si="119"/>
        <v>0.53859636375335962</v>
      </c>
    </row>
    <row r="3557" spans="20:30" x14ac:dyDescent="0.2">
      <c r="T3557" s="400" t="s">
        <v>36</v>
      </c>
      <c r="U3557" s="413">
        <v>56486</v>
      </c>
      <c r="V3557" s="406">
        <v>1.353770785783825E-2</v>
      </c>
      <c r="W3557" s="406">
        <v>1.353770797504705E-2</v>
      </c>
      <c r="X3557" s="407">
        <f t="shared" si="118"/>
        <v>-1.1720879995735789E-6</v>
      </c>
      <c r="Z3557" s="400" t="s">
        <v>36</v>
      </c>
      <c r="AA3557" s="413">
        <v>56486</v>
      </c>
      <c r="AB3557" s="406">
        <v>1.399148694935105E-2</v>
      </c>
      <c r="AC3557" s="406">
        <v>1.393768242589114E-2</v>
      </c>
      <c r="AD3557" s="407">
        <f t="shared" si="119"/>
        <v>0.53804523459910147</v>
      </c>
    </row>
    <row r="3558" spans="20:30" x14ac:dyDescent="0.2">
      <c r="T3558" s="400" t="s">
        <v>36</v>
      </c>
      <c r="U3558" s="413">
        <v>56493</v>
      </c>
      <c r="V3558" s="406">
        <v>1.353737501357544E-2</v>
      </c>
      <c r="W3558" s="406">
        <v>1.3537375154709836E-2</v>
      </c>
      <c r="X3558" s="407">
        <f t="shared" si="118"/>
        <v>-1.411343958368505E-6</v>
      </c>
      <c r="Z3558" s="400" t="s">
        <v>36</v>
      </c>
      <c r="AA3558" s="413">
        <v>56493</v>
      </c>
      <c r="AB3558" s="406">
        <v>1.3988901740894578E-2</v>
      </c>
      <c r="AC3558" s="406">
        <v>1.3935154140225694E-2</v>
      </c>
      <c r="AD3558" s="407">
        <f t="shared" si="119"/>
        <v>0.53747600668884243</v>
      </c>
    </row>
    <row r="3559" spans="20:30" x14ac:dyDescent="0.2">
      <c r="T3559" s="400" t="s">
        <v>36</v>
      </c>
      <c r="U3559" s="413">
        <v>56500</v>
      </c>
      <c r="V3559" s="406">
        <v>1.353704054087683E-2</v>
      </c>
      <c r="W3559" s="406">
        <v>1.3537040706145176E-2</v>
      </c>
      <c r="X3559" s="407">
        <f t="shared" si="118"/>
        <v>-1.6526834588359574E-6</v>
      </c>
      <c r="Z3559" s="400" t="s">
        <v>36</v>
      </c>
      <c r="AA3559" s="413">
        <v>56500</v>
      </c>
      <c r="AB3559" s="406">
        <v>1.3986305322842067E-2</v>
      </c>
      <c r="AC3559" s="406">
        <v>1.3932616458347294E-2</v>
      </c>
      <c r="AD3559" s="407">
        <f t="shared" si="119"/>
        <v>0.53688864494772293</v>
      </c>
    </row>
    <row r="3560" spans="20:30" x14ac:dyDescent="0.2">
      <c r="T3560" s="400" t="s">
        <v>36</v>
      </c>
      <c r="U3560" s="413">
        <v>56507</v>
      </c>
      <c r="V3560" s="406">
        <v>1.3536704437531402E-2</v>
      </c>
      <c r="W3560" s="406">
        <v>1.3536704627072595E-2</v>
      </c>
      <c r="X3560" s="407">
        <f t="shared" si="118"/>
        <v>-1.8954119350433896E-6</v>
      </c>
      <c r="Z3560" s="400" t="s">
        <v>36</v>
      </c>
      <c r="AA3560" s="413">
        <v>56507</v>
      </c>
      <c r="AB3560" s="406">
        <v>1.3983697681799474E-2</v>
      </c>
      <c r="AC3560" s="406">
        <v>1.3930069370265233E-2</v>
      </c>
      <c r="AD3560" s="407">
        <f t="shared" si="119"/>
        <v>0.53628311534241124</v>
      </c>
    </row>
    <row r="3561" spans="20:30" x14ac:dyDescent="0.2">
      <c r="T3561" s="400" t="s">
        <v>36</v>
      </c>
      <c r="U3561" s="413">
        <v>56514</v>
      </c>
      <c r="V3561" s="406">
        <v>1.3536366701212539E-2</v>
      </c>
      <c r="W3561" s="406">
        <v>1.3536366915269656E-2</v>
      </c>
      <c r="X3561" s="407">
        <f t="shared" si="118"/>
        <v>-2.1405711751742995E-6</v>
      </c>
      <c r="Z3561" s="400" t="s">
        <v>36</v>
      </c>
      <c r="AA3561" s="413">
        <v>56514</v>
      </c>
      <c r="AB3561" s="406">
        <v>1.3981078804349774E-2</v>
      </c>
      <c r="AC3561" s="406">
        <v>1.3927512866012098E-2</v>
      </c>
      <c r="AD3561" s="407">
        <f t="shared" si="119"/>
        <v>0.53565938337675134</v>
      </c>
    </row>
    <row r="3562" spans="20:30" x14ac:dyDescent="0.2">
      <c r="T3562" s="400" t="s">
        <v>36</v>
      </c>
      <c r="U3562" s="413">
        <v>56521</v>
      </c>
      <c r="V3562" s="406">
        <v>1.3536027329709615E-2</v>
      </c>
      <c r="W3562" s="406">
        <v>1.3536027568456283E-2</v>
      </c>
      <c r="X3562" s="407">
        <f t="shared" si="118"/>
        <v>-2.3874666826850799E-6</v>
      </c>
      <c r="Z3562" s="400" t="s">
        <v>36</v>
      </c>
      <c r="AA3562" s="413">
        <v>56521</v>
      </c>
      <c r="AB3562" s="406">
        <v>1.3978448677099303E-2</v>
      </c>
      <c r="AC3562" s="406">
        <v>1.3924946935655441E-2</v>
      </c>
      <c r="AD3562" s="407">
        <f t="shared" si="119"/>
        <v>0.53501741443862105</v>
      </c>
    </row>
    <row r="3563" spans="20:30" x14ac:dyDescent="0.2">
      <c r="T3563" s="400" t="s">
        <v>36</v>
      </c>
      <c r="U3563" s="413">
        <v>56528</v>
      </c>
      <c r="V3563" s="406">
        <v>1.3535686320753578E-2</v>
      </c>
      <c r="W3563" s="406">
        <v>1.3535686584398148E-2</v>
      </c>
      <c r="X3563" s="407">
        <f t="shared" si="118"/>
        <v>-2.636445697173917E-6</v>
      </c>
      <c r="Z3563" s="400" t="s">
        <v>36</v>
      </c>
      <c r="AA3563" s="413">
        <v>56528</v>
      </c>
      <c r="AB3563" s="406">
        <v>1.3975807286642265E-2</v>
      </c>
      <c r="AC3563" s="406">
        <v>1.3922371569192793E-2</v>
      </c>
      <c r="AD3563" s="407">
        <f t="shared" si="119"/>
        <v>0.53435717449472342</v>
      </c>
    </row>
    <row r="3564" spans="20:30" x14ac:dyDescent="0.2">
      <c r="T3564" s="400" t="s">
        <v>36</v>
      </c>
      <c r="U3564" s="413">
        <v>56535</v>
      </c>
      <c r="V3564" s="406">
        <v>1.3535343672087497E-2</v>
      </c>
      <c r="W3564" s="406">
        <v>1.3535343960803596E-2</v>
      </c>
      <c r="X3564" s="407">
        <f t="shared" si="118"/>
        <v>-2.8871609963898592E-6</v>
      </c>
      <c r="Z3564" s="400" t="s">
        <v>36</v>
      </c>
      <c r="AA3564" s="413">
        <v>56535</v>
      </c>
      <c r="AB3564" s="406">
        <v>1.3973154619573413E-2</v>
      </c>
      <c r="AC3564" s="406">
        <v>1.3919786756680116E-2</v>
      </c>
      <c r="AD3564" s="407">
        <f t="shared" si="119"/>
        <v>0.53367862893297091</v>
      </c>
    </row>
    <row r="3565" spans="20:30" x14ac:dyDescent="0.2">
      <c r="T3565" s="400" t="s">
        <v>36</v>
      </c>
      <c r="U3565" s="413">
        <v>56542</v>
      </c>
      <c r="V3565" s="406">
        <v>1.3534999381465707E-2</v>
      </c>
      <c r="W3565" s="406">
        <v>1.353499969547326E-2</v>
      </c>
      <c r="X3565" s="407">
        <f t="shared" si="118"/>
        <v>-3.1400755259869406E-6</v>
      </c>
      <c r="Z3565" s="400" t="s">
        <v>36</v>
      </c>
      <c r="AA3565" s="413">
        <v>56542</v>
      </c>
      <c r="AB3565" s="406">
        <v>1.3970490662487163E-2</v>
      </c>
      <c r="AC3565" s="406">
        <v>1.3917192488149889E-2</v>
      </c>
      <c r="AD3565" s="407">
        <f t="shared" si="119"/>
        <v>0.53298174337274018</v>
      </c>
    </row>
    <row r="3566" spans="20:30" x14ac:dyDescent="0.2">
      <c r="T3566" s="400" t="s">
        <v>36</v>
      </c>
      <c r="U3566" s="413">
        <v>56549</v>
      </c>
      <c r="V3566" s="406">
        <v>1.3534653446619546E-2</v>
      </c>
      <c r="W3566" s="406">
        <v>1.3534653786092178E-2</v>
      </c>
      <c r="X3566" s="407">
        <f t="shared" si="118"/>
        <v>-3.3947263229638924E-6</v>
      </c>
      <c r="Z3566" s="400" t="s">
        <v>36</v>
      </c>
      <c r="AA3566" s="413">
        <v>56549</v>
      </c>
      <c r="AB3566" s="406">
        <v>1.3967815401966514E-2</v>
      </c>
      <c r="AC3566" s="406">
        <v>1.3914588753623178E-2</v>
      </c>
      <c r="AD3566" s="407">
        <f t="shared" si="119"/>
        <v>0.53226648343335581</v>
      </c>
    </row>
    <row r="3567" spans="20:30" x14ac:dyDescent="0.2">
      <c r="T3567" s="400" t="s">
        <v>36</v>
      </c>
      <c r="U3567" s="413">
        <v>56556</v>
      </c>
      <c r="V3567" s="406">
        <v>1.353430586528004E-2</v>
      </c>
      <c r="W3567" s="406">
        <v>1.3534306230437679E-2</v>
      </c>
      <c r="X3567" s="407">
        <f t="shared" si="118"/>
        <v>-3.6515763850164529E-6</v>
      </c>
      <c r="Z3567" s="400" t="s">
        <v>36</v>
      </c>
      <c r="AA3567" s="413">
        <v>56556</v>
      </c>
      <c r="AB3567" s="406">
        <v>1.3965128824605703E-2</v>
      </c>
      <c r="AC3567" s="406">
        <v>1.3911975543167011E-2</v>
      </c>
      <c r="AD3567" s="407">
        <f t="shared" si="119"/>
        <v>0.53153281438692024</v>
      </c>
    </row>
    <row r="3568" spans="20:30" x14ac:dyDescent="0.2">
      <c r="T3568" s="400" t="s">
        <v>36</v>
      </c>
      <c r="U3568" s="413">
        <v>56563</v>
      </c>
      <c r="V3568" s="406">
        <v>1.3533956635224982E-2</v>
      </c>
      <c r="W3568" s="406">
        <v>1.3533957026252826E-2</v>
      </c>
      <c r="X3568" s="407">
        <f t="shared" si="118"/>
        <v>-3.9102784378519662E-6</v>
      </c>
      <c r="Z3568" s="400" t="s">
        <v>36</v>
      </c>
      <c r="AA3568" s="413">
        <v>56563</v>
      </c>
      <c r="AB3568" s="406">
        <v>1.3962430917022591E-2</v>
      </c>
      <c r="AC3568" s="406">
        <v>1.3909352846814176E-2</v>
      </c>
      <c r="AD3568" s="407">
        <f t="shared" si="119"/>
        <v>0.53078070208415273</v>
      </c>
    </row>
    <row r="3569" spans="20:30" x14ac:dyDescent="0.2">
      <c r="T3569" s="400" t="s">
        <v>36</v>
      </c>
      <c r="U3569" s="413">
        <v>56570</v>
      </c>
      <c r="V3569" s="406">
        <v>1.3533605754185636E-2</v>
      </c>
      <c r="W3569" s="406">
        <v>1.3533606171268885E-2</v>
      </c>
      <c r="X3569" s="407">
        <f t="shared" si="118"/>
        <v>-4.1708324814704323E-6</v>
      </c>
      <c r="Z3569" s="400" t="s">
        <v>36</v>
      </c>
      <c r="AA3569" s="413">
        <v>56570</v>
      </c>
      <c r="AB3569" s="406">
        <v>1.395972166581164E-2</v>
      </c>
      <c r="AC3569" s="406">
        <v>1.3906720654574052E-2</v>
      </c>
      <c r="AD3569" s="407">
        <f t="shared" si="119"/>
        <v>0.53001011237587692</v>
      </c>
    </row>
    <row r="3570" spans="20:30" x14ac:dyDescent="0.2">
      <c r="T3570" s="400" t="s">
        <v>36</v>
      </c>
      <c r="U3570" s="413">
        <v>56577</v>
      </c>
      <c r="V3570" s="406">
        <v>1.3533253219869871E-2</v>
      </c>
      <c r="W3570" s="406">
        <v>1.3533253663228457E-2</v>
      </c>
      <c r="X3570" s="407">
        <f t="shared" si="118"/>
        <v>-4.4335858595534461E-6</v>
      </c>
      <c r="Z3570" s="400" t="s">
        <v>36</v>
      </c>
      <c r="AA3570" s="413">
        <v>56577</v>
      </c>
      <c r="AB3570" s="406">
        <v>1.395700105753233E-2</v>
      </c>
      <c r="AC3570" s="406">
        <v>1.3904078956490505E-2</v>
      </c>
      <c r="AD3570" s="407">
        <f t="shared" si="119"/>
        <v>0.52922101041824599</v>
      </c>
    </row>
    <row r="3571" spans="20:30" x14ac:dyDescent="0.2">
      <c r="T3571" s="400" t="s">
        <v>36</v>
      </c>
      <c r="U3571" s="413">
        <v>56584</v>
      </c>
      <c r="V3571" s="406">
        <v>1.3532899030067063E-2</v>
      </c>
      <c r="W3571" s="406">
        <v>1.3532899499886182E-2</v>
      </c>
      <c r="X3571" s="407">
        <f t="shared" si="118"/>
        <v>-4.6981911937249432E-6</v>
      </c>
      <c r="Z3571" s="400" t="s">
        <v>36</v>
      </c>
      <c r="AA3571" s="413">
        <v>56584</v>
      </c>
      <c r="AB3571" s="406">
        <v>1.395426907881407E-2</v>
      </c>
      <c r="AC3571" s="406">
        <v>1.390142774263102E-2</v>
      </c>
      <c r="AD3571" s="407">
        <f t="shared" si="119"/>
        <v>0.52841336183049803</v>
      </c>
    </row>
    <row r="3572" spans="20:30" x14ac:dyDescent="0.2">
      <c r="T3572" s="400" t="s">
        <v>36</v>
      </c>
      <c r="U3572" s="413">
        <v>56591</v>
      </c>
      <c r="V3572" s="406">
        <v>1.3532543182508386E-2</v>
      </c>
      <c r="W3572" s="406">
        <v>1.3532543678984817E-2</v>
      </c>
      <c r="X3572" s="407">
        <f t="shared" si="118"/>
        <v>-4.9647643114714146E-6</v>
      </c>
      <c r="Z3572" s="400" t="s">
        <v>36</v>
      </c>
      <c r="AA3572" s="413">
        <v>56591</v>
      </c>
      <c r="AB3572" s="406">
        <v>1.3951525716251205E-2</v>
      </c>
      <c r="AC3572" s="406">
        <v>1.3898767002993301E-2</v>
      </c>
      <c r="AD3572" s="407">
        <f t="shared" si="119"/>
        <v>0.527587132579041</v>
      </c>
    </row>
    <row r="3573" spans="20:30" x14ac:dyDescent="0.2">
      <c r="T3573" s="400" t="s">
        <v>36</v>
      </c>
      <c r="U3573" s="413">
        <v>56598</v>
      </c>
      <c r="V3573" s="406">
        <v>1.3532185674925184E-2</v>
      </c>
      <c r="W3573" s="406">
        <v>1.3532186198267276E-2</v>
      </c>
      <c r="X3573" s="407">
        <f t="shared" si="118"/>
        <v>-5.233420918848708E-6</v>
      </c>
      <c r="Z3573" s="400" t="s">
        <v>36</v>
      </c>
      <c r="AA3573" s="413">
        <v>56598</v>
      </c>
      <c r="AB3573" s="406">
        <v>1.3948770956426665E-2</v>
      </c>
      <c r="AC3573" s="406">
        <v>1.3896096727644663E-2</v>
      </c>
      <c r="AD3573" s="407">
        <f t="shared" si="119"/>
        <v>0.52674228782001109</v>
      </c>
    </row>
    <row r="3574" spans="20:30" x14ac:dyDescent="0.2">
      <c r="T3574" s="400" t="s">
        <v>36</v>
      </c>
      <c r="U3574" s="413">
        <v>56605</v>
      </c>
      <c r="V3574" s="406">
        <v>1.3531826505071627E-2</v>
      </c>
      <c r="W3574" s="406">
        <v>1.3531827055464581E-2</v>
      </c>
      <c r="X3574" s="407">
        <f t="shared" si="118"/>
        <v>-5.5039295343561889E-6</v>
      </c>
      <c r="Z3574" s="400" t="s">
        <v>36</v>
      </c>
      <c r="AA3574" s="413">
        <v>56605</v>
      </c>
      <c r="AB3574" s="406">
        <v>1.3946004785911459E-2</v>
      </c>
      <c r="AC3574" s="406">
        <v>1.3893416906582634E-2</v>
      </c>
      <c r="AD3574" s="407">
        <f t="shared" si="119"/>
        <v>0.52587879328824805</v>
      </c>
    </row>
    <row r="3575" spans="20:30" x14ac:dyDescent="0.2">
      <c r="T3575" s="400" t="s">
        <v>36</v>
      </c>
      <c r="U3575" s="413">
        <v>56612</v>
      </c>
      <c r="V3575" s="406">
        <v>1.3531465670667634E-2</v>
      </c>
      <c r="W3575" s="406">
        <v>1.3531466248331377E-2</v>
      </c>
      <c r="X3575" s="407">
        <f t="shared" si="118"/>
        <v>-5.7766374322865133E-6</v>
      </c>
      <c r="Z3575" s="400" t="s">
        <v>36</v>
      </c>
      <c r="AA3575" s="413">
        <v>56612</v>
      </c>
      <c r="AB3575" s="406">
        <v>1.3943227191358111E-2</v>
      </c>
      <c r="AC3575" s="406">
        <v>1.3890727529897824E-2</v>
      </c>
      <c r="AD3575" s="407">
        <f t="shared" si="119"/>
        <v>0.52499661460286839</v>
      </c>
    </row>
    <row r="3576" spans="20:30" x14ac:dyDescent="0.2">
      <c r="T3576" s="400" t="s">
        <v>36</v>
      </c>
      <c r="U3576" s="413">
        <v>56619</v>
      </c>
      <c r="V3576" s="406">
        <v>1.3531103169513862E-2</v>
      </c>
      <c r="W3576" s="406">
        <v>1.3531103774633593E-2</v>
      </c>
      <c r="X3576" s="407">
        <f t="shared" si="118"/>
        <v>-6.0511973036525557E-6</v>
      </c>
      <c r="Z3576" s="400" t="s">
        <v>36</v>
      </c>
      <c r="AA3576" s="413">
        <v>56619</v>
      </c>
      <c r="AB3576" s="406">
        <v>1.3940438159303068E-2</v>
      </c>
      <c r="AC3576" s="406">
        <v>1.3888028587564785E-2</v>
      </c>
      <c r="AD3576" s="407">
        <f t="shared" si="119"/>
        <v>0.52409571738283245</v>
      </c>
    </row>
    <row r="3577" spans="20:30" x14ac:dyDescent="0.2">
      <c r="T3577" s="400" t="s">
        <v>36</v>
      </c>
      <c r="U3577" s="413">
        <v>56626</v>
      </c>
      <c r="V3577" s="406">
        <v>1.3530738999295184E-2</v>
      </c>
      <c r="W3577" s="406">
        <v>1.3530739632067679E-2</v>
      </c>
      <c r="X3577" s="407">
        <f t="shared" si="118"/>
        <v>-6.3277249585935724E-6</v>
      </c>
      <c r="Z3577" s="400" t="s">
        <v>36</v>
      </c>
      <c r="AA3577" s="413">
        <v>56626</v>
      </c>
      <c r="AB3577" s="406">
        <v>1.3937637676375356E-2</v>
      </c>
      <c r="AC3577" s="406">
        <v>1.388532006966221E-2</v>
      </c>
      <c r="AD3577" s="407">
        <f t="shared" si="119"/>
        <v>0.52317606713146381</v>
      </c>
    </row>
    <row r="3578" spans="20:30" x14ac:dyDescent="0.2">
      <c r="T3578" s="400" t="s">
        <v>36</v>
      </c>
      <c r="U3578" s="413">
        <v>56633</v>
      </c>
      <c r="V3578" s="406">
        <v>1.3530373157789275E-2</v>
      </c>
      <c r="W3578" s="406">
        <v>1.3530373818399737E-2</v>
      </c>
      <c r="X3578" s="407">
        <f t="shared" si="118"/>
        <v>-6.6061046216647767E-6</v>
      </c>
      <c r="Z3578" s="400" t="s">
        <v>36</v>
      </c>
      <c r="AA3578" s="413">
        <v>56633</v>
      </c>
      <c r="AB3578" s="406">
        <v>1.3934825729169461E-2</v>
      </c>
      <c r="AC3578" s="406">
        <v>1.3882601966211114E-2</v>
      </c>
      <c r="AD3578" s="407">
        <f t="shared" si="119"/>
        <v>0.52223762958346354</v>
      </c>
    </row>
    <row r="3579" spans="20:30" x14ac:dyDescent="0.2">
      <c r="T3579" s="400" t="s">
        <v>36</v>
      </c>
      <c r="U3579" s="413">
        <v>56640</v>
      </c>
      <c r="V3579" s="406">
        <v>1.3522942827126207E-2</v>
      </c>
      <c r="W3579" s="406">
        <v>1.3522940395558012E-2</v>
      </c>
      <c r="X3579" s="407">
        <f t="shared" si="118"/>
        <v>2.4315681950576318E-5</v>
      </c>
      <c r="Z3579" s="400" t="s">
        <v>36</v>
      </c>
      <c r="AA3579" s="413">
        <v>56640</v>
      </c>
      <c r="AB3579" s="406">
        <v>1.3932002304268103E-2</v>
      </c>
      <c r="AC3579" s="406">
        <v>1.3879874267267042E-2</v>
      </c>
      <c r="AD3579" s="407">
        <f t="shared" si="119"/>
        <v>0.52128037001060445</v>
      </c>
    </row>
    <row r="3580" spans="20:30" x14ac:dyDescent="0.2">
      <c r="T3580" s="400" t="s">
        <v>36</v>
      </c>
      <c r="U3580" s="413">
        <v>56647</v>
      </c>
      <c r="V3580" s="406">
        <v>1.3503784478352102E-2</v>
      </c>
      <c r="W3580" s="406">
        <v>1.3503773944519801E-2</v>
      </c>
      <c r="X3580" s="407">
        <f t="shared" si="118"/>
        <v>1.0533832301221069E-4</v>
      </c>
      <c r="Z3580" s="400" t="s">
        <v>36</v>
      </c>
      <c r="AA3580" s="413">
        <v>56647</v>
      </c>
      <c r="AB3580" s="406">
        <v>1.3929167388277196E-2</v>
      </c>
      <c r="AC3580" s="406">
        <v>1.3877136962827726E-2</v>
      </c>
      <c r="AD3580" s="407">
        <f t="shared" si="119"/>
        <v>0.52030425449470574</v>
      </c>
    </row>
    <row r="3581" spans="20:30" x14ac:dyDescent="0.2">
      <c r="T3581" s="400" t="s">
        <v>36</v>
      </c>
      <c r="U3581" s="413">
        <v>56654</v>
      </c>
      <c r="V3581" s="406">
        <v>1.3484847063491907E-2</v>
      </c>
      <c r="W3581" s="406">
        <v>1.3484828821554669E-2</v>
      </c>
      <c r="X3581" s="407">
        <f t="shared" si="118"/>
        <v>1.8241937238538952E-4</v>
      </c>
      <c r="Z3581" s="400" t="s">
        <v>36</v>
      </c>
      <c r="AA3581" s="413">
        <v>56654</v>
      </c>
      <c r="AB3581" s="406">
        <v>1.3926320967767854E-2</v>
      </c>
      <c r="AC3581" s="406">
        <v>1.3874390042983409E-2</v>
      </c>
      <c r="AD3581" s="407">
        <f t="shared" si="119"/>
        <v>0.51930924784445587</v>
      </c>
    </row>
    <row r="3582" spans="20:30" x14ac:dyDescent="0.2">
      <c r="T3582" s="400" t="s">
        <v>36</v>
      </c>
      <c r="U3582" s="413">
        <v>56661</v>
      </c>
      <c r="V3582" s="406">
        <v>1.3466329099519243E-2</v>
      </c>
      <c r="W3582" s="406">
        <v>1.3466303632926805E-2</v>
      </c>
      <c r="X3582" s="407">
        <f t="shared" si="118"/>
        <v>2.5466592437281554E-4</v>
      </c>
      <c r="Z3582" s="400" t="s">
        <v>36</v>
      </c>
      <c r="AA3582" s="413">
        <v>56661</v>
      </c>
      <c r="AB3582" s="406">
        <v>1.3923463029380863E-2</v>
      </c>
      <c r="AC3582" s="406">
        <v>1.3871633497697244E-2</v>
      </c>
      <c r="AD3582" s="407">
        <f t="shared" si="119"/>
        <v>0.51829531683618768</v>
      </c>
    </row>
    <row r="3583" spans="20:30" x14ac:dyDescent="0.2">
      <c r="T3583" s="400" t="s">
        <v>36</v>
      </c>
      <c r="U3583" s="413">
        <v>56668</v>
      </c>
      <c r="V3583" s="406">
        <v>1.3448231488427199E-2</v>
      </c>
      <c r="W3583" s="406">
        <v>1.3448199281648598E-2</v>
      </c>
      <c r="X3583" s="407">
        <f t="shared" si="118"/>
        <v>3.2206778601689967E-4</v>
      </c>
      <c r="Z3583" s="400" t="s">
        <v>36</v>
      </c>
      <c r="AA3583" s="413">
        <v>56668</v>
      </c>
      <c r="AB3583" s="406">
        <v>1.3920593559664171E-2</v>
      </c>
      <c r="AC3583" s="406">
        <v>1.3868867317094195E-2</v>
      </c>
      <c r="AD3583" s="407">
        <f t="shared" si="119"/>
        <v>0.51726242569976466</v>
      </c>
    </row>
    <row r="3584" spans="20:30" x14ac:dyDescent="0.2">
      <c r="T3584" s="400" t="s">
        <v>36</v>
      </c>
      <c r="U3584" s="413">
        <v>56675</v>
      </c>
      <c r="V3584" s="406">
        <v>1.343055513217677E-2</v>
      </c>
      <c r="W3584" s="406">
        <v>1.343051667065401E-2</v>
      </c>
      <c r="X3584" s="407">
        <f t="shared" si="118"/>
        <v>3.8461522760060984E-4</v>
      </c>
      <c r="Z3584" s="400" t="s">
        <v>36</v>
      </c>
      <c r="AA3584" s="413">
        <v>56675</v>
      </c>
      <c r="AB3584" s="406">
        <v>1.3917712545258271E-2</v>
      </c>
      <c r="AC3584" s="406">
        <v>1.3866091491137126E-2</v>
      </c>
      <c r="AD3584" s="407">
        <f t="shared" si="119"/>
        <v>0.51621054121145027</v>
      </c>
    </row>
    <row r="3585" spans="20:30" x14ac:dyDescent="0.2">
      <c r="T3585" s="400" t="s">
        <v>36</v>
      </c>
      <c r="U3585" s="413">
        <v>56682</v>
      </c>
      <c r="V3585" s="406">
        <v>1.3413300932708682E-2</v>
      </c>
      <c r="W3585" s="406">
        <v>1.3413256702914596E-2</v>
      </c>
      <c r="X3585" s="407">
        <f t="shared" si="118"/>
        <v>4.4229794085928753E-4</v>
      </c>
      <c r="Z3585" s="400" t="s">
        <v>36</v>
      </c>
      <c r="AA3585" s="413">
        <v>56682</v>
      </c>
      <c r="AB3585" s="406">
        <v>1.3914819972688178E-2</v>
      </c>
      <c r="AC3585" s="406">
        <v>1.3863306009893352E-2</v>
      </c>
      <c r="AD3585" s="407">
        <f t="shared" si="119"/>
        <v>0.51513962794826063</v>
      </c>
    </row>
    <row r="3586" spans="20:30" x14ac:dyDescent="0.2">
      <c r="T3586" s="400" t="s">
        <v>36</v>
      </c>
      <c r="U3586" s="413">
        <v>56689</v>
      </c>
      <c r="V3586" s="406">
        <v>1.3396469792012249E-2</v>
      </c>
      <c r="W3586" s="406">
        <v>1.3396420281369448E-2</v>
      </c>
      <c r="X3586" s="407">
        <f t="shared" si="118"/>
        <v>4.9510642800842941E-4</v>
      </c>
      <c r="Z3586" s="400" t="s">
        <v>36</v>
      </c>
      <c r="AA3586" s="413">
        <v>56689</v>
      </c>
      <c r="AB3586" s="406">
        <v>1.3911915828617552E-2</v>
      </c>
      <c r="AC3586" s="406">
        <v>1.3860510863395209E-2</v>
      </c>
      <c r="AD3586" s="407">
        <f t="shared" si="119"/>
        <v>0.51404965222342713</v>
      </c>
    </row>
    <row r="3587" spans="20:30" x14ac:dyDescent="0.2">
      <c r="T3587" s="400" t="s">
        <v>36</v>
      </c>
      <c r="U3587" s="413">
        <v>56696</v>
      </c>
      <c r="V3587" s="406">
        <v>1.3380062612067735E-2</v>
      </c>
      <c r="W3587" s="406">
        <v>1.3380008309029615E-2</v>
      </c>
      <c r="X3587" s="407">
        <f t="shared" si="118"/>
        <v>5.4303038119971059E-4</v>
      </c>
      <c r="Z3587" s="400" t="s">
        <v>36</v>
      </c>
      <c r="AA3587" s="413">
        <v>56696</v>
      </c>
      <c r="AB3587" s="406">
        <v>1.390900009961751E-2</v>
      </c>
      <c r="AC3587" s="406">
        <v>1.3857706041686667E-2</v>
      </c>
      <c r="AD3587" s="407">
        <f t="shared" si="119"/>
        <v>0.51294057930842751</v>
      </c>
    </row>
    <row r="3588" spans="20:30" x14ac:dyDescent="0.2">
      <c r="T3588" s="400" t="s">
        <v>36</v>
      </c>
      <c r="U3588" s="413">
        <v>56703</v>
      </c>
      <c r="V3588" s="406">
        <v>1.3364080294799843E-2</v>
      </c>
      <c r="W3588" s="406">
        <v>1.3364021688815836E-2</v>
      </c>
      <c r="X3588" s="407">
        <f t="shared" si="118"/>
        <v>5.8605984006726564E-4</v>
      </c>
      <c r="Z3588" s="400" t="s">
        <v>36</v>
      </c>
      <c r="AA3588" s="413">
        <v>56703</v>
      </c>
      <c r="AB3588" s="406">
        <v>1.3906072772282235E-2</v>
      </c>
      <c r="AC3588" s="406">
        <v>1.3854891534788468E-2</v>
      </c>
      <c r="AD3588" s="407">
        <f t="shared" si="119"/>
        <v>0.51181237493766807</v>
      </c>
    </row>
    <row r="3589" spans="20:30" x14ac:dyDescent="0.2">
      <c r="T3589" s="400" t="s">
        <v>36</v>
      </c>
      <c r="U3589" s="413">
        <v>56710</v>
      </c>
      <c r="V3589" s="406">
        <v>1.3348523742205281E-2</v>
      </c>
      <c r="W3589" s="406">
        <v>1.3348461323697677E-2</v>
      </c>
      <c r="X3589" s="407">
        <f t="shared" si="118"/>
        <v>6.2418507603897999E-4</v>
      </c>
      <c r="Z3589" s="400" t="s">
        <v>36</v>
      </c>
      <c r="AA3589" s="413">
        <v>56710</v>
      </c>
      <c r="AB3589" s="406">
        <v>1.3903133833183007E-2</v>
      </c>
      <c r="AC3589" s="406">
        <v>1.3852067332744758E-2</v>
      </c>
      <c r="AD3589" s="407">
        <f t="shared" si="119"/>
        <v>0.51066500438248785</v>
      </c>
    </row>
    <row r="3590" spans="20:30" x14ac:dyDescent="0.2">
      <c r="T3590" s="400" t="s">
        <v>36</v>
      </c>
      <c r="U3590" s="413">
        <v>56717</v>
      </c>
      <c r="V3590" s="406">
        <v>1.3333393856247959E-2</v>
      </c>
      <c r="W3590" s="406">
        <v>1.3333328116646623E-2</v>
      </c>
      <c r="X3590" s="407">
        <f t="shared" si="118"/>
        <v>6.5739601335518261E-4</v>
      </c>
      <c r="Z3590" s="400" t="s">
        <v>36</v>
      </c>
      <c r="AA3590" s="413">
        <v>56717</v>
      </c>
      <c r="AB3590" s="406">
        <v>1.3900183268971801E-2</v>
      </c>
      <c r="AC3590" s="406">
        <v>1.3849233425610924E-2</v>
      </c>
      <c r="AD3590" s="407">
        <f t="shared" si="119"/>
        <v>0.50949843360877445</v>
      </c>
    </row>
    <row r="3591" spans="20:30" x14ac:dyDescent="0.2">
      <c r="T3591" s="400" t="s">
        <v>36</v>
      </c>
      <c r="U3591" s="413">
        <v>56724</v>
      </c>
      <c r="V3591" s="406">
        <v>1.3318691538870943E-2</v>
      </c>
      <c r="W3591" s="406">
        <v>1.3318622970647998E-2</v>
      </c>
      <c r="X3591" s="407">
        <f t="shared" si="118"/>
        <v>6.8568222945028512E-4</v>
      </c>
      <c r="Z3591" s="400" t="s">
        <v>36</v>
      </c>
      <c r="AA3591" s="413">
        <v>56724</v>
      </c>
      <c r="AB3591" s="406">
        <v>1.389722106618497E-2</v>
      </c>
      <c r="AC3591" s="406">
        <v>1.3846389803373037E-2</v>
      </c>
      <c r="AD3591" s="407">
        <f t="shared" si="119"/>
        <v>0.5083126281193312</v>
      </c>
    </row>
    <row r="3592" spans="20:30" x14ac:dyDescent="0.2">
      <c r="T3592" s="400" t="s">
        <v>36</v>
      </c>
      <c r="U3592" s="413">
        <v>56731</v>
      </c>
      <c r="V3592" s="406">
        <v>1.330441769206576E-2</v>
      </c>
      <c r="W3592" s="406">
        <v>1.3304346788596677E-2</v>
      </c>
      <c r="X3592" s="407">
        <f t="shared" ref="X3592:X3655" si="120">(V3592-W3592)*10000</f>
        <v>7.0903469082117532E-4</v>
      </c>
      <c r="Z3592" s="400" t="s">
        <v>36</v>
      </c>
      <c r="AA3592" s="413">
        <v>56731</v>
      </c>
      <c r="AB3592" s="406">
        <v>1.389424721145154E-2</v>
      </c>
      <c r="AC3592" s="406">
        <v>1.3843536456132991E-2</v>
      </c>
      <c r="AD3592" s="407">
        <f t="shared" ref="AD3592:AD3655" si="121">(AB3592-AC3592)*10000</f>
        <v>0.50710755318549716</v>
      </c>
    </row>
    <row r="3593" spans="20:30" x14ac:dyDescent="0.2">
      <c r="T3593" s="400" t="s">
        <v>36</v>
      </c>
      <c r="U3593" s="413">
        <v>56738</v>
      </c>
      <c r="V3593" s="406">
        <v>1.3290573217791141E-2</v>
      </c>
      <c r="W3593" s="406">
        <v>1.3290500473505192E-2</v>
      </c>
      <c r="X3593" s="407">
        <f t="shared" si="120"/>
        <v>7.2744285949111198E-4</v>
      </c>
      <c r="Z3593" s="400" t="s">
        <v>36</v>
      </c>
      <c r="AA3593" s="413">
        <v>56738</v>
      </c>
      <c r="AB3593" s="406">
        <v>1.3891261691365715E-2</v>
      </c>
      <c r="AC3593" s="406">
        <v>1.3840673373865268E-2</v>
      </c>
      <c r="AD3593" s="407">
        <f t="shared" si="121"/>
        <v>0.50588317500446789</v>
      </c>
    </row>
    <row r="3594" spans="20:30" x14ac:dyDescent="0.2">
      <c r="T3594" s="400" t="s">
        <v>36</v>
      </c>
      <c r="U3594" s="413">
        <v>56745</v>
      </c>
      <c r="V3594" s="406">
        <v>1.3277159017996084E-2</v>
      </c>
      <c r="W3594" s="406">
        <v>1.3277084928341579E-2</v>
      </c>
      <c r="X3594" s="407">
        <f t="shared" si="120"/>
        <v>7.4089654505254954E-4</v>
      </c>
      <c r="Z3594" s="400" t="s">
        <v>36</v>
      </c>
      <c r="AA3594" s="413">
        <v>56745</v>
      </c>
      <c r="AB3594" s="406">
        <v>1.3888264492498427E-2</v>
      </c>
      <c r="AC3594" s="406">
        <v>1.3837800546636825E-2</v>
      </c>
      <c r="AD3594" s="407">
        <f t="shared" si="121"/>
        <v>0.50463945861601434</v>
      </c>
    </row>
    <row r="3595" spans="20:30" x14ac:dyDescent="0.2">
      <c r="T3595" s="400" t="s">
        <v>36</v>
      </c>
      <c r="U3595" s="413">
        <v>56752</v>
      </c>
      <c r="V3595" s="406">
        <v>1.3264175994666394E-2</v>
      </c>
      <c r="W3595" s="406">
        <v>1.3264101056041231E-2</v>
      </c>
      <c r="X3595" s="407">
        <f t="shared" si="120"/>
        <v>7.4938625162918049E-4</v>
      </c>
      <c r="Z3595" s="400" t="s">
        <v>36</v>
      </c>
      <c r="AA3595" s="413">
        <v>56752</v>
      </c>
      <c r="AB3595" s="406">
        <v>1.3885255601478696E-2</v>
      </c>
      <c r="AC3595" s="406">
        <v>1.3834917964514843E-2</v>
      </c>
      <c r="AD3595" s="407">
        <f t="shared" si="121"/>
        <v>0.5033763696385245</v>
      </c>
    </row>
    <row r="3596" spans="20:30" x14ac:dyDescent="0.2">
      <c r="T3596" s="400" t="s">
        <v>36</v>
      </c>
      <c r="U3596" s="413">
        <v>56759</v>
      </c>
      <c r="V3596" s="406">
        <v>1.3251625049754837E-2</v>
      </c>
      <c r="W3596" s="406">
        <v>1.3251549759599059E-2</v>
      </c>
      <c r="X3596" s="407">
        <f t="shared" si="120"/>
        <v>7.5290155778298673E-4</v>
      </c>
      <c r="Z3596" s="400" t="s">
        <v>36</v>
      </c>
      <c r="AA3596" s="413">
        <v>56759</v>
      </c>
      <c r="AB3596" s="406">
        <v>1.3882235004865982E-2</v>
      </c>
      <c r="AC3596" s="406">
        <v>1.3832025617462211E-2</v>
      </c>
      <c r="AD3596" s="407">
        <f t="shared" si="121"/>
        <v>0.50209387403771233</v>
      </c>
    </row>
    <row r="3597" spans="20:30" x14ac:dyDescent="0.2">
      <c r="T3597" s="400" t="s">
        <v>36</v>
      </c>
      <c r="U3597" s="413">
        <v>56766</v>
      </c>
      <c r="V3597" s="406">
        <v>1.3239507085227392E-2</v>
      </c>
      <c r="W3597" s="406">
        <v>1.3239431941930569E-2</v>
      </c>
      <c r="X3597" s="407">
        <f t="shared" si="120"/>
        <v>7.5143296822746675E-4</v>
      </c>
      <c r="Z3597" s="400" t="s">
        <v>36</v>
      </c>
      <c r="AA3597" s="413">
        <v>56766</v>
      </c>
      <c r="AB3597" s="406">
        <v>1.3879202689277514E-2</v>
      </c>
      <c r="AC3597" s="406">
        <v>1.3829123495569046E-2</v>
      </c>
      <c r="AD3597" s="407">
        <f t="shared" si="121"/>
        <v>0.50079193708467418</v>
      </c>
    </row>
    <row r="3598" spans="20:30" x14ac:dyDescent="0.2">
      <c r="T3598" s="400" t="s">
        <v>36</v>
      </c>
      <c r="U3598" s="413">
        <v>56773</v>
      </c>
      <c r="V3598" s="406">
        <v>1.3227823003074901E-2</v>
      </c>
      <c r="W3598" s="406">
        <v>1.3227748506045559E-2</v>
      </c>
      <c r="X3598" s="407">
        <f t="shared" si="120"/>
        <v>7.449702934224367E-4</v>
      </c>
      <c r="Z3598" s="400" t="s">
        <v>36</v>
      </c>
      <c r="AA3598" s="413">
        <v>56773</v>
      </c>
      <c r="AB3598" s="406">
        <v>1.3876158641307444E-2</v>
      </c>
      <c r="AC3598" s="406">
        <v>1.3826211588879244E-2</v>
      </c>
      <c r="AD3598" s="407">
        <f t="shared" si="121"/>
        <v>0.49947052428200511</v>
      </c>
    </row>
    <row r="3599" spans="20:30" x14ac:dyDescent="0.2">
      <c r="T3599" s="400" t="s">
        <v>36</v>
      </c>
      <c r="U3599" s="413">
        <v>56780</v>
      </c>
      <c r="V3599" s="406">
        <v>1.3216573705232024E-2</v>
      </c>
      <c r="W3599" s="406">
        <v>1.3216500354886047E-2</v>
      </c>
      <c r="X3599" s="407">
        <f t="shared" si="120"/>
        <v>7.335034597766299E-4</v>
      </c>
      <c r="Z3599" s="400" t="s">
        <v>36</v>
      </c>
      <c r="AA3599" s="413">
        <v>56780</v>
      </c>
      <c r="AB3599" s="406">
        <v>1.3873102847538461E-2</v>
      </c>
      <c r="AC3599" s="406">
        <v>1.382328988737893E-2</v>
      </c>
      <c r="AD3599" s="407">
        <f t="shared" si="121"/>
        <v>0.49812960159531516</v>
      </c>
    </row>
    <row r="3600" spans="20:30" x14ac:dyDescent="0.2">
      <c r="T3600" s="400" t="s">
        <v>36</v>
      </c>
      <c r="U3600" s="413">
        <v>56787</v>
      </c>
      <c r="V3600" s="406">
        <v>1.3205760093669399E-2</v>
      </c>
      <c r="W3600" s="406">
        <v>1.3205688391395269E-2</v>
      </c>
      <c r="X3600" s="407">
        <f t="shared" si="120"/>
        <v>7.1702274130266974E-4</v>
      </c>
      <c r="Z3600" s="400" t="s">
        <v>36</v>
      </c>
      <c r="AA3600" s="413">
        <v>56787</v>
      </c>
      <c r="AB3600" s="406">
        <v>1.3870035294576148E-2</v>
      </c>
      <c r="AC3600" s="406">
        <v>1.3820358381135021E-2</v>
      </c>
      <c r="AD3600" s="407">
        <f t="shared" si="121"/>
        <v>0.49676913441126791</v>
      </c>
    </row>
    <row r="3601" spans="20:30" x14ac:dyDescent="0.2">
      <c r="T3601" s="400" t="s">
        <v>36</v>
      </c>
      <c r="U3601" s="413">
        <v>56794</v>
      </c>
      <c r="V3601" s="406">
        <v>1.3195383070359204E-2</v>
      </c>
      <c r="W3601" s="406">
        <v>1.3195313518564291E-2</v>
      </c>
      <c r="X3601" s="407">
        <f t="shared" si="120"/>
        <v>6.9551794913691456E-4</v>
      </c>
      <c r="Z3601" s="400" t="s">
        <v>36</v>
      </c>
      <c r="AA3601" s="413">
        <v>56794</v>
      </c>
      <c r="AB3601" s="406">
        <v>1.386695596900305E-2</v>
      </c>
      <c r="AC3601" s="406">
        <v>1.381741706019138E-2</v>
      </c>
      <c r="AD3601" s="407">
        <f t="shared" si="121"/>
        <v>0.49538908811670029</v>
      </c>
    </row>
    <row r="3602" spans="20:30" x14ac:dyDescent="0.2">
      <c r="T3602" s="400" t="s">
        <v>36</v>
      </c>
      <c r="U3602" s="413">
        <v>56801</v>
      </c>
      <c r="V3602" s="406">
        <v>1.3185443537286599E-2</v>
      </c>
      <c r="W3602" s="406">
        <v>1.3185376639339252E-2</v>
      </c>
      <c r="X3602" s="407">
        <f t="shared" si="120"/>
        <v>6.6897947346641895E-4</v>
      </c>
      <c r="Z3602" s="400" t="s">
        <v>36</v>
      </c>
      <c r="AA3602" s="413">
        <v>56801</v>
      </c>
      <c r="AB3602" s="406">
        <v>1.3863864857448078E-2</v>
      </c>
      <c r="AC3602" s="406">
        <v>1.3814465914591952E-2</v>
      </c>
      <c r="AD3602" s="407">
        <f t="shared" si="121"/>
        <v>0.49398942856125616</v>
      </c>
    </row>
    <row r="3603" spans="20:30" x14ac:dyDescent="0.2">
      <c r="T3603" s="400" t="s">
        <v>36</v>
      </c>
      <c r="U3603" s="413">
        <v>56808</v>
      </c>
      <c r="V3603" s="406">
        <v>1.3175942396368458E-2</v>
      </c>
      <c r="W3603" s="406">
        <v>1.3175878656702158E-2</v>
      </c>
      <c r="X3603" s="407">
        <f t="shared" si="120"/>
        <v>6.3739666300230424E-4</v>
      </c>
      <c r="Z3603" s="400" t="s">
        <v>36</v>
      </c>
      <c r="AA3603" s="413">
        <v>56808</v>
      </c>
      <c r="AB3603" s="406">
        <v>1.3860761946458995E-2</v>
      </c>
      <c r="AC3603" s="406">
        <v>1.3811504934322675E-2</v>
      </c>
      <c r="AD3603" s="407">
        <f t="shared" si="121"/>
        <v>0.49257012136320194</v>
      </c>
    </row>
    <row r="3604" spans="20:30" x14ac:dyDescent="0.2">
      <c r="T3604" s="400" t="s">
        <v>36</v>
      </c>
      <c r="U3604" s="413">
        <v>56815</v>
      </c>
      <c r="V3604" s="406">
        <v>1.3166880549627049E-2</v>
      </c>
      <c r="W3604" s="406">
        <v>1.316682047358991E-2</v>
      </c>
      <c r="X3604" s="407">
        <f t="shared" si="120"/>
        <v>6.0076037139769611E-4</v>
      </c>
      <c r="Z3604" s="400" t="s">
        <v>36</v>
      </c>
      <c r="AA3604" s="413">
        <v>56815</v>
      </c>
      <c r="AB3604" s="406">
        <v>1.3857647222676182E-2</v>
      </c>
      <c r="AC3604" s="406">
        <v>1.3808534109473698E-2</v>
      </c>
      <c r="AD3604" s="407">
        <f t="shared" si="121"/>
        <v>0.49113113202483782</v>
      </c>
    </row>
    <row r="3605" spans="20:30" x14ac:dyDescent="0.2">
      <c r="T3605" s="400" t="s">
        <v>36</v>
      </c>
      <c r="U3605" s="413">
        <v>56822</v>
      </c>
      <c r="V3605" s="406">
        <v>1.3158258898993157E-2</v>
      </c>
      <c r="W3605" s="406">
        <v>1.3158202992998377E-2</v>
      </c>
      <c r="X3605" s="407">
        <f t="shared" si="120"/>
        <v>5.5905994779739676E-4</v>
      </c>
      <c r="Z3605" s="400" t="s">
        <v>36</v>
      </c>
      <c r="AA3605" s="413">
        <v>56822</v>
      </c>
      <c r="AB3605" s="406">
        <v>1.3854520672658988E-2</v>
      </c>
      <c r="AC3605" s="406">
        <v>1.3805553430054133E-2</v>
      </c>
      <c r="AD3605" s="407">
        <f t="shared" si="121"/>
        <v>0.48967242604855066</v>
      </c>
    </row>
    <row r="3606" spans="20:30" x14ac:dyDescent="0.2">
      <c r="T3606" s="400" t="s">
        <v>36</v>
      </c>
      <c r="U3606" s="413">
        <v>56829</v>
      </c>
      <c r="V3606" s="406">
        <v>1.3150078346410184E-2</v>
      </c>
      <c r="W3606" s="406">
        <v>1.3150027117831834E-2</v>
      </c>
      <c r="X3606" s="407">
        <f t="shared" si="120"/>
        <v>5.1228578349868381E-4</v>
      </c>
      <c r="Z3606" s="400" t="s">
        <v>36</v>
      </c>
      <c r="AA3606" s="413">
        <v>56829</v>
      </c>
      <c r="AB3606" s="406">
        <v>1.3851382283001479E-2</v>
      </c>
      <c r="AC3606" s="406">
        <v>1.380256288610781E-2</v>
      </c>
      <c r="AD3606" s="407">
        <f t="shared" si="121"/>
        <v>0.48819396893669265</v>
      </c>
    </row>
    <row r="3607" spans="20:30" x14ac:dyDescent="0.2">
      <c r="T3607" s="400" t="s">
        <v>36</v>
      </c>
      <c r="U3607" s="413">
        <v>56836</v>
      </c>
      <c r="V3607" s="406">
        <v>1.3142339793892014E-2</v>
      </c>
      <c r="W3607" s="406">
        <v>1.314229375112291E-2</v>
      </c>
      <c r="X3607" s="407">
        <f t="shared" si="120"/>
        <v>4.604276910430416E-4</v>
      </c>
      <c r="Z3607" s="400" t="s">
        <v>36</v>
      </c>
      <c r="AA3607" s="413">
        <v>56836</v>
      </c>
      <c r="AB3607" s="406">
        <v>1.384823204033251E-2</v>
      </c>
      <c r="AC3607" s="406">
        <v>1.3799562467678637E-2</v>
      </c>
      <c r="AD3607" s="407">
        <f t="shared" si="121"/>
        <v>0.48669572653873422</v>
      </c>
    </row>
    <row r="3608" spans="20:30" x14ac:dyDescent="0.2">
      <c r="T3608" s="400" t="s">
        <v>36</v>
      </c>
      <c r="U3608" s="413">
        <v>56843</v>
      </c>
      <c r="V3608" s="406">
        <v>1.3135044143406894E-2</v>
      </c>
      <c r="W3608" s="406">
        <v>1.313500379577752E-2</v>
      </c>
      <c r="X3608" s="407">
        <f t="shared" si="120"/>
        <v>4.0347629374701266E-4</v>
      </c>
      <c r="Z3608" s="400" t="s">
        <v>36</v>
      </c>
      <c r="AA3608" s="413">
        <v>56843</v>
      </c>
      <c r="AB3608" s="406">
        <v>1.384506993121124E-2</v>
      </c>
      <c r="AC3608" s="406">
        <v>1.3796552164787109E-2</v>
      </c>
      <c r="AD3608" s="407">
        <f t="shared" si="121"/>
        <v>0.48517766424130415</v>
      </c>
    </row>
    <row r="3609" spans="20:30" x14ac:dyDescent="0.2">
      <c r="T3609" s="400" t="s">
        <v>36</v>
      </c>
      <c r="U3609" s="413">
        <v>56850</v>
      </c>
      <c r="V3609" s="406">
        <v>1.312819229686615E-2</v>
      </c>
      <c r="W3609" s="406">
        <v>1.3128158154795126E-2</v>
      </c>
      <c r="X3609" s="407">
        <f t="shared" si="120"/>
        <v>3.4142071024534371E-4</v>
      </c>
      <c r="Z3609" s="400" t="s">
        <v>36</v>
      </c>
      <c r="AA3609" s="413">
        <v>56850</v>
      </c>
      <c r="AB3609" s="406">
        <v>1.3841895942266418E-2</v>
      </c>
      <c r="AC3609" s="406">
        <v>1.3793531967477046E-2</v>
      </c>
      <c r="AD3609" s="407">
        <f t="shared" si="121"/>
        <v>0.48363974789371666</v>
      </c>
    </row>
    <row r="3610" spans="20:30" x14ac:dyDescent="0.2">
      <c r="T3610" s="400" t="s">
        <v>36</v>
      </c>
      <c r="U3610" s="413">
        <v>56857</v>
      </c>
      <c r="V3610" s="406">
        <v>1.3121785156286177E-2</v>
      </c>
      <c r="W3610" s="406">
        <v>1.3121757731118176E-2</v>
      </c>
      <c r="X3610" s="407">
        <f t="shared" si="120"/>
        <v>2.7425168001166123E-4</v>
      </c>
      <c r="Z3610" s="400" t="s">
        <v>36</v>
      </c>
      <c r="AA3610" s="413">
        <v>56857</v>
      </c>
      <c r="AB3610" s="406">
        <v>1.3838710060080651E-2</v>
      </c>
      <c r="AC3610" s="406">
        <v>1.3790501865792398E-2</v>
      </c>
      <c r="AD3610" s="407">
        <f t="shared" si="121"/>
        <v>0.48208194288253126</v>
      </c>
    </row>
    <row r="3611" spans="20:30" x14ac:dyDescent="0.2">
      <c r="T3611" s="400" t="s">
        <v>36</v>
      </c>
      <c r="U3611" s="413">
        <v>56864</v>
      </c>
      <c r="V3611" s="406">
        <v>1.3115823623614339E-2</v>
      </c>
      <c r="W3611" s="406">
        <v>1.3115803427712664E-2</v>
      </c>
      <c r="X3611" s="407">
        <f t="shared" si="120"/>
        <v>2.0195901674971428E-4</v>
      </c>
      <c r="Z3611" s="400" t="s">
        <v>36</v>
      </c>
      <c r="AA3611" s="413">
        <v>56864</v>
      </c>
      <c r="AB3611" s="406">
        <v>1.3835512271213138E-2</v>
      </c>
      <c r="AC3611" s="406">
        <v>1.378746184975373E-2</v>
      </c>
      <c r="AD3611" s="407">
        <f t="shared" si="121"/>
        <v>0.48050421459408177</v>
      </c>
    </row>
    <row r="3612" spans="20:30" x14ac:dyDescent="0.2">
      <c r="T3612" s="400" t="s">
        <v>36</v>
      </c>
      <c r="U3612" s="413">
        <v>56871</v>
      </c>
      <c r="V3612" s="406">
        <v>1.3110308600810238E-2</v>
      </c>
      <c r="W3612" s="406">
        <v>1.3110296147556787E-2</v>
      </c>
      <c r="X3612" s="407">
        <f t="shared" si="120"/>
        <v>1.2453253451019664E-4</v>
      </c>
      <c r="Z3612" s="400" t="s">
        <v>36</v>
      </c>
      <c r="AA3612" s="413">
        <v>56871</v>
      </c>
      <c r="AB3612" s="406">
        <v>1.383230256230418E-2</v>
      </c>
      <c r="AC3612" s="406">
        <v>1.3784411909404824E-2</v>
      </c>
      <c r="AD3612" s="407">
        <f t="shared" si="121"/>
        <v>0.4789065289935619</v>
      </c>
    </row>
    <row r="3613" spans="20:30" x14ac:dyDescent="0.2">
      <c r="T3613" s="400" t="s">
        <v>36</v>
      </c>
      <c r="U3613" s="413">
        <v>56878</v>
      </c>
      <c r="V3613" s="406">
        <v>1.310524098984554E-2</v>
      </c>
      <c r="W3613" s="406">
        <v>1.3105236793571345E-2</v>
      </c>
      <c r="X3613" s="407">
        <f t="shared" si="120"/>
        <v>4.1962741944429061E-5</v>
      </c>
      <c r="Z3613" s="400" t="s">
        <v>36</v>
      </c>
      <c r="AA3613" s="413">
        <v>56878</v>
      </c>
      <c r="AB3613" s="406">
        <v>1.3829080919947752E-2</v>
      </c>
      <c r="AC3613" s="406">
        <v>1.378135203480103E-2</v>
      </c>
      <c r="AD3613" s="407">
        <f t="shared" si="121"/>
        <v>0.477288851467219</v>
      </c>
    </row>
    <row r="3614" spans="20:30" x14ac:dyDescent="0.2">
      <c r="T3614" s="400" t="s">
        <v>36</v>
      </c>
      <c r="U3614" s="413">
        <v>56885</v>
      </c>
      <c r="V3614" s="406">
        <v>1.3100621692692426E-2</v>
      </c>
      <c r="W3614" s="406">
        <v>1.3100626268770208E-2</v>
      </c>
      <c r="X3614" s="407">
        <f t="shared" si="120"/>
        <v>-4.5760777823283805E-5</v>
      </c>
      <c r="Z3614" s="400" t="s">
        <v>36</v>
      </c>
      <c r="AA3614" s="413">
        <v>56885</v>
      </c>
      <c r="AB3614" s="406">
        <v>1.3825847330703188E-2</v>
      </c>
      <c r="AC3614" s="406">
        <v>1.3778282215928325E-2</v>
      </c>
      <c r="AD3614" s="407">
        <f t="shared" si="121"/>
        <v>0.47565114774862638</v>
      </c>
    </row>
    <row r="3615" spans="20:30" x14ac:dyDescent="0.2">
      <c r="T3615" s="400" t="s">
        <v>36</v>
      </c>
      <c r="U3615" s="413">
        <v>56892</v>
      </c>
      <c r="V3615" s="406">
        <v>1.3096451611300033E-2</v>
      </c>
      <c r="W3615" s="406">
        <v>1.3096465476086321E-2</v>
      </c>
      <c r="X3615" s="407">
        <f t="shared" si="120"/>
        <v>-1.3864786287814956E-4</v>
      </c>
      <c r="Z3615" s="400" t="s">
        <v>36</v>
      </c>
      <c r="AA3615" s="413">
        <v>56892</v>
      </c>
      <c r="AB3615" s="406">
        <v>1.3822601781187435E-2</v>
      </c>
      <c r="AC3615" s="406">
        <v>1.3775202442876602E-2</v>
      </c>
      <c r="AD3615" s="407">
        <f t="shared" si="121"/>
        <v>0.47399338310832528</v>
      </c>
    </row>
    <row r="3616" spans="20:30" x14ac:dyDescent="0.2">
      <c r="T3616" s="400" t="s">
        <v>36</v>
      </c>
      <c r="U3616" s="413">
        <v>56899</v>
      </c>
      <c r="V3616" s="406">
        <v>1.3092731647652654E-2</v>
      </c>
      <c r="W3616" s="406">
        <v>1.3092755318487734E-2</v>
      </c>
      <c r="X3616" s="407">
        <f t="shared" si="120"/>
        <v>-2.3670835080230601E-4</v>
      </c>
      <c r="Z3616" s="400" t="s">
        <v>36</v>
      </c>
      <c r="AA3616" s="413">
        <v>56899</v>
      </c>
      <c r="AB3616" s="406">
        <v>1.3819344258017594E-2</v>
      </c>
      <c r="AC3616" s="406">
        <v>1.3772112705678042E-2</v>
      </c>
      <c r="AD3616" s="407">
        <f t="shared" si="121"/>
        <v>0.47231552339552574</v>
      </c>
    </row>
    <row r="3617" spans="20:30" x14ac:dyDescent="0.2">
      <c r="T3617" s="400" t="s">
        <v>36</v>
      </c>
      <c r="U3617" s="413">
        <v>56906</v>
      </c>
      <c r="V3617" s="406">
        <v>1.3089462703700268E-2</v>
      </c>
      <c r="W3617" s="406">
        <v>1.3089496698931329E-2</v>
      </c>
      <c r="X3617" s="407">
        <f t="shared" si="120"/>
        <v>-3.3995231060734987E-4</v>
      </c>
      <c r="Z3617" s="400" t="s">
        <v>36</v>
      </c>
      <c r="AA3617" s="413">
        <v>56906</v>
      </c>
      <c r="AB3617" s="406">
        <v>1.381607474774154E-2</v>
      </c>
      <c r="AC3617" s="406">
        <v>1.3769012994318748E-2</v>
      </c>
      <c r="AD3617" s="407">
        <f t="shared" si="121"/>
        <v>0.47061753422792185</v>
      </c>
    </row>
    <row r="3618" spans="20:30" x14ac:dyDescent="0.2">
      <c r="T3618" s="400" t="s">
        <v>36</v>
      </c>
      <c r="U3618" s="413">
        <v>56913</v>
      </c>
      <c r="V3618" s="406">
        <v>1.3086645681427169E-2</v>
      </c>
      <c r="W3618" s="406">
        <v>1.3086690520396684E-2</v>
      </c>
      <c r="X3618" s="407">
        <f t="shared" si="120"/>
        <v>-4.4838969514779392E-4</v>
      </c>
      <c r="Z3618" s="400" t="s">
        <v>36</v>
      </c>
      <c r="AA3618" s="413">
        <v>56913</v>
      </c>
      <c r="AB3618" s="406">
        <v>1.3812793236987609E-2</v>
      </c>
      <c r="AC3618" s="406">
        <v>1.376590329888844E-2</v>
      </c>
      <c r="AD3618" s="407">
        <f t="shared" si="121"/>
        <v>0.46889938099169137</v>
      </c>
    </row>
    <row r="3619" spans="20:30" x14ac:dyDescent="0.2">
      <c r="T3619" s="400" t="s">
        <v>36</v>
      </c>
      <c r="U3619" s="413">
        <v>56920</v>
      </c>
      <c r="V3619" s="406">
        <v>1.3084281482771907E-2</v>
      </c>
      <c r="W3619" s="406">
        <v>1.3084337685817614E-2</v>
      </c>
      <c r="X3619" s="407">
        <f t="shared" si="120"/>
        <v>-5.6203045706998411E-4</v>
      </c>
      <c r="Z3619" s="400" t="s">
        <v>36</v>
      </c>
      <c r="AA3619" s="413">
        <v>56920</v>
      </c>
      <c r="AB3619" s="406">
        <v>1.3809499712338373E-2</v>
      </c>
      <c r="AC3619" s="406">
        <v>1.3762783609384783E-2</v>
      </c>
      <c r="AD3619" s="407">
        <f t="shared" si="121"/>
        <v>0.46716102953590566</v>
      </c>
    </row>
    <row r="3620" spans="20:30" x14ac:dyDescent="0.2">
      <c r="T3620" s="400" t="s">
        <v>36</v>
      </c>
      <c r="U3620" s="413">
        <v>56927</v>
      </c>
      <c r="V3620" s="406">
        <v>1.3082371009730571E-2</v>
      </c>
      <c r="W3620" s="406">
        <v>1.3082439098197016E-2</v>
      </c>
      <c r="X3620" s="407">
        <f t="shared" si="120"/>
        <v>-6.808846644487665E-4</v>
      </c>
      <c r="Z3620" s="400" t="s">
        <v>36</v>
      </c>
      <c r="AA3620" s="413">
        <v>56927</v>
      </c>
      <c r="AB3620" s="406">
        <v>1.3806194160399236E-2</v>
      </c>
      <c r="AC3620" s="406">
        <v>1.3759653915897715E-2</v>
      </c>
      <c r="AD3620" s="407">
        <f t="shared" si="121"/>
        <v>0.46540244501520889</v>
      </c>
    </row>
    <row r="3621" spans="20:30" x14ac:dyDescent="0.2">
      <c r="T3621" s="400" t="s">
        <v>36</v>
      </c>
      <c r="U3621" s="413">
        <v>56934</v>
      </c>
      <c r="V3621" s="406">
        <v>1.3080915164241402E-2</v>
      </c>
      <c r="W3621" s="406">
        <v>1.3080995660445188E-2</v>
      </c>
      <c r="X3621" s="407">
        <f t="shared" si="120"/>
        <v>-8.0496203785918041E-4</v>
      </c>
      <c r="Z3621" s="400" t="s">
        <v>36</v>
      </c>
      <c r="AA3621" s="413">
        <v>56934</v>
      </c>
      <c r="AB3621" s="406">
        <v>1.380287656775259E-2</v>
      </c>
      <c r="AC3621" s="406">
        <v>1.3756514208390004E-2</v>
      </c>
      <c r="AD3621" s="407">
        <f t="shared" si="121"/>
        <v>0.46362359362586009</v>
      </c>
    </row>
    <row r="3622" spans="20:30" x14ac:dyDescent="0.2">
      <c r="T3622" s="400" t="s">
        <v>36</v>
      </c>
      <c r="U3622" s="413">
        <v>56941</v>
      </c>
      <c r="V3622" s="406">
        <v>1.3079914848288432E-2</v>
      </c>
      <c r="W3622" s="406">
        <v>1.308000827557607E-2</v>
      </c>
      <c r="X3622" s="407">
        <f t="shared" si="120"/>
        <v>-9.3427287637184997E-4</v>
      </c>
      <c r="Z3622" s="400" t="s">
        <v>36</v>
      </c>
      <c r="AA3622" s="413">
        <v>56941</v>
      </c>
      <c r="AB3622" s="406">
        <v>1.3799546921003651E-2</v>
      </c>
      <c r="AC3622" s="406">
        <v>1.3753364476939837E-2</v>
      </c>
      <c r="AD3622" s="407">
        <f t="shared" si="121"/>
        <v>0.4618244406381401</v>
      </c>
    </row>
    <row r="3623" spans="20:30" x14ac:dyDescent="0.2">
      <c r="T3623" s="400" t="s">
        <v>36</v>
      </c>
      <c r="U3623" s="413">
        <v>56948</v>
      </c>
      <c r="V3623" s="406">
        <v>1.3079370963844301E-2</v>
      </c>
      <c r="W3623" s="406">
        <v>1.3079477846522726E-2</v>
      </c>
      <c r="X3623" s="407">
        <f t="shared" si="120"/>
        <v>-1.0688267842486054E-3</v>
      </c>
      <c r="Z3623" s="400" t="s">
        <v>36</v>
      </c>
      <c r="AA3623" s="413">
        <v>56948</v>
      </c>
      <c r="AB3623" s="406">
        <v>1.3796205206734949E-2</v>
      </c>
      <c r="AC3623" s="406">
        <v>1.3750204711614297E-2</v>
      </c>
      <c r="AD3623" s="407">
        <f t="shared" si="121"/>
        <v>0.46000495120651974</v>
      </c>
    </row>
    <row r="3624" spans="20:30" x14ac:dyDescent="0.2">
      <c r="T3624" s="400" t="s">
        <v>36</v>
      </c>
      <c r="U3624" s="413">
        <v>56955</v>
      </c>
      <c r="V3624" s="406">
        <v>1.3079284412846339E-2</v>
      </c>
      <c r="W3624" s="406">
        <v>1.3079405276252327E-2</v>
      </c>
      <c r="X3624" s="407">
        <f t="shared" si="120"/>
        <v>-1.2086340598835288E-3</v>
      </c>
      <c r="Z3624" s="400" t="s">
        <v>36</v>
      </c>
      <c r="AA3624" s="413">
        <v>56955</v>
      </c>
      <c r="AB3624" s="406">
        <v>1.3792851411563492E-2</v>
      </c>
      <c r="AC3624" s="406">
        <v>1.3747034902387619E-2</v>
      </c>
      <c r="AD3624" s="407">
        <f t="shared" si="121"/>
        <v>0.45816509175872211</v>
      </c>
    </row>
    <row r="3625" spans="20:30" x14ac:dyDescent="0.2">
      <c r="T3625" s="400" t="s">
        <v>36</v>
      </c>
      <c r="U3625" s="413">
        <v>56962</v>
      </c>
      <c r="V3625" s="406">
        <v>1.307965609726593E-2</v>
      </c>
      <c r="W3625" s="406">
        <v>1.3079791467719783E-2</v>
      </c>
      <c r="X3625" s="407">
        <f t="shared" si="120"/>
        <v>-1.3537045385342283E-3</v>
      </c>
      <c r="Z3625" s="400" t="s">
        <v>36</v>
      </c>
      <c r="AA3625" s="413">
        <v>56962</v>
      </c>
      <c r="AB3625" s="406">
        <v>1.3789485522048157E-2</v>
      </c>
      <c r="AC3625" s="406">
        <v>1.3743855039326397E-2</v>
      </c>
      <c r="AD3625" s="407">
        <f t="shared" si="121"/>
        <v>0.45630482721759763</v>
      </c>
    </row>
    <row r="3626" spans="20:30" x14ac:dyDescent="0.2">
      <c r="T3626" s="400" t="s">
        <v>36</v>
      </c>
      <c r="U3626" s="413">
        <v>56969</v>
      </c>
      <c r="V3626" s="406">
        <v>1.3080486919085981E-2</v>
      </c>
      <c r="W3626" s="406">
        <v>1.3080637323903065E-2</v>
      </c>
      <c r="X3626" s="407">
        <f t="shared" si="120"/>
        <v>-1.5040481708347708E-3</v>
      </c>
      <c r="Z3626" s="400" t="s">
        <v>36</v>
      </c>
      <c r="AA3626" s="413">
        <v>56969</v>
      </c>
      <c r="AB3626" s="406">
        <v>1.3786107524829314E-2</v>
      </c>
      <c r="AC3626" s="406">
        <v>1.3740665112474536E-2</v>
      </c>
      <c r="AD3626" s="407">
        <f t="shared" si="121"/>
        <v>0.454424123547785</v>
      </c>
    </row>
    <row r="3627" spans="20:30" x14ac:dyDescent="0.2">
      <c r="T3627" s="400" t="s">
        <v>36</v>
      </c>
      <c r="U3627" s="413">
        <v>56976</v>
      </c>
      <c r="V3627" s="406">
        <v>1.3081777780288496E-2</v>
      </c>
      <c r="W3627" s="406">
        <v>1.3081943747767636E-2</v>
      </c>
      <c r="X3627" s="407">
        <f t="shared" si="120"/>
        <v>-1.6596747914009169E-3</v>
      </c>
      <c r="Z3627" s="400" t="s">
        <v>36</v>
      </c>
      <c r="AA3627" s="413">
        <v>56976</v>
      </c>
      <c r="AB3627" s="406">
        <v>1.3782717406465986E-2</v>
      </c>
      <c r="AC3627" s="406">
        <v>1.3737465111852466E-2</v>
      </c>
      <c r="AD3627" s="407">
        <f t="shared" si="121"/>
        <v>0.45252294613520178</v>
      </c>
    </row>
    <row r="3628" spans="20:30" x14ac:dyDescent="0.2">
      <c r="T3628" s="400" t="s">
        <v>36</v>
      </c>
      <c r="U3628" s="413">
        <v>56983</v>
      </c>
      <c r="V3628" s="406">
        <v>1.3098867835531844E-2</v>
      </c>
      <c r="W3628" s="406">
        <v>1.3099050108412735E-2</v>
      </c>
      <c r="X3628" s="407">
        <f t="shared" si="120"/>
        <v>-1.8227288089110727E-3</v>
      </c>
      <c r="Z3628" s="400" t="s">
        <v>36</v>
      </c>
      <c r="AA3628" s="413">
        <v>56983</v>
      </c>
      <c r="AB3628" s="406">
        <v>1.379546909864395E-2</v>
      </c>
      <c r="AC3628" s="406">
        <v>1.3750356147114073E-2</v>
      </c>
      <c r="AD3628" s="407">
        <f t="shared" si="121"/>
        <v>0.45112951529877388</v>
      </c>
    </row>
    <row r="3629" spans="20:30" x14ac:dyDescent="0.2">
      <c r="T3629" s="400" t="s">
        <v>36</v>
      </c>
      <c r="U3629" s="413">
        <v>56990</v>
      </c>
      <c r="V3629" s="406">
        <v>1.3121594579903402E-2</v>
      </c>
      <c r="W3629" s="406">
        <v>1.3121793805986139E-2</v>
      </c>
      <c r="X3629" s="407">
        <f t="shared" si="120"/>
        <v>-1.9922608273693909E-3</v>
      </c>
      <c r="Z3629" s="400" t="s">
        <v>36</v>
      </c>
      <c r="AA3629" s="413">
        <v>56990</v>
      </c>
      <c r="AB3629" s="406">
        <v>1.3813642946570491E-2</v>
      </c>
      <c r="AC3629" s="406">
        <v>1.3768654123009327E-2</v>
      </c>
      <c r="AD3629" s="407">
        <f t="shared" si="121"/>
        <v>0.44988823561164726</v>
      </c>
    </row>
    <row r="3630" spans="20:30" x14ac:dyDescent="0.2">
      <c r="T3630" s="400" t="s">
        <v>36</v>
      </c>
      <c r="U3630" s="413">
        <v>56997</v>
      </c>
      <c r="V3630" s="406">
        <v>1.3124278303531677E-2</v>
      </c>
      <c r="W3630" s="406">
        <v>1.3124494730196872E-2</v>
      </c>
      <c r="X3630" s="407">
        <f t="shared" si="120"/>
        <v>-2.1642666519529341E-3</v>
      </c>
      <c r="Z3630" s="400" t="s">
        <v>36</v>
      </c>
      <c r="AA3630" s="413">
        <v>56997</v>
      </c>
      <c r="AB3630" s="406">
        <v>1.3810206996529581E-2</v>
      </c>
      <c r="AC3630" s="406">
        <v>1.3765414991228552E-2</v>
      </c>
      <c r="AD3630" s="407">
        <f t="shared" si="121"/>
        <v>0.44792005301028809</v>
      </c>
    </row>
    <row r="3631" spans="20:30" x14ac:dyDescent="0.2">
      <c r="T3631" s="400" t="s">
        <v>36</v>
      </c>
      <c r="U3631" s="413">
        <v>57004</v>
      </c>
      <c r="V3631" s="406">
        <v>1.3125001331676584E-2</v>
      </c>
      <c r="W3631" s="406">
        <v>1.3124154787110719E-2</v>
      </c>
      <c r="X3631" s="407">
        <f t="shared" si="120"/>
        <v>8.4654456586515103E-3</v>
      </c>
      <c r="Z3631" s="400" t="s">
        <v>36</v>
      </c>
      <c r="AA3631" s="413">
        <v>57004</v>
      </c>
      <c r="AB3631" s="406">
        <v>1.3806758838398634E-2</v>
      </c>
      <c r="AC3631" s="406">
        <v>1.376216571812044E-2</v>
      </c>
      <c r="AD3631" s="407">
        <f t="shared" si="121"/>
        <v>0.44593120278194409</v>
      </c>
    </row>
    <row r="3632" spans="20:30" x14ac:dyDescent="0.2">
      <c r="T3632" s="400" t="s">
        <v>36</v>
      </c>
      <c r="U3632" s="413">
        <v>57011</v>
      </c>
      <c r="V3632" s="406">
        <v>1.3119174121517443E-2</v>
      </c>
      <c r="W3632" s="406">
        <v>1.3114398555044225E-2</v>
      </c>
      <c r="X3632" s="407">
        <f t="shared" si="120"/>
        <v>4.7755664732175573E-2</v>
      </c>
      <c r="Z3632" s="400" t="s">
        <v>36</v>
      </c>
      <c r="AA3632" s="413">
        <v>57011</v>
      </c>
      <c r="AB3632" s="406">
        <v>1.3803298458711383E-2</v>
      </c>
      <c r="AC3632" s="406">
        <v>1.3758906293701259E-2</v>
      </c>
      <c r="AD3632" s="407">
        <f t="shared" si="121"/>
        <v>0.44392165010124357</v>
      </c>
    </row>
    <row r="3633" spans="20:30" x14ac:dyDescent="0.2">
      <c r="T3633" s="400" t="s">
        <v>36</v>
      </c>
      <c r="U3633" s="413">
        <v>57018</v>
      </c>
      <c r="V3633" s="406">
        <v>1.3112777565238688E-2</v>
      </c>
      <c r="W3633" s="406">
        <v>1.3104134830523233E-2</v>
      </c>
      <c r="X3633" s="407">
        <f t="shared" si="120"/>
        <v>8.6427347154548195E-2</v>
      </c>
      <c r="Z3633" s="400" t="s">
        <v>36</v>
      </c>
      <c r="AA3633" s="413">
        <v>57018</v>
      </c>
      <c r="AB3633" s="406">
        <v>1.3799825844036601E-2</v>
      </c>
      <c r="AC3633" s="406">
        <v>1.3755636707941058E-2</v>
      </c>
      <c r="AD3633" s="407">
        <f t="shared" si="121"/>
        <v>0.44189136095542858</v>
      </c>
    </row>
    <row r="3634" spans="20:30" x14ac:dyDescent="0.2">
      <c r="T3634" s="400" t="s">
        <v>36</v>
      </c>
      <c r="U3634" s="413">
        <v>57025</v>
      </c>
      <c r="V3634" s="406">
        <v>1.3106190486059908E-2</v>
      </c>
      <c r="W3634" s="406">
        <v>1.3093919052097454E-2</v>
      </c>
      <c r="X3634" s="407">
        <f t="shared" si="120"/>
        <v>0.12271433962453976</v>
      </c>
      <c r="Z3634" s="400" t="s">
        <v>36</v>
      </c>
      <c r="AA3634" s="413">
        <v>57025</v>
      </c>
      <c r="AB3634" s="406">
        <v>1.3796340980919629E-2</v>
      </c>
      <c r="AC3634" s="406">
        <v>1.3752356950925739E-2</v>
      </c>
      <c r="AD3634" s="407">
        <f t="shared" si="121"/>
        <v>0.43984029993889701</v>
      </c>
    </row>
    <row r="3635" spans="20:30" x14ac:dyDescent="0.2">
      <c r="T3635" s="400" t="s">
        <v>36</v>
      </c>
      <c r="U3635" s="413">
        <v>57032</v>
      </c>
      <c r="V3635" s="406">
        <v>1.3099412527381402E-2</v>
      </c>
      <c r="W3635" s="406">
        <v>1.3083751342224096E-2</v>
      </c>
      <c r="X3635" s="407">
        <f t="shared" si="120"/>
        <v>0.15661185157306301</v>
      </c>
      <c r="Z3635" s="400" t="s">
        <v>36</v>
      </c>
      <c r="AA3635" s="413">
        <v>57032</v>
      </c>
      <c r="AB3635" s="406">
        <v>1.3792843855929054E-2</v>
      </c>
      <c r="AC3635" s="406">
        <v>1.3749067012590368E-2</v>
      </c>
      <c r="AD3635" s="407">
        <f t="shared" si="121"/>
        <v>0.43776843338685922</v>
      </c>
    </row>
    <row r="3636" spans="20:30" x14ac:dyDescent="0.2">
      <c r="T3636" s="400" t="s">
        <v>36</v>
      </c>
      <c r="U3636" s="413">
        <v>57039</v>
      </c>
      <c r="V3636" s="406">
        <v>1.3092443332705643E-2</v>
      </c>
      <c r="W3636" s="406">
        <v>1.3073631823337116E-2</v>
      </c>
      <c r="X3636" s="407">
        <f t="shared" si="120"/>
        <v>0.18811509368527046</v>
      </c>
      <c r="Z3636" s="400" t="s">
        <v>36</v>
      </c>
      <c r="AA3636" s="413">
        <v>57039</v>
      </c>
      <c r="AB3636" s="406">
        <v>1.3789334455621843E-2</v>
      </c>
      <c r="AC3636" s="406">
        <v>1.3745766882974447E-2</v>
      </c>
      <c r="AD3636" s="407">
        <f t="shared" si="121"/>
        <v>0.4356757264739608</v>
      </c>
    </row>
    <row r="3637" spans="20:30" x14ac:dyDescent="0.2">
      <c r="T3637" s="400" t="s">
        <v>36</v>
      </c>
      <c r="U3637" s="413">
        <v>57046</v>
      </c>
      <c r="V3637" s="406">
        <v>1.3085282545428335E-2</v>
      </c>
      <c r="W3637" s="406">
        <v>1.306356061788201E-2</v>
      </c>
      <c r="X3637" s="407">
        <f t="shared" si="120"/>
        <v>0.21721927546325057</v>
      </c>
      <c r="Z3637" s="400" t="s">
        <v>36</v>
      </c>
      <c r="AA3637" s="413">
        <v>57046</v>
      </c>
      <c r="AB3637" s="406">
        <v>1.3785812766554918E-2</v>
      </c>
      <c r="AC3637" s="406">
        <v>1.3742456552082623E-2</v>
      </c>
      <c r="AD3637" s="407">
        <f t="shared" si="121"/>
        <v>0.43356214472295429</v>
      </c>
    </row>
    <row r="3638" spans="20:30" x14ac:dyDescent="0.2">
      <c r="T3638" s="400" t="s">
        <v>36</v>
      </c>
      <c r="U3638" s="413">
        <v>57053</v>
      </c>
      <c r="V3638" s="406">
        <v>1.3077929809012704E-2</v>
      </c>
      <c r="W3638" s="406">
        <v>1.3053537848350836E-2</v>
      </c>
      <c r="X3638" s="407">
        <f t="shared" si="120"/>
        <v>0.24391960661868106</v>
      </c>
      <c r="Z3638" s="400" t="s">
        <v>36</v>
      </c>
      <c r="AA3638" s="413">
        <v>57053</v>
      </c>
      <c r="AB3638" s="406">
        <v>1.3782278775308597E-2</v>
      </c>
      <c r="AC3638" s="406">
        <v>1.3739136009942936E-2</v>
      </c>
      <c r="AD3638" s="407">
        <f t="shared" si="121"/>
        <v>0.43142765365660962</v>
      </c>
    </row>
    <row r="3639" spans="20:30" x14ac:dyDescent="0.2">
      <c r="T3639" s="400" t="s">
        <v>36</v>
      </c>
      <c r="U3639" s="413">
        <v>57060</v>
      </c>
      <c r="V3639" s="406">
        <v>1.3070384766873021E-2</v>
      </c>
      <c r="W3639" s="406">
        <v>1.3043563637119344E-2</v>
      </c>
      <c r="X3639" s="407">
        <f t="shared" si="120"/>
        <v>0.26821129753676343</v>
      </c>
      <c r="Z3639" s="400" t="s">
        <v>36</v>
      </c>
      <c r="AA3639" s="413">
        <v>57060</v>
      </c>
      <c r="AB3639" s="406">
        <v>1.3778732468393316E-2</v>
      </c>
      <c r="AC3639" s="406">
        <v>1.3735805246536774E-2</v>
      </c>
      <c r="AD3639" s="407">
        <f t="shared" si="121"/>
        <v>0.42927221856541714</v>
      </c>
    </row>
    <row r="3640" spans="20:30" x14ac:dyDescent="0.2">
      <c r="T3640" s="400" t="s">
        <v>36</v>
      </c>
      <c r="U3640" s="413">
        <v>57067</v>
      </c>
      <c r="V3640" s="406">
        <v>1.3062647062514166E-2</v>
      </c>
      <c r="W3640" s="406">
        <v>1.3033638106690976E-2</v>
      </c>
      <c r="X3640" s="407">
        <f t="shared" si="120"/>
        <v>0.29008955823190197</v>
      </c>
      <c r="Z3640" s="400" t="s">
        <v>36</v>
      </c>
      <c r="AA3640" s="413">
        <v>57067</v>
      </c>
      <c r="AB3640" s="406">
        <v>1.3775173832412432E-2</v>
      </c>
      <c r="AC3640" s="406">
        <v>1.3732464251880407E-2</v>
      </c>
      <c r="AD3640" s="407">
        <f t="shared" si="121"/>
        <v>0.42709580532025382</v>
      </c>
    </row>
    <row r="3641" spans="20:30" x14ac:dyDescent="0.2">
      <c r="T3641" s="400" t="s">
        <v>36</v>
      </c>
      <c r="U3641" s="413">
        <v>57074</v>
      </c>
      <c r="V3641" s="406">
        <v>1.3054716339334199E-2</v>
      </c>
      <c r="W3641" s="406">
        <v>1.3023761379499484E-2</v>
      </c>
      <c r="X3641" s="407">
        <f t="shared" si="120"/>
        <v>0.30954959834714885</v>
      </c>
      <c r="Z3641" s="400" t="s">
        <v>36</v>
      </c>
      <c r="AA3641" s="413">
        <v>57074</v>
      </c>
      <c r="AB3641" s="406">
        <v>1.3771602853899634E-2</v>
      </c>
      <c r="AC3641" s="406">
        <v>1.3729113016001691E-2</v>
      </c>
      <c r="AD3641" s="407">
        <f t="shared" si="121"/>
        <v>0.42489837897943461</v>
      </c>
    </row>
    <row r="3642" spans="20:30" x14ac:dyDescent="0.2">
      <c r="T3642" s="400" t="s">
        <v>36</v>
      </c>
      <c r="U3642" s="413">
        <v>57081</v>
      </c>
      <c r="V3642" s="406">
        <v>1.3046592240763648E-2</v>
      </c>
      <c r="W3642" s="406">
        <v>1.3013933577955361E-2</v>
      </c>
      <c r="X3642" s="407">
        <f t="shared" si="120"/>
        <v>0.32658662808287064</v>
      </c>
      <c r="Z3642" s="400" t="s">
        <v>36</v>
      </c>
      <c r="AA3642" s="413">
        <v>57081</v>
      </c>
      <c r="AB3642" s="406">
        <v>1.3768019519411808E-2</v>
      </c>
      <c r="AC3642" s="406">
        <v>1.3725751528893644E-2</v>
      </c>
      <c r="AD3642" s="407">
        <f t="shared" si="121"/>
        <v>0.42267990518164367</v>
      </c>
    </row>
    <row r="3643" spans="20:30" x14ac:dyDescent="0.2">
      <c r="T3643" s="400" t="s">
        <v>36</v>
      </c>
      <c r="U3643" s="413">
        <v>57088</v>
      </c>
      <c r="V3643" s="406">
        <v>1.3038274410288811E-2</v>
      </c>
      <c r="W3643" s="406">
        <v>1.3004154824573606E-2</v>
      </c>
      <c r="X3643" s="407">
        <f t="shared" si="120"/>
        <v>0.34119585715204626</v>
      </c>
      <c r="Z3643" s="400" t="s">
        <v>36</v>
      </c>
      <c r="AA3643" s="413">
        <v>57088</v>
      </c>
      <c r="AB3643" s="406">
        <v>1.3764423815529147E-2</v>
      </c>
      <c r="AC3643" s="406">
        <v>1.3722379780549384E-2</v>
      </c>
      <c r="AD3643" s="407">
        <f t="shared" si="121"/>
        <v>0.42044034979763639</v>
      </c>
    </row>
    <row r="3644" spans="20:30" x14ac:dyDescent="0.2">
      <c r="T3644" s="400" t="s">
        <v>36</v>
      </c>
      <c r="U3644" s="413">
        <v>57095</v>
      </c>
      <c r="V3644" s="406">
        <v>1.3029762491323841E-2</v>
      </c>
      <c r="W3644" s="406">
        <v>1.2994425241741386E-2</v>
      </c>
      <c r="X3644" s="407">
        <f t="shared" si="120"/>
        <v>0.35337249582455266</v>
      </c>
      <c r="Z3644" s="400" t="s">
        <v>36</v>
      </c>
      <c r="AA3644" s="413">
        <v>57095</v>
      </c>
      <c r="AB3644" s="406">
        <v>1.3760815728785274E-2</v>
      </c>
      <c r="AC3644" s="406">
        <v>1.3718997761008326E-2</v>
      </c>
      <c r="AD3644" s="407">
        <f t="shared" si="121"/>
        <v>0.41817967776948406</v>
      </c>
    </row>
    <row r="3645" spans="20:30" x14ac:dyDescent="0.2">
      <c r="T3645" s="400" t="s">
        <v>36</v>
      </c>
      <c r="U3645" s="413">
        <v>57102</v>
      </c>
      <c r="V3645" s="406">
        <v>1.3021056127338627E-2</v>
      </c>
      <c r="W3645" s="406">
        <v>1.298474495195036E-2</v>
      </c>
      <c r="X3645" s="407">
        <f t="shared" si="120"/>
        <v>0.36311175388267086</v>
      </c>
      <c r="Z3645" s="400" t="s">
        <v>36</v>
      </c>
      <c r="AA3645" s="413">
        <v>57102</v>
      </c>
      <c r="AB3645" s="406">
        <v>1.3757195245748711E-2</v>
      </c>
      <c r="AC3645" s="406">
        <v>1.3715605460263526E-2</v>
      </c>
      <c r="AD3645" s="407">
        <f t="shared" si="121"/>
        <v>0.41589785485185438</v>
      </c>
    </row>
    <row r="3646" spans="20:30" x14ac:dyDescent="0.2">
      <c r="T3646" s="400" t="s">
        <v>36</v>
      </c>
      <c r="U3646" s="413">
        <v>57109</v>
      </c>
      <c r="V3646" s="406">
        <v>1.3012154961730884E-2</v>
      </c>
      <c r="W3646" s="406">
        <v>1.2975114077622378E-2</v>
      </c>
      <c r="X3646" s="407">
        <f t="shared" si="120"/>
        <v>0.3704088410850549</v>
      </c>
      <c r="Z3646" s="400" t="s">
        <v>36</v>
      </c>
      <c r="AA3646" s="413">
        <v>57109</v>
      </c>
      <c r="AB3646" s="406">
        <v>1.3753562352976235E-2</v>
      </c>
      <c r="AC3646" s="406">
        <v>1.3712202868331129E-2</v>
      </c>
      <c r="AD3646" s="407">
        <f t="shared" si="121"/>
        <v>0.41359484645106526</v>
      </c>
    </row>
    <row r="3647" spans="20:30" x14ac:dyDescent="0.2">
      <c r="T3647" s="400" t="s">
        <v>36</v>
      </c>
      <c r="U3647" s="413">
        <v>57116</v>
      </c>
      <c r="V3647" s="406">
        <v>1.3003058638000419E-2</v>
      </c>
      <c r="W3647" s="406">
        <v>1.2965532741202502E-2</v>
      </c>
      <c r="X3647" s="407">
        <f t="shared" si="120"/>
        <v>0.37525896797917235</v>
      </c>
      <c r="Z3647" s="400" t="s">
        <v>36</v>
      </c>
      <c r="AA3647" s="413">
        <v>57116</v>
      </c>
      <c r="AB3647" s="406">
        <v>1.3749917037036258E-2</v>
      </c>
      <c r="AC3647" s="406">
        <v>1.3708789975204094E-2</v>
      </c>
      <c r="AD3647" s="407">
        <f t="shared" si="121"/>
        <v>0.41127061832164569</v>
      </c>
    </row>
    <row r="3648" spans="20:30" x14ac:dyDescent="0.2">
      <c r="T3648" s="400" t="s">
        <v>36</v>
      </c>
      <c r="U3648" s="413">
        <v>57123</v>
      </c>
      <c r="V3648" s="406">
        <v>1.2993766799540368E-2</v>
      </c>
      <c r="W3648" s="406">
        <v>1.2956001065147564E-2</v>
      </c>
      <c r="X3648" s="407">
        <f t="shared" si="120"/>
        <v>0.37765734392803885</v>
      </c>
      <c r="Z3648" s="400" t="s">
        <v>36</v>
      </c>
      <c r="AA3648" s="413">
        <v>57123</v>
      </c>
      <c r="AB3648" s="406">
        <v>1.3746259284474207E-2</v>
      </c>
      <c r="AC3648" s="406">
        <v>1.3705366770922036E-2</v>
      </c>
      <c r="AD3648" s="407">
        <f t="shared" si="121"/>
        <v>0.40892513552170245</v>
      </c>
    </row>
    <row r="3649" spans="20:30" x14ac:dyDescent="0.2">
      <c r="T3649" s="400" t="s">
        <v>36</v>
      </c>
      <c r="U3649" s="413">
        <v>57130</v>
      </c>
      <c r="V3649" s="406">
        <v>1.2984279089845552E-2</v>
      </c>
      <c r="W3649" s="406">
        <v>1.2946519171914014E-2</v>
      </c>
      <c r="X3649" s="407">
        <f t="shared" si="120"/>
        <v>0.37759917931538128</v>
      </c>
      <c r="Z3649" s="400" t="s">
        <v>36</v>
      </c>
      <c r="AA3649" s="413">
        <v>57130</v>
      </c>
      <c r="AB3649" s="406">
        <v>1.3742589081869951E-2</v>
      </c>
      <c r="AC3649" s="406">
        <v>1.3701933245454575E-2</v>
      </c>
      <c r="AD3649" s="407">
        <f t="shared" si="121"/>
        <v>0.40655836415376745</v>
      </c>
    </row>
    <row r="3650" spans="20:30" x14ac:dyDescent="0.2">
      <c r="T3650" s="400" t="s">
        <v>36</v>
      </c>
      <c r="U3650" s="413">
        <v>57137</v>
      </c>
      <c r="V3650" s="406">
        <v>1.2974595152304086E-2</v>
      </c>
      <c r="W3650" s="406">
        <v>1.2937087183923649E-2</v>
      </c>
      <c r="X3650" s="407">
        <f t="shared" si="120"/>
        <v>0.37507968380437462</v>
      </c>
      <c r="Z3650" s="400" t="s">
        <v>36</v>
      </c>
      <c r="AA3650" s="413">
        <v>57137</v>
      </c>
      <c r="AB3650" s="406">
        <v>1.3738906415733955E-2</v>
      </c>
      <c r="AC3650" s="406">
        <v>1.3698489388841181E-2</v>
      </c>
      <c r="AD3650" s="407">
        <f t="shared" si="121"/>
        <v>0.40417026892773655</v>
      </c>
    </row>
    <row r="3651" spans="20:30" x14ac:dyDescent="0.2">
      <c r="T3651" s="400" t="s">
        <v>36</v>
      </c>
      <c r="U3651" s="413">
        <v>57144</v>
      </c>
      <c r="V3651" s="406">
        <v>1.296471463040594E-2</v>
      </c>
      <c r="W3651" s="406">
        <v>1.2927705223656102E-2</v>
      </c>
      <c r="X3651" s="407">
        <f t="shared" si="120"/>
        <v>0.37009406749837981</v>
      </c>
      <c r="Z3651" s="400" t="s">
        <v>36</v>
      </c>
      <c r="AA3651" s="413">
        <v>57144</v>
      </c>
      <c r="AB3651" s="406">
        <v>1.3735211272680965E-2</v>
      </c>
      <c r="AC3651" s="406">
        <v>1.3695035191086351E-2</v>
      </c>
      <c r="AD3651" s="407">
        <f t="shared" si="121"/>
        <v>0.40176081594614155</v>
      </c>
    </row>
    <row r="3652" spans="20:30" x14ac:dyDescent="0.2">
      <c r="T3652" s="400" t="s">
        <v>36</v>
      </c>
      <c r="U3652" s="413">
        <v>57151</v>
      </c>
      <c r="V3652" s="406">
        <v>1.2954637167580666E-2</v>
      </c>
      <c r="W3652" s="406">
        <v>1.2918373413544624E-2</v>
      </c>
      <c r="X3652" s="407">
        <f t="shared" si="120"/>
        <v>0.36263754036041862</v>
      </c>
      <c r="Z3652" s="400" t="s">
        <v>36</v>
      </c>
      <c r="AA3652" s="413">
        <v>57151</v>
      </c>
      <c r="AB3652" s="406">
        <v>1.3731503639221381E-2</v>
      </c>
      <c r="AC3652" s="406">
        <v>1.3691570642194695E-2</v>
      </c>
      <c r="AD3652" s="407">
        <f t="shared" si="121"/>
        <v>0.39932997026686373</v>
      </c>
    </row>
    <row r="3653" spans="20:30" x14ac:dyDescent="0.2">
      <c r="T3653" s="400" t="s">
        <v>36</v>
      </c>
      <c r="U3653" s="413">
        <v>57158</v>
      </c>
      <c r="V3653" s="406">
        <v>1.2944362407255253E-2</v>
      </c>
      <c r="W3653" s="406">
        <v>1.2909091876010744E-2</v>
      </c>
      <c r="X3653" s="407">
        <f t="shared" si="120"/>
        <v>0.35270531244508896</v>
      </c>
      <c r="Z3653" s="400" t="s">
        <v>36</v>
      </c>
      <c r="AA3653" s="413">
        <v>57158</v>
      </c>
      <c r="AB3653" s="406">
        <v>1.372778350193514E-2</v>
      </c>
      <c r="AC3653" s="406">
        <v>1.3688095732159112E-2</v>
      </c>
      <c r="AD3653" s="407">
        <f t="shared" si="121"/>
        <v>0.39687769776027698</v>
      </c>
    </row>
    <row r="3654" spans="20:30" x14ac:dyDescent="0.2">
      <c r="T3654" s="400" t="s">
        <v>36</v>
      </c>
      <c r="U3654" s="413">
        <v>57165</v>
      </c>
      <c r="V3654" s="406">
        <v>1.2933889992877501E-2</v>
      </c>
      <c r="W3654" s="406">
        <v>1.2899860733545669E-2</v>
      </c>
      <c r="X3654" s="407">
        <f t="shared" si="120"/>
        <v>0.34029259331831707</v>
      </c>
      <c r="Z3654" s="400" t="s">
        <v>36</v>
      </c>
      <c r="AA3654" s="413">
        <v>57165</v>
      </c>
      <c r="AB3654" s="406">
        <v>1.372405084740229E-2</v>
      </c>
      <c r="AC3654" s="406">
        <v>1.3684610451019048E-2</v>
      </c>
      <c r="AD3654" s="407">
        <f t="shared" si="121"/>
        <v>0.3944039638324216</v>
      </c>
    </row>
    <row r="3655" spans="20:30" x14ac:dyDescent="0.2">
      <c r="T3655" s="400" t="s">
        <v>36</v>
      </c>
      <c r="U3655" s="413">
        <v>57172</v>
      </c>
      <c r="V3655" s="406">
        <v>1.2923219567904178E-2</v>
      </c>
      <c r="W3655" s="406">
        <v>1.2890680108570807E-2</v>
      </c>
      <c r="X3655" s="407">
        <f t="shared" si="120"/>
        <v>0.32539459333371518</v>
      </c>
      <c r="Z3655" s="400" t="s">
        <v>36</v>
      </c>
      <c r="AA3655" s="413">
        <v>57172</v>
      </c>
      <c r="AB3655" s="406">
        <v>1.3720305662133118E-2</v>
      </c>
      <c r="AC3655" s="406">
        <v>1.3681114788767403E-2</v>
      </c>
      <c r="AD3655" s="407">
        <f t="shared" si="121"/>
        <v>0.39190873365714529</v>
      </c>
    </row>
    <row r="3656" spans="20:30" x14ac:dyDescent="0.2">
      <c r="T3656" s="400" t="s">
        <v>36</v>
      </c>
      <c r="U3656" s="413">
        <v>57179</v>
      </c>
      <c r="V3656" s="406">
        <v>1.2912350775789557E-2</v>
      </c>
      <c r="W3656" s="406">
        <v>1.2881550123553966E-2</v>
      </c>
      <c r="X3656" s="407">
        <f t="shared" ref="X3656:X3719" si="122">(V3656-W3656)*10000</f>
        <v>0.30800652235591153</v>
      </c>
      <c r="Z3656" s="400" t="s">
        <v>36</v>
      </c>
      <c r="AA3656" s="413">
        <v>57179</v>
      </c>
      <c r="AB3656" s="406">
        <v>1.3716547932742379E-2</v>
      </c>
      <c r="AC3656" s="406">
        <v>1.3677608735408697E-2</v>
      </c>
      <c r="AD3656" s="407">
        <f t="shared" ref="AD3656:AD3719" si="123">(AB3656-AC3656)*10000</f>
        <v>0.38939197333682368</v>
      </c>
    </row>
    <row r="3657" spans="20:30" x14ac:dyDescent="0.2">
      <c r="T3657" s="400" t="s">
        <v>36</v>
      </c>
      <c r="U3657" s="413">
        <v>57186</v>
      </c>
      <c r="V3657" s="406">
        <v>1.2901283259950606E-2</v>
      </c>
      <c r="W3657" s="406">
        <v>1.287247090089332E-2</v>
      </c>
      <c r="X3657" s="407">
        <f t="shared" si="122"/>
        <v>0.28812359057285231</v>
      </c>
      <c r="Z3657" s="400" t="s">
        <v>36</v>
      </c>
      <c r="AA3657" s="413">
        <v>57186</v>
      </c>
      <c r="AB3657" s="406">
        <v>1.3712777645728839E-2</v>
      </c>
      <c r="AC3657" s="406">
        <v>1.3674092280970744E-2</v>
      </c>
      <c r="AD3657" s="407">
        <f t="shared" si="123"/>
        <v>0.38685364758095364</v>
      </c>
    </row>
    <row r="3658" spans="20:30" x14ac:dyDescent="0.2">
      <c r="T3658" s="400" t="s">
        <v>36</v>
      </c>
      <c r="U3658" s="413">
        <v>57193</v>
      </c>
      <c r="V3658" s="406">
        <v>1.2890016663836257E-2</v>
      </c>
      <c r="W3658" s="406">
        <v>1.286344256311437E-2</v>
      </c>
      <c r="X3658" s="407">
        <f t="shared" si="122"/>
        <v>0.26574100721887123</v>
      </c>
      <c r="Z3658" s="400" t="s">
        <v>36</v>
      </c>
      <c r="AA3658" s="413">
        <v>57193</v>
      </c>
      <c r="AB3658" s="406">
        <v>1.3708994787706999E-2</v>
      </c>
      <c r="AC3658" s="406">
        <v>1.3670565415411392E-2</v>
      </c>
      <c r="AD3658" s="407">
        <f t="shared" si="123"/>
        <v>0.38429372295607084</v>
      </c>
    </row>
    <row r="3659" spans="20:30" x14ac:dyDescent="0.2">
      <c r="T3659" s="400" t="s">
        <v>36</v>
      </c>
      <c r="U3659" s="413">
        <v>57200</v>
      </c>
      <c r="V3659" s="406">
        <v>1.2878550630904914E-2</v>
      </c>
      <c r="W3659" s="406">
        <v>1.2854465232592103E-2</v>
      </c>
      <c r="X3659" s="407">
        <f t="shared" si="122"/>
        <v>0.24085398312811632</v>
      </c>
      <c r="Z3659" s="400" t="s">
        <v>36</v>
      </c>
      <c r="AA3659" s="413">
        <v>57200</v>
      </c>
      <c r="AB3659" s="406">
        <v>1.3705199345187361E-2</v>
      </c>
      <c r="AC3659" s="406">
        <v>1.3667028128828232E-2</v>
      </c>
      <c r="AD3659" s="407">
        <f t="shared" si="123"/>
        <v>0.38171216359128568</v>
      </c>
    </row>
    <row r="3660" spans="20:30" x14ac:dyDescent="0.2">
      <c r="T3660" s="400" t="s">
        <v>36</v>
      </c>
      <c r="U3660" s="413">
        <v>57207</v>
      </c>
      <c r="V3660" s="406">
        <v>1.286688480458888E-2</v>
      </c>
      <c r="W3660" s="406">
        <v>1.284553903181721E-2</v>
      </c>
      <c r="X3660" s="407">
        <f t="shared" si="122"/>
        <v>0.2134577277167031</v>
      </c>
      <c r="Z3660" s="400" t="s">
        <v>36</v>
      </c>
      <c r="AA3660" s="413">
        <v>57207</v>
      </c>
      <c r="AB3660" s="406">
        <v>1.3701391304749741E-2</v>
      </c>
      <c r="AC3660" s="406">
        <v>1.3663480411144433E-2</v>
      </c>
      <c r="AD3660" s="407">
        <f t="shared" si="123"/>
        <v>0.37910893605308182</v>
      </c>
    </row>
    <row r="3661" spans="20:30" x14ac:dyDescent="0.2">
      <c r="T3661" s="400" t="s">
        <v>36</v>
      </c>
      <c r="U3661" s="413">
        <v>57214</v>
      </c>
      <c r="V3661" s="406">
        <v>1.2855018828329533E-2</v>
      </c>
      <c r="W3661" s="406">
        <v>1.2836664083210755E-2</v>
      </c>
      <c r="X3661" s="407">
        <f t="shared" si="122"/>
        <v>0.18354745118777382</v>
      </c>
      <c r="Z3661" s="400" t="s">
        <v>36</v>
      </c>
      <c r="AA3661" s="413">
        <v>57214</v>
      </c>
      <c r="AB3661" s="406">
        <v>1.3697570652962412E-2</v>
      </c>
      <c r="AC3661" s="406">
        <v>1.365992225242251E-2</v>
      </c>
      <c r="AD3661" s="407">
        <f t="shared" si="123"/>
        <v>0.37648400539902827</v>
      </c>
    </row>
    <row r="3662" spans="20:30" x14ac:dyDescent="0.2">
      <c r="T3662" s="400" t="s">
        <v>36</v>
      </c>
      <c r="U3662" s="413">
        <v>57221</v>
      </c>
      <c r="V3662" s="406">
        <v>1.2842952345565699E-2</v>
      </c>
      <c r="W3662" s="406">
        <v>1.2827840509251842E-2</v>
      </c>
      <c r="X3662" s="407">
        <f t="shared" si="122"/>
        <v>0.15111836313856652</v>
      </c>
      <c r="Z3662" s="400" t="s">
        <v>36</v>
      </c>
      <c r="AA3662" s="413">
        <v>57221</v>
      </c>
      <c r="AB3662" s="406">
        <v>1.3693737376358891E-2</v>
      </c>
      <c r="AC3662" s="406">
        <v>1.3656353642643802E-2</v>
      </c>
      <c r="AD3662" s="407">
        <f t="shared" si="123"/>
        <v>0.37383733715088896</v>
      </c>
    </row>
    <row r="3663" spans="20:30" x14ac:dyDescent="0.2">
      <c r="T3663" s="400" t="s">
        <v>36</v>
      </c>
      <c r="U3663" s="413">
        <v>57228</v>
      </c>
      <c r="V3663" s="406">
        <v>1.2830684999791316E-2</v>
      </c>
      <c r="W3663" s="406">
        <v>1.2819068432361172E-2</v>
      </c>
      <c r="X3663" s="407">
        <f t="shared" si="122"/>
        <v>0.11616567430143554</v>
      </c>
      <c r="Z3663" s="400" t="s">
        <v>36</v>
      </c>
      <c r="AA3663" s="413">
        <v>57228</v>
      </c>
      <c r="AB3663" s="406">
        <v>1.3689891461518789E-2</v>
      </c>
      <c r="AC3663" s="406">
        <v>1.3652774571835755E-2</v>
      </c>
      <c r="AD3663" s="407">
        <f t="shared" si="123"/>
        <v>0.37116889683034071</v>
      </c>
    </row>
    <row r="3664" spans="20:30" x14ac:dyDescent="0.2">
      <c r="T3664" s="400" t="s">
        <v>36</v>
      </c>
      <c r="U3664" s="413">
        <v>57235</v>
      </c>
      <c r="V3664" s="406">
        <v>1.2818216434358839E-2</v>
      </c>
      <c r="W3664" s="406">
        <v>1.2810347974983037E-2</v>
      </c>
      <c r="X3664" s="407">
        <f t="shared" si="122"/>
        <v>7.868459375802439E-2</v>
      </c>
      <c r="Z3664" s="400" t="s">
        <v>36</v>
      </c>
      <c r="AA3664" s="413">
        <v>57235</v>
      </c>
      <c r="AB3664" s="406">
        <v>1.3686032894987373E-2</v>
      </c>
      <c r="AC3664" s="406">
        <v>1.3649185029991455E-2</v>
      </c>
      <c r="AD3664" s="407">
        <f t="shared" si="123"/>
        <v>0.36847864995918217</v>
      </c>
    </row>
    <row r="3665" spans="20:30" x14ac:dyDescent="0.2">
      <c r="T3665" s="400" t="s">
        <v>36</v>
      </c>
      <c r="U3665" s="413">
        <v>57242</v>
      </c>
      <c r="V3665" s="406">
        <v>1.2805546292780254E-2</v>
      </c>
      <c r="W3665" s="406">
        <v>1.2801679259596183E-2</v>
      </c>
      <c r="X3665" s="407">
        <f t="shared" si="122"/>
        <v>3.8670331840712224E-2</v>
      </c>
      <c r="Z3665" s="400" t="s">
        <v>36</v>
      </c>
      <c r="AA3665" s="413">
        <v>57242</v>
      </c>
      <c r="AB3665" s="406">
        <v>1.3682161663344385E-2</v>
      </c>
      <c r="AC3665" s="406">
        <v>1.3645585007126879E-2</v>
      </c>
      <c r="AD3665" s="407">
        <f t="shared" si="123"/>
        <v>0.36576656217505654</v>
      </c>
    </row>
    <row r="3666" spans="20:30" x14ac:dyDescent="0.2">
      <c r="T3666" s="400" t="s">
        <v>36</v>
      </c>
      <c r="U3666" s="413">
        <v>57249</v>
      </c>
      <c r="V3666" s="406">
        <v>1.2792674218495316E-2</v>
      </c>
      <c r="W3666" s="406">
        <v>1.2793062408609711E-2</v>
      </c>
      <c r="X3666" s="407">
        <f t="shared" si="122"/>
        <v>-3.8819011439518436E-3</v>
      </c>
      <c r="Z3666" s="400" t="s">
        <v>36</v>
      </c>
      <c r="AA3666" s="413">
        <v>57249</v>
      </c>
      <c r="AB3666" s="406">
        <v>1.3678277753111605E-2</v>
      </c>
      <c r="AC3666" s="406">
        <v>1.3641974493246462E-2</v>
      </c>
      <c r="AD3666" s="407">
        <f t="shared" si="123"/>
        <v>0.36303259865142978</v>
      </c>
    </row>
    <row r="3667" spans="20:30" x14ac:dyDescent="0.2">
      <c r="T3667" s="400" t="s">
        <v>36</v>
      </c>
      <c r="U3667" s="413">
        <v>57256</v>
      </c>
      <c r="V3667" s="406">
        <v>1.2779599854929552E-2</v>
      </c>
      <c r="W3667" s="406">
        <v>1.2784497544490771E-2</v>
      </c>
      <c r="X3667" s="407">
        <f t="shared" si="122"/>
        <v>-4.8976895612191235E-2</v>
      </c>
      <c r="Z3667" s="400" t="s">
        <v>36</v>
      </c>
      <c r="AA3667" s="413">
        <v>57256</v>
      </c>
      <c r="AB3667" s="406">
        <v>1.367438115089213E-2</v>
      </c>
      <c r="AC3667" s="406">
        <v>1.3638353478389535E-2</v>
      </c>
      <c r="AD3667" s="407">
        <f t="shared" si="123"/>
        <v>0.36027672502594521</v>
      </c>
    </row>
    <row r="3668" spans="20:30" x14ac:dyDescent="0.2">
      <c r="T3668" s="400" t="s">
        <v>36</v>
      </c>
      <c r="U3668" s="413">
        <v>57263</v>
      </c>
      <c r="V3668" s="406">
        <v>1.2766322845505492E-2</v>
      </c>
      <c r="W3668" s="406">
        <v>1.2775984789706124E-2</v>
      </c>
      <c r="X3668" s="407">
        <f t="shared" si="122"/>
        <v>-9.6619442006319611E-2</v>
      </c>
      <c r="Z3668" s="400" t="s">
        <v>36</v>
      </c>
      <c r="AA3668" s="413">
        <v>57263</v>
      </c>
      <c r="AB3668" s="406">
        <v>1.3670471843195869E-2</v>
      </c>
      <c r="AC3668" s="406">
        <v>1.3634721952513857E-2</v>
      </c>
      <c r="AD3668" s="407">
        <f t="shared" si="123"/>
        <v>0.3574989068201237</v>
      </c>
    </row>
    <row r="3669" spans="20:30" x14ac:dyDescent="0.2">
      <c r="T3669" s="400" t="s">
        <v>36</v>
      </c>
      <c r="U3669" s="413">
        <v>57270</v>
      </c>
      <c r="V3669" s="406">
        <v>1.2752842833713036E-2</v>
      </c>
      <c r="W3669" s="406">
        <v>1.2767524266664882E-2</v>
      </c>
      <c r="X3669" s="407">
        <f t="shared" si="122"/>
        <v>-0.14681432951845277</v>
      </c>
      <c r="Z3669" s="400" t="s">
        <v>36</v>
      </c>
      <c r="AA3669" s="413">
        <v>57270</v>
      </c>
      <c r="AB3669" s="406">
        <v>1.3666549816614436E-2</v>
      </c>
      <c r="AC3669" s="406">
        <v>1.3631079905658892E-2</v>
      </c>
      <c r="AD3669" s="407">
        <f t="shared" si="123"/>
        <v>0.35469910955543416</v>
      </c>
    </row>
    <row r="3670" spans="20:30" x14ac:dyDescent="0.2">
      <c r="T3670" s="400" t="s">
        <v>36</v>
      </c>
      <c r="U3670" s="413">
        <v>57277</v>
      </c>
      <c r="V3670" s="406">
        <v>1.273915946298103E-2</v>
      </c>
      <c r="W3670" s="406">
        <v>1.275911609784541E-2</v>
      </c>
      <c r="X3670" s="407">
        <f t="shared" si="122"/>
        <v>-0.1995663486437961</v>
      </c>
      <c r="Z3670" s="400" t="s">
        <v>36</v>
      </c>
      <c r="AA3670" s="413">
        <v>57277</v>
      </c>
      <c r="AB3670" s="406">
        <v>1.3662615057704304E-2</v>
      </c>
      <c r="AC3670" s="406">
        <v>1.3627427327840575E-2</v>
      </c>
      <c r="AD3670" s="407">
        <f t="shared" si="123"/>
        <v>0.35187729863729245</v>
      </c>
    </row>
    <row r="3671" spans="20:30" x14ac:dyDescent="0.2">
      <c r="T3671" s="400" t="s">
        <v>36</v>
      </c>
      <c r="U3671" s="413">
        <v>57284</v>
      </c>
      <c r="V3671" s="406">
        <v>1.2725272376735638E-2</v>
      </c>
      <c r="W3671" s="406">
        <v>1.2750760405668044E-2</v>
      </c>
      <c r="X3671" s="407">
        <f t="shared" si="122"/>
        <v>-0.25488028932405676</v>
      </c>
      <c r="Z3671" s="400" t="s">
        <v>36</v>
      </c>
      <c r="AA3671" s="413">
        <v>57284</v>
      </c>
      <c r="AB3671" s="406">
        <v>1.3658667552987183E-2</v>
      </c>
      <c r="AC3671" s="406">
        <v>1.362376420904008E-2</v>
      </c>
      <c r="AD3671" s="407">
        <f t="shared" si="123"/>
        <v>0.34903343947102761</v>
      </c>
    </row>
    <row r="3672" spans="20:30" x14ac:dyDescent="0.2">
      <c r="T3672" s="400" t="s">
        <v>36</v>
      </c>
      <c r="U3672" s="413">
        <v>57291</v>
      </c>
      <c r="V3672" s="406">
        <v>1.2711181218435104E-2</v>
      </c>
      <c r="W3672" s="406">
        <v>1.2742457312599468E-2</v>
      </c>
      <c r="X3672" s="407">
        <f t="shared" si="122"/>
        <v>-0.31276094164364027</v>
      </c>
      <c r="Z3672" s="400" t="s">
        <v>36</v>
      </c>
      <c r="AA3672" s="413">
        <v>57291</v>
      </c>
      <c r="AB3672" s="406">
        <v>1.3654707289066025E-2</v>
      </c>
      <c r="AC3672" s="406">
        <v>1.362009053928501E-2</v>
      </c>
      <c r="AD3672" s="407">
        <f t="shared" si="123"/>
        <v>0.34616749781014522</v>
      </c>
    </row>
    <row r="3673" spans="20:30" x14ac:dyDescent="0.2">
      <c r="T3673" s="400" t="s">
        <v>36</v>
      </c>
      <c r="U3673" s="413">
        <v>57298</v>
      </c>
      <c r="V3673" s="406">
        <v>1.269688563152328E-2</v>
      </c>
      <c r="W3673" s="406">
        <v>1.2734206941094672E-2</v>
      </c>
      <c r="X3673" s="407">
        <f t="shared" si="122"/>
        <v>-0.37321309571392708</v>
      </c>
      <c r="Z3673" s="400" t="s">
        <v>36</v>
      </c>
      <c r="AA3673" s="413">
        <v>57298</v>
      </c>
      <c r="AB3673" s="406">
        <v>1.3650734252497333E-2</v>
      </c>
      <c r="AC3673" s="406">
        <v>1.3616406308602953E-2</v>
      </c>
      <c r="AD3673" s="407">
        <f t="shared" si="123"/>
        <v>0.34327943894379986</v>
      </c>
    </row>
    <row r="3674" spans="20:30" x14ac:dyDescent="0.2">
      <c r="T3674" s="400" t="s">
        <v>36</v>
      </c>
      <c r="U3674" s="413">
        <v>57305</v>
      </c>
      <c r="V3674" s="406">
        <v>1.2682385259429635E-2</v>
      </c>
      <c r="W3674" s="406">
        <v>1.272600941357375E-2</v>
      </c>
      <c r="X3674" s="407">
        <f t="shared" si="122"/>
        <v>-0.43624154144114924</v>
      </c>
      <c r="Z3674" s="400" t="s">
        <v>36</v>
      </c>
      <c r="AA3674" s="413">
        <v>57305</v>
      </c>
      <c r="AB3674" s="406">
        <v>1.3646748429814391E-2</v>
      </c>
      <c r="AC3674" s="406">
        <v>1.361271150696345E-2</v>
      </c>
      <c r="AD3674" s="407">
        <f t="shared" si="123"/>
        <v>0.34036922850940943</v>
      </c>
    </row>
    <row r="3675" spans="20:30" x14ac:dyDescent="0.2">
      <c r="T3675" s="400" t="s">
        <v>36</v>
      </c>
      <c r="U3675" s="413">
        <v>57312</v>
      </c>
      <c r="V3675" s="406">
        <v>1.2667679745604048E-2</v>
      </c>
      <c r="W3675" s="406">
        <v>1.2717864852503135E-2</v>
      </c>
      <c r="X3675" s="407">
        <f t="shared" si="122"/>
        <v>-0.50185106899086274</v>
      </c>
      <c r="Z3675" s="400" t="s">
        <v>36</v>
      </c>
      <c r="AA3675" s="413">
        <v>57312</v>
      </c>
      <c r="AB3675" s="406">
        <v>1.3642749807585286E-2</v>
      </c>
      <c r="AC3675" s="406">
        <v>1.3609006124394073E-2</v>
      </c>
      <c r="AD3675" s="407">
        <f t="shared" si="123"/>
        <v>0.33743683191212948</v>
      </c>
    </row>
    <row r="3676" spans="20:30" x14ac:dyDescent="0.2">
      <c r="T3676" s="400" t="s">
        <v>36</v>
      </c>
      <c r="U3676" s="413">
        <v>57319</v>
      </c>
      <c r="V3676" s="406">
        <v>1.2652768733505196E-2</v>
      </c>
      <c r="W3676" s="406">
        <v>1.2709773380325967E-2</v>
      </c>
      <c r="X3676" s="407">
        <f t="shared" si="122"/>
        <v>-0.57004646820771676</v>
      </c>
      <c r="Z3676" s="400" t="s">
        <v>36</v>
      </c>
      <c r="AA3676" s="413">
        <v>57319</v>
      </c>
      <c r="AB3676" s="406">
        <v>1.3638738372366481E-2</v>
      </c>
      <c r="AC3676" s="406">
        <v>1.3605290150899174E-2</v>
      </c>
      <c r="AD3676" s="407">
        <f t="shared" si="123"/>
        <v>0.3344822146730646</v>
      </c>
    </row>
    <row r="3677" spans="20:30" x14ac:dyDescent="0.2">
      <c r="T3677" s="400" t="s">
        <v>36</v>
      </c>
      <c r="U3677" s="413">
        <v>57326</v>
      </c>
      <c r="V3677" s="406">
        <v>1.2637651866577317E-2</v>
      </c>
      <c r="W3677" s="406">
        <v>1.2701735119485297E-2</v>
      </c>
      <c r="X3677" s="407">
        <f t="shared" si="122"/>
        <v>-0.64083252907980515</v>
      </c>
      <c r="Z3677" s="400" t="s">
        <v>36</v>
      </c>
      <c r="AA3677" s="413">
        <v>57326</v>
      </c>
      <c r="AB3677" s="406">
        <v>1.363471411072604E-2</v>
      </c>
      <c r="AC3677" s="406">
        <v>1.3601563576517902E-2</v>
      </c>
      <c r="AD3677" s="407">
        <f t="shared" si="123"/>
        <v>0.33150534208138682</v>
      </c>
    </row>
    <row r="3678" spans="20:30" x14ac:dyDescent="0.2">
      <c r="T3678" s="400" t="s">
        <v>36</v>
      </c>
      <c r="U3678" s="413">
        <v>57333</v>
      </c>
      <c r="V3678" s="406">
        <v>1.2622328788238673E-2</v>
      </c>
      <c r="W3678" s="406">
        <v>1.2693750192435771E-2</v>
      </c>
      <c r="X3678" s="407">
        <f t="shared" si="122"/>
        <v>-0.71421404197097993</v>
      </c>
      <c r="Z3678" s="400" t="s">
        <v>36</v>
      </c>
      <c r="AA3678" s="413">
        <v>57333</v>
      </c>
      <c r="AB3678" s="406">
        <v>1.3630677009197269E-2</v>
      </c>
      <c r="AC3678" s="406">
        <v>1.3597826391208247E-2</v>
      </c>
      <c r="AD3678" s="407">
        <f t="shared" si="123"/>
        <v>0.32850617989022002</v>
      </c>
    </row>
    <row r="3679" spans="20:30" x14ac:dyDescent="0.2">
      <c r="T3679" s="400" t="s">
        <v>36</v>
      </c>
      <c r="U3679" s="413">
        <v>57341</v>
      </c>
      <c r="V3679" s="406">
        <v>1.2605679328018628E-2</v>
      </c>
      <c r="W3679" s="406">
        <v>1.2685254920267022E-2</v>
      </c>
      <c r="X3679" s="407">
        <f t="shared" si="122"/>
        <v>-0.79575592248394555</v>
      </c>
      <c r="Z3679" s="400" t="s">
        <v>36</v>
      </c>
      <c r="AA3679" s="413">
        <v>57341</v>
      </c>
      <c r="AB3679" s="406">
        <v>1.3626337115576244E-2</v>
      </c>
      <c r="AC3679" s="406">
        <v>1.3593810342298729E-2</v>
      </c>
      <c r="AD3679" s="407">
        <f t="shared" si="123"/>
        <v>0.32526773277514676</v>
      </c>
    </row>
    <row r="3680" spans="20:30" x14ac:dyDescent="0.2">
      <c r="T3680" s="400" t="s">
        <v>36</v>
      </c>
      <c r="U3680" s="413">
        <v>57348</v>
      </c>
      <c r="V3680" s="406">
        <v>1.2578951039992554E-2</v>
      </c>
      <c r="W3680" s="406">
        <v>1.2666904412203283E-2</v>
      </c>
      <c r="X3680" s="407">
        <f t="shared" si="122"/>
        <v>-0.87953372210729241</v>
      </c>
      <c r="Z3680" s="400" t="s">
        <v>36</v>
      </c>
      <c r="AA3680" s="413">
        <v>57348</v>
      </c>
      <c r="AB3680" s="406">
        <v>1.3611328118604596E-2</v>
      </c>
      <c r="AC3680" s="406">
        <v>1.3579152886070965E-2</v>
      </c>
      <c r="AD3680" s="407">
        <f t="shared" si="123"/>
        <v>0.3217523253363011</v>
      </c>
    </row>
    <row r="3681" spans="20:30" x14ac:dyDescent="0.2">
      <c r="T3681" s="400" t="s">
        <v>36</v>
      </c>
      <c r="U3681" s="413">
        <v>57355</v>
      </c>
      <c r="V3681" s="406">
        <v>1.2538472106078379E-2</v>
      </c>
      <c r="W3681" s="406">
        <v>1.2634388524749764E-2</v>
      </c>
      <c r="X3681" s="407">
        <f t="shared" si="122"/>
        <v>-0.95916418671385462</v>
      </c>
      <c r="Z3681" s="400" t="s">
        <v>36</v>
      </c>
      <c r="AA3681" s="413">
        <v>57355</v>
      </c>
      <c r="AB3681" s="406">
        <v>1.3580697844310565E-2</v>
      </c>
      <c r="AC3681" s="406">
        <v>1.3548891510347763E-2</v>
      </c>
      <c r="AD3681" s="407">
        <f t="shared" si="123"/>
        <v>0.31806333962802402</v>
      </c>
    </row>
    <row r="3682" spans="20:30" x14ac:dyDescent="0.2">
      <c r="T3682" s="400" t="s">
        <v>36</v>
      </c>
      <c r="U3682" s="413">
        <v>57362</v>
      </c>
      <c r="V3682" s="406">
        <v>1.2522335135856976E-2</v>
      </c>
      <c r="W3682" s="406">
        <v>1.2626647065899188E-2</v>
      </c>
      <c r="X3682" s="407">
        <f t="shared" si="122"/>
        <v>-1.0431193004221266</v>
      </c>
      <c r="Z3682" s="400" t="s">
        <v>36</v>
      </c>
      <c r="AA3682" s="413">
        <v>57362</v>
      </c>
      <c r="AB3682" s="406">
        <v>1.3576618581924849E-2</v>
      </c>
      <c r="AC3682" s="406">
        <v>1.3545120590449076E-2</v>
      </c>
      <c r="AD3682" s="407">
        <f t="shared" si="123"/>
        <v>0.31497991475773135</v>
      </c>
    </row>
    <row r="3683" spans="20:30" x14ac:dyDescent="0.2">
      <c r="T3683" s="400" t="s">
        <v>36</v>
      </c>
      <c r="U3683" s="413">
        <v>57369</v>
      </c>
      <c r="V3683" s="406">
        <v>1.2506341269860725E-2</v>
      </c>
      <c r="W3683" s="406">
        <v>1.2618916167933978E-2</v>
      </c>
      <c r="X3683" s="407">
        <f t="shared" si="122"/>
        <v>-1.1257489807325363</v>
      </c>
      <c r="Z3683" s="400" t="s">
        <v>36</v>
      </c>
      <c r="AA3683" s="413">
        <v>57369</v>
      </c>
      <c r="AB3683" s="406">
        <v>1.357208971316074E-2</v>
      </c>
      <c r="AC3683" s="406">
        <v>1.3540890319009536E-2</v>
      </c>
      <c r="AD3683" s="407">
        <f t="shared" si="123"/>
        <v>0.31199394151203846</v>
      </c>
    </row>
    <row r="3684" spans="20:30" x14ac:dyDescent="0.2">
      <c r="T3684" s="400" t="s">
        <v>36</v>
      </c>
      <c r="U3684" s="413">
        <v>57376</v>
      </c>
      <c r="V3684" s="406">
        <v>1.249624718408116E-2</v>
      </c>
      <c r="W3684" s="406">
        <v>1.2610481302758688E-2</v>
      </c>
      <c r="X3684" s="407">
        <f t="shared" si="122"/>
        <v>-1.142341186775274</v>
      </c>
      <c r="Z3684" s="400" t="s">
        <v>36</v>
      </c>
      <c r="AA3684" s="413">
        <v>57376</v>
      </c>
      <c r="AB3684" s="406">
        <v>1.3560023776656768E-2</v>
      </c>
      <c r="AC3684" s="406">
        <v>1.3528917842744905E-2</v>
      </c>
      <c r="AD3684" s="407">
        <f t="shared" si="123"/>
        <v>0.31105933911862793</v>
      </c>
    </row>
    <row r="3685" spans="20:30" x14ac:dyDescent="0.2">
      <c r="T3685" s="400" t="s">
        <v>36</v>
      </c>
      <c r="U3685" s="413">
        <v>57383</v>
      </c>
      <c r="V3685" s="406">
        <v>1.2488335775731989E-2</v>
      </c>
      <c r="W3685" s="406">
        <v>1.2601791085680141E-2</v>
      </c>
      <c r="X3685" s="407">
        <f t="shared" si="122"/>
        <v>-1.1345530994815236</v>
      </c>
      <c r="Z3685" s="400" t="s">
        <v>36</v>
      </c>
      <c r="AA3685" s="413">
        <v>57383</v>
      </c>
      <c r="AB3685" s="406">
        <v>1.3545246809191192E-2</v>
      </c>
      <c r="AC3685" s="406">
        <v>1.3514159589438156E-2</v>
      </c>
      <c r="AD3685" s="407">
        <f t="shared" si="123"/>
        <v>0.31087219753036033</v>
      </c>
    </row>
    <row r="3686" spans="20:30" x14ac:dyDescent="0.2">
      <c r="T3686" s="400" t="s">
        <v>36</v>
      </c>
      <c r="U3686" s="413">
        <v>57390</v>
      </c>
      <c r="V3686" s="406">
        <v>1.248043448241215E-2</v>
      </c>
      <c r="W3686" s="406">
        <v>1.2593112280714476E-2</v>
      </c>
      <c r="X3686" s="407">
        <f t="shared" si="122"/>
        <v>-1.1267779830232554</v>
      </c>
      <c r="Z3686" s="400" t="s">
        <v>36</v>
      </c>
      <c r="AA3686" s="413">
        <v>57390</v>
      </c>
      <c r="AB3686" s="406">
        <v>1.3530491386250228E-2</v>
      </c>
      <c r="AC3686" s="406">
        <v>1.3499422852262728E-2</v>
      </c>
      <c r="AD3686" s="407">
        <f t="shared" si="123"/>
        <v>0.31068533987500468</v>
      </c>
    </row>
    <row r="3687" spans="20:30" x14ac:dyDescent="0.2">
      <c r="T3687" s="400" t="s">
        <v>36</v>
      </c>
      <c r="U3687" s="413">
        <v>57397</v>
      </c>
      <c r="V3687" s="406">
        <v>1.247254334250977E-2</v>
      </c>
      <c r="W3687" s="406">
        <v>1.258444493118189E-2</v>
      </c>
      <c r="X3687" s="407">
        <f t="shared" si="122"/>
        <v>-1.1190158867212079</v>
      </c>
      <c r="Z3687" s="400" t="s">
        <v>36</v>
      </c>
      <c r="AA3687" s="413">
        <v>57397</v>
      </c>
      <c r="AB3687" s="406">
        <v>1.3515757589606598E-2</v>
      </c>
      <c r="AC3687" s="406">
        <v>1.3484707712829291E-2</v>
      </c>
      <c r="AD3687" s="407">
        <f t="shared" si="123"/>
        <v>0.31049876777307017</v>
      </c>
    </row>
    <row r="3688" spans="20:30" x14ac:dyDescent="0.2">
      <c r="T3688" s="400" t="s">
        <v>36</v>
      </c>
      <c r="U3688" s="413">
        <v>57404</v>
      </c>
      <c r="V3688" s="406">
        <v>1.2464662394471084E-2</v>
      </c>
      <c r="W3688" s="406">
        <v>1.2575789080437546E-2</v>
      </c>
      <c r="X3688" s="407">
        <f t="shared" si="122"/>
        <v>-1.1112668596646205</v>
      </c>
      <c r="Z3688" s="400" t="s">
        <v>36</v>
      </c>
      <c r="AA3688" s="413">
        <v>57404</v>
      </c>
      <c r="AB3688" s="406">
        <v>1.3501045501010164E-2</v>
      </c>
      <c r="AC3688" s="406">
        <v>1.3470014252818262E-2</v>
      </c>
      <c r="AD3688" s="407">
        <f t="shared" si="123"/>
        <v>0.31031248191901867</v>
      </c>
    </row>
    <row r="3689" spans="20:30" x14ac:dyDescent="0.2">
      <c r="T3689" s="400" t="s">
        <v>36</v>
      </c>
      <c r="U3689" s="413">
        <v>57411</v>
      </c>
      <c r="V3689" s="406">
        <v>1.2456791676718993E-2</v>
      </c>
      <c r="W3689" s="406">
        <v>1.2567144771836427E-2</v>
      </c>
      <c r="X3689" s="407">
        <f t="shared" si="122"/>
        <v>-1.1035309511743356</v>
      </c>
      <c r="Z3689" s="400" t="s">
        <v>36</v>
      </c>
      <c r="AA3689" s="413">
        <v>57411</v>
      </c>
      <c r="AB3689" s="406">
        <v>1.3486355202210643E-2</v>
      </c>
      <c r="AC3689" s="406">
        <v>1.3455342553863608E-2</v>
      </c>
      <c r="AD3689" s="407">
        <f t="shared" si="123"/>
        <v>0.31012648347034444</v>
      </c>
    </row>
    <row r="3690" spans="20:30" x14ac:dyDescent="0.2">
      <c r="T3690" s="400" t="s">
        <v>36</v>
      </c>
      <c r="U3690" s="413">
        <v>57418</v>
      </c>
      <c r="V3690" s="406">
        <v>1.2448931227664863E-2</v>
      </c>
      <c r="W3690" s="406">
        <v>1.2558512048698831E-2</v>
      </c>
      <c r="X3690" s="407">
        <f t="shared" si="122"/>
        <v>-1.0958082103396798</v>
      </c>
      <c r="Z3690" s="400" t="s">
        <v>36</v>
      </c>
      <c r="AA3690" s="413">
        <v>57418</v>
      </c>
      <c r="AB3690" s="406">
        <v>1.3471686774992562E-2</v>
      </c>
      <c r="AC3690" s="406">
        <v>1.3440692697645681E-2</v>
      </c>
      <c r="AD3690" s="407">
        <f t="shared" si="123"/>
        <v>0.309940773468801</v>
      </c>
    </row>
    <row r="3691" spans="20:30" x14ac:dyDescent="0.2">
      <c r="T3691" s="400" t="s">
        <v>36</v>
      </c>
      <c r="U3691" s="413">
        <v>57425</v>
      </c>
      <c r="V3691" s="406">
        <v>1.2441081085743206E-2</v>
      </c>
      <c r="W3691" s="406">
        <v>1.2549890954368205E-2</v>
      </c>
      <c r="X3691" s="407">
        <f t="shared" si="122"/>
        <v>-1.0880986862499968</v>
      </c>
      <c r="Z3691" s="400" t="s">
        <v>36</v>
      </c>
      <c r="AA3691" s="413">
        <v>57425</v>
      </c>
      <c r="AB3691" s="406">
        <v>1.3457040301071045E-2</v>
      </c>
      <c r="AC3691" s="406">
        <v>1.3426064765810153E-2</v>
      </c>
      <c r="AD3691" s="407">
        <f t="shared" si="123"/>
        <v>0.30975535260891962</v>
      </c>
    </row>
    <row r="3692" spans="20:30" x14ac:dyDescent="0.2">
      <c r="T3692" s="400" t="s">
        <v>36</v>
      </c>
      <c r="U3692" s="413">
        <v>57432</v>
      </c>
      <c r="V3692" s="406">
        <v>1.2433241289365599E-2</v>
      </c>
      <c r="W3692" s="406">
        <v>1.2541281532188222E-2</v>
      </c>
      <c r="X3692" s="407">
        <f t="shared" si="122"/>
        <v>-1.0804024282262334</v>
      </c>
      <c r="Z3692" s="400" t="s">
        <v>36</v>
      </c>
      <c r="AA3692" s="413">
        <v>57432</v>
      </c>
      <c r="AB3692" s="406">
        <v>1.3442415862265663E-2</v>
      </c>
      <c r="AC3692" s="406">
        <v>1.3411458839991399E-2</v>
      </c>
      <c r="AD3692" s="407">
        <f t="shared" si="123"/>
        <v>0.3095702227426389</v>
      </c>
    </row>
    <row r="3693" spans="20:30" x14ac:dyDescent="0.2">
      <c r="T3693" s="400" t="s">
        <v>36</v>
      </c>
      <c r="U3693" s="413">
        <v>57439</v>
      </c>
      <c r="V3693" s="406">
        <v>1.2425411876966571E-2</v>
      </c>
      <c r="W3693" s="406">
        <v>1.2532683825537082E-2</v>
      </c>
      <c r="X3693" s="407">
        <f t="shared" si="122"/>
        <v>-1.0727194857051112</v>
      </c>
      <c r="Z3693" s="400" t="s">
        <v>36</v>
      </c>
      <c r="AA3693" s="413">
        <v>57439</v>
      </c>
      <c r="AB3693" s="406">
        <v>1.3427813540303219E-2</v>
      </c>
      <c r="AC3693" s="406">
        <v>1.339687500186992E-2</v>
      </c>
      <c r="AD3693" s="407">
        <f t="shared" si="123"/>
        <v>0.30938538433299134</v>
      </c>
    </row>
    <row r="3694" spans="20:30" x14ac:dyDescent="0.2">
      <c r="T3694" s="400" t="s">
        <v>36</v>
      </c>
      <c r="U3694" s="413">
        <v>57446</v>
      </c>
      <c r="V3694" s="406">
        <v>1.2417592886945963E-2</v>
      </c>
      <c r="W3694" s="406">
        <v>1.2524097877711998E-2</v>
      </c>
      <c r="X3694" s="407">
        <f t="shared" si="122"/>
        <v>-1.065049907660355</v>
      </c>
      <c r="Z3694" s="400" t="s">
        <v>36</v>
      </c>
      <c r="AA3694" s="413">
        <v>57446</v>
      </c>
      <c r="AB3694" s="406">
        <v>1.3413233416910605E-2</v>
      </c>
      <c r="AC3694" s="406">
        <v>1.3382313333068436E-2</v>
      </c>
      <c r="AD3694" s="407">
        <f t="shared" si="123"/>
        <v>0.30920083842169571</v>
      </c>
    </row>
    <row r="3695" spans="20:30" x14ac:dyDescent="0.2">
      <c r="T3695" s="400" t="s">
        <v>36</v>
      </c>
      <c r="U3695" s="413">
        <v>57453</v>
      </c>
      <c r="V3695" s="406">
        <v>1.2409784357761645E-2</v>
      </c>
      <c r="W3695" s="406">
        <v>1.2515523732056647E-2</v>
      </c>
      <c r="X3695" s="407">
        <f t="shared" si="122"/>
        <v>-1.0573937429500178</v>
      </c>
      <c r="Z3695" s="400" t="s">
        <v>36</v>
      </c>
      <c r="AA3695" s="413">
        <v>57453</v>
      </c>
      <c r="AB3695" s="406">
        <v>1.3398675573895952E-2</v>
      </c>
      <c r="AC3695" s="406">
        <v>1.3367773915267746E-2</v>
      </c>
      <c r="AD3695" s="407">
        <f t="shared" si="123"/>
        <v>0.30901658628205642</v>
      </c>
    </row>
    <row r="3696" spans="20:30" x14ac:dyDescent="0.2">
      <c r="T3696" s="400" t="s">
        <v>36</v>
      </c>
      <c r="U3696" s="413">
        <v>57460</v>
      </c>
      <c r="V3696" s="406">
        <v>1.2401986327790398E-2</v>
      </c>
      <c r="W3696" s="406">
        <v>1.2506961431937785E-2</v>
      </c>
      <c r="X3696" s="407">
        <f t="shared" si="122"/>
        <v>-1.0497510414738711</v>
      </c>
      <c r="Z3696" s="400" t="s">
        <v>36</v>
      </c>
      <c r="AA3696" s="413">
        <v>57460</v>
      </c>
      <c r="AB3696" s="406">
        <v>1.3384140092997907E-2</v>
      </c>
      <c r="AC3696" s="406">
        <v>1.33532568301139E-2</v>
      </c>
      <c r="AD3696" s="407">
        <f t="shared" si="123"/>
        <v>0.30883262884006879</v>
      </c>
    </row>
    <row r="3697" spans="20:30" x14ac:dyDescent="0.2">
      <c r="T3697" s="400" t="s">
        <v>36</v>
      </c>
      <c r="U3697" s="413">
        <v>57467</v>
      </c>
      <c r="V3697" s="406">
        <v>1.2394198835501538E-2</v>
      </c>
      <c r="W3697" s="406">
        <v>1.2498411020698971E-2</v>
      </c>
      <c r="X3697" s="407">
        <f t="shared" si="122"/>
        <v>-1.0421218519743314</v>
      </c>
      <c r="Z3697" s="400" t="s">
        <v>36</v>
      </c>
      <c r="AA3697" s="413">
        <v>57467</v>
      </c>
      <c r="AB3697" s="406">
        <v>1.3369627055989824E-2</v>
      </c>
      <c r="AC3697" s="406">
        <v>1.3338762159252933E-2</v>
      </c>
      <c r="AD3697" s="407">
        <f t="shared" si="123"/>
        <v>0.30864896736891578</v>
      </c>
    </row>
    <row r="3698" spans="20:30" x14ac:dyDescent="0.2">
      <c r="T3698" s="400" t="s">
        <v>36</v>
      </c>
      <c r="U3698" s="413">
        <v>57474</v>
      </c>
      <c r="V3698" s="406">
        <v>1.2386421919271876E-2</v>
      </c>
      <c r="W3698" s="406">
        <v>1.2489872541649131E-2</v>
      </c>
      <c r="X3698" s="407">
        <f t="shared" si="122"/>
        <v>-1.0345062237725535</v>
      </c>
      <c r="Z3698" s="400" t="s">
        <v>36</v>
      </c>
      <c r="AA3698" s="413">
        <v>57474</v>
      </c>
      <c r="AB3698" s="406">
        <v>1.335513654461048E-2</v>
      </c>
      <c r="AC3698" s="406">
        <v>1.3324289984342584E-2</v>
      </c>
      <c r="AD3698" s="407">
        <f t="shared" si="123"/>
        <v>0.30846560267895617</v>
      </c>
    </row>
    <row r="3699" spans="20:30" x14ac:dyDescent="0.2">
      <c r="T3699" s="400" t="s">
        <v>36</v>
      </c>
      <c r="U3699" s="413">
        <v>57481</v>
      </c>
      <c r="V3699" s="406">
        <v>1.2378655617559372E-2</v>
      </c>
      <c r="W3699" s="406">
        <v>1.2481346038155188E-2</v>
      </c>
      <c r="X3699" s="407">
        <f t="shared" si="122"/>
        <v>-1.0269042059581588</v>
      </c>
      <c r="Z3699" s="400" t="s">
        <v>36</v>
      </c>
      <c r="AA3699" s="413">
        <v>57481</v>
      </c>
      <c r="AB3699" s="406">
        <v>1.3340668640621969E-2</v>
      </c>
      <c r="AC3699" s="406">
        <v>1.3309840387029205E-2</v>
      </c>
      <c r="AD3699" s="407">
        <f t="shared" si="123"/>
        <v>0.30828253592763211</v>
      </c>
    </row>
    <row r="3700" spans="20:30" x14ac:dyDescent="0.2">
      <c r="T3700" s="400" t="s">
        <v>36</v>
      </c>
      <c r="U3700" s="413">
        <v>57488</v>
      </c>
      <c r="V3700" s="406">
        <v>1.2370899968787062E-2</v>
      </c>
      <c r="W3700" s="406">
        <v>1.2472831553560723E-2</v>
      </c>
      <c r="X3700" s="407">
        <f t="shared" si="122"/>
        <v>-1.0193158477366133</v>
      </c>
      <c r="Z3700" s="400" t="s">
        <v>36</v>
      </c>
      <c r="AA3700" s="413">
        <v>57488</v>
      </c>
      <c r="AB3700" s="406">
        <v>1.3326223425797801E-2</v>
      </c>
      <c r="AC3700" s="406">
        <v>1.3295413448982127E-2</v>
      </c>
      <c r="AD3700" s="407">
        <f t="shared" si="123"/>
        <v>0.30809976815674922</v>
      </c>
    </row>
    <row r="3701" spans="20:30" x14ac:dyDescent="0.2">
      <c r="T3701" s="400" t="s">
        <v>36</v>
      </c>
      <c r="U3701" s="413">
        <v>57495</v>
      </c>
      <c r="V3701" s="406">
        <v>1.2363155011331799E-2</v>
      </c>
      <c r="W3701" s="406">
        <v>1.2464329131209451E-2</v>
      </c>
      <c r="X3701" s="407">
        <f t="shared" si="122"/>
        <v>-1.0117411987765195</v>
      </c>
      <c r="Z3701" s="400" t="s">
        <v>36</v>
      </c>
      <c r="AA3701" s="413">
        <v>57495</v>
      </c>
      <c r="AB3701" s="406">
        <v>1.3311800981888501E-2</v>
      </c>
      <c r="AC3701" s="406">
        <v>1.3281009251836125E-2</v>
      </c>
      <c r="AD3701" s="407">
        <f t="shared" si="123"/>
        <v>0.30791730052376687</v>
      </c>
    </row>
    <row r="3702" spans="20:30" x14ac:dyDescent="0.2">
      <c r="T3702" s="400" t="s">
        <v>36</v>
      </c>
      <c r="U3702" s="413">
        <v>57502</v>
      </c>
      <c r="V3702" s="406">
        <v>1.2355420783674711E-2</v>
      </c>
      <c r="W3702" s="406">
        <v>1.2455838814433596E-2</v>
      </c>
      <c r="X3702" s="407">
        <f t="shared" si="122"/>
        <v>-1.0041803075888471</v>
      </c>
      <c r="Z3702" s="400" t="s">
        <v>36</v>
      </c>
      <c r="AA3702" s="413">
        <v>57502</v>
      </c>
      <c r="AB3702" s="406">
        <v>1.3297401390644737E-2</v>
      </c>
      <c r="AC3702" s="406">
        <v>1.326662787726084E-2</v>
      </c>
      <c r="AD3702" s="407">
        <f t="shared" si="123"/>
        <v>0.30773513383897455</v>
      </c>
    </row>
    <row r="3703" spans="20:30" x14ac:dyDescent="0.2">
      <c r="T3703" s="400" t="s">
        <v>36</v>
      </c>
      <c r="U3703" s="413">
        <v>57509</v>
      </c>
      <c r="V3703" s="406">
        <v>1.2347697324192686E-2</v>
      </c>
      <c r="W3703" s="406">
        <v>1.2447360646576902E-2</v>
      </c>
      <c r="X3703" s="407">
        <f t="shared" si="122"/>
        <v>-0.9966332238421638</v>
      </c>
      <c r="Z3703" s="400" t="s">
        <v>36</v>
      </c>
      <c r="AA3703" s="413">
        <v>57509</v>
      </c>
      <c r="AB3703" s="406">
        <v>1.3283024733851897E-2</v>
      </c>
      <c r="AC3703" s="406">
        <v>1.3252269406902753E-2</v>
      </c>
      <c r="AD3703" s="407">
        <f t="shared" si="123"/>
        <v>0.30755326949143469</v>
      </c>
    </row>
    <row r="3704" spans="20:30" x14ac:dyDescent="0.2">
      <c r="T3704" s="400" t="s">
        <v>36</v>
      </c>
      <c r="U3704" s="413">
        <v>57516</v>
      </c>
      <c r="V3704" s="406">
        <v>1.233998467134362E-2</v>
      </c>
      <c r="W3704" s="406">
        <v>1.243889467098311E-2</v>
      </c>
      <c r="X3704" s="407">
        <f t="shared" si="122"/>
        <v>-0.98909999639490431</v>
      </c>
      <c r="Z3704" s="400" t="s">
        <v>36</v>
      </c>
      <c r="AA3704" s="413">
        <v>57516</v>
      </c>
      <c r="AB3704" s="406">
        <v>1.326867109323749E-2</v>
      </c>
      <c r="AC3704" s="406">
        <v>1.3237933922396779E-2</v>
      </c>
      <c r="AD3704" s="407">
        <f t="shared" si="123"/>
        <v>0.30737170840710804</v>
      </c>
    </row>
    <row r="3705" spans="20:30" x14ac:dyDescent="0.2">
      <c r="T3705" s="400" t="s">
        <v>36</v>
      </c>
      <c r="U3705" s="413">
        <v>57523</v>
      </c>
      <c r="V3705" s="406">
        <v>1.2332282863515905E-2</v>
      </c>
      <c r="W3705" s="406">
        <v>1.2430440931007468E-2</v>
      </c>
      <c r="X3705" s="407">
        <f t="shared" si="122"/>
        <v>-0.9815806749156365</v>
      </c>
      <c r="Z3705" s="400" t="s">
        <v>36</v>
      </c>
      <c r="AA3705" s="413">
        <v>57523</v>
      </c>
      <c r="AB3705" s="406">
        <v>1.3254340550563758E-2</v>
      </c>
      <c r="AC3705" s="406">
        <v>1.3223621505435707E-2</v>
      </c>
      <c r="AD3705" s="407">
        <f t="shared" si="123"/>
        <v>0.30719045128050837</v>
      </c>
    </row>
    <row r="3706" spans="20:30" x14ac:dyDescent="0.2">
      <c r="T3706" s="400" t="s">
        <v>36</v>
      </c>
      <c r="U3706" s="413">
        <v>57530</v>
      </c>
      <c r="V3706" s="406">
        <v>1.2324591939156108E-2</v>
      </c>
      <c r="W3706" s="406">
        <v>1.2421999469970819E-2</v>
      </c>
      <c r="X3706" s="407">
        <f t="shared" si="122"/>
        <v>-0.97407530814710641</v>
      </c>
      <c r="Z3706" s="400" t="s">
        <v>36</v>
      </c>
      <c r="AA3706" s="413">
        <v>57530</v>
      </c>
      <c r="AB3706" s="406">
        <v>1.3240033187604869E-2</v>
      </c>
      <c r="AC3706" s="406">
        <v>1.3209332237643222E-2</v>
      </c>
      <c r="AD3706" s="407">
        <f t="shared" si="123"/>
        <v>0.30700949961647361</v>
      </c>
    </row>
    <row r="3707" spans="20:30" x14ac:dyDescent="0.2">
      <c r="T3707" s="400" t="s">
        <v>36</v>
      </c>
      <c r="U3707" s="413">
        <v>57537</v>
      </c>
      <c r="V3707" s="406">
        <v>1.2316911936675837E-2</v>
      </c>
      <c r="W3707" s="406">
        <v>1.241357033122849E-2</v>
      </c>
      <c r="X3707" s="407">
        <f t="shared" si="122"/>
        <v>-0.96658394552652172</v>
      </c>
      <c r="Z3707" s="400" t="s">
        <v>36</v>
      </c>
      <c r="AA3707" s="413">
        <v>57537</v>
      </c>
      <c r="AB3707" s="406">
        <v>1.3225749086123209E-2</v>
      </c>
      <c r="AC3707" s="406">
        <v>1.3195066200677542E-2</v>
      </c>
      <c r="AD3707" s="407">
        <f t="shared" si="123"/>
        <v>0.30682885445667063</v>
      </c>
    </row>
    <row r="3708" spans="20:30" x14ac:dyDescent="0.2">
      <c r="T3708" s="400" t="s">
        <v>36</v>
      </c>
      <c r="U3708" s="413">
        <v>57544</v>
      </c>
      <c r="V3708" s="406">
        <v>1.2309242894521516E-2</v>
      </c>
      <c r="W3708" s="406">
        <v>1.2405153558101178E-2</v>
      </c>
      <c r="X3708" s="407">
        <f t="shared" si="122"/>
        <v>-0.95910663579662836</v>
      </c>
      <c r="Z3708" s="400" t="s">
        <v>36</v>
      </c>
      <c r="AA3708" s="413">
        <v>57544</v>
      </c>
      <c r="AB3708" s="406">
        <v>1.3211488327869732E-2</v>
      </c>
      <c r="AC3708" s="406">
        <v>1.318082347619701E-2</v>
      </c>
      <c r="AD3708" s="407">
        <f t="shared" si="123"/>
        <v>0.30664851672721621</v>
      </c>
    </row>
    <row r="3709" spans="20:30" x14ac:dyDescent="0.2">
      <c r="T3709" s="400" t="s">
        <v>36</v>
      </c>
      <c r="U3709" s="413">
        <v>57551</v>
      </c>
      <c r="V3709" s="406">
        <v>1.2301584851058554E-2</v>
      </c>
      <c r="W3709" s="406">
        <v>1.2396749193979052E-2</v>
      </c>
      <c r="X3709" s="407">
        <f t="shared" si="122"/>
        <v>-0.95164342920497569</v>
      </c>
      <c r="Z3709" s="400" t="s">
        <v>36</v>
      </c>
      <c r="AA3709" s="413">
        <v>57551</v>
      </c>
      <c r="AB3709" s="406">
        <v>1.319725099459544E-2</v>
      </c>
      <c r="AC3709" s="406">
        <v>1.3166604145848457E-2</v>
      </c>
      <c r="AD3709" s="407">
        <f t="shared" si="123"/>
        <v>0.30646848746982913</v>
      </c>
    </row>
    <row r="3710" spans="20:30" x14ac:dyDescent="0.2">
      <c r="T3710" s="400" t="s">
        <v>36</v>
      </c>
      <c r="U3710" s="413">
        <v>57558</v>
      </c>
      <c r="V3710" s="406">
        <v>1.2293937844756624E-2</v>
      </c>
      <c r="W3710" s="406">
        <v>1.2388357282159767E-2</v>
      </c>
      <c r="X3710" s="407">
        <f t="shared" si="122"/>
        <v>-0.94419437403143314</v>
      </c>
      <c r="Z3710" s="400" t="s">
        <v>36</v>
      </c>
      <c r="AA3710" s="413">
        <v>57558</v>
      </c>
      <c r="AB3710" s="406">
        <v>1.3183037168063048E-2</v>
      </c>
      <c r="AC3710" s="406">
        <v>1.3152408291290416E-2</v>
      </c>
      <c r="AD3710" s="407">
        <f t="shared" si="123"/>
        <v>0.30628876772631486</v>
      </c>
    </row>
    <row r="3711" spans="20:30" x14ac:dyDescent="0.2">
      <c r="T3711" s="400" t="s">
        <v>36</v>
      </c>
      <c r="U3711" s="413">
        <v>57565</v>
      </c>
      <c r="V3711" s="406">
        <v>1.2286301914038903E-2</v>
      </c>
      <c r="W3711" s="406">
        <v>1.2379977865998655E-2</v>
      </c>
      <c r="X3711" s="407">
        <f t="shared" si="122"/>
        <v>-0.93675951959752002</v>
      </c>
      <c r="Z3711" s="400" t="s">
        <v>36</v>
      </c>
      <c r="AA3711" s="413">
        <v>57565</v>
      </c>
      <c r="AB3711" s="406">
        <v>1.3168846930046677E-2</v>
      </c>
      <c r="AC3711" s="406">
        <v>1.313823599418126E-2</v>
      </c>
      <c r="AD3711" s="407">
        <f t="shared" si="123"/>
        <v>0.30610935865416772</v>
      </c>
    </row>
    <row r="3712" spans="20:30" x14ac:dyDescent="0.2">
      <c r="T3712" s="400" t="s">
        <v>36</v>
      </c>
      <c r="U3712" s="413">
        <v>57572</v>
      </c>
      <c r="V3712" s="406">
        <v>1.2278677097317147E-2</v>
      </c>
      <c r="W3712" s="406">
        <v>1.237161098885122E-2</v>
      </c>
      <c r="X3712" s="407">
        <f t="shared" si="122"/>
        <v>-0.92933891534072166</v>
      </c>
      <c r="Z3712" s="400" t="s">
        <v>36</v>
      </c>
      <c r="AA3712" s="413">
        <v>57572</v>
      </c>
      <c r="AB3712" s="406">
        <v>1.3154680362285929E-2</v>
      </c>
      <c r="AC3712" s="406">
        <v>1.3124087336156408E-2</v>
      </c>
      <c r="AD3712" s="407">
        <f t="shared" si="123"/>
        <v>0.30593026129521056</v>
      </c>
    </row>
    <row r="3713" spans="20:30" x14ac:dyDescent="0.2">
      <c r="T3713" s="400" t="s">
        <v>36</v>
      </c>
      <c r="U3713" s="413">
        <v>57579</v>
      </c>
      <c r="V3713" s="406">
        <v>1.22710634329917E-2</v>
      </c>
      <c r="W3713" s="406">
        <v>1.2363256694038391E-2</v>
      </c>
      <c r="X3713" s="407">
        <f t="shared" si="122"/>
        <v>-0.921932610466903</v>
      </c>
      <c r="Z3713" s="400" t="s">
        <v>36</v>
      </c>
      <c r="AA3713" s="413">
        <v>57579</v>
      </c>
      <c r="AB3713" s="406">
        <v>1.3140537546543768E-2</v>
      </c>
      <c r="AC3713" s="406">
        <v>1.3109962398897801E-2</v>
      </c>
      <c r="AD3713" s="407">
        <f t="shared" si="123"/>
        <v>0.30575147645966333</v>
      </c>
    </row>
    <row r="3714" spans="20:30" x14ac:dyDescent="0.2">
      <c r="T3714" s="400" t="s">
        <v>36</v>
      </c>
      <c r="U3714" s="413">
        <v>57586</v>
      </c>
      <c r="V3714" s="406">
        <v>1.2263460959509002E-2</v>
      </c>
      <c r="W3714" s="406">
        <v>1.2354915024915635E-2</v>
      </c>
      <c r="X3714" s="407">
        <f t="shared" si="122"/>
        <v>-0.91454065406632723</v>
      </c>
      <c r="Z3714" s="400" t="s">
        <v>36</v>
      </c>
      <c r="AA3714" s="413">
        <v>57586</v>
      </c>
      <c r="AB3714" s="406">
        <v>1.3126418564594559E-2</v>
      </c>
      <c r="AC3714" s="406">
        <v>1.3095861264017745E-2</v>
      </c>
      <c r="AD3714" s="407">
        <f t="shared" si="123"/>
        <v>0.30557300576813939</v>
      </c>
    </row>
    <row r="3715" spans="20:30" x14ac:dyDescent="0.2">
      <c r="T3715" s="400" t="s">
        <v>36</v>
      </c>
      <c r="U3715" s="413">
        <v>57593</v>
      </c>
      <c r="V3715" s="406">
        <v>1.225586971530401E-2</v>
      </c>
      <c r="W3715" s="406">
        <v>1.2346586024826932E-2</v>
      </c>
      <c r="X3715" s="407">
        <f t="shared" si="122"/>
        <v>-0.90716309522922289</v>
      </c>
      <c r="Z3715" s="400" t="s">
        <v>36</v>
      </c>
      <c r="AA3715" s="413">
        <v>57593</v>
      </c>
      <c r="AB3715" s="406">
        <v>1.3112323498178074E-2</v>
      </c>
      <c r="AC3715" s="406">
        <v>1.3081784013221291E-2</v>
      </c>
      <c r="AD3715" s="407">
        <f t="shared" si="123"/>
        <v>0.30539484956782631</v>
      </c>
    </row>
    <row r="3716" spans="20:30" x14ac:dyDescent="0.2">
      <c r="T3716" s="400" t="s">
        <v>36</v>
      </c>
      <c r="U3716" s="413">
        <v>57600</v>
      </c>
      <c r="V3716" s="406">
        <v>1.2248289738753812E-2</v>
      </c>
      <c r="W3716" s="406">
        <v>1.2338269737093127E-2</v>
      </c>
      <c r="X3716" s="407">
        <f t="shared" si="122"/>
        <v>-0.89979998339314449</v>
      </c>
      <c r="Z3716" s="400" t="s">
        <v>36</v>
      </c>
      <c r="AA3716" s="413">
        <v>57600</v>
      </c>
      <c r="AB3716" s="406">
        <v>1.3098252429068868E-2</v>
      </c>
      <c r="AC3716" s="406">
        <v>1.3067730728109355E-2</v>
      </c>
      <c r="AD3716" s="407">
        <f t="shared" si="123"/>
        <v>0.30521700959513021</v>
      </c>
    </row>
    <row r="3717" spans="20:30" x14ac:dyDescent="0.2">
      <c r="T3717" s="400" t="s">
        <v>36</v>
      </c>
      <c r="U3717" s="413">
        <v>57607</v>
      </c>
      <c r="V3717" s="406">
        <v>1.2240721068328197E-2</v>
      </c>
      <c r="W3717" s="406">
        <v>1.2329966205093032E-2</v>
      </c>
      <c r="X3717" s="407">
        <f t="shared" si="122"/>
        <v>-0.8924513676483552</v>
      </c>
      <c r="Z3717" s="400" t="s">
        <v>36</v>
      </c>
      <c r="AA3717" s="413">
        <v>57607</v>
      </c>
      <c r="AB3717" s="406">
        <v>1.3084205438995324E-2</v>
      </c>
      <c r="AC3717" s="406">
        <v>1.30537014903756E-2</v>
      </c>
      <c r="AD3717" s="407">
        <f t="shared" si="123"/>
        <v>0.30503948619723875</v>
      </c>
    </row>
    <row r="3718" spans="20:30" x14ac:dyDescent="0.2">
      <c r="T3718" s="400" t="s">
        <v>36</v>
      </c>
      <c r="U3718" s="413">
        <v>57614</v>
      </c>
      <c r="V3718" s="406">
        <v>1.2233163742427288E-2</v>
      </c>
      <c r="W3718" s="406">
        <v>1.232167547212424E-2</v>
      </c>
      <c r="X3718" s="407">
        <f t="shared" si="122"/>
        <v>-0.88511729696951624</v>
      </c>
      <c r="Z3718" s="400" t="s">
        <v>36</v>
      </c>
      <c r="AA3718" s="413">
        <v>57614</v>
      </c>
      <c r="AB3718" s="406">
        <v>1.3070182609766676E-2</v>
      </c>
      <c r="AC3718" s="406">
        <v>1.3039696381644055E-2</v>
      </c>
      <c r="AD3718" s="407">
        <f t="shared" si="123"/>
        <v>0.30486228122621195</v>
      </c>
    </row>
    <row r="3719" spans="20:30" x14ac:dyDescent="0.2">
      <c r="T3719" s="400" t="s">
        <v>36</v>
      </c>
      <c r="U3719" s="413">
        <v>57621</v>
      </c>
      <c r="V3719" s="406">
        <v>1.2225617799474533E-2</v>
      </c>
      <c r="W3719" s="406">
        <v>1.2313397581588677E-2</v>
      </c>
      <c r="X3719" s="407">
        <f t="shared" si="122"/>
        <v>-0.87779782114143923</v>
      </c>
      <c r="Z3719" s="400" t="s">
        <v>36</v>
      </c>
      <c r="AA3719" s="413">
        <v>57621</v>
      </c>
      <c r="AB3719" s="406">
        <v>1.3056184023111343E-2</v>
      </c>
      <c r="AC3719" s="406">
        <v>1.3025715483596836E-2</v>
      </c>
      <c r="AD3719" s="407">
        <f t="shared" si="123"/>
        <v>0.30468539514506499</v>
      </c>
    </row>
    <row r="3720" spans="20:30" x14ac:dyDescent="0.2">
      <c r="T3720" s="400" t="s">
        <v>36</v>
      </c>
      <c r="U3720" s="413">
        <v>57628</v>
      </c>
      <c r="V3720" s="406">
        <v>1.2218083277881946E-2</v>
      </c>
      <c r="W3720" s="406">
        <v>1.230513257677268E-2</v>
      </c>
      <c r="X3720" s="407">
        <f t="shared" ref="X3720:X3783" si="124">(V3720-W3720)*10000</f>
        <v>-0.87049298890733851</v>
      </c>
      <c r="Z3720" s="400" t="s">
        <v>36</v>
      </c>
      <c r="AA3720" s="413">
        <v>57628</v>
      </c>
      <c r="AB3720" s="406">
        <v>1.3042209760769526E-2</v>
      </c>
      <c r="AC3720" s="406">
        <v>1.3011758877858387E-2</v>
      </c>
      <c r="AD3720" s="407">
        <f t="shared" ref="AD3720:AD3783" si="125">(AB3720-AC3720)*10000</f>
        <v>0.3045088291113961</v>
      </c>
    </row>
    <row r="3721" spans="20:30" x14ac:dyDescent="0.2">
      <c r="T3721" s="400" t="s">
        <v>36</v>
      </c>
      <c r="U3721" s="413">
        <v>57635</v>
      </c>
      <c r="V3721" s="406">
        <v>1.2210560216096079E-2</v>
      </c>
      <c r="W3721" s="406">
        <v>1.2296880501031844E-2</v>
      </c>
      <c r="X3721" s="407">
        <f t="shared" si="124"/>
        <v>-0.86320284935765057</v>
      </c>
      <c r="Z3721" s="400" t="s">
        <v>36</v>
      </c>
      <c r="AA3721" s="413">
        <v>57635</v>
      </c>
      <c r="AB3721" s="406">
        <v>1.3028259904539121E-2</v>
      </c>
      <c r="AC3721" s="406">
        <v>1.2997826646099274E-2</v>
      </c>
      <c r="AD3721" s="407">
        <f t="shared" si="125"/>
        <v>0.30433258439847499</v>
      </c>
    </row>
    <row r="3722" spans="20:30" x14ac:dyDescent="0.2">
      <c r="T3722" s="400" t="s">
        <v>36</v>
      </c>
      <c r="U3722" s="413">
        <v>57642</v>
      </c>
      <c r="V3722" s="406">
        <v>1.2203048652528838E-2</v>
      </c>
      <c r="W3722" s="406">
        <v>1.2288641397744996E-2</v>
      </c>
      <c r="X3722" s="407">
        <f t="shared" si="124"/>
        <v>-0.85592745216158539</v>
      </c>
      <c r="Z3722" s="400" t="s">
        <v>36</v>
      </c>
      <c r="AA3722" s="413">
        <v>57642</v>
      </c>
      <c r="AB3722" s="406">
        <v>1.3014334536160282E-2</v>
      </c>
      <c r="AC3722" s="406">
        <v>1.2983918869978626E-2</v>
      </c>
      <c r="AD3722" s="407">
        <f t="shared" si="125"/>
        <v>0.30415666181655632</v>
      </c>
    </row>
    <row r="3723" spans="20:30" x14ac:dyDescent="0.2">
      <c r="T3723" s="400" t="s">
        <v>36</v>
      </c>
      <c r="U3723" s="413">
        <v>57649</v>
      </c>
      <c r="V3723" s="406">
        <v>1.2195548625592146E-2</v>
      </c>
      <c r="W3723" s="406">
        <v>1.2280415310209963E-2</v>
      </c>
      <c r="X3723" s="407">
        <f t="shared" si="124"/>
        <v>-0.84866684617816712</v>
      </c>
      <c r="Z3723" s="400" t="s">
        <v>36</v>
      </c>
      <c r="AA3723" s="413">
        <v>57649</v>
      </c>
      <c r="AB3723" s="406">
        <v>1.3000433737396367E-2</v>
      </c>
      <c r="AC3723" s="406">
        <v>1.2970035631132467E-2</v>
      </c>
      <c r="AD3723" s="407">
        <f t="shared" si="125"/>
        <v>0.30398106263899649</v>
      </c>
    </row>
    <row r="3724" spans="20:30" x14ac:dyDescent="0.2">
      <c r="T3724" s="400" t="s">
        <v>36</v>
      </c>
      <c r="U3724" s="413">
        <v>57656</v>
      </c>
      <c r="V3724" s="406">
        <v>1.2188060173709587E-2</v>
      </c>
      <c r="W3724" s="406">
        <v>1.2272202281782532E-2</v>
      </c>
      <c r="X3724" s="407">
        <f t="shared" si="124"/>
        <v>-0.84142108072945287</v>
      </c>
      <c r="Z3724" s="400" t="s">
        <v>36</v>
      </c>
      <c r="AA3724" s="413">
        <v>57656</v>
      </c>
      <c r="AB3724" s="406">
        <v>1.2986557589987706E-2</v>
      </c>
      <c r="AC3724" s="406">
        <v>1.2956177011220104E-2</v>
      </c>
      <c r="AD3724" s="407">
        <f t="shared" si="125"/>
        <v>0.3038057876760154</v>
      </c>
    </row>
    <row r="3725" spans="20:30" x14ac:dyDescent="0.2">
      <c r="T3725" s="400" t="s">
        <v>36</v>
      </c>
      <c r="U3725" s="413">
        <v>57663</v>
      </c>
      <c r="V3725" s="406">
        <v>1.2180583335327696E-2</v>
      </c>
      <c r="W3725" s="406">
        <v>1.2264002355806717E-2</v>
      </c>
      <c r="X3725" s="407">
        <f t="shared" si="124"/>
        <v>-0.83419020479020767</v>
      </c>
      <c r="Z3725" s="400" t="s">
        <v>36</v>
      </c>
      <c r="AA3725" s="413">
        <v>57663</v>
      </c>
      <c r="AB3725" s="406">
        <v>1.2972706175743915E-2</v>
      </c>
      <c r="AC3725" s="406">
        <v>1.294234309188909E-2</v>
      </c>
      <c r="AD3725" s="407">
        <f t="shared" si="125"/>
        <v>0.30363083854824391</v>
      </c>
    </row>
    <row r="3726" spans="20:30" x14ac:dyDescent="0.2">
      <c r="T3726" s="400" t="s">
        <v>36</v>
      </c>
      <c r="U3726" s="413">
        <v>57670</v>
      </c>
      <c r="V3726" s="406">
        <v>1.2173118148846862E-2</v>
      </c>
      <c r="W3726" s="406">
        <v>1.2255815575638273E-2</v>
      </c>
      <c r="X3726" s="407">
        <f t="shared" si="124"/>
        <v>-0.82697426791410877</v>
      </c>
      <c r="Z3726" s="400" t="s">
        <v>36</v>
      </c>
      <c r="AA3726" s="413">
        <v>57670</v>
      </c>
      <c r="AB3726" s="406">
        <v>1.2958879576359056E-2</v>
      </c>
      <c r="AC3726" s="406">
        <v>1.2928533954798762E-2</v>
      </c>
      <c r="AD3726" s="407">
        <f t="shared" si="125"/>
        <v>0.30345621560293884</v>
      </c>
    </row>
    <row r="3727" spans="20:30" x14ac:dyDescent="0.2">
      <c r="T3727" s="400" t="s">
        <v>36</v>
      </c>
      <c r="U3727" s="413">
        <v>57677</v>
      </c>
      <c r="V3727" s="406">
        <v>1.2165664652690785E-2</v>
      </c>
      <c r="W3727" s="406">
        <v>1.2247641984586806E-2</v>
      </c>
      <c r="X3727" s="407">
        <f t="shared" si="124"/>
        <v>-0.81977331896021521</v>
      </c>
      <c r="Z3727" s="400" t="s">
        <v>36</v>
      </c>
      <c r="AA3727" s="413">
        <v>57677</v>
      </c>
      <c r="AB3727" s="406">
        <v>1.2945077873619988E-2</v>
      </c>
      <c r="AC3727" s="406">
        <v>1.2914749681620225E-2</v>
      </c>
      <c r="AD3727" s="407">
        <f t="shared" si="125"/>
        <v>0.30328191999762916</v>
      </c>
    </row>
    <row r="3728" spans="20:30" x14ac:dyDescent="0.2">
      <c r="T3728" s="400" t="s">
        <v>36</v>
      </c>
      <c r="U3728" s="413">
        <v>57684</v>
      </c>
      <c r="V3728" s="406">
        <v>1.2158222885271385E-2</v>
      </c>
      <c r="W3728" s="406">
        <v>1.2239481626019611E-2</v>
      </c>
      <c r="X3728" s="407">
        <f t="shared" si="124"/>
        <v>-0.81258740748225633</v>
      </c>
      <c r="Z3728" s="400" t="s">
        <v>36</v>
      </c>
      <c r="AA3728" s="413">
        <v>57684</v>
      </c>
      <c r="AB3728" s="406">
        <v>1.2931301149301829E-2</v>
      </c>
      <c r="AC3728" s="406">
        <v>1.2900990353989695E-2</v>
      </c>
      <c r="AD3728" s="407">
        <f t="shared" si="125"/>
        <v>0.30310795312134264</v>
      </c>
    </row>
    <row r="3729" spans="20:30" x14ac:dyDescent="0.2">
      <c r="T3729" s="400" t="s">
        <v>36</v>
      </c>
      <c r="U3729" s="413">
        <v>57691</v>
      </c>
      <c r="V3729" s="406">
        <v>1.21507928850354E-2</v>
      </c>
      <c r="W3729" s="406">
        <v>1.2231334543292489E-2</v>
      </c>
      <c r="X3729" s="407">
        <f t="shared" si="124"/>
        <v>-0.8054165825708941</v>
      </c>
      <c r="Z3729" s="400" t="s">
        <v>36</v>
      </c>
      <c r="AA3729" s="413">
        <v>57691</v>
      </c>
      <c r="AB3729" s="406">
        <v>1.2917549485156672E-2</v>
      </c>
      <c r="AC3729" s="406">
        <v>1.2887256053543501E-2</v>
      </c>
      <c r="AD3729" s="407">
        <f t="shared" si="125"/>
        <v>0.30293431613171229</v>
      </c>
    </row>
    <row r="3730" spans="20:30" x14ac:dyDescent="0.2">
      <c r="T3730" s="400" t="s">
        <v>36</v>
      </c>
      <c r="U3730" s="413">
        <v>57698</v>
      </c>
      <c r="V3730" s="406">
        <v>1.2143374690394847E-2</v>
      </c>
      <c r="W3730" s="406">
        <v>1.2223200779714958E-2</v>
      </c>
      <c r="X3730" s="407">
        <f t="shared" si="124"/>
        <v>-0.79826089320110194</v>
      </c>
      <c r="Z3730" s="400" t="s">
        <v>36</v>
      </c>
      <c r="AA3730" s="413">
        <v>57698</v>
      </c>
      <c r="AB3730" s="406">
        <v>1.2903822962913508E-2</v>
      </c>
      <c r="AC3730" s="406">
        <v>1.2873546861952755E-2</v>
      </c>
      <c r="AD3730" s="407">
        <f t="shared" si="125"/>
        <v>0.30276100960752866</v>
      </c>
    </row>
    <row r="3731" spans="20:30" x14ac:dyDescent="0.2">
      <c r="T3731" s="400" t="s">
        <v>36</v>
      </c>
      <c r="U3731" s="413">
        <v>57706</v>
      </c>
      <c r="V3731" s="406">
        <v>1.2135439920559533E-2</v>
      </c>
      <c r="W3731" s="406">
        <v>1.2214501033492102E-2</v>
      </c>
      <c r="X3731" s="407">
        <f t="shared" si="124"/>
        <v>-0.7906111293256961</v>
      </c>
      <c r="Z3731" s="400" t="s">
        <v>36</v>
      </c>
      <c r="AA3731" s="413">
        <v>57706</v>
      </c>
      <c r="AB3731" s="406">
        <v>1.2889144290389091E-2</v>
      </c>
      <c r="AC3731" s="406">
        <v>1.2858886720752184E-2</v>
      </c>
      <c r="AD3731" s="407">
        <f t="shared" si="125"/>
        <v>0.30257569636907633</v>
      </c>
    </row>
    <row r="3732" spans="20:30" x14ac:dyDescent="0.2">
      <c r="T3732" s="400" t="s">
        <v>36</v>
      </c>
      <c r="U3732" s="413">
        <v>57713</v>
      </c>
      <c r="V3732" s="406">
        <v>1.2127518491222953E-2</v>
      </c>
      <c r="W3732" s="406">
        <v>1.220581633814031E-2</v>
      </c>
      <c r="X3732" s="407">
        <f t="shared" si="124"/>
        <v>-0.78297846917357172</v>
      </c>
      <c r="Z3732" s="400" t="s">
        <v>36</v>
      </c>
      <c r="AA3732" s="413">
        <v>57713</v>
      </c>
      <c r="AB3732" s="406">
        <v>1.287449402849118E-2</v>
      </c>
      <c r="AC3732" s="406">
        <v>1.2844254952794022E-2</v>
      </c>
      <c r="AD3732" s="407">
        <f t="shared" si="125"/>
        <v>0.30239075697158224</v>
      </c>
    </row>
    <row r="3733" spans="20:30" x14ac:dyDescent="0.2">
      <c r="T3733" s="400" t="s">
        <v>36</v>
      </c>
      <c r="U3733" s="413">
        <v>57720</v>
      </c>
      <c r="V3733" s="406">
        <v>1.2120137650013763E-2</v>
      </c>
      <c r="W3733" s="406">
        <v>1.2197724716944745E-2</v>
      </c>
      <c r="X3733" s="407">
        <f t="shared" si="124"/>
        <v>-0.77587066930982074</v>
      </c>
      <c r="Z3733" s="400" t="s">
        <v>36</v>
      </c>
      <c r="AA3733" s="413">
        <v>57720</v>
      </c>
      <c r="AB3733" s="406">
        <v>1.2860847056008798E-2</v>
      </c>
      <c r="AC3733" s="406">
        <v>1.2830625206318022E-2</v>
      </c>
      <c r="AD3733" s="407">
        <f t="shared" si="125"/>
        <v>0.30221849690776487</v>
      </c>
    </row>
    <row r="3734" spans="20:30" x14ac:dyDescent="0.2">
      <c r="T3734" s="400" t="s">
        <v>36</v>
      </c>
      <c r="U3734" s="413">
        <v>57727</v>
      </c>
      <c r="V3734" s="406">
        <v>1.2112768773570433E-2</v>
      </c>
      <c r="W3734" s="406">
        <v>1.2189646594504378E-2</v>
      </c>
      <c r="X3734" s="407">
        <f t="shared" si="124"/>
        <v>-0.76877820933945329</v>
      </c>
      <c r="Z3734" s="400" t="s">
        <v>36</v>
      </c>
      <c r="AA3734" s="413">
        <v>57727</v>
      </c>
      <c r="AB3734" s="406">
        <v>1.284722556416602E-2</v>
      </c>
      <c r="AC3734" s="406">
        <v>1.2817020907006782E-2</v>
      </c>
      <c r="AD3734" s="407">
        <f t="shared" si="125"/>
        <v>0.30204657159237436</v>
      </c>
    </row>
    <row r="3735" spans="20:30" x14ac:dyDescent="0.2">
      <c r="T3735" s="400" t="s">
        <v>36</v>
      </c>
      <c r="U3735" s="413">
        <v>57734</v>
      </c>
      <c r="V3735" s="406">
        <v>1.2105411900339747E-2</v>
      </c>
      <c r="W3735" s="406">
        <v>1.2181582014117202E-2</v>
      </c>
      <c r="X3735" s="407">
        <f t="shared" si="124"/>
        <v>-0.76170113777454873</v>
      </c>
      <c r="Z3735" s="400" t="s">
        <v>36</v>
      </c>
      <c r="AA3735" s="413">
        <v>57734</v>
      </c>
      <c r="AB3735" s="406">
        <v>1.283362963472677E-2</v>
      </c>
      <c r="AC3735" s="406">
        <v>1.2803442136462175E-2</v>
      </c>
      <c r="AD3735" s="407">
        <f t="shared" si="125"/>
        <v>0.3018749826459548</v>
      </c>
    </row>
    <row r="3736" spans="20:30" x14ac:dyDescent="0.2">
      <c r="T3736" s="400" t="s">
        <v>36</v>
      </c>
      <c r="U3736" s="413">
        <v>57741</v>
      </c>
      <c r="V3736" s="406">
        <v>1.2098067068710599E-2</v>
      </c>
      <c r="W3736" s="406">
        <v>1.2173531019127503E-2</v>
      </c>
      <c r="X3736" s="407">
        <f t="shared" si="124"/>
        <v>-0.75463950416904468</v>
      </c>
      <c r="Z3736" s="400" t="s">
        <v>36</v>
      </c>
      <c r="AA3736" s="413">
        <v>57741</v>
      </c>
      <c r="AB3736" s="406">
        <v>1.2820059349455007E-2</v>
      </c>
      <c r="AC3736" s="406">
        <v>1.2789888976355549E-2</v>
      </c>
      <c r="AD3736" s="407">
        <f t="shared" si="125"/>
        <v>0.30170373099457082</v>
      </c>
    </row>
    <row r="3737" spans="20:30" x14ac:dyDescent="0.2">
      <c r="T3737" s="400" t="s">
        <v>36</v>
      </c>
      <c r="U3737" s="413">
        <v>57748</v>
      </c>
      <c r="V3737" s="406">
        <v>1.2090734317118382E-2</v>
      </c>
      <c r="W3737" s="406">
        <v>1.2165493652926072E-2</v>
      </c>
      <c r="X3737" s="407">
        <f t="shared" si="124"/>
        <v>-0.74759335807689575</v>
      </c>
      <c r="Z3737" s="400" t="s">
        <v>36</v>
      </c>
      <c r="AA3737" s="413">
        <v>57748</v>
      </c>
      <c r="AB3737" s="406">
        <v>1.2806514790057042E-2</v>
      </c>
      <c r="AC3737" s="406">
        <v>1.277636150834692E-2</v>
      </c>
      <c r="AD3737" s="407">
        <f t="shared" si="125"/>
        <v>0.30153281710122021</v>
      </c>
    </row>
    <row r="3738" spans="20:30" x14ac:dyDescent="0.2">
      <c r="T3738" s="400" t="s">
        <v>36</v>
      </c>
      <c r="U3738" s="413">
        <v>57755</v>
      </c>
      <c r="V3738" s="406">
        <v>1.2083413683998318E-2</v>
      </c>
      <c r="W3738" s="406">
        <v>1.2157469958776194E-2</v>
      </c>
      <c r="X3738" s="407">
        <f t="shared" si="124"/>
        <v>-0.74056274777876963</v>
      </c>
      <c r="Z3738" s="400" t="s">
        <v>36</v>
      </c>
      <c r="AA3738" s="413">
        <v>57755</v>
      </c>
      <c r="AB3738" s="406">
        <v>1.2792996038401101E-2</v>
      </c>
      <c r="AC3738" s="406">
        <v>1.2762859814096144E-2</v>
      </c>
      <c r="AD3738" s="407">
        <f t="shared" si="125"/>
        <v>0.30136224304956605</v>
      </c>
    </row>
    <row r="3739" spans="20:30" x14ac:dyDescent="0.2">
      <c r="T3739" s="400" t="s">
        <v>36</v>
      </c>
      <c r="U3739" s="413">
        <v>57762</v>
      </c>
      <c r="V3739" s="406">
        <v>1.2076105207750907E-2</v>
      </c>
      <c r="W3739" s="406">
        <v>1.2149459980091652E-2</v>
      </c>
      <c r="X3739" s="407">
        <f t="shared" si="124"/>
        <v>-0.73354772340744612</v>
      </c>
      <c r="Z3739" s="400" t="s">
        <v>36</v>
      </c>
      <c r="AA3739" s="413">
        <v>57762</v>
      </c>
      <c r="AB3739" s="406">
        <v>1.2779503176135508E-2</v>
      </c>
      <c r="AC3739" s="406">
        <v>1.2749383975228399E-2</v>
      </c>
      <c r="AD3739" s="407">
        <f t="shared" si="125"/>
        <v>0.30119200907108984</v>
      </c>
    </row>
    <row r="3740" spans="20:30" x14ac:dyDescent="0.2">
      <c r="T3740" s="400" t="s">
        <v>36</v>
      </c>
      <c r="U3740" s="413">
        <v>57769</v>
      </c>
      <c r="V3740" s="406">
        <v>1.2068808926811598E-2</v>
      </c>
      <c r="W3740" s="406">
        <v>1.2141463760170688E-2</v>
      </c>
      <c r="X3740" s="407">
        <f t="shared" si="124"/>
        <v>-0.72654833359090187</v>
      </c>
      <c r="Z3740" s="400" t="s">
        <v>36</v>
      </c>
      <c r="AA3740" s="413">
        <v>57769</v>
      </c>
      <c r="AB3740" s="406">
        <v>1.2766036285082499E-2</v>
      </c>
      <c r="AC3740" s="406">
        <v>1.2735934073415434E-2</v>
      </c>
      <c r="AD3740" s="407">
        <f t="shared" si="125"/>
        <v>0.30102211667064682</v>
      </c>
    </row>
    <row r="3741" spans="20:30" x14ac:dyDescent="0.2">
      <c r="T3741" s="400" t="s">
        <v>36</v>
      </c>
      <c r="U3741" s="413">
        <v>57776</v>
      </c>
      <c r="V3741" s="406">
        <v>1.206152487961566E-2</v>
      </c>
      <c r="W3741" s="406">
        <v>1.2133481342369259E-2</v>
      </c>
      <c r="X3741" s="407">
        <f t="shared" si="124"/>
        <v>-0.71956462753599082</v>
      </c>
      <c r="Z3741" s="400" t="s">
        <v>36</v>
      </c>
      <c r="AA3741" s="413">
        <v>57776</v>
      </c>
      <c r="AB3741" s="406">
        <v>1.2752595446971535E-2</v>
      </c>
      <c r="AC3741" s="406">
        <v>1.2722510190305679E-2</v>
      </c>
      <c r="AD3741" s="407">
        <f t="shared" si="125"/>
        <v>0.30085256665856108</v>
      </c>
    </row>
    <row r="3742" spans="20:30" x14ac:dyDescent="0.2">
      <c r="T3742" s="400" t="s">
        <v>36</v>
      </c>
      <c r="U3742" s="413">
        <v>57783</v>
      </c>
      <c r="V3742" s="406">
        <v>1.2054253104552092E-2</v>
      </c>
      <c r="W3742" s="406">
        <v>1.212551277004334E-2</v>
      </c>
      <c r="X3742" s="407">
        <f t="shared" si="124"/>
        <v>-0.71259665491247781</v>
      </c>
      <c r="Z3742" s="400" t="s">
        <v>36</v>
      </c>
      <c r="AA3742" s="413">
        <v>57783</v>
      </c>
      <c r="AB3742" s="406">
        <v>1.2739180743601594E-2</v>
      </c>
      <c r="AC3742" s="406">
        <v>1.2709112407570786E-2</v>
      </c>
      <c r="AD3742" s="407">
        <f t="shared" si="125"/>
        <v>0.30068336030808496</v>
      </c>
    </row>
    <row r="3743" spans="20:30" x14ac:dyDescent="0.2">
      <c r="T3743" s="400" t="s">
        <v>36</v>
      </c>
      <c r="U3743" s="413">
        <v>57790</v>
      </c>
      <c r="V3743" s="406">
        <v>1.2046993640067767E-2</v>
      </c>
      <c r="W3743" s="406">
        <v>1.2117558086525764E-2</v>
      </c>
      <c r="X3743" s="407">
        <f t="shared" si="124"/>
        <v>-0.70564446457997698</v>
      </c>
      <c r="Z3743" s="400" t="s">
        <v>36</v>
      </c>
      <c r="AA3743" s="413">
        <v>57790</v>
      </c>
      <c r="AB3743" s="406">
        <v>1.2725792256667518E-2</v>
      </c>
      <c r="AC3743" s="406">
        <v>1.2695740806824556E-2</v>
      </c>
      <c r="AD3743" s="407">
        <f t="shared" si="125"/>
        <v>0.30051449842962918</v>
      </c>
    </row>
    <row r="3744" spans="20:30" x14ac:dyDescent="0.2">
      <c r="T3744" s="400" t="s">
        <v>36</v>
      </c>
      <c r="U3744" s="413">
        <v>57797</v>
      </c>
      <c r="V3744" s="406">
        <v>1.2039746524563456E-2</v>
      </c>
      <c r="W3744" s="406">
        <v>1.2109617335137995E-2</v>
      </c>
      <c r="X3744" s="407">
        <f t="shared" si="124"/>
        <v>-0.69870810574539433</v>
      </c>
      <c r="Z3744" s="400" t="s">
        <v>36</v>
      </c>
      <c r="AA3744" s="413">
        <v>57797</v>
      </c>
      <c r="AB3744" s="406">
        <v>1.2712430067991708E-2</v>
      </c>
      <c r="AC3744" s="406">
        <v>1.2682395469762062E-2</v>
      </c>
      <c r="AD3744" s="407">
        <f t="shared" si="125"/>
        <v>0.30034598229646337</v>
      </c>
    </row>
    <row r="3745" spans="20:30" x14ac:dyDescent="0.2">
      <c r="T3745" s="400" t="s">
        <v>36</v>
      </c>
      <c r="U3745" s="413">
        <v>57804</v>
      </c>
      <c r="V3745" s="406">
        <v>1.2032511796497614E-2</v>
      </c>
      <c r="W3745" s="406">
        <v>1.210169055927075E-2</v>
      </c>
      <c r="X3745" s="407">
        <f t="shared" si="124"/>
        <v>-0.69178762773135927</v>
      </c>
      <c r="Z3745" s="400" t="s">
        <v>36</v>
      </c>
      <c r="AA3745" s="413">
        <v>57804</v>
      </c>
      <c r="AB3745" s="406">
        <v>1.2699094259292215E-2</v>
      </c>
      <c r="AC3745" s="406">
        <v>1.2669076478020326E-2</v>
      </c>
      <c r="AD3745" s="407">
        <f t="shared" si="125"/>
        <v>0.30017781271889432</v>
      </c>
    </row>
    <row r="3746" spans="20:30" x14ac:dyDescent="0.2">
      <c r="T3746" s="400" t="s">
        <v>36</v>
      </c>
      <c r="U3746" s="413">
        <v>57811</v>
      </c>
      <c r="V3746" s="406">
        <v>1.2025289494247698E-2</v>
      </c>
      <c r="W3746" s="406">
        <v>1.2093777802199028E-2</v>
      </c>
      <c r="X3746" s="407">
        <f t="shared" si="124"/>
        <v>-0.68488307951329597</v>
      </c>
      <c r="Z3746" s="400" t="s">
        <v>36</v>
      </c>
      <c r="AA3746" s="413">
        <v>57811</v>
      </c>
      <c r="AB3746" s="406">
        <v>1.2685784912345035E-2</v>
      </c>
      <c r="AC3746" s="406">
        <v>1.2655783913236431E-2</v>
      </c>
      <c r="AD3746" s="407">
        <f t="shared" si="125"/>
        <v>0.30000999108603654</v>
      </c>
    </row>
    <row r="3747" spans="20:30" x14ac:dyDescent="0.2">
      <c r="T3747" s="400" t="s">
        <v>36</v>
      </c>
      <c r="U3747" s="413">
        <v>57818</v>
      </c>
      <c r="V3747" s="406">
        <v>1.2018079656295493E-2</v>
      </c>
      <c r="W3747" s="406">
        <v>1.2085879107325311E-2</v>
      </c>
      <c r="X3747" s="407">
        <f t="shared" si="124"/>
        <v>-0.67799451029817992</v>
      </c>
      <c r="Z3747" s="400" t="s">
        <v>36</v>
      </c>
      <c r="AA3747" s="413">
        <v>57818</v>
      </c>
      <c r="AB3747" s="406">
        <v>1.2672502108914768E-2</v>
      </c>
      <c r="AC3747" s="406">
        <v>1.26425178570708E-2</v>
      </c>
      <c r="AD3747" s="407">
        <f t="shared" si="125"/>
        <v>0.29984251843967813</v>
      </c>
    </row>
    <row r="3748" spans="20:30" x14ac:dyDescent="0.2">
      <c r="T3748" s="400" t="s">
        <v>36</v>
      </c>
      <c r="U3748" s="413">
        <v>57825</v>
      </c>
      <c r="V3748" s="406">
        <v>1.2010882320983809E-2</v>
      </c>
      <c r="W3748" s="406">
        <v>1.2077994517947832E-2</v>
      </c>
      <c r="X3748" s="407">
        <f t="shared" si="124"/>
        <v>-0.67112196964022597</v>
      </c>
      <c r="Z3748" s="400" t="s">
        <v>36</v>
      </c>
      <c r="AA3748" s="413">
        <v>57825</v>
      </c>
      <c r="AB3748" s="406">
        <v>1.2659245930719674E-2</v>
      </c>
      <c r="AC3748" s="406">
        <v>1.2629278391218534E-2</v>
      </c>
      <c r="AD3748" s="407">
        <f t="shared" si="125"/>
        <v>0.29967539501140478</v>
      </c>
    </row>
    <row r="3749" spans="20:30" x14ac:dyDescent="0.2">
      <c r="T3749" s="400" t="s">
        <v>36</v>
      </c>
      <c r="U3749" s="413">
        <v>57832</v>
      </c>
      <c r="V3749" s="406">
        <v>1.200369752681745E-2</v>
      </c>
      <c r="W3749" s="406">
        <v>1.2070124077468944E-2</v>
      </c>
      <c r="X3749" s="407">
        <f t="shared" si="124"/>
        <v>-0.6642655065149452</v>
      </c>
      <c r="Z3749" s="400" t="s">
        <v>36</v>
      </c>
      <c r="AA3749" s="413">
        <v>57832</v>
      </c>
      <c r="AB3749" s="406">
        <v>1.2646016459593727E-2</v>
      </c>
      <c r="AC3749" s="406">
        <v>1.2616065597270524E-2</v>
      </c>
      <c r="AD3749" s="407">
        <f t="shared" si="125"/>
        <v>0.29950862323203237</v>
      </c>
    </row>
    <row r="3750" spans="20:30" x14ac:dyDescent="0.2">
      <c r="T3750" s="400" t="s">
        <v>36</v>
      </c>
      <c r="U3750" s="413">
        <v>57839</v>
      </c>
      <c r="V3750" s="406">
        <v>1.1996525312150823E-2</v>
      </c>
      <c r="W3750" s="406">
        <v>1.206226782916376E-2</v>
      </c>
      <c r="X3750" s="407">
        <f t="shared" si="124"/>
        <v>-0.65742517012936519</v>
      </c>
      <c r="Z3750" s="400" t="s">
        <v>36</v>
      </c>
      <c r="AA3750" s="413">
        <v>57839</v>
      </c>
      <c r="AB3750" s="406">
        <v>1.263281377723212E-2</v>
      </c>
      <c r="AC3750" s="406">
        <v>1.2602879556910382E-2</v>
      </c>
      <c r="AD3750" s="407">
        <f t="shared" si="125"/>
        <v>0.29934220321738841</v>
      </c>
    </row>
    <row r="3751" spans="20:30" x14ac:dyDescent="0.2">
      <c r="T3751" s="400" t="s">
        <v>36</v>
      </c>
      <c r="U3751" s="413">
        <v>57846</v>
      </c>
      <c r="V3751" s="406">
        <v>1.1989365715442629E-2</v>
      </c>
      <c r="W3751" s="406">
        <v>1.2054425816400111E-2</v>
      </c>
      <c r="X3751" s="407">
        <f t="shared" si="124"/>
        <v>-0.65060100957482425</v>
      </c>
      <c r="Z3751" s="400" t="s">
        <v>36</v>
      </c>
      <c r="AA3751" s="413">
        <v>57846</v>
      </c>
      <c r="AB3751" s="406">
        <v>1.2619637965411221E-2</v>
      </c>
      <c r="AC3751" s="406">
        <v>1.2589720351798712E-2</v>
      </c>
      <c r="AD3751" s="407">
        <f t="shared" si="125"/>
        <v>0.29917613612508859</v>
      </c>
    </row>
    <row r="3752" spans="20:30" x14ac:dyDescent="0.2">
      <c r="T3752" s="400" t="s">
        <v>36</v>
      </c>
      <c r="U3752" s="413">
        <v>57853</v>
      </c>
      <c r="V3752" s="406">
        <v>1.1982218775116651E-2</v>
      </c>
      <c r="W3752" s="406">
        <v>1.2046598082510908E-2</v>
      </c>
      <c r="X3752" s="407">
        <f t="shared" si="124"/>
        <v>-0.64379307394257446</v>
      </c>
      <c r="Z3752" s="400" t="s">
        <v>36</v>
      </c>
      <c r="AA3752" s="413">
        <v>57853</v>
      </c>
      <c r="AB3752" s="406">
        <v>1.2606489105884066E-2</v>
      </c>
      <c r="AC3752" s="406">
        <v>1.2576588063561227E-2</v>
      </c>
      <c r="AD3752" s="407">
        <f t="shared" si="125"/>
        <v>0.29901042322838522</v>
      </c>
    </row>
    <row r="3753" spans="20:30" x14ac:dyDescent="0.2">
      <c r="T3753" s="400" t="s">
        <v>36</v>
      </c>
      <c r="U3753" s="413">
        <v>57860</v>
      </c>
      <c r="V3753" s="406">
        <v>1.1975084529573628E-2</v>
      </c>
      <c r="W3753" s="406">
        <v>1.2038784670898637E-2</v>
      </c>
      <c r="X3753" s="407">
        <f t="shared" si="124"/>
        <v>-0.63700141325008852</v>
      </c>
      <c r="Z3753" s="400" t="s">
        <v>36</v>
      </c>
      <c r="AA3753" s="413">
        <v>57860</v>
      </c>
      <c r="AB3753" s="406">
        <v>1.2593367280450149E-2</v>
      </c>
      <c r="AC3753" s="406">
        <v>1.2563482773904806E-2</v>
      </c>
      <c r="AD3753" s="407">
        <f t="shared" si="125"/>
        <v>0.29884506545342981</v>
      </c>
    </row>
    <row r="3754" spans="20:30" x14ac:dyDescent="0.2">
      <c r="T3754" s="400" t="s">
        <v>36</v>
      </c>
      <c r="U3754" s="413">
        <v>57867</v>
      </c>
      <c r="V3754" s="406">
        <v>1.1967963017249115E-2</v>
      </c>
      <c r="W3754" s="406">
        <v>1.2030985624803805E-2</v>
      </c>
      <c r="X3754" s="407">
        <f t="shared" si="124"/>
        <v>-0.63022607554689969</v>
      </c>
      <c r="Z3754" s="400" t="s">
        <v>36</v>
      </c>
      <c r="AA3754" s="413">
        <v>57867</v>
      </c>
      <c r="AB3754" s="406">
        <v>1.2580272570816469E-2</v>
      </c>
      <c r="AC3754" s="406">
        <v>1.255040456439754E-2</v>
      </c>
      <c r="AD3754" s="407">
        <f t="shared" si="125"/>
        <v>0.29868006418928494</v>
      </c>
    </row>
    <row r="3755" spans="20:30" x14ac:dyDescent="0.2">
      <c r="T3755" s="400" t="s">
        <v>36</v>
      </c>
      <c r="U3755" s="413">
        <v>57874</v>
      </c>
      <c r="V3755" s="406">
        <v>1.1960854276578607E-2</v>
      </c>
      <c r="W3755" s="406">
        <v>1.2023200987652078E-2</v>
      </c>
      <c r="X3755" s="407">
        <f t="shared" si="124"/>
        <v>-0.62346711073470518</v>
      </c>
      <c r="Z3755" s="400" t="s">
        <v>36</v>
      </c>
      <c r="AA3755" s="413">
        <v>57874</v>
      </c>
      <c r="AB3755" s="406">
        <v>1.2567205058747873E-2</v>
      </c>
      <c r="AC3755" s="406">
        <v>1.2537353516781122E-2</v>
      </c>
      <c r="AD3755" s="407">
        <f t="shared" si="125"/>
        <v>0.29851541966750134</v>
      </c>
    </row>
    <row r="3756" spans="20:30" x14ac:dyDescent="0.2">
      <c r="T3756" s="400" t="s">
        <v>36</v>
      </c>
      <c r="U3756" s="413">
        <v>57881</v>
      </c>
      <c r="V3756" s="406">
        <v>1.1953758345951271E-2</v>
      </c>
      <c r="W3756" s="406">
        <v>1.2015430802764916E-2</v>
      </c>
      <c r="X3756" s="407">
        <f t="shared" si="124"/>
        <v>-0.6167245681364466</v>
      </c>
      <c r="Z3756" s="400" t="s">
        <v>36</v>
      </c>
      <c r="AA3756" s="413">
        <v>57881</v>
      </c>
      <c r="AB3756" s="406">
        <v>1.2554164826043933E-2</v>
      </c>
      <c r="AC3756" s="406">
        <v>1.2524329712658339E-2</v>
      </c>
      <c r="AD3756" s="407">
        <f t="shared" si="125"/>
        <v>0.29835113385593204</v>
      </c>
    </row>
    <row r="3757" spans="20:30" x14ac:dyDescent="0.2">
      <c r="T3757" s="400" t="s">
        <v>36</v>
      </c>
      <c r="U3757" s="413">
        <v>57888</v>
      </c>
      <c r="V3757" s="406">
        <v>1.1946675263814096E-2</v>
      </c>
      <c r="W3757" s="406">
        <v>1.2007675113463727E-2</v>
      </c>
      <c r="X3757" s="407">
        <f t="shared" si="124"/>
        <v>-0.60999849649630988</v>
      </c>
      <c r="Z3757" s="400" t="s">
        <v>36</v>
      </c>
      <c r="AA3757" s="413">
        <v>57888</v>
      </c>
      <c r="AB3757" s="406">
        <v>1.2541151954434738E-2</v>
      </c>
      <c r="AC3757" s="406">
        <v>1.2511333233666674E-2</v>
      </c>
      <c r="AD3757" s="407">
        <f t="shared" si="125"/>
        <v>0.29818720768064189</v>
      </c>
    </row>
    <row r="3758" spans="20:30" x14ac:dyDescent="0.2">
      <c r="T3758" s="400" t="s">
        <v>36</v>
      </c>
      <c r="U3758" s="413">
        <v>57895</v>
      </c>
      <c r="V3758" s="406">
        <v>1.1939605068591213E-2</v>
      </c>
      <c r="W3758" s="406">
        <v>1.1999933963093359E-2</v>
      </c>
      <c r="X3758" s="407">
        <f t="shared" si="124"/>
        <v>-0.6032889450214608</v>
      </c>
      <c r="Z3758" s="400" t="s">
        <v>36</v>
      </c>
      <c r="AA3758" s="413">
        <v>57895</v>
      </c>
      <c r="AB3758" s="406">
        <v>1.2528166525673859E-2</v>
      </c>
      <c r="AC3758" s="406">
        <v>1.2498364161524958E-2</v>
      </c>
      <c r="AD3758" s="407">
        <f t="shared" si="125"/>
        <v>0.29802364148900917</v>
      </c>
    </row>
    <row r="3759" spans="20:30" x14ac:dyDescent="0.2">
      <c r="T3759" s="400" t="s">
        <v>36</v>
      </c>
      <c r="U3759" s="413">
        <v>57902</v>
      </c>
      <c r="V3759" s="406">
        <v>1.1932547798683359E-2</v>
      </c>
      <c r="W3759" s="406">
        <v>1.1992207395010009E-2</v>
      </c>
      <c r="X3759" s="407">
        <f t="shared" si="124"/>
        <v>-0.59659596326649622</v>
      </c>
      <c r="Z3759" s="400" t="s">
        <v>36</v>
      </c>
      <c r="AA3759" s="413">
        <v>57902</v>
      </c>
      <c r="AB3759" s="406">
        <v>1.2515208621537797E-2</v>
      </c>
      <c r="AC3759" s="406">
        <v>1.2485422577824489E-2</v>
      </c>
      <c r="AD3759" s="407">
        <f t="shared" si="125"/>
        <v>0.29786043713307675</v>
      </c>
    </row>
    <row r="3760" spans="20:30" x14ac:dyDescent="0.2">
      <c r="T3760" s="400" t="s">
        <v>36</v>
      </c>
      <c r="U3760" s="413">
        <v>57909</v>
      </c>
      <c r="V3760" s="406">
        <v>1.1925503492537666E-2</v>
      </c>
      <c r="W3760" s="406">
        <v>1.1984495452546803E-2</v>
      </c>
      <c r="X3760" s="407">
        <f t="shared" si="124"/>
        <v>-0.58991960009137712</v>
      </c>
      <c r="Z3760" s="400" t="s">
        <v>36</v>
      </c>
      <c r="AA3760" s="413">
        <v>57909</v>
      </c>
      <c r="AB3760" s="406">
        <v>1.2502278323780015E-2</v>
      </c>
      <c r="AC3760" s="406">
        <v>1.2472508564260847E-2</v>
      </c>
      <c r="AD3760" s="407">
        <f t="shared" si="125"/>
        <v>0.29769759519168715</v>
      </c>
    </row>
    <row r="3761" spans="20:30" x14ac:dyDescent="0.2">
      <c r="T3761" s="400" t="s">
        <v>36</v>
      </c>
      <c r="U3761" s="413">
        <v>57916</v>
      </c>
      <c r="V3761" s="406">
        <v>1.1918472188566544E-2</v>
      </c>
      <c r="W3761" s="406">
        <v>1.1976798179060034E-2</v>
      </c>
      <c r="X3761" s="407">
        <f t="shared" si="124"/>
        <v>-0.58325990493490742</v>
      </c>
      <c r="Z3761" s="400" t="s">
        <v>36</v>
      </c>
      <c r="AA3761" s="413">
        <v>57916</v>
      </c>
      <c r="AB3761" s="406">
        <v>1.2489375714130863E-2</v>
      </c>
      <c r="AC3761" s="406">
        <v>1.2459622202448619E-2</v>
      </c>
      <c r="AD3761" s="407">
        <f t="shared" si="125"/>
        <v>0.29753511682243872</v>
      </c>
    </row>
    <row r="3762" spans="20:30" x14ac:dyDescent="0.2">
      <c r="T3762" s="400" t="s">
        <v>36</v>
      </c>
      <c r="U3762" s="413">
        <v>57923</v>
      </c>
      <c r="V3762" s="406">
        <v>1.1911453925170906E-2</v>
      </c>
      <c r="W3762" s="406">
        <v>1.19691156178945E-2</v>
      </c>
      <c r="X3762" s="407">
        <f t="shared" si="124"/>
        <v>-0.57661692723594282</v>
      </c>
      <c r="Z3762" s="400" t="s">
        <v>36</v>
      </c>
      <c r="AA3762" s="413">
        <v>57923</v>
      </c>
      <c r="AB3762" s="406">
        <v>1.2476500874390253E-2</v>
      </c>
      <c r="AC3762" s="406">
        <v>1.2446763574083535E-2</v>
      </c>
      <c r="AD3762" s="407">
        <f t="shared" si="125"/>
        <v>0.29737300306717163</v>
      </c>
    </row>
    <row r="3763" spans="20:30" x14ac:dyDescent="0.2">
      <c r="T3763" s="400" t="s">
        <v>36</v>
      </c>
      <c r="U3763" s="413">
        <v>57930</v>
      </c>
      <c r="V3763" s="406">
        <v>1.1904448740820929E-2</v>
      </c>
      <c r="W3763" s="406">
        <v>1.196144781236008E-2</v>
      </c>
      <c r="X3763" s="407">
        <f t="shared" si="124"/>
        <v>-0.56999071539151624</v>
      </c>
      <c r="Z3763" s="400" t="s">
        <v>36</v>
      </c>
      <c r="AA3763" s="413">
        <v>57930</v>
      </c>
      <c r="AB3763" s="406">
        <v>1.2463653886300035E-2</v>
      </c>
      <c r="AC3763" s="406">
        <v>1.2433932760780114E-2</v>
      </c>
      <c r="AD3763" s="407">
        <f t="shared" si="125"/>
        <v>0.2972112551992076</v>
      </c>
    </row>
    <row r="3764" spans="20:30" x14ac:dyDescent="0.2">
      <c r="T3764" s="400" t="s">
        <v>36</v>
      </c>
      <c r="U3764" s="413">
        <v>57937</v>
      </c>
      <c r="V3764" s="406">
        <v>1.1897456673882752E-2</v>
      </c>
      <c r="W3764" s="406">
        <v>1.1953794805824678E-2</v>
      </c>
      <c r="X3764" s="407">
        <f t="shared" si="124"/>
        <v>-0.56338131941925662</v>
      </c>
      <c r="Z3764" s="400" t="s">
        <v>36</v>
      </c>
      <c r="AA3764" s="413">
        <v>57937</v>
      </c>
      <c r="AB3764" s="406">
        <v>1.245083483163697E-2</v>
      </c>
      <c r="AC3764" s="406">
        <v>1.2421129844210932E-2</v>
      </c>
      <c r="AD3764" s="407">
        <f t="shared" si="125"/>
        <v>0.29704987426038693</v>
      </c>
    </row>
    <row r="3765" spans="20:30" x14ac:dyDescent="0.2">
      <c r="T3765" s="400" t="s">
        <v>36</v>
      </c>
      <c r="U3765" s="413">
        <v>57944</v>
      </c>
      <c r="V3765" s="406">
        <v>1.1890477762826849E-2</v>
      </c>
      <c r="W3765" s="406">
        <v>1.1946156641633201E-2</v>
      </c>
      <c r="X3765" s="407">
        <f t="shared" si="124"/>
        <v>-0.55678878806352317</v>
      </c>
      <c r="Z3765" s="400" t="s">
        <v>36</v>
      </c>
      <c r="AA3765" s="413">
        <v>57944</v>
      </c>
      <c r="AB3765" s="406">
        <v>1.2438043792120126E-2</v>
      </c>
      <c r="AC3765" s="406">
        <v>1.2408354906014017E-2</v>
      </c>
      <c r="AD3765" s="407">
        <f t="shared" si="125"/>
        <v>0.29688886106108564</v>
      </c>
    </row>
    <row r="3766" spans="20:30" x14ac:dyDescent="0.2">
      <c r="T3766" s="400" t="s">
        <v>36</v>
      </c>
      <c r="U3766" s="413">
        <v>57951</v>
      </c>
      <c r="V3766" s="406">
        <v>1.1883512046054038E-2</v>
      </c>
      <c r="W3766" s="406">
        <v>1.1938533363107212E-2</v>
      </c>
      <c r="X3766" s="407">
        <f t="shared" si="124"/>
        <v>-0.55021317053174235</v>
      </c>
      <c r="Z3766" s="400" t="s">
        <v>36</v>
      </c>
      <c r="AA3766" s="413">
        <v>57951</v>
      </c>
      <c r="AB3766" s="406">
        <v>1.2425280849549409E-2</v>
      </c>
      <c r="AC3766" s="406">
        <v>1.2395608027873524E-2</v>
      </c>
      <c r="AD3766" s="407">
        <f t="shared" si="125"/>
        <v>0.29672821675885003</v>
      </c>
    </row>
    <row r="3767" spans="20:30" x14ac:dyDescent="0.2">
      <c r="T3767" s="400" t="s">
        <v>36</v>
      </c>
      <c r="U3767" s="413">
        <v>57958</v>
      </c>
      <c r="V3767" s="406">
        <v>1.1876559561965219E-2</v>
      </c>
      <c r="W3767" s="406">
        <v>1.1930925013614655E-2</v>
      </c>
      <c r="X3767" s="407">
        <f t="shared" si="124"/>
        <v>-0.54365451649435526</v>
      </c>
      <c r="Z3767" s="400" t="s">
        <v>36</v>
      </c>
      <c r="AA3767" s="413">
        <v>57958</v>
      </c>
      <c r="AB3767" s="406">
        <v>1.241254608565538E-2</v>
      </c>
      <c r="AC3767" s="406">
        <v>1.2382889291415828E-2</v>
      </c>
      <c r="AD3767" s="407">
        <f t="shared" si="125"/>
        <v>0.29656794239552031</v>
      </c>
    </row>
    <row r="3768" spans="20:30" x14ac:dyDescent="0.2">
      <c r="T3768" s="400" t="s">
        <v>36</v>
      </c>
      <c r="U3768" s="413">
        <v>57965</v>
      </c>
      <c r="V3768" s="406">
        <v>1.1869620349030758E-2</v>
      </c>
      <c r="W3768" s="406">
        <v>1.1923331636465608E-2</v>
      </c>
      <c r="X3768" s="407">
        <f t="shared" si="124"/>
        <v>-0.53711287434849919</v>
      </c>
      <c r="Z3768" s="400" t="s">
        <v>36</v>
      </c>
      <c r="AA3768" s="413">
        <v>57965</v>
      </c>
      <c r="AB3768" s="406">
        <v>1.239983958220337E-2</v>
      </c>
      <c r="AC3768" s="406">
        <v>1.2370198778302073E-2</v>
      </c>
      <c r="AD3768" s="407">
        <f t="shared" si="125"/>
        <v>0.29640803901297141</v>
      </c>
    </row>
    <row r="3769" spans="20:30" x14ac:dyDescent="0.2">
      <c r="T3769" s="400" t="s">
        <v>36</v>
      </c>
      <c r="U3769" s="413">
        <v>57972</v>
      </c>
      <c r="V3769" s="406">
        <v>1.1862694445640067E-2</v>
      </c>
      <c r="W3769" s="406">
        <v>1.1915753275051264E-2</v>
      </c>
      <c r="X3769" s="407">
        <f t="shared" si="124"/>
        <v>-0.53058829411197639</v>
      </c>
      <c r="Z3769" s="400" t="s">
        <v>36</v>
      </c>
      <c r="AA3769" s="413">
        <v>57972</v>
      </c>
      <c r="AB3769" s="406">
        <v>1.2387161420958805E-2</v>
      </c>
      <c r="AC3769" s="406">
        <v>1.2357536570193502E-2</v>
      </c>
      <c r="AD3769" s="407">
        <f t="shared" si="125"/>
        <v>0.29624850765302624</v>
      </c>
    </row>
    <row r="3770" spans="20:30" x14ac:dyDescent="0.2">
      <c r="T3770" s="400" t="s">
        <v>36</v>
      </c>
      <c r="U3770" s="413">
        <v>57979</v>
      </c>
      <c r="V3770" s="406">
        <v>1.185578189022867E-2</v>
      </c>
      <c r="W3770" s="406">
        <v>1.1908189972658436E-2</v>
      </c>
      <c r="X3770" s="407">
        <f t="shared" si="124"/>
        <v>-0.52408082429766456</v>
      </c>
      <c r="Z3770" s="400" t="s">
        <v>36</v>
      </c>
      <c r="AA3770" s="413">
        <v>57979</v>
      </c>
      <c r="AB3770" s="406">
        <v>1.237451168369851E-2</v>
      </c>
      <c r="AC3770" s="406">
        <v>1.2344902748728029E-2</v>
      </c>
      <c r="AD3770" s="407">
        <f t="shared" si="125"/>
        <v>0.2960893497048166</v>
      </c>
    </row>
    <row r="3771" spans="20:30" x14ac:dyDescent="0.2">
      <c r="T3771" s="400" t="s">
        <v>36</v>
      </c>
      <c r="U3771" s="413">
        <v>57986</v>
      </c>
      <c r="V3771" s="406">
        <v>1.1848882721209082E-2</v>
      </c>
      <c r="W3771" s="406">
        <v>1.190064177267827E-2</v>
      </c>
      <c r="X3771" s="407">
        <f t="shared" si="124"/>
        <v>-0.51759051469188466</v>
      </c>
      <c r="Z3771" s="400" t="s">
        <v>36</v>
      </c>
      <c r="AA3771" s="413">
        <v>57986</v>
      </c>
      <c r="AB3771" s="406">
        <v>1.2361890452153185E-2</v>
      </c>
      <c r="AC3771" s="406">
        <v>1.2332297395566896E-2</v>
      </c>
      <c r="AD3771" s="407">
        <f t="shared" si="125"/>
        <v>0.29593056586289107</v>
      </c>
    </row>
    <row r="3772" spans="20:30" x14ac:dyDescent="0.2">
      <c r="T3772" s="400" t="s">
        <v>36</v>
      </c>
      <c r="U3772" s="413">
        <v>57993</v>
      </c>
      <c r="V3772" s="406">
        <v>1.1841996976982391E-2</v>
      </c>
      <c r="W3772" s="406">
        <v>1.1893108718409456E-2</v>
      </c>
      <c r="X3772" s="407">
        <f t="shared" si="124"/>
        <v>-0.51111741427065094</v>
      </c>
      <c r="Z3772" s="400" t="s">
        <v>36</v>
      </c>
      <c r="AA3772" s="413">
        <v>57993</v>
      </c>
      <c r="AB3772" s="406">
        <v>1.2349297808076852E-2</v>
      </c>
      <c r="AC3772" s="406">
        <v>1.2319720592371517E-2</v>
      </c>
      <c r="AD3772" s="407">
        <f t="shared" si="125"/>
        <v>0.29577215705334919</v>
      </c>
    </row>
    <row r="3773" spans="20:30" x14ac:dyDescent="0.2">
      <c r="T3773" s="400" t="s">
        <v>36</v>
      </c>
      <c r="U3773" s="413">
        <v>58000</v>
      </c>
      <c r="V3773" s="406">
        <v>1.1835124696030522E-2</v>
      </c>
      <c r="W3773" s="406">
        <v>1.1885590853231518E-2</v>
      </c>
      <c r="X3773" s="407">
        <f t="shared" si="124"/>
        <v>-0.5046615720099602</v>
      </c>
      <c r="Z3773" s="400" t="s">
        <v>36</v>
      </c>
      <c r="AA3773" s="413">
        <v>58000</v>
      </c>
      <c r="AB3773" s="406">
        <v>1.2336733833234931E-2</v>
      </c>
      <c r="AC3773" s="406">
        <v>1.2307172420779975E-2</v>
      </c>
      <c r="AD3773" s="407">
        <f t="shared" si="125"/>
        <v>0.29561412454956471</v>
      </c>
    </row>
    <row r="3774" spans="20:30" x14ac:dyDescent="0.2">
      <c r="T3774" s="400" t="s">
        <v>36</v>
      </c>
      <c r="U3774" s="413">
        <v>58007</v>
      </c>
      <c r="V3774" s="406">
        <v>1.1828265916731291E-2</v>
      </c>
      <c r="W3774" s="406">
        <v>1.1878088220477761E-2</v>
      </c>
      <c r="X3774" s="407">
        <f t="shared" si="124"/>
        <v>-0.49822303746470398</v>
      </c>
      <c r="Z3774" s="400" t="s">
        <v>36</v>
      </c>
      <c r="AA3774" s="413">
        <v>58007</v>
      </c>
      <c r="AB3774" s="406">
        <v>1.2324198609439244E-2</v>
      </c>
      <c r="AC3774" s="406">
        <v>1.2294652962453608E-2</v>
      </c>
      <c r="AD3774" s="407">
        <f t="shared" si="125"/>
        <v>0.29545646985635821</v>
      </c>
    </row>
    <row r="3775" spans="20:30" x14ac:dyDescent="0.2">
      <c r="T3775" s="400" t="s">
        <v>36</v>
      </c>
      <c r="U3775" s="413">
        <v>58014</v>
      </c>
      <c r="V3775" s="406">
        <v>1.1821420677508835E-2</v>
      </c>
      <c r="W3775" s="406">
        <v>1.1870600863458348E-2</v>
      </c>
      <c r="X3775" s="407">
        <f t="shared" si="124"/>
        <v>-0.49180185949513833</v>
      </c>
      <c r="Z3775" s="400" t="s">
        <v>36</v>
      </c>
      <c r="AA3775" s="413">
        <v>58014</v>
      </c>
      <c r="AB3775" s="406">
        <v>1.231169221836274E-2</v>
      </c>
      <c r="AC3775" s="406">
        <v>1.2282162299042203E-2</v>
      </c>
      <c r="AD3775" s="407">
        <f t="shared" si="125"/>
        <v>0.29529919320536724</v>
      </c>
    </row>
    <row r="3776" spans="20:30" x14ac:dyDescent="0.2">
      <c r="T3776" s="400" t="s">
        <v>36</v>
      </c>
      <c r="U3776" s="413">
        <v>58021</v>
      </c>
      <c r="V3776" s="406">
        <v>1.1814589016798936E-2</v>
      </c>
      <c r="W3776" s="406">
        <v>1.1863128825552976E-2</v>
      </c>
      <c r="X3776" s="407">
        <f t="shared" si="124"/>
        <v>-0.48539808754039654</v>
      </c>
      <c r="Z3776" s="400" t="s">
        <v>36</v>
      </c>
      <c r="AA3776" s="413">
        <v>58021</v>
      </c>
      <c r="AB3776" s="406">
        <v>1.2299214741817372E-2</v>
      </c>
      <c r="AC3776" s="406">
        <v>1.2269700512195657E-2</v>
      </c>
      <c r="AD3776" s="407">
        <f t="shared" si="125"/>
        <v>0.29514229621715321</v>
      </c>
    </row>
    <row r="3777" spans="20:30" x14ac:dyDescent="0.2">
      <c r="T3777" s="400" t="s">
        <v>36</v>
      </c>
      <c r="U3777" s="413">
        <v>58028</v>
      </c>
      <c r="V3777" s="406">
        <v>1.1807770973014034E-2</v>
      </c>
      <c r="W3777" s="406">
        <v>1.1855672150094844E-2</v>
      </c>
      <c r="X3777" s="407">
        <f t="shared" si="124"/>
        <v>-0.47901177080809587</v>
      </c>
      <c r="Z3777" s="400" t="s">
        <v>36</v>
      </c>
      <c r="AA3777" s="413">
        <v>58028</v>
      </c>
      <c r="AB3777" s="406">
        <v>1.2286766261545463E-2</v>
      </c>
      <c r="AC3777" s="406">
        <v>1.2257267683586832E-2</v>
      </c>
      <c r="AD3777" s="407">
        <f t="shared" si="125"/>
        <v>0.29498577958631672</v>
      </c>
    </row>
    <row r="3778" spans="20:30" x14ac:dyDescent="0.2">
      <c r="T3778" s="400" t="s">
        <v>36</v>
      </c>
      <c r="U3778" s="413">
        <v>58035</v>
      </c>
      <c r="V3778" s="406">
        <v>1.1800966584578292E-2</v>
      </c>
      <c r="W3778" s="406">
        <v>1.1848230880428879E-2</v>
      </c>
      <c r="X3778" s="407">
        <f t="shared" si="124"/>
        <v>-0.47264295850587068</v>
      </c>
      <c r="Z3778" s="400" t="s">
        <v>36</v>
      </c>
      <c r="AA3778" s="413">
        <v>58035</v>
      </c>
      <c r="AB3778" s="406">
        <v>1.227434685932423E-2</v>
      </c>
      <c r="AC3778" s="406">
        <v>1.2244863894842457E-2</v>
      </c>
      <c r="AD3778" s="407">
        <f t="shared" si="125"/>
        <v>0.29482964481773039</v>
      </c>
    </row>
    <row r="3779" spans="20:30" x14ac:dyDescent="0.2">
      <c r="T3779" s="400" t="s">
        <v>36</v>
      </c>
      <c r="U3779" s="413">
        <v>58042</v>
      </c>
      <c r="V3779" s="406">
        <v>1.1794175889927589E-2</v>
      </c>
      <c r="W3779" s="406">
        <v>1.1840805059865425E-2</v>
      </c>
      <c r="X3779" s="407">
        <f t="shared" si="124"/>
        <v>-0.4662916993783579</v>
      </c>
      <c r="Z3779" s="400" t="s">
        <v>36</v>
      </c>
      <c r="AA3779" s="413">
        <v>58042</v>
      </c>
      <c r="AB3779" s="406">
        <v>1.2261956616884761E-2</v>
      </c>
      <c r="AC3779" s="406">
        <v>1.2232489227647315E-2</v>
      </c>
      <c r="AD3779" s="407">
        <f t="shared" si="125"/>
        <v>0.29467389237446129</v>
      </c>
    </row>
    <row r="3780" spans="20:30" x14ac:dyDescent="0.2">
      <c r="T3780" s="400" t="s">
        <v>36</v>
      </c>
      <c r="U3780" s="413">
        <v>58049</v>
      </c>
      <c r="V3780" s="406">
        <v>1.1787398927462887E-2</v>
      </c>
      <c r="W3780" s="406">
        <v>1.1833394731807235E-2</v>
      </c>
      <c r="X3780" s="407">
        <f t="shared" si="124"/>
        <v>-0.45995804344348135</v>
      </c>
      <c r="Z3780" s="400" t="s">
        <v>36</v>
      </c>
      <c r="AA3780" s="413">
        <v>58049</v>
      </c>
      <c r="AB3780" s="406">
        <v>1.2249595615992686E-2</v>
      </c>
      <c r="AC3780" s="406">
        <v>1.222014376360497E-2</v>
      </c>
      <c r="AD3780" s="407">
        <f t="shared" si="125"/>
        <v>0.29451852387715749</v>
      </c>
    </row>
    <row r="3781" spans="20:30" x14ac:dyDescent="0.2">
      <c r="T3781" s="400" t="s">
        <v>36</v>
      </c>
      <c r="U3781" s="413">
        <v>58056</v>
      </c>
      <c r="V3781" s="406">
        <v>1.1780635735631526E-2</v>
      </c>
      <c r="W3781" s="406">
        <v>1.1825999939541395E-2</v>
      </c>
      <c r="X3781" s="407">
        <f t="shared" si="124"/>
        <v>-0.45364203909869016</v>
      </c>
      <c r="Z3781" s="400" t="s">
        <v>36</v>
      </c>
      <c r="AA3781" s="413">
        <v>58056</v>
      </c>
      <c r="AB3781" s="406">
        <v>1.223726393844846E-2</v>
      </c>
      <c r="AC3781" s="406">
        <v>1.2207827584423271E-2</v>
      </c>
      <c r="AD3781" s="407">
        <f t="shared" si="125"/>
        <v>0.29436354025188377</v>
      </c>
    </row>
    <row r="3782" spans="20:30" x14ac:dyDescent="0.2">
      <c r="T3782" s="400" t="s">
        <v>36</v>
      </c>
      <c r="U3782" s="413">
        <v>58063</v>
      </c>
      <c r="V3782" s="406">
        <v>1.1773886352822976E-2</v>
      </c>
      <c r="W3782" s="406">
        <v>1.1818620726412868E-2</v>
      </c>
      <c r="X3782" s="407">
        <f t="shared" si="124"/>
        <v>-0.44734373589891063</v>
      </c>
      <c r="Z3782" s="400" t="s">
        <v>36</v>
      </c>
      <c r="AA3782" s="413">
        <v>58063</v>
      </c>
      <c r="AB3782" s="406">
        <v>1.2224961665948388E-2</v>
      </c>
      <c r="AC3782" s="406">
        <v>1.219554077172906E-2</v>
      </c>
      <c r="AD3782" s="407">
        <f t="shared" si="125"/>
        <v>0.29420894219327542</v>
      </c>
    </row>
    <row r="3783" spans="20:30" x14ac:dyDescent="0.2">
      <c r="T3783" s="400" t="s">
        <v>36</v>
      </c>
      <c r="U3783" s="413">
        <v>58071</v>
      </c>
      <c r="V3783" s="406">
        <v>1.1766670415853209E-2</v>
      </c>
      <c r="W3783" s="406">
        <v>1.1810731963867827E-2</v>
      </c>
      <c r="X3783" s="407">
        <f t="shared" si="124"/>
        <v>-0.44061548014617813</v>
      </c>
      <c r="Z3783" s="400" t="s">
        <v>36</v>
      </c>
      <c r="AA3783" s="413">
        <v>58071</v>
      </c>
      <c r="AB3783" s="406">
        <v>1.2211813760434774E-2</v>
      </c>
      <c r="AC3783" s="406">
        <v>1.2182409386858859E-2</v>
      </c>
      <c r="AD3783" s="407">
        <f t="shared" si="125"/>
        <v>0.29404373575915232</v>
      </c>
    </row>
    <row r="3784" spans="20:30" x14ac:dyDescent="0.2">
      <c r="T3784" s="400" t="s">
        <v>36</v>
      </c>
      <c r="U3784" s="413">
        <v>58078</v>
      </c>
      <c r="V3784" s="406">
        <v>1.1759470068180644E-2</v>
      </c>
      <c r="W3784" s="406">
        <v>1.1802860788876969E-2</v>
      </c>
      <c r="X3784" s="407">
        <f t="shared" ref="X3784:X3847" si="126">(V3784-W3784)*10000</f>
        <v>-0.43390720696324592</v>
      </c>
      <c r="Z3784" s="400" t="s">
        <v>36</v>
      </c>
      <c r="AA3784" s="413">
        <v>58078</v>
      </c>
      <c r="AB3784" s="406">
        <v>1.2198699050723821E-2</v>
      </c>
      <c r="AC3784" s="406">
        <v>1.2169311154226896E-2</v>
      </c>
      <c r="AD3784" s="407">
        <f t="shared" ref="AD3784:AD3847" si="127">(AB3784-AC3784)*10000</f>
        <v>0.29387896496925814</v>
      </c>
    </row>
    <row r="3785" spans="20:30" x14ac:dyDescent="0.2">
      <c r="T3785" s="400" t="s">
        <v>36</v>
      </c>
      <c r="U3785" s="413">
        <v>58085</v>
      </c>
      <c r="V3785" s="406">
        <v>1.1752764335341309E-2</v>
      </c>
      <c r="W3785" s="406">
        <v>1.179553082100652E-2</v>
      </c>
      <c r="X3785" s="407">
        <f t="shared" si="126"/>
        <v>-0.42766485665210807</v>
      </c>
      <c r="Z3785" s="400" t="s">
        <v>36</v>
      </c>
      <c r="AA3785" s="413">
        <v>58085</v>
      </c>
      <c r="AB3785" s="406">
        <v>1.2186489726434453E-2</v>
      </c>
      <c r="AC3785" s="406">
        <v>1.2157117167791361E-2</v>
      </c>
      <c r="AD3785" s="407">
        <f t="shared" si="127"/>
        <v>0.29372558643091584</v>
      </c>
    </row>
    <row r="3786" spans="20:30" x14ac:dyDescent="0.2">
      <c r="T3786" s="400" t="s">
        <v>36</v>
      </c>
      <c r="U3786" s="413">
        <v>58092</v>
      </c>
      <c r="V3786" s="406">
        <v>1.1746072570743947E-2</v>
      </c>
      <c r="W3786" s="406">
        <v>1.1788216611847193E-2</v>
      </c>
      <c r="X3786" s="407">
        <f t="shared" si="126"/>
        <v>-0.4214404110324671</v>
      </c>
      <c r="Z3786" s="400" t="s">
        <v>36</v>
      </c>
      <c r="AA3786" s="413">
        <v>58092</v>
      </c>
      <c r="AB3786" s="406">
        <v>1.2174310145946643E-2</v>
      </c>
      <c r="AC3786" s="406">
        <v>1.21449528861261E-2</v>
      </c>
      <c r="AD3786" s="407">
        <f t="shared" si="127"/>
        <v>0.29357259820542503</v>
      </c>
    </row>
    <row r="3787" spans="20:30" x14ac:dyDescent="0.2">
      <c r="T3787" s="400" t="s">
        <v>36</v>
      </c>
      <c r="U3787" s="413">
        <v>58099</v>
      </c>
      <c r="V3787" s="406">
        <v>1.173939481277804E-2</v>
      </c>
      <c r="W3787" s="406">
        <v>1.1780918204743978E-2</v>
      </c>
      <c r="X3787" s="407">
        <f t="shared" si="126"/>
        <v>-0.41523391965938783</v>
      </c>
      <c r="Z3787" s="400" t="s">
        <v>36</v>
      </c>
      <c r="AA3787" s="413">
        <v>58099</v>
      </c>
      <c r="AB3787" s="406">
        <v>1.2162160391003096E-2</v>
      </c>
      <c r="AC3787" s="406">
        <v>1.2132818390881211E-2</v>
      </c>
      <c r="AD3787" s="407">
        <f t="shared" si="127"/>
        <v>0.29342000121885048</v>
      </c>
    </row>
    <row r="3788" spans="20:30" x14ac:dyDescent="0.2">
      <c r="T3788" s="400" t="s">
        <v>36</v>
      </c>
      <c r="U3788" s="413">
        <v>58106</v>
      </c>
      <c r="V3788" s="406">
        <v>1.1732731099856203E-2</v>
      </c>
      <c r="W3788" s="406">
        <v>1.1773635643030269E-2</v>
      </c>
      <c r="X3788" s="407">
        <f t="shared" si="126"/>
        <v>-0.40904543174066083</v>
      </c>
      <c r="Z3788" s="400" t="s">
        <v>36</v>
      </c>
      <c r="AA3788" s="413">
        <v>58106</v>
      </c>
      <c r="AB3788" s="406">
        <v>1.2150040543346521E-2</v>
      </c>
      <c r="AC3788" s="406">
        <v>1.2120713763706789E-2</v>
      </c>
      <c r="AD3788" s="407">
        <f t="shared" si="127"/>
        <v>0.29326779639732636</v>
      </c>
    </row>
    <row r="3789" spans="20:30" x14ac:dyDescent="0.2">
      <c r="T3789" s="400" t="s">
        <v>36</v>
      </c>
      <c r="U3789" s="413">
        <v>58113</v>
      </c>
      <c r="V3789" s="406">
        <v>1.1726081470460696E-2</v>
      </c>
      <c r="W3789" s="406">
        <v>1.17663689700628E-2</v>
      </c>
      <c r="X3789" s="407">
        <f t="shared" si="126"/>
        <v>-0.40287499602104437</v>
      </c>
      <c r="Z3789" s="400" t="s">
        <v>36</v>
      </c>
      <c r="AA3789" s="413">
        <v>58113</v>
      </c>
      <c r="AB3789" s="406">
        <v>1.2137950684777713E-2</v>
      </c>
      <c r="AC3789" s="406">
        <v>1.2108639086264713E-2</v>
      </c>
      <c r="AD3789" s="407">
        <f t="shared" si="127"/>
        <v>0.29311598513000192</v>
      </c>
    </row>
    <row r="3790" spans="20:30" x14ac:dyDescent="0.2">
      <c r="T3790" s="400" t="s">
        <v>36</v>
      </c>
      <c r="U3790" s="413">
        <v>58120</v>
      </c>
      <c r="V3790" s="406">
        <v>1.1719445962934697E-2</v>
      </c>
      <c r="W3790" s="406">
        <v>1.1759118229209718E-2</v>
      </c>
      <c r="X3790" s="407">
        <f t="shared" si="126"/>
        <v>-0.39672266275020407</v>
      </c>
      <c r="Z3790" s="400" t="s">
        <v>36</v>
      </c>
      <c r="AA3790" s="413">
        <v>58120</v>
      </c>
      <c r="AB3790" s="406">
        <v>1.2125890897039424E-2</v>
      </c>
      <c r="AC3790" s="406">
        <v>1.2096594440205133E-2</v>
      </c>
      <c r="AD3790" s="407">
        <f t="shared" si="127"/>
        <v>0.29296456834290718</v>
      </c>
    </row>
    <row r="3791" spans="20:30" x14ac:dyDescent="0.2">
      <c r="T3791" s="400" t="s">
        <v>36</v>
      </c>
      <c r="U3791" s="413">
        <v>58127</v>
      </c>
      <c r="V3791" s="406">
        <v>1.1712824615760288E-2</v>
      </c>
      <c r="W3791" s="406">
        <v>1.1751883463758135E-2</v>
      </c>
      <c r="X3791" s="407">
        <f t="shared" si="126"/>
        <v>-0.3905884799784709</v>
      </c>
      <c r="Z3791" s="400" t="s">
        <v>36</v>
      </c>
      <c r="AA3791" s="413">
        <v>58127</v>
      </c>
      <c r="AB3791" s="406">
        <v>1.2113861261851273E-2</v>
      </c>
      <c r="AC3791" s="406">
        <v>1.2084579907178207E-2</v>
      </c>
      <c r="AD3791" s="407">
        <f t="shared" si="127"/>
        <v>0.29281354673066018</v>
      </c>
    </row>
    <row r="3792" spans="20:30" x14ac:dyDescent="0.2">
      <c r="T3792" s="400" t="s">
        <v>36</v>
      </c>
      <c r="U3792" s="413">
        <v>58134</v>
      </c>
      <c r="V3792" s="406">
        <v>1.1706217467327168E-2</v>
      </c>
      <c r="W3792" s="406">
        <v>1.1744664717076407E-2</v>
      </c>
      <c r="X3792" s="407">
        <f t="shared" si="126"/>
        <v>-0.38447249749239132</v>
      </c>
      <c r="Z3792" s="400" t="s">
        <v>36</v>
      </c>
      <c r="AA3792" s="413">
        <v>58134</v>
      </c>
      <c r="AB3792" s="406">
        <v>1.2101861861037295E-2</v>
      </c>
      <c r="AC3792" s="406">
        <v>1.2072595568822751E-2</v>
      </c>
      <c r="AD3792" s="407">
        <f t="shared" si="127"/>
        <v>0.29266292214544243</v>
      </c>
    </row>
    <row r="3793" spans="20:30" x14ac:dyDescent="0.2">
      <c r="T3793" s="400" t="s">
        <v>36</v>
      </c>
      <c r="U3793" s="413">
        <v>58141</v>
      </c>
      <c r="V3793" s="406">
        <v>1.1699624556071148E-2</v>
      </c>
      <c r="W3793" s="406">
        <v>1.1737462032521137E-2</v>
      </c>
      <c r="X3793" s="407">
        <f t="shared" si="126"/>
        <v>-0.37837476449989471</v>
      </c>
      <c r="Z3793" s="400" t="s">
        <v>36</v>
      </c>
      <c r="AA3793" s="413">
        <v>58141</v>
      </c>
      <c r="AB3793" s="406">
        <v>1.208989277631717E-2</v>
      </c>
      <c r="AC3793" s="406">
        <v>1.2060641506835293E-2</v>
      </c>
      <c r="AD3793" s="407">
        <f t="shared" si="127"/>
        <v>0.29251269481877018</v>
      </c>
    </row>
    <row r="3794" spans="20:30" x14ac:dyDescent="0.2">
      <c r="T3794" s="400" t="s">
        <v>36</v>
      </c>
      <c r="U3794" s="413">
        <v>58148</v>
      </c>
      <c r="V3794" s="406">
        <v>1.1693045920416494E-2</v>
      </c>
      <c r="W3794" s="406">
        <v>1.1730275453414228E-2</v>
      </c>
      <c r="X3794" s="407">
        <f t="shared" si="126"/>
        <v>-0.37229532997734227</v>
      </c>
      <c r="Z3794" s="400" t="s">
        <v>36</v>
      </c>
      <c r="AA3794" s="413">
        <v>58148</v>
      </c>
      <c r="AB3794" s="406">
        <v>1.2077954089456926E-2</v>
      </c>
      <c r="AC3794" s="406">
        <v>1.2048717802831368E-2</v>
      </c>
      <c r="AD3794" s="407">
        <f t="shared" si="127"/>
        <v>0.2923628662555855</v>
      </c>
    </row>
    <row r="3795" spans="20:30" x14ac:dyDescent="0.2">
      <c r="T3795" s="400" t="s">
        <v>36</v>
      </c>
      <c r="U3795" s="413">
        <v>58155</v>
      </c>
      <c r="V3795" s="406">
        <v>1.168648159877589E-2</v>
      </c>
      <c r="W3795" s="406">
        <v>1.1723105023100727E-2</v>
      </c>
      <c r="X3795" s="407">
        <f t="shared" si="126"/>
        <v>-0.3662342432483694</v>
      </c>
      <c r="Z3795" s="400" t="s">
        <v>36</v>
      </c>
      <c r="AA3795" s="413">
        <v>58155</v>
      </c>
      <c r="AB3795" s="406">
        <v>1.2066045882187864E-2</v>
      </c>
      <c r="AC3795" s="406">
        <v>1.2036824538461244E-2</v>
      </c>
      <c r="AD3795" s="407">
        <f t="shared" si="127"/>
        <v>0.29221343726619498</v>
      </c>
    </row>
    <row r="3796" spans="20:30" x14ac:dyDescent="0.2">
      <c r="T3796" s="400" t="s">
        <v>36</v>
      </c>
      <c r="U3796" s="413">
        <v>58161</v>
      </c>
      <c r="V3796" s="406">
        <v>1.1680398848667633E-2</v>
      </c>
      <c r="W3796" s="406">
        <v>1.1716461084585921E-2</v>
      </c>
      <c r="X3796" s="407">
        <f t="shared" si="126"/>
        <v>-0.36062235918288277</v>
      </c>
      <c r="Z3796" s="400" t="s">
        <v>36</v>
      </c>
      <c r="AA3796" s="413">
        <v>58161</v>
      </c>
      <c r="AB3796" s="406">
        <v>1.2055015285686314E-2</v>
      </c>
      <c r="AC3796" s="406">
        <v>1.2025807782050153E-2</v>
      </c>
      <c r="AD3796" s="407">
        <f t="shared" si="127"/>
        <v>0.29207503636160398</v>
      </c>
    </row>
    <row r="3797" spans="20:30" x14ac:dyDescent="0.2">
      <c r="T3797" s="400" t="s">
        <v>36</v>
      </c>
      <c r="U3797" s="413">
        <v>58168</v>
      </c>
      <c r="V3797" s="406">
        <v>1.1674328822758052E-2</v>
      </c>
      <c r="W3797" s="406">
        <v>1.1709831501255258E-2</v>
      </c>
      <c r="X3797" s="407">
        <f t="shared" si="126"/>
        <v>-0.35502678497206092</v>
      </c>
      <c r="Z3797" s="400" t="s">
        <v>36</v>
      </c>
      <c r="AA3797" s="413">
        <v>58168</v>
      </c>
      <c r="AB3797" s="406">
        <v>1.2044011783371835E-2</v>
      </c>
      <c r="AC3797" s="406">
        <v>1.2014818084288543E-2</v>
      </c>
      <c r="AD3797" s="407">
        <f t="shared" si="127"/>
        <v>0.2919369908329153</v>
      </c>
    </row>
    <row r="3798" spans="20:30" x14ac:dyDescent="0.2">
      <c r="T3798" s="400" t="s">
        <v>36</v>
      </c>
      <c r="U3798" s="413">
        <v>58175</v>
      </c>
      <c r="V3798" s="406">
        <v>1.1667805610023892E-2</v>
      </c>
      <c r="W3798" s="406">
        <v>1.1702707449189749E-2</v>
      </c>
      <c r="X3798" s="407">
        <f t="shared" si="126"/>
        <v>-0.34901839165856974</v>
      </c>
      <c r="Z3798" s="400" t="s">
        <v>36</v>
      </c>
      <c r="AA3798" s="413">
        <v>58175</v>
      </c>
      <c r="AB3798" s="406">
        <v>1.2032191111244454E-2</v>
      </c>
      <c r="AC3798" s="406">
        <v>1.2003012240289233E-2</v>
      </c>
      <c r="AD3798" s="407">
        <f t="shared" si="127"/>
        <v>0.29178870955220637</v>
      </c>
    </row>
    <row r="3799" spans="20:30" x14ac:dyDescent="0.2">
      <c r="T3799" s="400" t="s">
        <v>36</v>
      </c>
      <c r="U3799" s="413">
        <v>58182</v>
      </c>
      <c r="V3799" s="406">
        <v>1.1661296859525255E-2</v>
      </c>
      <c r="W3799" s="406">
        <v>1.1695599713104441E-2</v>
      </c>
      <c r="X3799" s="407">
        <f t="shared" si="126"/>
        <v>-0.34302853579186443</v>
      </c>
      <c r="Z3799" s="400" t="s">
        <v>36</v>
      </c>
      <c r="AA3799" s="413">
        <v>58182</v>
      </c>
      <c r="AB3799" s="406">
        <v>1.2020401234113543E-2</v>
      </c>
      <c r="AC3799" s="406">
        <v>1.1991237150865969E-2</v>
      </c>
      <c r="AD3799" s="407">
        <f t="shared" si="127"/>
        <v>0.29164083247573691</v>
      </c>
    </row>
    <row r="3800" spans="20:30" x14ac:dyDescent="0.2">
      <c r="T3800" s="400" t="s">
        <v>36</v>
      </c>
      <c r="U3800" s="413">
        <v>58189</v>
      </c>
      <c r="V3800" s="406">
        <v>1.1654802609640082E-2</v>
      </c>
      <c r="W3800" s="406">
        <v>1.1688508336332797E-2</v>
      </c>
      <c r="X3800" s="407">
        <f t="shared" si="126"/>
        <v>-0.33705726692714877</v>
      </c>
      <c r="Z3800" s="400" t="s">
        <v>36</v>
      </c>
      <c r="AA3800" s="413">
        <v>58189</v>
      </c>
      <c r="AB3800" s="406">
        <v>1.200864223372203E-2</v>
      </c>
      <c r="AC3800" s="406">
        <v>1.1979492897715363E-2</v>
      </c>
      <c r="AD3800" s="407">
        <f t="shared" si="127"/>
        <v>0.29149336006666082</v>
      </c>
    </row>
    <row r="3801" spans="20:30" x14ac:dyDescent="0.2">
      <c r="T3801" s="400" t="s">
        <v>36</v>
      </c>
      <c r="U3801" s="413">
        <v>58197</v>
      </c>
      <c r="V3801" s="406">
        <v>1.1647860805682989E-2</v>
      </c>
      <c r="W3801" s="406">
        <v>1.1680928845533624E-2</v>
      </c>
      <c r="X3801" s="407">
        <f t="shared" si="126"/>
        <v>-0.33068039850635622</v>
      </c>
      <c r="Z3801" s="400" t="s">
        <v>36</v>
      </c>
      <c r="AA3801" s="413">
        <v>58197</v>
      </c>
      <c r="AB3801" s="406">
        <v>1.1996078057331187E-2</v>
      </c>
      <c r="AC3801" s="406">
        <v>1.1966944476352416E-2</v>
      </c>
      <c r="AD3801" s="407">
        <f t="shared" si="127"/>
        <v>0.29133580978770934</v>
      </c>
    </row>
    <row r="3802" spans="20:30" x14ac:dyDescent="0.2">
      <c r="T3802" s="400" t="s">
        <v>36</v>
      </c>
      <c r="U3802" s="413">
        <v>58204</v>
      </c>
      <c r="V3802" s="406">
        <v>1.1640935367284283E-2</v>
      </c>
      <c r="W3802" s="406">
        <v>1.1673367817986509E-2</v>
      </c>
      <c r="X3802" s="407">
        <f t="shared" si="126"/>
        <v>-0.32432450702226179</v>
      </c>
      <c r="Z3802" s="400" t="s">
        <v>36</v>
      </c>
      <c r="AA3802" s="413">
        <v>58204</v>
      </c>
      <c r="AB3802" s="406">
        <v>1.1983548728597028E-2</v>
      </c>
      <c r="AC3802" s="406">
        <v>1.1954430856979611E-2</v>
      </c>
      <c r="AD3802" s="407">
        <f t="shared" si="127"/>
        <v>0.29117871617417512</v>
      </c>
    </row>
    <row r="3803" spans="20:30" x14ac:dyDescent="0.2">
      <c r="T3803" s="400" t="s">
        <v>36</v>
      </c>
      <c r="U3803" s="413">
        <v>58211</v>
      </c>
      <c r="V3803" s="406">
        <v>1.1634486940997895E-2</v>
      </c>
      <c r="W3803" s="406">
        <v>1.1666328138399112E-2</v>
      </c>
      <c r="X3803" s="407">
        <f t="shared" si="126"/>
        <v>-0.3184119740121637</v>
      </c>
      <c r="Z3803" s="400" t="s">
        <v>36</v>
      </c>
      <c r="AA3803" s="413">
        <v>58211</v>
      </c>
      <c r="AB3803" s="406">
        <v>1.1971887301616305E-2</v>
      </c>
      <c r="AC3803" s="406">
        <v>1.1942784049302871E-2</v>
      </c>
      <c r="AD3803" s="407">
        <f t="shared" si="127"/>
        <v>0.29103252313434846</v>
      </c>
    </row>
    <row r="3804" spans="20:30" x14ac:dyDescent="0.2">
      <c r="T3804" s="400" t="s">
        <v>36</v>
      </c>
      <c r="U3804" s="413">
        <v>58218</v>
      </c>
      <c r="V3804" s="406">
        <v>1.162805317452153E-2</v>
      </c>
      <c r="W3804" s="406">
        <v>1.1659304997653533E-2</v>
      </c>
      <c r="X3804" s="407">
        <f t="shared" si="126"/>
        <v>-0.31251823132003032</v>
      </c>
      <c r="Z3804" s="400" t="s">
        <v>36</v>
      </c>
      <c r="AA3804" s="413">
        <v>58218</v>
      </c>
      <c r="AB3804" s="406">
        <v>1.1960257090110858E-2</v>
      </c>
      <c r="AC3804" s="406">
        <v>1.1931168416171624E-2</v>
      </c>
      <c r="AD3804" s="407">
        <f t="shared" si="127"/>
        <v>0.29088673939234311</v>
      </c>
    </row>
    <row r="3805" spans="20:30" x14ac:dyDescent="0.2">
      <c r="T3805" s="400" t="s">
        <v>36</v>
      </c>
      <c r="U3805" s="413">
        <v>58225</v>
      </c>
      <c r="V3805" s="406">
        <v>1.162163410629114E-2</v>
      </c>
      <c r="W3805" s="406">
        <v>1.1652298439141251E-2</v>
      </c>
      <c r="X3805" s="407">
        <f t="shared" si="126"/>
        <v>-0.30664332850111747</v>
      </c>
      <c r="Z3805" s="400" t="s">
        <v>36</v>
      </c>
      <c r="AA3805" s="413">
        <v>58225</v>
      </c>
      <c r="AB3805" s="406">
        <v>1.1948658175812234E-2</v>
      </c>
      <c r="AC3805" s="406">
        <v>1.191958403923638E-2</v>
      </c>
      <c r="AD3805" s="407">
        <f t="shared" si="127"/>
        <v>0.29074136575853515</v>
      </c>
    </row>
    <row r="3806" spans="20:30" x14ac:dyDescent="0.2">
      <c r="T3806" s="400" t="s">
        <v>36</v>
      </c>
      <c r="U3806" s="413">
        <v>58232</v>
      </c>
      <c r="V3806" s="406">
        <v>1.1615229774731175E-2</v>
      </c>
      <c r="W3806" s="406">
        <v>1.1645308506207524E-2</v>
      </c>
      <c r="X3806" s="407">
        <f t="shared" si="126"/>
        <v>-0.3007873147634933</v>
      </c>
      <c r="Z3806" s="400" t="s">
        <v>36</v>
      </c>
      <c r="AA3806" s="413">
        <v>58232</v>
      </c>
      <c r="AB3806" s="406">
        <v>1.1937090640475217E-2</v>
      </c>
      <c r="AC3806" s="406">
        <v>1.1908031000101436E-2</v>
      </c>
      <c r="AD3806" s="407">
        <f t="shared" si="127"/>
        <v>0.29059640373781459</v>
      </c>
    </row>
    <row r="3807" spans="20:30" x14ac:dyDescent="0.2">
      <c r="T3807" s="400" t="s">
        <v>36</v>
      </c>
      <c r="U3807" s="413">
        <v>58239</v>
      </c>
      <c r="V3807" s="406">
        <v>1.1608840218242877E-2</v>
      </c>
      <c r="W3807" s="406">
        <v>1.1638335242151243E-2</v>
      </c>
      <c r="X3807" s="407">
        <f t="shared" si="126"/>
        <v>-0.29495023908365781</v>
      </c>
      <c r="Z3807" s="400" t="s">
        <v>36</v>
      </c>
      <c r="AA3807" s="413">
        <v>58239</v>
      </c>
      <c r="AB3807" s="406">
        <v>1.1925554565854537E-2</v>
      </c>
      <c r="AC3807" s="406">
        <v>1.189650938047521E-2</v>
      </c>
      <c r="AD3807" s="407">
        <f t="shared" si="127"/>
        <v>0.29045185379326588</v>
      </c>
    </row>
    <row r="3808" spans="20:30" x14ac:dyDescent="0.2">
      <c r="T3808" s="400" t="s">
        <v>36</v>
      </c>
      <c r="U3808" s="413">
        <v>58246</v>
      </c>
      <c r="V3808" s="406">
        <v>1.1602465475273761E-2</v>
      </c>
      <c r="W3808" s="406">
        <v>1.1631378690363878E-2</v>
      </c>
      <c r="X3808" s="407">
        <f t="shared" si="126"/>
        <v>-0.28913215090117794</v>
      </c>
      <c r="Z3808" s="400" t="s">
        <v>36</v>
      </c>
      <c r="AA3808" s="413">
        <v>58246</v>
      </c>
      <c r="AB3808" s="406">
        <v>1.1914050033751204E-2</v>
      </c>
      <c r="AC3808" s="406">
        <v>1.1885019261973504E-2</v>
      </c>
      <c r="AD3808" s="407">
        <f t="shared" si="127"/>
        <v>0.2903077177770011</v>
      </c>
    </row>
    <row r="3809" spans="20:30" x14ac:dyDescent="0.2">
      <c r="T3809" s="400" t="s">
        <v>36</v>
      </c>
      <c r="U3809" s="413">
        <v>58253</v>
      </c>
      <c r="V3809" s="406">
        <v>1.1596105584236552E-2</v>
      </c>
      <c r="W3809" s="406">
        <v>1.1624438894144232E-2</v>
      </c>
      <c r="X3809" s="407">
        <f t="shared" si="126"/>
        <v>-0.2833330990767956</v>
      </c>
      <c r="Z3809" s="400" t="s">
        <v>36</v>
      </c>
      <c r="AA3809" s="413">
        <v>58253</v>
      </c>
      <c r="AB3809" s="406">
        <v>1.1902577125862002E-2</v>
      </c>
      <c r="AC3809" s="406">
        <v>1.1873560726293085E-2</v>
      </c>
      <c r="AD3809" s="407">
        <f t="shared" si="127"/>
        <v>0.2901639956891765</v>
      </c>
    </row>
    <row r="3810" spans="20:30" x14ac:dyDescent="0.2">
      <c r="T3810" s="400" t="s">
        <v>36</v>
      </c>
      <c r="U3810" s="413">
        <v>58260</v>
      </c>
      <c r="V3810" s="406">
        <v>1.158976058353268E-2</v>
      </c>
      <c r="W3810" s="406">
        <v>1.1617515896860841E-2</v>
      </c>
      <c r="X3810" s="407">
        <f t="shared" si="126"/>
        <v>-0.27755313328161124</v>
      </c>
      <c r="Z3810" s="400" t="s">
        <v>36</v>
      </c>
      <c r="AA3810" s="413">
        <v>58260</v>
      </c>
      <c r="AB3810" s="406">
        <v>1.1891135923976601E-2</v>
      </c>
      <c r="AC3810" s="406">
        <v>1.1862133855038415E-2</v>
      </c>
      <c r="AD3810" s="407">
        <f t="shared" si="127"/>
        <v>0.29002068938185216</v>
      </c>
    </row>
    <row r="3811" spans="20:30" x14ac:dyDescent="0.2">
      <c r="T3811" s="400" t="s">
        <v>36</v>
      </c>
      <c r="U3811" s="413">
        <v>58267</v>
      </c>
      <c r="V3811" s="406">
        <v>1.1583430511621215E-2</v>
      </c>
      <c r="W3811" s="406">
        <v>1.1610609741870438E-2</v>
      </c>
      <c r="X3811" s="407">
        <f t="shared" si="126"/>
        <v>-0.27179230249222908</v>
      </c>
      <c r="Z3811" s="400" t="s">
        <v>36</v>
      </c>
      <c r="AA3811" s="413">
        <v>58267</v>
      </c>
      <c r="AB3811" s="406">
        <v>1.1879726509872875E-2</v>
      </c>
      <c r="AC3811" s="406">
        <v>1.1850738729871604E-2</v>
      </c>
      <c r="AD3811" s="407">
        <f t="shared" si="127"/>
        <v>0.28987780001271324</v>
      </c>
    </row>
    <row r="3812" spans="20:30" x14ac:dyDescent="0.2">
      <c r="T3812" s="400" t="s">
        <v>36</v>
      </c>
      <c r="U3812" s="413">
        <v>58274</v>
      </c>
      <c r="V3812" s="406">
        <v>1.157711540690343E-2</v>
      </c>
      <c r="W3812" s="406">
        <v>1.1603720472495098E-2</v>
      </c>
      <c r="X3812" s="407">
        <f t="shared" si="126"/>
        <v>-0.26605065591668242</v>
      </c>
      <c r="Z3812" s="400" t="s">
        <v>36</v>
      </c>
      <c r="AA3812" s="413">
        <v>58274</v>
      </c>
      <c r="AB3812" s="406">
        <v>1.1868348965294049E-2</v>
      </c>
      <c r="AC3812" s="406">
        <v>1.1839375432489566E-2</v>
      </c>
      <c r="AD3812" s="407">
        <f t="shared" si="127"/>
        <v>0.28973532804482671</v>
      </c>
    </row>
    <row r="3813" spans="20:30" x14ac:dyDescent="0.2">
      <c r="T3813" s="400" t="s">
        <v>36</v>
      </c>
      <c r="U3813" s="413">
        <v>58281</v>
      </c>
      <c r="V3813" s="406">
        <v>1.1570815307803753E-2</v>
      </c>
      <c r="W3813" s="406">
        <v>1.1596848132068481E-2</v>
      </c>
      <c r="X3813" s="407">
        <f t="shared" si="126"/>
        <v>-0.26032824264728138</v>
      </c>
      <c r="Z3813" s="400" t="s">
        <v>36</v>
      </c>
      <c r="AA3813" s="413">
        <v>58281</v>
      </c>
      <c r="AB3813" s="406">
        <v>1.1857003371983362E-2</v>
      </c>
      <c r="AC3813" s="406">
        <v>1.1828044044485056E-2</v>
      </c>
      <c r="AD3813" s="407">
        <f t="shared" si="127"/>
        <v>0.28959327498306531</v>
      </c>
    </row>
    <row r="3814" spans="20:30" x14ac:dyDescent="0.2">
      <c r="T3814" s="400" t="s">
        <v>36</v>
      </c>
      <c r="U3814" s="413">
        <v>58288</v>
      </c>
      <c r="V3814" s="406">
        <v>1.1564530252746681E-2</v>
      </c>
      <c r="W3814" s="406">
        <v>1.1589992763924322E-2</v>
      </c>
      <c r="X3814" s="407">
        <f t="shared" si="126"/>
        <v>-0.25462511177640546</v>
      </c>
      <c r="Z3814" s="400" t="s">
        <v>36</v>
      </c>
      <c r="AA3814" s="413">
        <v>58288</v>
      </c>
      <c r="AB3814" s="406">
        <v>1.1845689811718865E-2</v>
      </c>
      <c r="AC3814" s="406">
        <v>1.1816744647566659E-2</v>
      </c>
      <c r="AD3814" s="407">
        <f t="shared" si="127"/>
        <v>0.28945164152206426</v>
      </c>
    </row>
    <row r="3815" spans="20:30" x14ac:dyDescent="0.2">
      <c r="T3815" s="400" t="s">
        <v>36</v>
      </c>
      <c r="U3815" s="413">
        <v>58295</v>
      </c>
      <c r="V3815" s="406">
        <v>1.1558260280168094E-2</v>
      </c>
      <c r="W3815" s="406">
        <v>1.1583154411454036E-2</v>
      </c>
      <c r="X3815" s="407">
        <f t="shared" si="126"/>
        <v>-0.24894131285941451</v>
      </c>
      <c r="Z3815" s="400" t="s">
        <v>36</v>
      </c>
      <c r="AA3815" s="413">
        <v>58295</v>
      </c>
      <c r="AB3815" s="406">
        <v>1.1834408366243684E-2</v>
      </c>
      <c r="AC3815" s="406">
        <v>1.180547732333859E-2</v>
      </c>
      <c r="AD3815" s="407">
        <f t="shared" si="127"/>
        <v>0.28931042905093807</v>
      </c>
    </row>
    <row r="3816" spans="20:30" x14ac:dyDescent="0.2">
      <c r="T3816" s="400" t="s">
        <v>36</v>
      </c>
      <c r="U3816" s="413">
        <v>58302</v>
      </c>
      <c r="V3816" s="406">
        <v>1.1552005428434561E-2</v>
      </c>
      <c r="W3816" s="406">
        <v>1.1576333117945E-2</v>
      </c>
      <c r="X3816" s="407">
        <f t="shared" si="126"/>
        <v>-0.24327689510439399</v>
      </c>
      <c r="Z3816" s="400" t="s">
        <v>36</v>
      </c>
      <c r="AA3816" s="413">
        <v>58302</v>
      </c>
      <c r="AB3816" s="406">
        <v>1.1823159117347397E-2</v>
      </c>
      <c r="AC3816" s="406">
        <v>1.1794242153486241E-2</v>
      </c>
      <c r="AD3816" s="407">
        <f t="shared" si="127"/>
        <v>0.28916963861156175</v>
      </c>
    </row>
    <row r="3817" spans="20:30" x14ac:dyDescent="0.2">
      <c r="T3817" s="400" t="s">
        <v>36</v>
      </c>
      <c r="U3817" s="413">
        <v>58309</v>
      </c>
      <c r="V3817" s="406">
        <v>1.1545765736040114E-2</v>
      </c>
      <c r="W3817" s="406">
        <v>1.156952892678891E-2</v>
      </c>
      <c r="X3817" s="407">
        <f t="shared" si="126"/>
        <v>-0.23763190748796528</v>
      </c>
      <c r="Z3817" s="400" t="s">
        <v>36</v>
      </c>
      <c r="AA3817" s="413">
        <v>58309</v>
      </c>
      <c r="AB3817" s="406">
        <v>1.1811942146750276E-2</v>
      </c>
      <c r="AC3817" s="406">
        <v>1.1783039219660422E-2</v>
      </c>
      <c r="AD3817" s="407">
        <f t="shared" si="127"/>
        <v>0.28902927089853592</v>
      </c>
    </row>
    <row r="3818" spans="20:30" x14ac:dyDescent="0.2">
      <c r="T3818" s="400" t="s">
        <v>36</v>
      </c>
      <c r="U3818" s="413">
        <v>58316</v>
      </c>
      <c r="V3818" s="406">
        <v>1.153954124136284E-2</v>
      </c>
      <c r="W3818" s="406">
        <v>1.1562741881273087E-2</v>
      </c>
      <c r="X3818" s="407">
        <f t="shared" si="126"/>
        <v>-0.23200639910247317</v>
      </c>
      <c r="Z3818" s="400" t="s">
        <v>36</v>
      </c>
      <c r="AA3818" s="413">
        <v>58316</v>
      </c>
      <c r="AB3818" s="406">
        <v>1.1800757536241853E-2</v>
      </c>
      <c r="AC3818" s="406">
        <v>1.1771868603488602E-2</v>
      </c>
      <c r="AD3818" s="407">
        <f t="shared" si="127"/>
        <v>0.28888932753250857</v>
      </c>
    </row>
    <row r="3819" spans="20:30" x14ac:dyDescent="0.2">
      <c r="T3819" s="400" t="s">
        <v>36</v>
      </c>
      <c r="U3819" s="413">
        <v>58323</v>
      </c>
      <c r="V3819" s="406">
        <v>1.1533331982861925E-2</v>
      </c>
      <c r="W3819" s="406">
        <v>1.1555972024800682E-2</v>
      </c>
      <c r="X3819" s="407">
        <f t="shared" si="126"/>
        <v>-0.22640041938757141</v>
      </c>
      <c r="Z3819" s="400" t="s">
        <v>36</v>
      </c>
      <c r="AA3819" s="413">
        <v>58323</v>
      </c>
      <c r="AB3819" s="406">
        <v>1.178960536755386E-2</v>
      </c>
      <c r="AC3819" s="406">
        <v>1.1760730386656206E-2</v>
      </c>
      <c r="AD3819" s="407">
        <f t="shared" si="127"/>
        <v>0.28874980897654678</v>
      </c>
    </row>
    <row r="3820" spans="20:30" x14ac:dyDescent="0.2">
      <c r="T3820" s="400" t="s">
        <v>36</v>
      </c>
      <c r="U3820" s="413">
        <v>58330</v>
      </c>
      <c r="V3820" s="406">
        <v>1.152713799891553E-2</v>
      </c>
      <c r="W3820" s="406">
        <v>1.1549219400659094E-2</v>
      </c>
      <c r="X3820" s="407">
        <f t="shared" si="126"/>
        <v>-0.22081401743563947</v>
      </c>
      <c r="Z3820" s="400" t="s">
        <v>36</v>
      </c>
      <c r="AA3820" s="413">
        <v>58330</v>
      </c>
      <c r="AB3820" s="406">
        <v>1.177848572246434E-2</v>
      </c>
      <c r="AC3820" s="406">
        <v>1.1749624650813934E-2</v>
      </c>
      <c r="AD3820" s="407">
        <f t="shared" si="127"/>
        <v>0.28861071650405912</v>
      </c>
    </row>
    <row r="3821" spans="20:30" x14ac:dyDescent="0.2">
      <c r="T3821" s="400" t="s">
        <v>36</v>
      </c>
      <c r="U3821" s="413">
        <v>58337</v>
      </c>
      <c r="V3821" s="406">
        <v>1.1520959327959766E-2</v>
      </c>
      <c r="W3821" s="406">
        <v>1.1542484052228397E-2</v>
      </c>
      <c r="X3821" s="407">
        <f t="shared" si="126"/>
        <v>-0.21524724268631376</v>
      </c>
      <c r="Z3821" s="400" t="s">
        <v>36</v>
      </c>
      <c r="AA3821" s="413">
        <v>58337</v>
      </c>
      <c r="AB3821" s="406">
        <v>1.176739868273984E-2</v>
      </c>
      <c r="AC3821" s="406">
        <v>1.1738551477577845E-2</v>
      </c>
      <c r="AD3821" s="407">
        <f t="shared" si="127"/>
        <v>0.28847205161995282</v>
      </c>
    </row>
    <row r="3822" spans="20:30" x14ac:dyDescent="0.2">
      <c r="T3822" s="400" t="s">
        <v>36</v>
      </c>
      <c r="U3822" s="413">
        <v>58344</v>
      </c>
      <c r="V3822" s="406">
        <v>1.151479600843055E-2</v>
      </c>
      <c r="W3822" s="406">
        <v>1.1535766022830596E-2</v>
      </c>
      <c r="X3822" s="407">
        <f t="shared" si="126"/>
        <v>-0.20970014400045756</v>
      </c>
      <c r="Z3822" s="400" t="s">
        <v>36</v>
      </c>
      <c r="AA3822" s="413">
        <v>58344</v>
      </c>
      <c r="AB3822" s="406">
        <v>1.1756344330111981E-2</v>
      </c>
      <c r="AC3822" s="406">
        <v>1.1727510948656405E-2</v>
      </c>
      <c r="AD3822" s="407">
        <f t="shared" si="127"/>
        <v>0.28833381455576135</v>
      </c>
    </row>
    <row r="3823" spans="20:30" x14ac:dyDescent="0.2">
      <c r="T3823" s="400" t="s">
        <v>36</v>
      </c>
      <c r="U3823" s="413">
        <v>58351</v>
      </c>
      <c r="V3823" s="406">
        <v>1.1508648078763938E-2</v>
      </c>
      <c r="W3823" s="406">
        <v>1.1529065355834135E-2</v>
      </c>
      <c r="X3823" s="407">
        <f t="shared" si="126"/>
        <v>-0.20417277070196652</v>
      </c>
      <c r="Z3823" s="400" t="s">
        <v>36</v>
      </c>
      <c r="AA3823" s="413">
        <v>58351</v>
      </c>
      <c r="AB3823" s="406">
        <v>1.1745322746370409E-2</v>
      </c>
      <c r="AC3823" s="406">
        <v>1.1716503145654041E-2</v>
      </c>
      <c r="AD3823" s="407">
        <f t="shared" si="127"/>
        <v>0.28819600716368382</v>
      </c>
    </row>
    <row r="3824" spans="20:30" x14ac:dyDescent="0.2">
      <c r="T3824" s="400" t="s">
        <v>36</v>
      </c>
      <c r="U3824" s="413">
        <v>58358</v>
      </c>
      <c r="V3824" s="406">
        <v>1.1502515577338238E-2</v>
      </c>
      <c r="W3824" s="406">
        <v>1.1522382094526567E-2</v>
      </c>
      <c r="X3824" s="407">
        <f t="shared" si="126"/>
        <v>-0.1986651718832895</v>
      </c>
      <c r="Z3824" s="400" t="s">
        <v>36</v>
      </c>
      <c r="AA3824" s="413">
        <v>58358</v>
      </c>
      <c r="AB3824" s="406">
        <v>1.1734334013247033E-2</v>
      </c>
      <c r="AC3824" s="406">
        <v>1.1705528150244778E-2</v>
      </c>
      <c r="AD3824" s="407">
        <f t="shared" si="127"/>
        <v>0.28805863002254528</v>
      </c>
    </row>
    <row r="3825" spans="20:30" x14ac:dyDescent="0.2">
      <c r="T3825" s="400" t="s">
        <v>36</v>
      </c>
      <c r="U3825" s="413">
        <v>58365</v>
      </c>
      <c r="V3825" s="406">
        <v>1.1496398542601026E-2</v>
      </c>
      <c r="W3825" s="406">
        <v>1.1515716282311007E-2</v>
      </c>
      <c r="X3825" s="407">
        <f t="shared" si="126"/>
        <v>-0.19317739709980367</v>
      </c>
      <c r="Z3825" s="400" t="s">
        <v>36</v>
      </c>
      <c r="AA3825" s="413">
        <v>58365</v>
      </c>
      <c r="AB3825" s="406">
        <v>1.1723378212519868E-2</v>
      </c>
      <c r="AC3825" s="406">
        <v>1.1694586044090871E-2</v>
      </c>
      <c r="AD3825" s="407">
        <f t="shared" si="127"/>
        <v>0.28792168428996151</v>
      </c>
    </row>
    <row r="3826" spans="20:30" x14ac:dyDescent="0.2">
      <c r="T3826" s="400" t="s">
        <v>36</v>
      </c>
      <c r="U3826" s="413">
        <v>58372</v>
      </c>
      <c r="V3826" s="406">
        <v>1.1490297012988369E-2</v>
      </c>
      <c r="W3826" s="406">
        <v>1.1509067962498034E-2</v>
      </c>
      <c r="X3826" s="407">
        <f t="shared" si="126"/>
        <v>-0.18770949509664889</v>
      </c>
      <c r="Z3826" s="400" t="s">
        <v>36</v>
      </c>
      <c r="AA3826" s="413">
        <v>58372</v>
      </c>
      <c r="AB3826" s="406">
        <v>1.1712455425943853E-2</v>
      </c>
      <c r="AC3826" s="406">
        <v>1.1683676908831495E-2</v>
      </c>
      <c r="AD3826" s="407">
        <f t="shared" si="127"/>
        <v>0.28778517112358282</v>
      </c>
    </row>
    <row r="3827" spans="20:30" x14ac:dyDescent="0.2">
      <c r="T3827" s="400" t="s">
        <v>36</v>
      </c>
      <c r="U3827" s="413">
        <v>58379</v>
      </c>
      <c r="V3827" s="406">
        <v>1.1484211026890036E-2</v>
      </c>
      <c r="W3827" s="406">
        <v>1.150243717843296E-2</v>
      </c>
      <c r="X3827" s="407">
        <f t="shared" si="126"/>
        <v>-0.18226151542923702</v>
      </c>
      <c r="Z3827" s="400" t="s">
        <v>36</v>
      </c>
      <c r="AA3827" s="413">
        <v>58379</v>
      </c>
      <c r="AB3827" s="406">
        <v>1.1701565735262359E-2</v>
      </c>
      <c r="AC3827" s="406">
        <v>1.1672800826140558E-2</v>
      </c>
      <c r="AD3827" s="407">
        <f t="shared" si="127"/>
        <v>0.28764909121800974</v>
      </c>
    </row>
    <row r="3828" spans="20:30" x14ac:dyDescent="0.2">
      <c r="T3828" s="400" t="s">
        <v>36</v>
      </c>
      <c r="U3828" s="413">
        <v>58386</v>
      </c>
      <c r="V3828" s="406">
        <v>1.1478140622730592E-2</v>
      </c>
      <c r="W3828" s="406">
        <v>1.1495823973472746E-2</v>
      </c>
      <c r="X3828" s="407">
        <f t="shared" si="126"/>
        <v>-0.17683350742153311</v>
      </c>
      <c r="Z3828" s="400" t="s">
        <v>36</v>
      </c>
      <c r="AA3828" s="413">
        <v>58386</v>
      </c>
      <c r="AB3828" s="406">
        <v>1.1690709222265129E-2</v>
      </c>
      <c r="AC3828" s="406">
        <v>1.1661957877622588E-2</v>
      </c>
      <c r="AD3828" s="407">
        <f t="shared" si="127"/>
        <v>0.28751344642540672</v>
      </c>
    </row>
    <row r="3829" spans="20:30" x14ac:dyDescent="0.2">
      <c r="T3829" s="400" t="s">
        <v>36</v>
      </c>
      <c r="U3829" s="413">
        <v>58393</v>
      </c>
      <c r="V3829" s="406">
        <v>1.1472085838980709E-2</v>
      </c>
      <c r="W3829" s="406">
        <v>1.1489228390927848E-2</v>
      </c>
      <c r="X3829" s="407">
        <f t="shared" si="126"/>
        <v>-0.1714255194713854</v>
      </c>
      <c r="Z3829" s="400" t="s">
        <v>36</v>
      </c>
      <c r="AA3829" s="413">
        <v>58393</v>
      </c>
      <c r="AB3829" s="406">
        <v>1.1679885968672254E-2</v>
      </c>
      <c r="AC3829" s="406">
        <v>1.1651148144986096E-2</v>
      </c>
      <c r="AD3829" s="407">
        <f t="shared" si="127"/>
        <v>0.28737823686158376</v>
      </c>
    </row>
    <row r="3830" spans="20:30" x14ac:dyDescent="0.2">
      <c r="T3830" s="400" t="s">
        <v>36</v>
      </c>
      <c r="U3830" s="413">
        <v>58400</v>
      </c>
      <c r="V3830" s="406">
        <v>1.1466046714018595E-2</v>
      </c>
      <c r="W3830" s="406">
        <v>1.1482650474166748E-2</v>
      </c>
      <c r="X3830" s="407">
        <f t="shared" si="126"/>
        <v>-0.16603760148153207</v>
      </c>
      <c r="Z3830" s="400" t="s">
        <v>36</v>
      </c>
      <c r="AA3830" s="413">
        <v>58400</v>
      </c>
      <c r="AB3830" s="406">
        <v>1.166909605627342E-2</v>
      </c>
      <c r="AC3830" s="406">
        <v>1.1640371709870281E-2</v>
      </c>
      <c r="AD3830" s="407">
        <f t="shared" si="127"/>
        <v>0.28724346403139617</v>
      </c>
    </row>
    <row r="3831" spans="20:30" x14ac:dyDescent="0.2">
      <c r="T3831" s="400" t="s">
        <v>36</v>
      </c>
      <c r="U3831" s="413">
        <v>58407</v>
      </c>
      <c r="V3831" s="406">
        <v>1.1460023286257318E-2</v>
      </c>
      <c r="W3831" s="406">
        <v>1.1476090266534903E-2</v>
      </c>
      <c r="X3831" s="407">
        <f t="shared" si="126"/>
        <v>-0.16066980277585144</v>
      </c>
      <c r="Z3831" s="400" t="s">
        <v>36</v>
      </c>
      <c r="AA3831" s="413">
        <v>58407</v>
      </c>
      <c r="AB3831" s="406">
        <v>1.1658339566812155E-2</v>
      </c>
      <c r="AC3831" s="406">
        <v>1.1629628653891324E-2</v>
      </c>
      <c r="AD3831" s="407">
        <f t="shared" si="127"/>
        <v>0.28710912920830445</v>
      </c>
    </row>
    <row r="3832" spans="20:30" x14ac:dyDescent="0.2">
      <c r="T3832" s="400" t="s">
        <v>36</v>
      </c>
      <c r="U3832" s="413">
        <v>58414</v>
      </c>
      <c r="V3832" s="406">
        <v>1.145401559415605E-2</v>
      </c>
      <c r="W3832" s="406">
        <v>1.1469547811366006E-2</v>
      </c>
      <c r="X3832" s="407">
        <f t="shared" si="126"/>
        <v>-0.15532217209955276</v>
      </c>
      <c r="Z3832" s="400" t="s">
        <v>36</v>
      </c>
      <c r="AA3832" s="413">
        <v>58414</v>
      </c>
      <c r="AB3832" s="406">
        <v>1.1647616582066502E-2</v>
      </c>
      <c r="AC3832" s="406">
        <v>1.1618919058746239E-2</v>
      </c>
      <c r="AD3832" s="407">
        <f t="shared" si="127"/>
        <v>0.28697523320263263</v>
      </c>
    </row>
    <row r="3833" spans="20:30" x14ac:dyDescent="0.2">
      <c r="T3833" s="400" t="s">
        <v>36</v>
      </c>
      <c r="U3833" s="413">
        <v>58421</v>
      </c>
      <c r="V3833" s="406">
        <v>1.1448023676116163E-2</v>
      </c>
      <c r="W3833" s="406">
        <v>1.1463023151993814E-2</v>
      </c>
      <c r="X3833" s="407">
        <f t="shared" si="126"/>
        <v>-0.14999475877651436</v>
      </c>
      <c r="Z3833" s="400" t="s">
        <v>36</v>
      </c>
      <c r="AA3833" s="413">
        <v>58421</v>
      </c>
      <c r="AB3833" s="406">
        <v>1.1636927183768284E-2</v>
      </c>
      <c r="AC3833" s="406">
        <v>1.1608243006085811E-2</v>
      </c>
      <c r="AD3833" s="407">
        <f t="shared" si="127"/>
        <v>0.28684177682472212</v>
      </c>
    </row>
    <row r="3834" spans="20:30" x14ac:dyDescent="0.2">
      <c r="T3834" s="400" t="s">
        <v>36</v>
      </c>
      <c r="U3834" s="413">
        <v>58428</v>
      </c>
      <c r="V3834" s="406">
        <v>1.1442047570562174E-2</v>
      </c>
      <c r="W3834" s="406">
        <v>1.1456516331763672E-2</v>
      </c>
      <c r="X3834" s="407">
        <f t="shared" si="126"/>
        <v>-0.14468761201497787</v>
      </c>
      <c r="Z3834" s="400" t="s">
        <v>36</v>
      </c>
      <c r="AA3834" s="413">
        <v>58428</v>
      </c>
      <c r="AB3834" s="406">
        <v>1.1626271453707196E-2</v>
      </c>
      <c r="AC3834" s="406">
        <v>1.1597600577526094E-2</v>
      </c>
      <c r="AD3834" s="407">
        <f t="shared" si="127"/>
        <v>0.28670876181101368</v>
      </c>
    </row>
    <row r="3835" spans="20:30" x14ac:dyDescent="0.2">
      <c r="T3835" s="400" t="s">
        <v>36</v>
      </c>
      <c r="U3835" s="413">
        <v>58438</v>
      </c>
      <c r="V3835" s="406">
        <v>1.1434812873847545E-2</v>
      </c>
      <c r="W3835" s="406">
        <v>1.1448640015890233E-2</v>
      </c>
      <c r="X3835" s="407">
        <f t="shared" si="126"/>
        <v>-0.13827142042687618</v>
      </c>
      <c r="Z3835" s="400" t="s">
        <v>36</v>
      </c>
      <c r="AA3835" s="413">
        <v>58438</v>
      </c>
      <c r="AB3835" s="406">
        <v>1.1613379201763857E-2</v>
      </c>
      <c r="AC3835" s="406">
        <v>1.1584724416099689E-2</v>
      </c>
      <c r="AD3835" s="407">
        <f t="shared" si="127"/>
        <v>0.28654785664168625</v>
      </c>
    </row>
    <row r="3836" spans="20:30" x14ac:dyDescent="0.2">
      <c r="T3836" s="400" t="s">
        <v>36</v>
      </c>
      <c r="U3836" s="413">
        <v>58445</v>
      </c>
      <c r="V3836" s="406">
        <v>1.1445469825055633E-2</v>
      </c>
      <c r="W3836" s="406">
        <v>1.1458678798458041E-2</v>
      </c>
      <c r="X3836" s="407">
        <f t="shared" si="126"/>
        <v>-0.13208973402407953</v>
      </c>
      <c r="Z3836" s="400" t="s">
        <v>36</v>
      </c>
      <c r="AA3836" s="413">
        <v>58445</v>
      </c>
      <c r="AB3836" s="406">
        <v>1.1618673930439007E-2</v>
      </c>
      <c r="AC3836" s="406">
        <v>1.1589990390708176E-2</v>
      </c>
      <c r="AD3836" s="407">
        <f t="shared" si="127"/>
        <v>0.28683539730831042</v>
      </c>
    </row>
    <row r="3837" spans="20:30" x14ac:dyDescent="0.2">
      <c r="T3837" s="400" t="s">
        <v>36</v>
      </c>
      <c r="U3837" s="413">
        <v>58452</v>
      </c>
      <c r="V3837" s="406">
        <v>1.1452970909692457E-2</v>
      </c>
      <c r="W3837" s="406">
        <v>1.1465670229015262E-2</v>
      </c>
      <c r="X3837" s="407">
        <f t="shared" si="126"/>
        <v>-0.12699319322805741</v>
      </c>
      <c r="Z3837" s="400" t="s">
        <v>36</v>
      </c>
      <c r="AA3837" s="413">
        <v>58452</v>
      </c>
      <c r="AB3837" s="406">
        <v>1.1621747657726068E-2</v>
      </c>
      <c r="AC3837" s="406">
        <v>1.1593043624246558E-2</v>
      </c>
      <c r="AD3837" s="407">
        <f t="shared" si="127"/>
        <v>0.28704033479510016</v>
      </c>
    </row>
    <row r="3838" spans="20:30" x14ac:dyDescent="0.2">
      <c r="T3838" s="400" t="s">
        <v>36</v>
      </c>
      <c r="U3838" s="413">
        <v>58459</v>
      </c>
      <c r="V3838" s="406">
        <v>1.1447049112922792E-2</v>
      </c>
      <c r="W3838" s="406">
        <v>1.145922532267866E-2</v>
      </c>
      <c r="X3838" s="407">
        <f t="shared" si="126"/>
        <v>-0.12176209755868084</v>
      </c>
      <c r="Z3838" s="400" t="s">
        <v>36</v>
      </c>
      <c r="AA3838" s="413">
        <v>58459</v>
      </c>
      <c r="AB3838" s="406">
        <v>1.1611213229964043E-2</v>
      </c>
      <c r="AC3838" s="406">
        <v>1.1582522337375237E-2</v>
      </c>
      <c r="AD3838" s="407">
        <f t="shared" si="127"/>
        <v>0.28690892588806305</v>
      </c>
    </row>
    <row r="3839" spans="20:30" x14ac:dyDescent="0.2">
      <c r="T3839" s="400" t="s">
        <v>36</v>
      </c>
      <c r="U3839" s="413">
        <v>58466</v>
      </c>
      <c r="V3839" s="406">
        <v>1.1441143381152543E-2</v>
      </c>
      <c r="W3839" s="406">
        <v>1.1452798540311428E-2</v>
      </c>
      <c r="X3839" s="407">
        <f t="shared" si="126"/>
        <v>-0.11655159158885028</v>
      </c>
      <c r="Z3839" s="400" t="s">
        <v>36</v>
      </c>
      <c r="AA3839" s="413">
        <v>58466</v>
      </c>
      <c r="AB3839" s="406">
        <v>1.1600713007707873E-2</v>
      </c>
      <c r="AC3839" s="406">
        <v>1.1572035211206852E-2</v>
      </c>
      <c r="AD3839" s="407">
        <f t="shared" si="127"/>
        <v>0.28677796501020913</v>
      </c>
    </row>
    <row r="3840" spans="20:30" x14ac:dyDescent="0.2">
      <c r="T3840" s="400" t="s">
        <v>36</v>
      </c>
      <c r="U3840" s="413">
        <v>58473</v>
      </c>
      <c r="V3840" s="406">
        <v>1.1435253752830221E-2</v>
      </c>
      <c r="W3840" s="406">
        <v>1.1446389925354412E-2</v>
      </c>
      <c r="X3840" s="407">
        <f t="shared" si="126"/>
        <v>-0.11136172524191246</v>
      </c>
      <c r="Z3840" s="400" t="s">
        <v>36</v>
      </c>
      <c r="AA3840" s="413">
        <v>58473</v>
      </c>
      <c r="AB3840" s="406">
        <v>1.1590247072948071E-2</v>
      </c>
      <c r="AC3840" s="406">
        <v>1.156158232763905E-2</v>
      </c>
      <c r="AD3840" s="407">
        <f t="shared" si="127"/>
        <v>0.28664745309020523</v>
      </c>
    </row>
    <row r="3841" spans="20:30" x14ac:dyDescent="0.2">
      <c r="T3841" s="400" t="s">
        <v>36</v>
      </c>
      <c r="U3841" s="413">
        <v>58480</v>
      </c>
      <c r="V3841" s="406">
        <v>1.1429380266543802E-2</v>
      </c>
      <c r="W3841" s="406">
        <v>1.1439999521271853E-2</v>
      </c>
      <c r="X3841" s="407">
        <f t="shared" si="126"/>
        <v>-0.10619254728051059</v>
      </c>
      <c r="Z3841" s="400" t="s">
        <v>36</v>
      </c>
      <c r="AA3841" s="413">
        <v>58480</v>
      </c>
      <c r="AB3841" s="406">
        <v>1.157981550766372E-2</v>
      </c>
      <c r="AC3841" s="406">
        <v>1.1551163768546445E-2</v>
      </c>
      <c r="AD3841" s="407">
        <f t="shared" si="127"/>
        <v>0.28651739117275393</v>
      </c>
    </row>
    <row r="3842" spans="20:30" x14ac:dyDescent="0.2">
      <c r="T3842" s="400" t="s">
        <v>36</v>
      </c>
      <c r="U3842" s="413">
        <v>58487</v>
      </c>
      <c r="V3842" s="406">
        <v>1.1423522960788208E-2</v>
      </c>
      <c r="W3842" s="406">
        <v>1.1433627371516188E-2</v>
      </c>
      <c r="X3842" s="407">
        <f t="shared" si="126"/>
        <v>-0.10104410727979768</v>
      </c>
      <c r="Z3842" s="400" t="s">
        <v>36</v>
      </c>
      <c r="AA3842" s="413">
        <v>58487</v>
      </c>
      <c r="AB3842" s="406">
        <v>1.1569418393856917E-2</v>
      </c>
      <c r="AC3842" s="406">
        <v>1.1540779615815049E-2</v>
      </c>
      <c r="AD3842" s="407">
        <f t="shared" si="127"/>
        <v>0.28638778041868013</v>
      </c>
    </row>
    <row r="3843" spans="20:30" x14ac:dyDescent="0.2">
      <c r="T3843" s="400" t="s">
        <v>36</v>
      </c>
      <c r="U3843" s="413">
        <v>58494</v>
      </c>
      <c r="V3843" s="406">
        <v>1.1417681874104881E-2</v>
      </c>
      <c r="W3843" s="406">
        <v>1.1427273519574763E-2</v>
      </c>
      <c r="X3843" s="407">
        <f t="shared" si="126"/>
        <v>-9.5916454698821707E-2</v>
      </c>
      <c r="Z3843" s="400" t="s">
        <v>36</v>
      </c>
      <c r="AA3843" s="413">
        <v>58494</v>
      </c>
      <c r="AB3843" s="406">
        <v>1.1559055813460201E-2</v>
      </c>
      <c r="AC3843" s="406">
        <v>1.153042995130775E-2</v>
      </c>
      <c r="AD3843" s="407">
        <f t="shared" si="127"/>
        <v>0.28625862152450998</v>
      </c>
    </row>
    <row r="3844" spans="20:30" x14ac:dyDescent="0.2">
      <c r="T3844" s="400" t="s">
        <v>36</v>
      </c>
      <c r="U3844" s="413">
        <v>58501</v>
      </c>
      <c r="V3844" s="406">
        <v>1.1411857045000424E-2</v>
      </c>
      <c r="W3844" s="406">
        <v>1.1420938008865266E-2</v>
      </c>
      <c r="X3844" s="407">
        <f t="shared" si="126"/>
        <v>-9.0809638648419594E-2</v>
      </c>
      <c r="Z3844" s="400" t="s">
        <v>36</v>
      </c>
      <c r="AA3844" s="413">
        <v>58501</v>
      </c>
      <c r="AB3844" s="406">
        <v>1.1548727848510546E-2</v>
      </c>
      <c r="AC3844" s="406">
        <v>1.1520114856887411E-2</v>
      </c>
      <c r="AD3844" s="407">
        <f t="shared" si="127"/>
        <v>0.28612991623135076</v>
      </c>
    </row>
    <row r="3845" spans="20:30" x14ac:dyDescent="0.2">
      <c r="T3845" s="400" t="s">
        <v>36</v>
      </c>
      <c r="U3845" s="413">
        <v>58508</v>
      </c>
      <c r="V3845" s="406">
        <v>1.1406048512062613E-2</v>
      </c>
      <c r="W3845" s="406">
        <v>1.1414620882898166E-2</v>
      </c>
      <c r="X3845" s="407">
        <f t="shared" si="126"/>
        <v>-8.5723708355533307E-2</v>
      </c>
      <c r="Z3845" s="400" t="s">
        <v>36</v>
      </c>
      <c r="AA3845" s="413">
        <v>58508</v>
      </c>
      <c r="AB3845" s="406">
        <v>1.1538434580986818E-2</v>
      </c>
      <c r="AC3845" s="406">
        <v>1.1509834414486459E-2</v>
      </c>
      <c r="AD3845" s="407">
        <f t="shared" si="127"/>
        <v>0.28600166500358792</v>
      </c>
    </row>
    <row r="3846" spans="20:30" x14ac:dyDescent="0.2">
      <c r="T3846" s="400" t="s">
        <v>36</v>
      </c>
      <c r="U3846" s="413">
        <v>58515</v>
      </c>
      <c r="V3846" s="406">
        <v>1.1400256313716974E-2</v>
      </c>
      <c r="W3846" s="406">
        <v>1.1408322185091323E-2</v>
      </c>
      <c r="X3846" s="407">
        <f t="shared" si="126"/>
        <v>-8.0658713743492205E-2</v>
      </c>
      <c r="Z3846" s="400" t="s">
        <v>36</v>
      </c>
      <c r="AA3846" s="413">
        <v>58515</v>
      </c>
      <c r="AB3846" s="406">
        <v>1.1528176092833299E-2</v>
      </c>
      <c r="AC3846" s="406">
        <v>1.1499588705921489E-2</v>
      </c>
      <c r="AD3846" s="407">
        <f t="shared" si="127"/>
        <v>0.28587386911809942</v>
      </c>
    </row>
    <row r="3847" spans="20:30" x14ac:dyDescent="0.2">
      <c r="T3847" s="400" t="s">
        <v>36</v>
      </c>
      <c r="U3847" s="413">
        <v>58522</v>
      </c>
      <c r="V3847" s="406">
        <v>1.1394480488586113E-2</v>
      </c>
      <c r="W3847" s="406">
        <v>1.1402041958943605E-2</v>
      </c>
      <c r="X3847" s="407">
        <f t="shared" si="126"/>
        <v>-7.5614703574922171E-2</v>
      </c>
      <c r="Z3847" s="400" t="s">
        <v>36</v>
      </c>
      <c r="AA3847" s="413">
        <v>58522</v>
      </c>
      <c r="AB3847" s="406">
        <v>1.1517952466063668E-2</v>
      </c>
      <c r="AC3847" s="406">
        <v>1.1489377813101706E-2</v>
      </c>
      <c r="AD3847" s="407">
        <f t="shared" si="127"/>
        <v>0.28574652961962238</v>
      </c>
    </row>
    <row r="3848" spans="20:30" x14ac:dyDescent="0.2">
      <c r="T3848" s="400" t="s">
        <v>36</v>
      </c>
      <c r="U3848" s="413">
        <v>58529</v>
      </c>
      <c r="V3848" s="406">
        <v>1.1388721075153428E-2</v>
      </c>
      <c r="W3848" s="406">
        <v>1.1395780247895922E-2</v>
      </c>
      <c r="X3848" s="407">
        <f t="shared" ref="X3848:X3911" si="128">(V3848-W3848)*10000</f>
        <v>-7.0591727424941519E-2</v>
      </c>
      <c r="Z3848" s="400" t="s">
        <v>36</v>
      </c>
      <c r="AA3848" s="413">
        <v>58529</v>
      </c>
      <c r="AB3848" s="406">
        <v>1.150776378266846E-2</v>
      </c>
      <c r="AC3848" s="406">
        <v>1.1479201817901569E-2</v>
      </c>
      <c r="AD3848" s="407">
        <f t="shared" ref="AD3848:AD3911" si="129">(AB3848-AC3848)*10000</f>
        <v>0.2856196476689124</v>
      </c>
    </row>
    <row r="3849" spans="20:30" x14ac:dyDescent="0.2">
      <c r="T3849" s="400" t="s">
        <v>36</v>
      </c>
      <c r="U3849" s="413">
        <v>58536</v>
      </c>
      <c r="V3849" s="406">
        <v>1.1382978111960344E-2</v>
      </c>
      <c r="W3849" s="406">
        <v>1.138953709541239E-2</v>
      </c>
      <c r="X3849" s="407">
        <f t="shared" si="128"/>
        <v>-6.5589834520457524E-2</v>
      </c>
      <c r="Z3849" s="400" t="s">
        <v>36</v>
      </c>
      <c r="AA3849" s="413">
        <v>58536</v>
      </c>
      <c r="AB3849" s="406">
        <v>1.1497610124591759E-2</v>
      </c>
      <c r="AC3849" s="406">
        <v>1.1469060802183904E-2</v>
      </c>
      <c r="AD3849" s="407">
        <f t="shared" si="129"/>
        <v>0.2854932240785486</v>
      </c>
    </row>
    <row r="3850" spans="20:30" x14ac:dyDescent="0.2">
      <c r="T3850" s="400" t="s">
        <v>36</v>
      </c>
      <c r="U3850" s="413">
        <v>58543</v>
      </c>
      <c r="V3850" s="406">
        <v>1.137725163751346E-2</v>
      </c>
      <c r="W3850" s="406">
        <v>1.1383312544945512E-2</v>
      </c>
      <c r="X3850" s="407">
        <f t="shared" si="128"/>
        <v>-6.0609074320518153E-2</v>
      </c>
      <c r="Z3850" s="400" t="s">
        <v>36</v>
      </c>
      <c r="AA3850" s="413">
        <v>58543</v>
      </c>
      <c r="AB3850" s="406">
        <v>1.1487491573847292E-2</v>
      </c>
      <c r="AC3850" s="406">
        <v>1.145895484782314E-2</v>
      </c>
      <c r="AD3850" s="407">
        <f t="shared" si="129"/>
        <v>0.28536726024151404</v>
      </c>
    </row>
    <row r="3851" spans="20:30" x14ac:dyDescent="0.2">
      <c r="T3851" s="400" t="s">
        <v>36</v>
      </c>
      <c r="U3851" s="413">
        <v>58551</v>
      </c>
      <c r="V3851" s="406">
        <v>1.1371134681770187E-2</v>
      </c>
      <c r="W3851" s="406">
        <v>1.1376664314069954E-2</v>
      </c>
      <c r="X3851" s="407">
        <f t="shared" si="128"/>
        <v>-5.5296322997670094E-2</v>
      </c>
      <c r="Z3851" s="400" t="s">
        <v>36</v>
      </c>
      <c r="AA3851" s="413">
        <v>58551</v>
      </c>
      <c r="AB3851" s="406">
        <v>1.1476689770962157E-2</v>
      </c>
      <c r="AC3851" s="406">
        <v>1.1448166489391277E-2</v>
      </c>
      <c r="AD3851" s="407">
        <f t="shared" si="129"/>
        <v>0.28523281570880243</v>
      </c>
    </row>
    <row r="3852" spans="20:30" x14ac:dyDescent="0.2">
      <c r="T3852" s="400" t="s">
        <v>36</v>
      </c>
      <c r="U3852" s="413">
        <v>58558</v>
      </c>
      <c r="V3852" s="406">
        <v>1.1365036323396322E-2</v>
      </c>
      <c r="W3852" s="406">
        <v>1.1370037064089709E-2</v>
      </c>
      <c r="X3852" s="407">
        <f t="shared" si="128"/>
        <v>-5.0007406933866294E-2</v>
      </c>
      <c r="Z3852" s="400" t="s">
        <v>36</v>
      </c>
      <c r="AA3852" s="413">
        <v>58558</v>
      </c>
      <c r="AB3852" s="406">
        <v>1.1465927564897961E-2</v>
      </c>
      <c r="AC3852" s="406">
        <v>1.1437417675896086E-2</v>
      </c>
      <c r="AD3852" s="407">
        <f t="shared" si="129"/>
        <v>0.28509889001875066</v>
      </c>
    </row>
    <row r="3853" spans="20:30" x14ac:dyDescent="0.2">
      <c r="T3853" s="400" t="s">
        <v>36</v>
      </c>
      <c r="U3853" s="413">
        <v>58565</v>
      </c>
      <c r="V3853" s="406">
        <v>1.1359361921596008E-2</v>
      </c>
      <c r="W3853" s="406">
        <v>1.1363871260070208E-2</v>
      </c>
      <c r="X3853" s="407">
        <f t="shared" si="128"/>
        <v>-4.5093384741998199E-2</v>
      </c>
      <c r="Z3853" s="400" t="s">
        <v>36</v>
      </c>
      <c r="AA3853" s="413">
        <v>58565</v>
      </c>
      <c r="AB3853" s="406">
        <v>1.1455919885188147E-2</v>
      </c>
      <c r="AC3853" s="406">
        <v>1.1427422447462511E-2</v>
      </c>
      <c r="AD3853" s="407">
        <f t="shared" si="129"/>
        <v>0.28497437725635844</v>
      </c>
    </row>
    <row r="3854" spans="20:30" x14ac:dyDescent="0.2">
      <c r="T3854" s="400" t="s">
        <v>36</v>
      </c>
      <c r="U3854" s="413">
        <v>58572</v>
      </c>
      <c r="V3854" s="406">
        <v>1.1353704168187059E-2</v>
      </c>
      <c r="W3854" s="406">
        <v>1.1357724238146315E-2</v>
      </c>
      <c r="X3854" s="407">
        <f t="shared" si="128"/>
        <v>-4.0200699592558148E-2</v>
      </c>
      <c r="Z3854" s="400" t="s">
        <v>36</v>
      </c>
      <c r="AA3854" s="413">
        <v>58572</v>
      </c>
      <c r="AB3854" s="406">
        <v>1.1445947652452352E-2</v>
      </c>
      <c r="AC3854" s="406">
        <v>1.1417462619598126E-2</v>
      </c>
      <c r="AD3854" s="407">
        <f t="shared" si="129"/>
        <v>0.28485032854226255</v>
      </c>
    </row>
    <row r="3855" spans="20:30" x14ac:dyDescent="0.2">
      <c r="T3855" s="400" t="s">
        <v>36</v>
      </c>
      <c r="U3855" s="413">
        <v>58579</v>
      </c>
      <c r="V3855" s="406">
        <v>1.1348063101652884E-2</v>
      </c>
      <c r="W3855" s="406">
        <v>1.1351596041735738E-2</v>
      </c>
      <c r="X3855" s="407">
        <f t="shared" si="128"/>
        <v>-3.5329400828541108E-2</v>
      </c>
      <c r="Z3855" s="400" t="s">
        <v>36</v>
      </c>
      <c r="AA3855" s="413">
        <v>58579</v>
      </c>
      <c r="AB3855" s="406">
        <v>1.1436010948657843E-2</v>
      </c>
      <c r="AC3855" s="406">
        <v>1.1407538274165727E-2</v>
      </c>
      <c r="AD3855" s="407">
        <f t="shared" si="129"/>
        <v>0.28472674492116545</v>
      </c>
    </row>
    <row r="3856" spans="20:30" x14ac:dyDescent="0.2">
      <c r="T3856" s="400" t="s">
        <v>36</v>
      </c>
      <c r="U3856" s="413">
        <v>58586</v>
      </c>
      <c r="V3856" s="406">
        <v>1.1342438760558208E-2</v>
      </c>
      <c r="W3856" s="406">
        <v>1.1345486714314281E-2</v>
      </c>
      <c r="X3856" s="407">
        <f t="shared" si="128"/>
        <v>-3.0479537560731962E-2</v>
      </c>
      <c r="Z3856" s="400" t="s">
        <v>36</v>
      </c>
      <c r="AA3856" s="413">
        <v>58586</v>
      </c>
      <c r="AB3856" s="406">
        <v>1.1426109855806766E-2</v>
      </c>
      <c r="AC3856" s="406">
        <v>1.1397649493086201E-2</v>
      </c>
      <c r="AD3856" s="407">
        <f t="shared" si="129"/>
        <v>0.28460362720564636</v>
      </c>
    </row>
    <row r="3857" spans="20:30" x14ac:dyDescent="0.2">
      <c r="T3857" s="400" t="s">
        <v>36</v>
      </c>
      <c r="U3857" s="413">
        <v>58593</v>
      </c>
      <c r="V3857" s="406">
        <v>1.1336831183421232E-2</v>
      </c>
      <c r="W3857" s="406">
        <v>1.1339396299392472E-2</v>
      </c>
      <c r="X3857" s="407">
        <f t="shared" si="128"/>
        <v>-2.5651159712408028E-2</v>
      </c>
      <c r="Z3857" s="400" t="s">
        <v>36</v>
      </c>
      <c r="AA3857" s="413">
        <v>58593</v>
      </c>
      <c r="AB3857" s="406">
        <v>1.1416244455877942E-2</v>
      </c>
      <c r="AC3857" s="406">
        <v>1.138779635818747E-2</v>
      </c>
      <c r="AD3857" s="407">
        <f t="shared" si="129"/>
        <v>0.28448097690472396</v>
      </c>
    </row>
    <row r="3858" spans="20:30" x14ac:dyDescent="0.2">
      <c r="T3858" s="400" t="s">
        <v>36</v>
      </c>
      <c r="U3858" s="413">
        <v>58600</v>
      </c>
      <c r="V3858" s="406">
        <v>1.1331240408771828E-2</v>
      </c>
      <c r="W3858" s="406">
        <v>1.1333324840364836E-2</v>
      </c>
      <c r="X3858" s="407">
        <f t="shared" si="128"/>
        <v>-2.0844315930072799E-2</v>
      </c>
      <c r="Z3858" s="400" t="s">
        <v>36</v>
      </c>
      <c r="AA3858" s="413">
        <v>58600</v>
      </c>
      <c r="AB3858" s="406">
        <v>1.1406414830838639E-2</v>
      </c>
      <c r="AC3858" s="406">
        <v>1.1377978951390368E-2</v>
      </c>
      <c r="AD3858" s="407">
        <f t="shared" si="129"/>
        <v>0.28435879448271417</v>
      </c>
    </row>
    <row r="3859" spans="20:30" x14ac:dyDescent="0.2">
      <c r="T3859" s="400" t="s">
        <v>36</v>
      </c>
      <c r="U3859" s="413">
        <v>58607</v>
      </c>
      <c r="V3859" s="406">
        <v>1.1325666475139771E-2</v>
      </c>
      <c r="W3859" s="406">
        <v>1.132727238071865E-2</v>
      </c>
      <c r="X3859" s="407">
        <f t="shared" si="128"/>
        <v>-1.6059055788792548E-2</v>
      </c>
      <c r="Z3859" s="400" t="s">
        <v>36</v>
      </c>
      <c r="AA3859" s="413">
        <v>58607</v>
      </c>
      <c r="AB3859" s="406">
        <v>1.139662106269084E-2</v>
      </c>
      <c r="AC3859" s="406">
        <v>1.136819735455758E-2</v>
      </c>
      <c r="AD3859" s="407">
        <f t="shared" si="129"/>
        <v>0.28423708133260006</v>
      </c>
    </row>
    <row r="3860" spans="20:30" x14ac:dyDescent="0.2">
      <c r="T3860" s="400" t="s">
        <v>36</v>
      </c>
      <c r="U3860" s="413">
        <v>58614</v>
      </c>
      <c r="V3860" s="406">
        <v>1.1320109421031656E-2</v>
      </c>
      <c r="W3860" s="406">
        <v>1.1321238963929624E-2</v>
      </c>
      <c r="X3860" s="407">
        <f t="shared" si="128"/>
        <v>-1.129542897968655E-2</v>
      </c>
      <c r="Z3860" s="400" t="s">
        <v>36</v>
      </c>
      <c r="AA3860" s="413">
        <v>58614</v>
      </c>
      <c r="AB3860" s="406">
        <v>1.138686323340172E-2</v>
      </c>
      <c r="AC3860" s="406">
        <v>1.1358451649528598E-2</v>
      </c>
      <c r="AD3860" s="407">
        <f t="shared" si="129"/>
        <v>0.28411583873122481</v>
      </c>
    </row>
    <row r="3861" spans="20:30" x14ac:dyDescent="0.2">
      <c r="T3861" s="400" t="s">
        <v>36</v>
      </c>
      <c r="U3861" s="413">
        <v>58621</v>
      </c>
      <c r="V3861" s="406">
        <v>1.1314569285023912E-2</v>
      </c>
      <c r="W3861" s="406">
        <v>1.1315224633438837E-2</v>
      </c>
      <c r="X3861" s="407">
        <f t="shared" si="128"/>
        <v>-6.5534841492409512E-3</v>
      </c>
      <c r="Z3861" s="400" t="s">
        <v>36</v>
      </c>
      <c r="AA3861" s="413">
        <v>58621</v>
      </c>
      <c r="AB3861" s="406">
        <v>1.1377141424973472E-2</v>
      </c>
      <c r="AC3861" s="406">
        <v>1.1348741918224353E-2</v>
      </c>
      <c r="AD3861" s="407">
        <f t="shared" si="129"/>
        <v>0.28399506749118497</v>
      </c>
    </row>
    <row r="3862" spans="20:30" x14ac:dyDescent="0.2">
      <c r="T3862" s="400" t="s">
        <v>36</v>
      </c>
      <c r="U3862" s="413">
        <v>58628</v>
      </c>
      <c r="V3862" s="406">
        <v>1.1309046105565003E-2</v>
      </c>
      <c r="W3862" s="406">
        <v>1.1309229432710287E-2</v>
      </c>
      <c r="X3862" s="407">
        <f t="shared" si="128"/>
        <v>-1.8332714528390692E-3</v>
      </c>
      <c r="Z3862" s="400" t="s">
        <v>36</v>
      </c>
      <c r="AA3862" s="413">
        <v>58628</v>
      </c>
      <c r="AB3862" s="406">
        <v>1.1367455719373141E-2</v>
      </c>
      <c r="AC3862" s="406">
        <v>1.1339068242519032E-2</v>
      </c>
      <c r="AD3862" s="407">
        <f t="shared" si="129"/>
        <v>0.28387476854109528</v>
      </c>
    </row>
    <row r="3863" spans="20:30" x14ac:dyDescent="0.2">
      <c r="T3863" s="400" t="s">
        <v>36</v>
      </c>
      <c r="U3863" s="413">
        <v>58635</v>
      </c>
      <c r="V3863" s="406">
        <v>1.130353992125444E-2</v>
      </c>
      <c r="W3863" s="406">
        <v>1.1303253405219742E-2</v>
      </c>
      <c r="X3863" s="407">
        <f t="shared" si="128"/>
        <v>2.8651603469799503E-3</v>
      </c>
      <c r="Z3863" s="400" t="s">
        <v>36</v>
      </c>
      <c r="AA3863" s="413">
        <v>58635</v>
      </c>
      <c r="AB3863" s="406">
        <v>1.1357806198591154E-2</v>
      </c>
      <c r="AC3863" s="406">
        <v>1.1329430704263762E-2</v>
      </c>
      <c r="AD3863" s="407">
        <f t="shared" si="129"/>
        <v>0.28375494327392142</v>
      </c>
    </row>
    <row r="3864" spans="20:30" x14ac:dyDescent="0.2">
      <c r="T3864" s="400" t="s">
        <v>36</v>
      </c>
      <c r="U3864" s="413">
        <v>58642</v>
      </c>
      <c r="V3864" s="406">
        <v>1.1298050770598788E-2</v>
      </c>
      <c r="W3864" s="406">
        <v>1.1297296594408052E-2</v>
      </c>
      <c r="X3864" s="407">
        <f t="shared" si="128"/>
        <v>7.5417619073599174E-3</v>
      </c>
      <c r="Z3864" s="400" t="s">
        <v>36</v>
      </c>
      <c r="AA3864" s="413">
        <v>58642</v>
      </c>
      <c r="AB3864" s="406">
        <v>1.1348192944606207E-2</v>
      </c>
      <c r="AC3864" s="406">
        <v>1.1319829385355985E-2</v>
      </c>
      <c r="AD3864" s="407">
        <f t="shared" si="129"/>
        <v>0.2836355925022252</v>
      </c>
    </row>
    <row r="3865" spans="20:30" x14ac:dyDescent="0.2">
      <c r="T3865" s="400" t="s">
        <v>36</v>
      </c>
      <c r="U3865" s="413">
        <v>58649</v>
      </c>
      <c r="V3865" s="406">
        <v>1.1292578692104932E-2</v>
      </c>
      <c r="W3865" s="406">
        <v>1.1291359043751214E-2</v>
      </c>
      <c r="X3865" s="407">
        <f t="shared" si="128"/>
        <v>1.2196483537181557E-2</v>
      </c>
      <c r="Z3865" s="400" t="s">
        <v>36</v>
      </c>
      <c r="AA3865" s="413">
        <v>58649</v>
      </c>
      <c r="AB3865" s="406">
        <v>1.1338616039408922E-2</v>
      </c>
      <c r="AC3865" s="406">
        <v>1.1310264367681849E-2</v>
      </c>
      <c r="AD3865" s="407">
        <f t="shared" si="129"/>
        <v>0.28351671727072647</v>
      </c>
    </row>
    <row r="3866" spans="20:30" x14ac:dyDescent="0.2">
      <c r="T3866" s="400" t="s">
        <v>36</v>
      </c>
      <c r="U3866" s="413">
        <v>58656</v>
      </c>
      <c r="V3866" s="406">
        <v>1.128712372432553E-2</v>
      </c>
      <c r="W3866" s="406">
        <v>1.1285440796689741E-2</v>
      </c>
      <c r="X3866" s="407">
        <f t="shared" si="128"/>
        <v>1.6829276357887418E-2</v>
      </c>
      <c r="Z3866" s="400" t="s">
        <v>36</v>
      </c>
      <c r="AA3866" s="413">
        <v>58656</v>
      </c>
      <c r="AB3866" s="406">
        <v>1.1329075564966026E-2</v>
      </c>
      <c r="AC3866" s="406">
        <v>1.1300735733080399E-2</v>
      </c>
      <c r="AD3866" s="407">
        <f t="shared" si="129"/>
        <v>0.28339831885626843</v>
      </c>
    </row>
    <row r="3867" spans="20:30" x14ac:dyDescent="0.2">
      <c r="T3867" s="400" t="s">
        <v>36</v>
      </c>
      <c r="U3867" s="413">
        <v>58663</v>
      </c>
      <c r="V3867" s="406">
        <v>1.1281685905779078E-2</v>
      </c>
      <c r="W3867" s="406">
        <v>1.1279541896711237E-2</v>
      </c>
      <c r="X3867" s="407">
        <f t="shared" si="128"/>
        <v>2.1440090678410267E-2</v>
      </c>
      <c r="Z3867" s="400" t="s">
        <v>36</v>
      </c>
      <c r="AA3867" s="413">
        <v>58663</v>
      </c>
      <c r="AB3867" s="406">
        <v>1.1319571603268115E-2</v>
      </c>
      <c r="AC3867" s="406">
        <v>1.1291243563484184E-2</v>
      </c>
      <c r="AD3867" s="407">
        <f t="shared" si="129"/>
        <v>0.28328039783930697</v>
      </c>
    </row>
    <row r="3868" spans="20:30" x14ac:dyDescent="0.2">
      <c r="T3868" s="400" t="s">
        <v>36</v>
      </c>
      <c r="U3868" s="413">
        <v>58670</v>
      </c>
      <c r="V3868" s="406">
        <v>1.1276265274983739E-2</v>
      </c>
      <c r="W3868" s="406">
        <v>1.1273662387268148E-2</v>
      </c>
      <c r="X3868" s="407">
        <f t="shared" si="128"/>
        <v>2.6028877155911262E-2</v>
      </c>
      <c r="Z3868" s="400" t="s">
        <v>36</v>
      </c>
      <c r="AA3868" s="413">
        <v>58670</v>
      </c>
      <c r="AB3868" s="406">
        <v>1.1310104236317033E-2</v>
      </c>
      <c r="AC3868" s="406">
        <v>1.1281787940709328E-2</v>
      </c>
      <c r="AD3868" s="407">
        <f t="shared" si="129"/>
        <v>0.28316295607705433</v>
      </c>
    </row>
    <row r="3869" spans="20:30" x14ac:dyDescent="0.2">
      <c r="T3869" s="400" t="s">
        <v>36</v>
      </c>
      <c r="U3869" s="413">
        <v>58677</v>
      </c>
      <c r="V3869" s="406">
        <v>1.1270861870480892E-2</v>
      </c>
      <c r="W3869" s="406">
        <v>1.1267802311801318E-2</v>
      </c>
      <c r="X3869" s="407">
        <f t="shared" si="128"/>
        <v>3.0595586795745255E-2</v>
      </c>
      <c r="Z3869" s="400" t="s">
        <v>36</v>
      </c>
      <c r="AA3869" s="413">
        <v>58677</v>
      </c>
      <c r="AB3869" s="406">
        <v>1.1300673546068184E-2</v>
      </c>
      <c r="AC3869" s="406">
        <v>1.1272368946676409E-2</v>
      </c>
      <c r="AD3869" s="407">
        <f t="shared" si="129"/>
        <v>0.28304599391775626</v>
      </c>
    </row>
    <row r="3870" spans="20:30" x14ac:dyDescent="0.2">
      <c r="T3870" s="400" t="s">
        <v>36</v>
      </c>
      <c r="U3870" s="413">
        <v>58684</v>
      </c>
      <c r="V3870" s="406">
        <v>1.1265475730789029E-2</v>
      </c>
      <c r="W3870" s="406">
        <v>1.1261961713821548E-2</v>
      </c>
      <c r="X3870" s="407">
        <f t="shared" si="128"/>
        <v>3.5140169674808402E-2</v>
      </c>
      <c r="Z3870" s="400" t="s">
        <v>36</v>
      </c>
      <c r="AA3870" s="413">
        <v>58684</v>
      </c>
      <c r="AB3870" s="406">
        <v>1.1291279614523714E-2</v>
      </c>
      <c r="AC3870" s="406">
        <v>1.1262986663236666E-2</v>
      </c>
      <c r="AD3870" s="407">
        <f t="shared" si="129"/>
        <v>0.2829295128704834</v>
      </c>
    </row>
    <row r="3871" spans="20:30" x14ac:dyDescent="0.2">
      <c r="T3871" s="400" t="s">
        <v>36</v>
      </c>
      <c r="U3871" s="413">
        <v>58691</v>
      </c>
      <c r="V3871" s="406">
        <v>1.1260106894449194E-2</v>
      </c>
      <c r="W3871" s="406">
        <v>1.1256140636711315E-2</v>
      </c>
      <c r="X3871" s="407">
        <f t="shared" si="128"/>
        <v>3.9662577378789948E-2</v>
      </c>
      <c r="Z3871" s="400" t="s">
        <v>36</v>
      </c>
      <c r="AA3871" s="413">
        <v>58691</v>
      </c>
      <c r="AB3871" s="406">
        <v>1.128192252365027E-2</v>
      </c>
      <c r="AC3871" s="406">
        <v>1.1253641172298707E-2</v>
      </c>
      <c r="AD3871" s="407">
        <f t="shared" si="129"/>
        <v>0.28281351351563955</v>
      </c>
    </row>
    <row r="3872" spans="20:30" x14ac:dyDescent="0.2">
      <c r="T3872" s="400" t="s">
        <v>36</v>
      </c>
      <c r="U3872" s="413">
        <v>58698</v>
      </c>
      <c r="V3872" s="406">
        <v>1.1254755399968272E-2</v>
      </c>
      <c r="W3872" s="406">
        <v>1.1250339124016242E-2</v>
      </c>
      <c r="X3872" s="407">
        <f t="shared" si="128"/>
        <v>4.4162759520304656E-2</v>
      </c>
      <c r="Z3872" s="400" t="s">
        <v>36</v>
      </c>
      <c r="AA3872" s="413">
        <v>58698</v>
      </c>
      <c r="AB3872" s="406">
        <v>1.1272602355449952E-2</v>
      </c>
      <c r="AC3872" s="406">
        <v>1.1244332555702126E-2</v>
      </c>
      <c r="AD3872" s="407">
        <f t="shared" si="129"/>
        <v>0.28269799747826163</v>
      </c>
    </row>
    <row r="3873" spans="20:30" x14ac:dyDescent="0.2">
      <c r="T3873" s="400" t="s">
        <v>36</v>
      </c>
      <c r="U3873" s="413">
        <v>58705</v>
      </c>
      <c r="V3873" s="406">
        <v>1.1249421285899237E-2</v>
      </c>
      <c r="W3873" s="406">
        <v>1.124455721913073E-2</v>
      </c>
      <c r="X3873" s="407">
        <f t="shared" si="128"/>
        <v>4.8640667685076466E-2</v>
      </c>
      <c r="Z3873" s="400" t="s">
        <v>36</v>
      </c>
      <c r="AA3873" s="413">
        <v>58705</v>
      </c>
      <c r="AB3873" s="406">
        <v>1.1263319191878094E-2</v>
      </c>
      <c r="AC3873" s="406">
        <v>1.1235060895355817E-2</v>
      </c>
      <c r="AD3873" s="407">
        <f t="shared" si="129"/>
        <v>0.28258296522276971</v>
      </c>
    </row>
    <row r="3874" spans="20:30" x14ac:dyDescent="0.2">
      <c r="T3874" s="400" t="s">
        <v>36</v>
      </c>
      <c r="U3874" s="413">
        <v>58712</v>
      </c>
      <c r="V3874" s="406">
        <v>1.1244104590748713E-2</v>
      </c>
      <c r="W3874" s="406">
        <v>1.1238794965565317E-2</v>
      </c>
      <c r="X3874" s="407">
        <f t="shared" si="128"/>
        <v>5.309625183396588E-2</v>
      </c>
      <c r="Z3874" s="400" t="s">
        <v>36</v>
      </c>
      <c r="AA3874" s="413">
        <v>58712</v>
      </c>
      <c r="AB3874" s="406">
        <v>1.1254073114971317E-2</v>
      </c>
      <c r="AC3874" s="406">
        <v>1.1225826273099079E-2</v>
      </c>
      <c r="AD3874" s="407">
        <f t="shared" si="129"/>
        <v>0.28246841872237721</v>
      </c>
    </row>
    <row r="3875" spans="20:30" x14ac:dyDescent="0.2">
      <c r="T3875" s="400" t="s">
        <v>36</v>
      </c>
      <c r="U3875" s="413">
        <v>58719</v>
      </c>
      <c r="V3875" s="406">
        <v>1.1238805353046586E-2</v>
      </c>
      <c r="W3875" s="406">
        <v>1.1233052406749348E-2</v>
      </c>
      <c r="X3875" s="407">
        <f t="shared" si="128"/>
        <v>5.7529462972379791E-2</v>
      </c>
      <c r="Z3875" s="400" t="s">
        <v>36</v>
      </c>
      <c r="AA3875" s="413">
        <v>58719</v>
      </c>
      <c r="AB3875" s="406">
        <v>1.1244864206638613E-2</v>
      </c>
      <c r="AC3875" s="406">
        <v>1.1216628770852499E-2</v>
      </c>
      <c r="AD3875" s="407">
        <f t="shared" si="129"/>
        <v>0.28235435786113511</v>
      </c>
    </row>
    <row r="3876" spans="20:30" x14ac:dyDescent="0.2">
      <c r="T3876" s="400" t="s">
        <v>36</v>
      </c>
      <c r="U3876" s="413">
        <v>58726</v>
      </c>
      <c r="V3876" s="406">
        <v>1.1233523611322491E-2</v>
      </c>
      <c r="W3876" s="406">
        <v>1.1227329586146728E-2</v>
      </c>
      <c r="X3876" s="407">
        <f t="shared" si="128"/>
        <v>6.1940251757635484E-2</v>
      </c>
      <c r="Z3876" s="400" t="s">
        <v>36</v>
      </c>
      <c r="AA3876" s="413">
        <v>58726</v>
      </c>
      <c r="AB3876" s="406">
        <v>1.1235692548904759E-2</v>
      </c>
      <c r="AC3876" s="406">
        <v>1.1207468470478351E-2</v>
      </c>
      <c r="AD3876" s="407">
        <f t="shared" si="129"/>
        <v>0.28224078426408034</v>
      </c>
    </row>
    <row r="3877" spans="20:30" x14ac:dyDescent="0.2">
      <c r="T3877" s="400" t="s">
        <v>36</v>
      </c>
      <c r="U3877" s="413">
        <v>58733</v>
      </c>
      <c r="V3877" s="406">
        <v>1.1228259404106445E-2</v>
      </c>
      <c r="W3877" s="406">
        <v>1.1221626547256575E-2</v>
      </c>
      <c r="X3877" s="407">
        <f t="shared" si="128"/>
        <v>6.6328568498700419E-2</v>
      </c>
      <c r="Z3877" s="400" t="s">
        <v>36</v>
      </c>
      <c r="AA3877" s="413">
        <v>58733</v>
      </c>
      <c r="AB3877" s="406">
        <v>1.1226558223771691E-2</v>
      </c>
      <c r="AC3877" s="406">
        <v>1.119834545381606E-2</v>
      </c>
      <c r="AD3877" s="407">
        <f t="shared" si="129"/>
        <v>0.28212769955631922</v>
      </c>
    </row>
    <row r="3878" spans="20:30" x14ac:dyDescent="0.2">
      <c r="T3878" s="400" t="s">
        <v>36</v>
      </c>
      <c r="U3878" s="413">
        <v>58740</v>
      </c>
      <c r="V3878" s="406">
        <v>1.1223012769939816E-2</v>
      </c>
      <c r="W3878" s="406">
        <v>1.1215943333461664E-2</v>
      </c>
      <c r="X3878" s="407">
        <f t="shared" si="128"/>
        <v>7.0694364781524049E-2</v>
      </c>
      <c r="Z3878" s="400" t="s">
        <v>36</v>
      </c>
      <c r="AA3878" s="413">
        <v>58740</v>
      </c>
      <c r="AB3878" s="406">
        <v>1.1217461313171416E-2</v>
      </c>
      <c r="AC3878" s="406">
        <v>1.1189259802797629E-2</v>
      </c>
      <c r="AD3878" s="407">
        <f t="shared" si="129"/>
        <v>0.28201510373786903</v>
      </c>
    </row>
    <row r="3879" spans="20:30" x14ac:dyDescent="0.2">
      <c r="T3879" s="400" t="s">
        <v>36</v>
      </c>
      <c r="U3879" s="413">
        <v>58747</v>
      </c>
      <c r="V3879" s="406">
        <v>1.1217783747329202E-2</v>
      </c>
      <c r="W3879" s="406">
        <v>1.1210279988307341E-2</v>
      </c>
      <c r="X3879" s="407">
        <f t="shared" si="128"/>
        <v>7.5037590218617056E-2</v>
      </c>
      <c r="Z3879" s="400" t="s">
        <v>36</v>
      </c>
      <c r="AA3879" s="413">
        <v>58747</v>
      </c>
      <c r="AB3879" s="406">
        <v>1.1208401899140449E-2</v>
      </c>
      <c r="AC3879" s="406">
        <v>1.118021159927385E-2</v>
      </c>
      <c r="AD3879" s="407">
        <f t="shared" si="129"/>
        <v>0.28190299866599422</v>
      </c>
    </row>
    <row r="3880" spans="20:30" x14ac:dyDescent="0.2">
      <c r="T3880" s="400" t="s">
        <v>36</v>
      </c>
      <c r="U3880" s="413">
        <v>58754</v>
      </c>
      <c r="V3880" s="406">
        <v>1.1212572374792888E-2</v>
      </c>
      <c r="W3880" s="406">
        <v>1.1204636555199717E-2</v>
      </c>
      <c r="X3880" s="407">
        <f t="shared" si="128"/>
        <v>7.9358195931716891E-2</v>
      </c>
      <c r="Z3880" s="400" t="s">
        <v>36</v>
      </c>
      <c r="AA3880" s="413">
        <v>58754</v>
      </c>
      <c r="AB3880" s="406">
        <v>1.1199380063622488E-2</v>
      </c>
      <c r="AC3880" s="406">
        <v>1.1171200925118772E-2</v>
      </c>
      <c r="AD3880" s="407">
        <f t="shared" si="129"/>
        <v>0.28179138503715145</v>
      </c>
    </row>
    <row r="3881" spans="20:30" x14ac:dyDescent="0.2">
      <c r="T3881" s="400" t="s">
        <v>36</v>
      </c>
      <c r="U3881" s="413">
        <v>58761</v>
      </c>
      <c r="V3881" s="406">
        <v>1.1207378690895308E-2</v>
      </c>
      <c r="W3881" s="406">
        <v>1.1199013077625894E-2</v>
      </c>
      <c r="X3881" s="407">
        <f t="shared" si="128"/>
        <v>8.3656132694141794E-2</v>
      </c>
      <c r="Z3881" s="400" t="s">
        <v>36</v>
      </c>
      <c r="AA3881" s="413">
        <v>58761</v>
      </c>
      <c r="AB3881" s="406">
        <v>1.1190395888607374E-2</v>
      </c>
      <c r="AC3881" s="406">
        <v>1.1162227862229375E-2</v>
      </c>
      <c r="AD3881" s="407">
        <f t="shared" si="129"/>
        <v>0.28168026377999034</v>
      </c>
    </row>
    <row r="3882" spans="20:30" x14ac:dyDescent="0.2">
      <c r="T3882" s="400" t="s">
        <v>36</v>
      </c>
      <c r="U3882" s="413">
        <v>58768</v>
      </c>
      <c r="V3882" s="406">
        <v>1.1202202734131653E-2</v>
      </c>
      <c r="W3882" s="406">
        <v>1.1193409599038542E-2</v>
      </c>
      <c r="X3882" s="407">
        <f t="shared" si="128"/>
        <v>8.7931350931103047E-2</v>
      </c>
      <c r="Z3882" s="400" t="s">
        <v>36</v>
      </c>
      <c r="AA3882" s="413">
        <v>58768</v>
      </c>
      <c r="AB3882" s="406">
        <v>1.1181449456108532E-2</v>
      </c>
      <c r="AC3882" s="406">
        <v>1.1153292492456574E-2</v>
      </c>
      <c r="AD3882" s="407">
        <f t="shared" si="129"/>
        <v>0.28156963651958244</v>
      </c>
    </row>
    <row r="3883" spans="20:30" x14ac:dyDescent="0.2">
      <c r="T3883" s="400" t="s">
        <v>36</v>
      </c>
      <c r="U3883" s="413">
        <v>58775</v>
      </c>
      <c r="V3883" s="406">
        <v>1.1197044543043272E-2</v>
      </c>
      <c r="W3883" s="406">
        <v>1.1187826162890062E-2</v>
      </c>
      <c r="X3883" s="407">
        <f t="shared" si="128"/>
        <v>9.2183801532093324E-2</v>
      </c>
      <c r="Z3883" s="400" t="s">
        <v>36</v>
      </c>
      <c r="AA3883" s="413">
        <v>58775</v>
      </c>
      <c r="AB3883" s="406">
        <v>1.1172540848069455E-2</v>
      </c>
      <c r="AC3883" s="406">
        <v>1.1144394897697429E-2</v>
      </c>
      <c r="AD3883" s="407">
        <f t="shared" si="129"/>
        <v>0.28145950372026118</v>
      </c>
    </row>
    <row r="3884" spans="20:30" x14ac:dyDescent="0.2">
      <c r="T3884" s="400" t="s">
        <v>36</v>
      </c>
      <c r="U3884" s="413">
        <v>58782</v>
      </c>
      <c r="V3884" s="406">
        <v>1.1191904156159971E-2</v>
      </c>
      <c r="W3884" s="406">
        <v>1.118226281265613E-2</v>
      </c>
      <c r="X3884" s="407">
        <f t="shared" si="128"/>
        <v>9.6413435038411599E-2</v>
      </c>
      <c r="Z3884" s="400" t="s">
        <v>36</v>
      </c>
      <c r="AA3884" s="413">
        <v>58782</v>
      </c>
      <c r="AB3884" s="406">
        <v>1.1163670146480101E-2</v>
      </c>
      <c r="AC3884" s="406">
        <v>1.1135535159802605E-2</v>
      </c>
      <c r="AD3884" s="407">
        <f t="shared" si="129"/>
        <v>0.28134986677495755</v>
      </c>
    </row>
    <row r="3885" spans="20:30" x14ac:dyDescent="0.2">
      <c r="T3885" s="400" t="s">
        <v>36</v>
      </c>
      <c r="U3885" s="413">
        <v>58789</v>
      </c>
      <c r="V3885" s="406">
        <v>1.1186781612000013E-2</v>
      </c>
      <c r="W3885" s="406">
        <v>1.1176719591800876E-2</v>
      </c>
      <c r="X3885" s="407">
        <f t="shared" si="128"/>
        <v>0.1006202019913742</v>
      </c>
      <c r="Z3885" s="400" t="s">
        <v>36</v>
      </c>
      <c r="AA3885" s="413">
        <v>58789</v>
      </c>
      <c r="AB3885" s="406">
        <v>1.1154837433365292E-2</v>
      </c>
      <c r="AC3885" s="406">
        <v>1.1126713360680846E-2</v>
      </c>
      <c r="AD3885" s="407">
        <f t="shared" si="129"/>
        <v>0.28124072684446166</v>
      </c>
    </row>
    <row r="3886" spans="20:30" x14ac:dyDescent="0.2">
      <c r="T3886" s="400" t="s">
        <v>36</v>
      </c>
      <c r="U3886" s="413">
        <v>58796</v>
      </c>
      <c r="V3886" s="406">
        <v>1.1181676949104614E-2</v>
      </c>
      <c r="W3886" s="406">
        <v>1.1171196543753346E-2</v>
      </c>
      <c r="X3886" s="407">
        <f t="shared" si="128"/>
        <v>0.10480405351268388</v>
      </c>
      <c r="Z3886" s="400" t="s">
        <v>36</v>
      </c>
      <c r="AA3886" s="413">
        <v>58796</v>
      </c>
      <c r="AB3886" s="406">
        <v>1.1146042790633495E-2</v>
      </c>
      <c r="AC3886" s="406">
        <v>1.1117929582205791E-2</v>
      </c>
      <c r="AD3886" s="407">
        <f t="shared" si="129"/>
        <v>0.28113208427703662</v>
      </c>
    </row>
    <row r="3887" spans="20:30" x14ac:dyDescent="0.2">
      <c r="T3887" s="400" t="s">
        <v>36</v>
      </c>
      <c r="U3887" s="413">
        <v>58803</v>
      </c>
      <c r="V3887" s="406">
        <v>1.117659020596894E-2</v>
      </c>
      <c r="W3887" s="406">
        <v>1.116569371202422E-2</v>
      </c>
      <c r="X3887" s="407">
        <f t="shared" si="128"/>
        <v>0.10896493944720018</v>
      </c>
      <c r="Z3887" s="400" t="s">
        <v>36</v>
      </c>
      <c r="AA3887" s="413">
        <v>58803</v>
      </c>
      <c r="AB3887" s="406">
        <v>1.113728630033281E-2</v>
      </c>
      <c r="AC3887" s="406">
        <v>1.1109183906228217E-2</v>
      </c>
      <c r="AD3887" s="407">
        <f t="shared" si="129"/>
        <v>0.28102394104593043</v>
      </c>
    </row>
    <row r="3888" spans="20:30" x14ac:dyDescent="0.2">
      <c r="T3888" s="400" t="s">
        <v>36</v>
      </c>
      <c r="U3888" s="413">
        <v>58810</v>
      </c>
      <c r="V3888" s="406">
        <v>1.1158419558673655E-2</v>
      </c>
      <c r="W3888" s="406">
        <v>1.1147122542134234E-2</v>
      </c>
      <c r="X3888" s="407">
        <f t="shared" si="128"/>
        <v>0.11297016539421265</v>
      </c>
      <c r="Z3888" s="400" t="s">
        <v>36</v>
      </c>
      <c r="AA3888" s="413">
        <v>58810</v>
      </c>
      <c r="AB3888" s="406">
        <v>1.1115516557266836E-2</v>
      </c>
      <c r="AC3888" s="406">
        <v>1.1087457873111077E-2</v>
      </c>
      <c r="AD3888" s="407">
        <f t="shared" si="129"/>
        <v>0.28058684155759028</v>
      </c>
    </row>
    <row r="3889" spans="20:30" x14ac:dyDescent="0.2">
      <c r="T3889" s="400" t="s">
        <v>36</v>
      </c>
      <c r="U3889" s="413">
        <v>58817</v>
      </c>
      <c r="V3889" s="406">
        <v>1.1135961150572684E-2</v>
      </c>
      <c r="W3889" s="406">
        <v>1.1124271415317114E-2</v>
      </c>
      <c r="X3889" s="407">
        <f t="shared" si="128"/>
        <v>0.1168973525557046</v>
      </c>
      <c r="Z3889" s="400" t="s">
        <v>36</v>
      </c>
      <c r="AA3889" s="413">
        <v>58817</v>
      </c>
      <c r="AB3889" s="406">
        <v>1.1089505896942681E-2</v>
      </c>
      <c r="AC3889" s="406">
        <v>1.1061501705206173E-2</v>
      </c>
      <c r="AD3889" s="407">
        <f t="shared" si="129"/>
        <v>0.28004191736508488</v>
      </c>
    </row>
    <row r="3890" spans="20:30" x14ac:dyDescent="0.2">
      <c r="T3890" s="400" t="s">
        <v>36</v>
      </c>
      <c r="U3890" s="413">
        <v>58824</v>
      </c>
      <c r="V3890" s="406">
        <v>1.1130942148666167E-2</v>
      </c>
      <c r="W3890" s="406">
        <v>1.1118844361862433E-2</v>
      </c>
      <c r="X3890" s="407">
        <f t="shared" si="128"/>
        <v>0.1209778680373412</v>
      </c>
      <c r="Z3890" s="400" t="s">
        <v>36</v>
      </c>
      <c r="AA3890" s="413">
        <v>58824</v>
      </c>
      <c r="AB3890" s="406">
        <v>1.1080887966537929E-2</v>
      </c>
      <c r="AC3890" s="406">
        <v>1.1052894409664657E-2</v>
      </c>
      <c r="AD3890" s="407">
        <f t="shared" si="129"/>
        <v>0.27993556873271919</v>
      </c>
    </row>
    <row r="3891" spans="20:30" x14ac:dyDescent="0.2">
      <c r="T3891" s="400" t="s">
        <v>36</v>
      </c>
      <c r="U3891" s="413">
        <v>58831</v>
      </c>
      <c r="V3891" s="406">
        <v>1.1125941171267867E-2</v>
      </c>
      <c r="W3891" s="406">
        <v>1.1113437642825108E-2</v>
      </c>
      <c r="X3891" s="407">
        <f t="shared" si="128"/>
        <v>0.12503528442758816</v>
      </c>
      <c r="Z3891" s="400" t="s">
        <v>36</v>
      </c>
      <c r="AA3891" s="413">
        <v>58831</v>
      </c>
      <c r="AB3891" s="406">
        <v>1.1072308411316335E-2</v>
      </c>
      <c r="AC3891" s="406">
        <v>1.1044325439150231E-2</v>
      </c>
      <c r="AD3891" s="407">
        <f t="shared" si="129"/>
        <v>0.27982972166103875</v>
      </c>
    </row>
    <row r="3892" spans="20:30" x14ac:dyDescent="0.2">
      <c r="T3892" s="400" t="s">
        <v>36</v>
      </c>
      <c r="U3892" s="413">
        <v>58838</v>
      </c>
      <c r="V3892" s="406">
        <v>1.1120958256779058E-2</v>
      </c>
      <c r="W3892" s="406">
        <v>1.110805130157348E-2</v>
      </c>
      <c r="X3892" s="407">
        <f t="shared" si="128"/>
        <v>0.12906955205577858</v>
      </c>
      <c r="Z3892" s="400" t="s">
        <v>36</v>
      </c>
      <c r="AA3892" s="413">
        <v>58838</v>
      </c>
      <c r="AB3892" s="406">
        <v>1.1063767313055105E-2</v>
      </c>
      <c r="AC3892" s="406">
        <v>1.1035794875301192E-2</v>
      </c>
      <c r="AD3892" s="407">
        <f t="shared" si="129"/>
        <v>0.27972437753912349</v>
      </c>
    </row>
    <row r="3893" spans="20:30" x14ac:dyDescent="0.2">
      <c r="T3893" s="400" t="s">
        <v>36</v>
      </c>
      <c r="U3893" s="413">
        <v>58845</v>
      </c>
      <c r="V3893" s="406">
        <v>1.1115993443670683E-2</v>
      </c>
      <c r="W3893" s="406">
        <v>1.1102685381406656E-2</v>
      </c>
      <c r="X3893" s="407">
        <f t="shared" si="128"/>
        <v>0.13308062264027337</v>
      </c>
      <c r="Z3893" s="400" t="s">
        <v>36</v>
      </c>
      <c r="AA3893" s="413">
        <v>58845</v>
      </c>
      <c r="AB3893" s="406">
        <v>1.1055264753531637E-2</v>
      </c>
      <c r="AC3893" s="406">
        <v>1.1027302799802331E-2</v>
      </c>
      <c r="AD3893" s="407">
        <f t="shared" si="129"/>
        <v>0.27961953729305555</v>
      </c>
    </row>
    <row r="3894" spans="20:30" x14ac:dyDescent="0.2">
      <c r="T3894" s="400" t="s">
        <v>36</v>
      </c>
      <c r="U3894" s="413">
        <v>58852</v>
      </c>
      <c r="V3894" s="406">
        <v>1.1111046770320879E-2</v>
      </c>
      <c r="W3894" s="406">
        <v>1.1097339925692989E-2</v>
      </c>
      <c r="X3894" s="407">
        <f t="shared" si="128"/>
        <v>0.1370684462789068</v>
      </c>
      <c r="Z3894" s="400" t="s">
        <v>36</v>
      </c>
      <c r="AA3894" s="413">
        <v>58852</v>
      </c>
      <c r="AB3894" s="406">
        <v>1.1046800814476801E-2</v>
      </c>
      <c r="AC3894" s="406">
        <v>1.1018849294257178E-2</v>
      </c>
      <c r="AD3894" s="407">
        <f t="shared" si="129"/>
        <v>0.27951520219622605</v>
      </c>
    </row>
    <row r="3895" spans="20:30" x14ac:dyDescent="0.2">
      <c r="T3895" s="400" t="s">
        <v>36</v>
      </c>
      <c r="U3895" s="413">
        <v>58859</v>
      </c>
      <c r="V3895" s="406">
        <v>1.1106118275188854E-2</v>
      </c>
      <c r="W3895" s="406">
        <v>1.1092014977789295E-2</v>
      </c>
      <c r="X3895" s="407">
        <f t="shared" si="128"/>
        <v>0.14103297399559525</v>
      </c>
      <c r="Z3895" s="400" t="s">
        <v>36</v>
      </c>
      <c r="AA3895" s="413">
        <v>58859</v>
      </c>
      <c r="AB3895" s="406">
        <v>1.1038375577656198E-2</v>
      </c>
      <c r="AC3895" s="406">
        <v>1.1010434440350304E-2</v>
      </c>
      <c r="AD3895" s="407">
        <f t="shared" si="129"/>
        <v>0.27941137305894159</v>
      </c>
    </row>
    <row r="3896" spans="20:30" x14ac:dyDescent="0.2">
      <c r="T3896" s="400" t="s">
        <v>36</v>
      </c>
      <c r="U3896" s="413">
        <v>58866</v>
      </c>
      <c r="V3896" s="406">
        <v>1.1101207996652738E-2</v>
      </c>
      <c r="W3896" s="406">
        <v>1.1086710581029193E-2</v>
      </c>
      <c r="X3896" s="407">
        <f t="shared" si="128"/>
        <v>0.14497415623544729</v>
      </c>
      <c r="Z3896" s="400" t="s">
        <v>36</v>
      </c>
      <c r="AA3896" s="413">
        <v>58866</v>
      </c>
      <c r="AB3896" s="406">
        <v>1.1029989124846935E-2</v>
      </c>
      <c r="AC3896" s="406">
        <v>1.1002058319743057E-2</v>
      </c>
      <c r="AD3896" s="407">
        <f t="shared" si="129"/>
        <v>0.27930805103878326</v>
      </c>
    </row>
    <row r="3897" spans="20:30" x14ac:dyDescent="0.2">
      <c r="T3897" s="400" t="s">
        <v>36</v>
      </c>
      <c r="U3897" s="413">
        <v>58873</v>
      </c>
      <c r="V3897" s="406">
        <v>1.109631597319502E-2</v>
      </c>
      <c r="W3897" s="406">
        <v>1.1081426778711751E-2</v>
      </c>
      <c r="X3897" s="407">
        <f t="shared" si="128"/>
        <v>0.148891944832686</v>
      </c>
      <c r="Z3897" s="400" t="s">
        <v>36</v>
      </c>
      <c r="AA3897" s="413">
        <v>58873</v>
      </c>
      <c r="AB3897" s="406">
        <v>1.1021641537779965E-2</v>
      </c>
      <c r="AC3897" s="406">
        <v>1.0993721014085354E-2</v>
      </c>
      <c r="AD3897" s="407">
        <f t="shared" si="129"/>
        <v>0.27920523694610966</v>
      </c>
    </row>
    <row r="3898" spans="20:30" x14ac:dyDescent="0.2">
      <c r="T3898" s="400" t="s">
        <v>36</v>
      </c>
      <c r="U3898" s="413">
        <v>58880</v>
      </c>
      <c r="V3898" s="406">
        <v>1.109144224318224E-2</v>
      </c>
      <c r="W3898" s="406">
        <v>1.1076163614263168E-2</v>
      </c>
      <c r="X3898" s="407">
        <f t="shared" si="128"/>
        <v>0.15278628919071849</v>
      </c>
      <c r="Z3898" s="400" t="s">
        <v>36</v>
      </c>
      <c r="AA3898" s="413">
        <v>58880</v>
      </c>
      <c r="AB3898" s="406">
        <v>1.1013332898243893E-2</v>
      </c>
      <c r="AC3898" s="406">
        <v>1.0985422604992164E-2</v>
      </c>
      <c r="AD3898" s="407">
        <f t="shared" si="129"/>
        <v>0.27910293251729235</v>
      </c>
    </row>
    <row r="3899" spans="20:30" x14ac:dyDescent="0.2">
      <c r="T3899" s="400" t="s">
        <v>36</v>
      </c>
      <c r="U3899" s="413">
        <v>58887</v>
      </c>
      <c r="V3899" s="406">
        <v>1.1086586845061976E-2</v>
      </c>
      <c r="W3899" s="406">
        <v>1.1070921130936025E-2</v>
      </c>
      <c r="X3899" s="407">
        <f t="shared" si="128"/>
        <v>0.15665714125950858</v>
      </c>
      <c r="Z3899" s="400" t="s">
        <v>36</v>
      </c>
      <c r="AA3899" s="413">
        <v>58887</v>
      </c>
      <c r="AB3899" s="406">
        <v>1.1005063287957849E-2</v>
      </c>
      <c r="AC3899" s="406">
        <v>1.097716317417104E-2</v>
      </c>
      <c r="AD3899" s="407">
        <f t="shared" si="129"/>
        <v>0.27900113786808944</v>
      </c>
    </row>
    <row r="3900" spans="20:30" x14ac:dyDescent="0.2">
      <c r="T3900" s="400" t="s">
        <v>36</v>
      </c>
      <c r="U3900" s="413">
        <v>58894</v>
      </c>
      <c r="V3900" s="406">
        <v>1.1081749817247218E-2</v>
      </c>
      <c r="W3900" s="406">
        <v>1.1065699372133513E-2</v>
      </c>
      <c r="X3900" s="407">
        <f t="shared" si="128"/>
        <v>0.16050445113704667</v>
      </c>
      <c r="Z3900" s="400" t="s">
        <v>36</v>
      </c>
      <c r="AA3900" s="413">
        <v>58894</v>
      </c>
      <c r="AB3900" s="406">
        <v>1.0996832788722108E-2</v>
      </c>
      <c r="AC3900" s="406">
        <v>1.0968942803237038E-2</v>
      </c>
      <c r="AD3900" s="407">
        <f t="shared" si="129"/>
        <v>0.27889985485069979</v>
      </c>
    </row>
    <row r="3901" spans="20:30" x14ac:dyDescent="0.2">
      <c r="T3901" s="400" t="s">
        <v>36</v>
      </c>
      <c r="U3901" s="413">
        <v>58901</v>
      </c>
      <c r="V3901" s="406">
        <v>1.1076931198173958E-2</v>
      </c>
      <c r="W3901" s="406">
        <v>1.1060498381200804E-2</v>
      </c>
      <c r="X3901" s="407">
        <f t="shared" si="128"/>
        <v>0.1643281697315431</v>
      </c>
      <c r="Z3901" s="400" t="s">
        <v>36</v>
      </c>
      <c r="AA3901" s="413">
        <v>58901</v>
      </c>
      <c r="AB3901" s="406">
        <v>1.0988641482267301E-2</v>
      </c>
      <c r="AC3901" s="406">
        <v>1.0960761573862913E-2</v>
      </c>
      <c r="AD3901" s="407">
        <f t="shared" si="129"/>
        <v>0.27879908404387921</v>
      </c>
    </row>
    <row r="3902" spans="20:30" x14ac:dyDescent="0.2">
      <c r="T3902" s="400" t="s">
        <v>36</v>
      </c>
      <c r="U3902" s="413">
        <v>58908</v>
      </c>
      <c r="V3902" s="406">
        <v>1.1072131026255098E-2</v>
      </c>
      <c r="W3902" s="406">
        <v>1.105531820141366E-2</v>
      </c>
      <c r="X3902" s="407">
        <f t="shared" si="128"/>
        <v>0.16812824841437937</v>
      </c>
      <c r="Z3902" s="400" t="s">
        <v>36</v>
      </c>
      <c r="AA3902" s="413">
        <v>58908</v>
      </c>
      <c r="AB3902" s="406">
        <v>1.0980489450381971E-2</v>
      </c>
      <c r="AC3902" s="406">
        <v>1.0952619567698297E-2</v>
      </c>
      <c r="AD3902" s="407">
        <f t="shared" si="129"/>
        <v>0.2786988268367423</v>
      </c>
    </row>
    <row r="3903" spans="20:30" x14ac:dyDescent="0.2">
      <c r="T3903" s="400" t="s">
        <v>36</v>
      </c>
      <c r="U3903" s="413">
        <v>58915</v>
      </c>
      <c r="V3903" s="406">
        <v>1.1067349339903403E-2</v>
      </c>
      <c r="W3903" s="406">
        <v>1.1050158876198203E-2</v>
      </c>
      <c r="X3903" s="407">
        <f t="shared" si="128"/>
        <v>0.17190463705199499</v>
      </c>
      <c r="Z3903" s="400" t="s">
        <v>36</v>
      </c>
      <c r="AA3903" s="413">
        <v>58915</v>
      </c>
      <c r="AB3903" s="406">
        <v>1.0972376774785041E-2</v>
      </c>
      <c r="AC3903" s="406">
        <v>1.0944516866392655E-2</v>
      </c>
      <c r="AD3903" s="407">
        <f t="shared" si="129"/>
        <v>0.27859908392385491</v>
      </c>
    </row>
    <row r="3904" spans="20:30" x14ac:dyDescent="0.2">
      <c r="T3904" s="400" t="s">
        <v>36</v>
      </c>
      <c r="U3904" s="413">
        <v>58922</v>
      </c>
      <c r="V3904" s="406">
        <v>1.1062586177578243E-2</v>
      </c>
      <c r="W3904" s="406">
        <v>1.1045020448841937E-2</v>
      </c>
      <c r="X3904" s="407">
        <f t="shared" si="128"/>
        <v>0.1756572873630631</v>
      </c>
      <c r="Z3904" s="400" t="s">
        <v>36</v>
      </c>
      <c r="AA3904" s="413">
        <v>58922</v>
      </c>
      <c r="AB3904" s="406">
        <v>1.0964303537276725E-2</v>
      </c>
      <c r="AC3904" s="406">
        <v>1.093645355160729E-2</v>
      </c>
      <c r="AD3904" s="407">
        <f t="shared" si="129"/>
        <v>0.2784998566943489</v>
      </c>
    </row>
    <row r="3905" spans="20:30" x14ac:dyDescent="0.2">
      <c r="T3905" s="400" t="s">
        <v>36</v>
      </c>
      <c r="U3905" s="413">
        <v>58929</v>
      </c>
      <c r="V3905" s="406">
        <v>1.1057841577646055E-2</v>
      </c>
      <c r="W3905" s="406">
        <v>1.1039902962689916E-2</v>
      </c>
      <c r="X3905" s="407">
        <f t="shared" si="128"/>
        <v>0.17938614956138424</v>
      </c>
      <c r="Z3905" s="400" t="s">
        <v>36</v>
      </c>
      <c r="AA3905" s="413">
        <v>58929</v>
      </c>
      <c r="AB3905" s="406">
        <v>1.0956269819575853E-2</v>
      </c>
      <c r="AC3905" s="406">
        <v>1.0928429704968427E-2</v>
      </c>
      <c r="AD3905" s="407">
        <f t="shared" si="129"/>
        <v>0.27840114607425442</v>
      </c>
    </row>
    <row r="3906" spans="20:30" x14ac:dyDescent="0.2">
      <c r="T3906" s="400" t="s">
        <v>36</v>
      </c>
      <c r="U3906" s="413">
        <v>58936</v>
      </c>
      <c r="V3906" s="406">
        <v>1.1053115578566001E-2</v>
      </c>
      <c r="W3906" s="406">
        <v>1.103480646113362E-2</v>
      </c>
      <c r="X3906" s="407">
        <f t="shared" si="128"/>
        <v>0.18309117432380867</v>
      </c>
      <c r="Z3906" s="400" t="s">
        <v>36</v>
      </c>
      <c r="AA3906" s="413">
        <v>58936</v>
      </c>
      <c r="AB3906" s="406">
        <v>1.0948275703482373E-2</v>
      </c>
      <c r="AC3906" s="406">
        <v>1.0920445408171831E-2</v>
      </c>
      <c r="AD3906" s="407">
        <f t="shared" si="129"/>
        <v>0.27830295310542902</v>
      </c>
    </row>
    <row r="3907" spans="20:30" x14ac:dyDescent="0.2">
      <c r="T3907" s="400" t="s">
        <v>36</v>
      </c>
      <c r="U3907" s="413">
        <v>58943</v>
      </c>
      <c r="V3907" s="406">
        <v>1.1048408218774152E-2</v>
      </c>
      <c r="W3907" s="406">
        <v>1.1029730987448827E-2</v>
      </c>
      <c r="X3907" s="407">
        <f t="shared" si="128"/>
        <v>0.18677231325325144</v>
      </c>
      <c r="Z3907" s="400" t="s">
        <v>36</v>
      </c>
      <c r="AA3907" s="413">
        <v>58943</v>
      </c>
      <c r="AB3907" s="406">
        <v>1.0940321270715229E-2</v>
      </c>
      <c r="AC3907" s="406">
        <v>1.0912500742843832E-2</v>
      </c>
      <c r="AD3907" s="407">
        <f t="shared" si="129"/>
        <v>0.27820527871397216</v>
      </c>
    </row>
    <row r="3908" spans="20:30" x14ac:dyDescent="0.2">
      <c r="T3908" s="400" t="s">
        <v>36</v>
      </c>
      <c r="U3908" s="413">
        <v>58950</v>
      </c>
      <c r="V3908" s="406">
        <v>1.1043719536648634E-2</v>
      </c>
      <c r="W3908" s="406">
        <v>1.1024676585015419E-2</v>
      </c>
      <c r="X3908" s="407">
        <f t="shared" si="128"/>
        <v>0.19042951633215302</v>
      </c>
      <c r="Z3908" s="400" t="s">
        <v>36</v>
      </c>
      <c r="AA3908" s="413">
        <v>58950</v>
      </c>
      <c r="AB3908" s="406">
        <v>1.0932406603074284E-2</v>
      </c>
      <c r="AC3908" s="406">
        <v>1.0904595790645389E-2</v>
      </c>
      <c r="AD3908" s="407">
        <f t="shared" si="129"/>
        <v>0.27810812428894632</v>
      </c>
    </row>
    <row r="3909" spans="20:30" x14ac:dyDescent="0.2">
      <c r="T3909" s="400" t="s">
        <v>36</v>
      </c>
      <c r="U3909" s="413">
        <v>58957</v>
      </c>
      <c r="V3909" s="406">
        <v>1.1039049570625343E-2</v>
      </c>
      <c r="W3909" s="406">
        <v>1.1019643297178453E-2</v>
      </c>
      <c r="X3909" s="407">
        <f t="shared" si="128"/>
        <v>0.19406273446889721</v>
      </c>
      <c r="Z3909" s="400" t="s">
        <v>36</v>
      </c>
      <c r="AA3909" s="413">
        <v>58957</v>
      </c>
      <c r="AB3909" s="406">
        <v>1.0924531782278238E-2</v>
      </c>
      <c r="AC3909" s="406">
        <v>1.0896730633214169E-2</v>
      </c>
      <c r="AD3909" s="407">
        <f t="shared" si="129"/>
        <v>0.27801149064069286</v>
      </c>
    </row>
    <row r="3910" spans="20:30" x14ac:dyDescent="0.2">
      <c r="T3910" s="400" t="s">
        <v>36</v>
      </c>
      <c r="U3910" s="413">
        <v>58964</v>
      </c>
      <c r="V3910" s="406">
        <v>1.1034398359163516E-2</v>
      </c>
      <c r="W3910" s="406">
        <v>1.1014631167260012E-2</v>
      </c>
      <c r="X3910" s="407">
        <f t="shared" si="128"/>
        <v>0.197671919035039</v>
      </c>
      <c r="Z3910" s="400" t="s">
        <v>36</v>
      </c>
      <c r="AA3910" s="413">
        <v>58964</v>
      </c>
      <c r="AB3910" s="406">
        <v>1.0916696890115395E-2</v>
      </c>
      <c r="AC3910" s="406">
        <v>1.0888905352222721E-2</v>
      </c>
      <c r="AD3910" s="407">
        <f t="shared" si="129"/>
        <v>0.27791537892674079</v>
      </c>
    </row>
    <row r="3911" spans="20:30" x14ac:dyDescent="0.2">
      <c r="T3911" s="400" t="s">
        <v>36</v>
      </c>
      <c r="U3911" s="413">
        <v>58971</v>
      </c>
      <c r="V3911" s="406">
        <v>1.1029765940641255E-2</v>
      </c>
      <c r="W3911" s="406">
        <v>1.1009640238616804E-2</v>
      </c>
      <c r="X3911" s="407">
        <f t="shared" si="128"/>
        <v>0.20125702024450035</v>
      </c>
      <c r="Z3911" s="400" t="s">
        <v>36</v>
      </c>
      <c r="AA3911" s="413">
        <v>58971</v>
      </c>
      <c r="AB3911" s="406">
        <v>1.090890200832762E-2</v>
      </c>
      <c r="AC3911" s="406">
        <v>1.088112002933187E-2</v>
      </c>
      <c r="AD3911" s="407">
        <f t="shared" si="129"/>
        <v>0.27781978995750078</v>
      </c>
    </row>
    <row r="3912" spans="20:30" x14ac:dyDescent="0.2">
      <c r="T3912" s="400" t="s">
        <v>36</v>
      </c>
      <c r="U3912" s="413">
        <v>58978</v>
      </c>
      <c r="V3912" s="406">
        <v>1.1025152353506049E-2</v>
      </c>
      <c r="W3912" s="406">
        <v>1.1004670554582315E-2</v>
      </c>
      <c r="X3912" s="407">
        <f t="shared" ref="X3912:X3975" si="130">(V3912-W3912)*10000</f>
        <v>0.20481798923733738</v>
      </c>
      <c r="Z3912" s="400" t="s">
        <v>36</v>
      </c>
      <c r="AA3912" s="413">
        <v>58978</v>
      </c>
      <c r="AB3912" s="406">
        <v>1.0901147218691393E-2</v>
      </c>
      <c r="AC3912" s="406">
        <v>1.0873374746167621E-2</v>
      </c>
      <c r="AD3912" s="407">
        <f t="shared" ref="AD3912:AD3975" si="131">(AB3912-AC3912)*10000</f>
        <v>0.27772472523772407</v>
      </c>
    </row>
    <row r="3913" spans="20:30" x14ac:dyDescent="0.2">
      <c r="T3913" s="400" t="s">
        <v>36</v>
      </c>
      <c r="U3913" s="413">
        <v>58985</v>
      </c>
      <c r="V3913" s="406">
        <v>1.102055763615914E-2</v>
      </c>
      <c r="W3913" s="406">
        <v>1.0999722158513229E-2</v>
      </c>
      <c r="X3913" s="407">
        <f t="shared" si="130"/>
        <v>0.20835477645910969</v>
      </c>
      <c r="Z3913" s="400" t="s">
        <v>36</v>
      </c>
      <c r="AA3913" s="413">
        <v>58985</v>
      </c>
      <c r="AB3913" s="406">
        <v>1.089343260294849E-2</v>
      </c>
      <c r="AC3913" s="406">
        <v>1.0865669584390713E-2</v>
      </c>
      <c r="AD3913" s="407">
        <f t="shared" si="131"/>
        <v>0.27763018557776936</v>
      </c>
    </row>
    <row r="3914" spans="20:30" x14ac:dyDescent="0.2">
      <c r="T3914" s="400" t="s">
        <v>36</v>
      </c>
      <c r="U3914" s="413">
        <v>58992</v>
      </c>
      <c r="V3914" s="406">
        <v>1.101598182703655E-2</v>
      </c>
      <c r="W3914" s="406">
        <v>1.0994795093731566E-2</v>
      </c>
      <c r="X3914" s="407">
        <f t="shared" si="130"/>
        <v>0.21186733304983871</v>
      </c>
      <c r="Z3914" s="400" t="s">
        <v>36</v>
      </c>
      <c r="AA3914" s="413">
        <v>58992</v>
      </c>
      <c r="AB3914" s="406">
        <v>1.0885758242852284E-2</v>
      </c>
      <c r="AC3914" s="406">
        <v>1.0858004625661914E-2</v>
      </c>
      <c r="AD3914" s="407">
        <f t="shared" si="131"/>
        <v>0.27753617190370145</v>
      </c>
    </row>
    <row r="3915" spans="20:30" x14ac:dyDescent="0.2">
      <c r="T3915" s="400" t="s">
        <v>36</v>
      </c>
      <c r="U3915" s="413">
        <v>58999</v>
      </c>
      <c r="V3915" s="406">
        <v>1.1011424964562692E-2</v>
      </c>
      <c r="W3915" s="406">
        <v>1.0989889403617177E-2</v>
      </c>
      <c r="X3915" s="407">
        <f t="shared" si="130"/>
        <v>0.21535560945515342</v>
      </c>
      <c r="Z3915" s="400" t="s">
        <v>36</v>
      </c>
      <c r="AA3915" s="413">
        <v>58999</v>
      </c>
      <c r="AB3915" s="406">
        <v>1.087812422020237E-2</v>
      </c>
      <c r="AC3915" s="406">
        <v>1.0850379951653484E-2</v>
      </c>
      <c r="AD3915" s="407">
        <f t="shared" si="131"/>
        <v>0.27744268548885942</v>
      </c>
    </row>
    <row r="3916" spans="20:30" x14ac:dyDescent="0.2">
      <c r="T3916" s="400" t="s">
        <v>36</v>
      </c>
      <c r="U3916" s="413">
        <v>59006</v>
      </c>
      <c r="V3916" s="406">
        <v>1.1006887087161811E-2</v>
      </c>
      <c r="W3916" s="406">
        <v>1.0985005131457141E-2</v>
      </c>
      <c r="X3916" s="407">
        <f t="shared" si="130"/>
        <v>0.21881955704669553</v>
      </c>
      <c r="Z3916" s="400" t="s">
        <v>36</v>
      </c>
      <c r="AA3916" s="413">
        <v>59006</v>
      </c>
      <c r="AB3916" s="406">
        <v>1.0870530616705537E-2</v>
      </c>
      <c r="AC3916" s="406">
        <v>1.0842795643979605E-2</v>
      </c>
      <c r="AD3916" s="407">
        <f t="shared" si="131"/>
        <v>0.27734972725932533</v>
      </c>
    </row>
    <row r="3917" spans="20:30" x14ac:dyDescent="0.2">
      <c r="T3917" s="400" t="s">
        <v>36</v>
      </c>
      <c r="U3917" s="413">
        <v>59013</v>
      </c>
      <c r="V3917" s="406">
        <v>1.1002368233235119E-2</v>
      </c>
      <c r="W3917" s="406">
        <v>1.0980142320631256E-2</v>
      </c>
      <c r="X3917" s="407">
        <f t="shared" si="130"/>
        <v>0.22225912603862988</v>
      </c>
      <c r="Z3917" s="400" t="s">
        <v>36</v>
      </c>
      <c r="AA3917" s="413">
        <v>59013</v>
      </c>
      <c r="AB3917" s="406">
        <v>1.0862977514149679E-2</v>
      </c>
      <c r="AC3917" s="406">
        <v>1.0835251784323997E-2</v>
      </c>
      <c r="AD3917" s="407">
        <f t="shared" si="131"/>
        <v>0.27725729825681805</v>
      </c>
    </row>
    <row r="3918" spans="20:30" x14ac:dyDescent="0.2">
      <c r="T3918" s="400" t="s">
        <v>36</v>
      </c>
      <c r="U3918" s="413">
        <v>59020</v>
      </c>
      <c r="V3918" s="406">
        <v>1.0997868441241829E-2</v>
      </c>
      <c r="W3918" s="406">
        <v>1.0975301014461564E-2</v>
      </c>
      <c r="X3918" s="407">
        <f t="shared" si="130"/>
        <v>0.22567426780265021</v>
      </c>
      <c r="Z3918" s="400" t="s">
        <v>36</v>
      </c>
      <c r="AA3918" s="413">
        <v>59020</v>
      </c>
      <c r="AB3918" s="406">
        <v>1.085546499428805E-2</v>
      </c>
      <c r="AC3918" s="406">
        <v>1.0827748454312568E-2</v>
      </c>
      <c r="AD3918" s="407">
        <f t="shared" si="131"/>
        <v>0.27716539975481541</v>
      </c>
    </row>
    <row r="3919" spans="20:30" x14ac:dyDescent="0.2">
      <c r="T3919" s="400" t="s">
        <v>36</v>
      </c>
      <c r="U3919" s="413">
        <v>59027</v>
      </c>
      <c r="V3919" s="406">
        <v>1.0993387749571495E-2</v>
      </c>
      <c r="W3919" s="406">
        <v>1.0970481256327781E-2</v>
      </c>
      <c r="X3919" s="407">
        <f t="shared" si="130"/>
        <v>0.2290649324371459</v>
      </c>
      <c r="Z3919" s="400" t="s">
        <v>36</v>
      </c>
      <c r="AA3919" s="413">
        <v>59027</v>
      </c>
      <c r="AB3919" s="406">
        <v>1.0847993138896811E-2</v>
      </c>
      <c r="AC3919" s="406">
        <v>1.0820285735628885E-2</v>
      </c>
      <c r="AD3919" s="407">
        <f t="shared" si="131"/>
        <v>0.27707403267926078</v>
      </c>
    </row>
    <row r="3920" spans="20:30" x14ac:dyDescent="0.2">
      <c r="T3920" s="400" t="s">
        <v>36</v>
      </c>
      <c r="U3920" s="413">
        <v>59034</v>
      </c>
      <c r="V3920" s="406">
        <v>1.0988926196648464E-2</v>
      </c>
      <c r="W3920" s="406">
        <v>1.0965683089528647E-2</v>
      </c>
      <c r="X3920" s="407">
        <f t="shared" si="130"/>
        <v>0.23243107119817405</v>
      </c>
      <c r="Z3920" s="400" t="s">
        <v>36</v>
      </c>
      <c r="AA3920" s="413">
        <v>59034</v>
      </c>
      <c r="AB3920" s="406">
        <v>1.0840562029694264E-2</v>
      </c>
      <c r="AC3920" s="406">
        <v>1.0812863709898635E-2</v>
      </c>
      <c r="AD3920" s="407">
        <f t="shared" si="131"/>
        <v>0.27698319795628823</v>
      </c>
    </row>
    <row r="3921" spans="20:30" x14ac:dyDescent="0.2">
      <c r="T3921" s="400" t="s">
        <v>36</v>
      </c>
      <c r="U3921" s="413">
        <v>59041</v>
      </c>
      <c r="V3921" s="406">
        <v>1.0984483820908641E-2</v>
      </c>
      <c r="W3921" s="406">
        <v>1.0960906557420769E-2</v>
      </c>
      <c r="X3921" s="407">
        <f t="shared" si="130"/>
        <v>0.23577263487872466</v>
      </c>
      <c r="Z3921" s="400" t="s">
        <v>36</v>
      </c>
      <c r="AA3921" s="413">
        <v>59041</v>
      </c>
      <c r="AB3921" s="406">
        <v>1.083317174847969E-2</v>
      </c>
      <c r="AC3921" s="406">
        <v>1.080548245880535E-2</v>
      </c>
      <c r="AD3921" s="407">
        <f t="shared" si="131"/>
        <v>0.2768928967434095</v>
      </c>
    </row>
    <row r="3922" spans="20:30" x14ac:dyDescent="0.2">
      <c r="T3922" s="400" t="s">
        <v>36</v>
      </c>
      <c r="U3922" s="413">
        <v>59048</v>
      </c>
      <c r="V3922" s="406">
        <v>1.0980060660787994E-2</v>
      </c>
      <c r="W3922" s="406">
        <v>1.0956151703360806E-2</v>
      </c>
      <c r="X3922" s="407">
        <f t="shared" si="130"/>
        <v>0.23908957427187447</v>
      </c>
      <c r="Z3922" s="400" t="s">
        <v>36</v>
      </c>
      <c r="AA3922" s="413">
        <v>59048</v>
      </c>
      <c r="AB3922" s="406">
        <v>1.0825822376994511E-2</v>
      </c>
      <c r="AC3922" s="406">
        <v>1.0798142063963108E-2</v>
      </c>
      <c r="AD3922" s="407">
        <f t="shared" si="131"/>
        <v>0.27680313031403292</v>
      </c>
    </row>
    <row r="3923" spans="20:30" x14ac:dyDescent="0.2">
      <c r="T3923" s="400" t="s">
        <v>36</v>
      </c>
      <c r="U3923" s="413">
        <v>59055</v>
      </c>
      <c r="V3923" s="406">
        <v>1.0975656754664409E-2</v>
      </c>
      <c r="W3923" s="406">
        <v>1.0951418570670489E-2</v>
      </c>
      <c r="X3923" s="407">
        <f t="shared" si="130"/>
        <v>0.24238183993920137</v>
      </c>
      <c r="Z3923" s="400" t="s">
        <v>36</v>
      </c>
      <c r="AA3923" s="413">
        <v>59055</v>
      </c>
      <c r="AB3923" s="406">
        <v>1.0818513996991472E-2</v>
      </c>
      <c r="AC3923" s="406">
        <v>1.0790842607066789E-2</v>
      </c>
      <c r="AD3923" s="407">
        <f t="shared" si="131"/>
        <v>0.27671389924682765</v>
      </c>
    </row>
    <row r="3924" spans="20:30" x14ac:dyDescent="0.2">
      <c r="T3924" s="400" t="s">
        <v>36</v>
      </c>
      <c r="U3924" s="413">
        <v>59062</v>
      </c>
      <c r="V3924" s="406">
        <v>1.0971272140996921E-2</v>
      </c>
      <c r="W3924" s="406">
        <v>1.0946707202706393E-2</v>
      </c>
      <c r="X3924" s="407">
        <f t="shared" si="130"/>
        <v>0.24564938290528096</v>
      </c>
      <c r="Z3924" s="400" t="s">
        <v>36</v>
      </c>
      <c r="AA3924" s="413">
        <v>59062</v>
      </c>
      <c r="AB3924" s="406">
        <v>1.0811246690234984E-2</v>
      </c>
      <c r="AC3924" s="406">
        <v>1.0783584169730312E-2</v>
      </c>
      <c r="AD3924" s="407">
        <f t="shared" si="131"/>
        <v>0.27662520504671828</v>
      </c>
    </row>
    <row r="3925" spans="20:30" x14ac:dyDescent="0.2">
      <c r="T3925" s="400" t="s">
        <v>36</v>
      </c>
      <c r="U3925" s="413">
        <v>59069</v>
      </c>
      <c r="V3925" s="406">
        <v>1.0966906858198386E-2</v>
      </c>
      <c r="W3925" s="406">
        <v>1.0942017642813629E-2</v>
      </c>
      <c r="X3925" s="407">
        <f t="shared" si="130"/>
        <v>0.24889215384757066</v>
      </c>
      <c r="Z3925" s="400" t="s">
        <v>36</v>
      </c>
      <c r="AA3925" s="413">
        <v>59069</v>
      </c>
      <c r="AB3925" s="406">
        <v>1.0804020538501099E-2</v>
      </c>
      <c r="AC3925" s="406">
        <v>1.0776366833648701E-2</v>
      </c>
      <c r="AD3925" s="407">
        <f t="shared" si="131"/>
        <v>0.27653704852397681</v>
      </c>
    </row>
    <row r="3926" spans="20:30" x14ac:dyDescent="0.2">
      <c r="T3926" s="400" t="s">
        <v>36</v>
      </c>
      <c r="U3926" s="413">
        <v>59076</v>
      </c>
      <c r="V3926" s="406">
        <v>1.0962560944681453E-2</v>
      </c>
      <c r="W3926" s="406">
        <v>1.0937349934313959E-2</v>
      </c>
      <c r="X3926" s="407">
        <f t="shared" si="130"/>
        <v>0.25211010367494002</v>
      </c>
      <c r="Z3926" s="400" t="s">
        <v>36</v>
      </c>
      <c r="AA3926" s="413">
        <v>59076</v>
      </c>
      <c r="AB3926" s="406">
        <v>1.0796835623507752E-2</v>
      </c>
      <c r="AC3926" s="406">
        <v>1.0769190680447288E-2</v>
      </c>
      <c r="AD3926" s="407">
        <f t="shared" si="131"/>
        <v>0.27644943060463334</v>
      </c>
    </row>
    <row r="3927" spans="20:30" x14ac:dyDescent="0.2">
      <c r="T3927" s="400" t="s">
        <v>36</v>
      </c>
      <c r="U3927" s="413">
        <v>59083</v>
      </c>
      <c r="V3927" s="406">
        <v>1.0958234438893556E-2</v>
      </c>
      <c r="W3927" s="406">
        <v>1.093270412056392E-2</v>
      </c>
      <c r="X3927" s="407">
        <f t="shared" si="130"/>
        <v>0.25530318329636259</v>
      </c>
      <c r="Z3927" s="400" t="s">
        <v>36</v>
      </c>
      <c r="AA3927" s="413">
        <v>59083</v>
      </c>
      <c r="AB3927" s="406">
        <v>1.0789692027077073E-2</v>
      </c>
      <c r="AC3927" s="406">
        <v>1.0762055791774567E-2</v>
      </c>
      <c r="AD3927" s="407">
        <f t="shared" si="131"/>
        <v>0.27636235302505929</v>
      </c>
    </row>
    <row r="3928" spans="20:30" x14ac:dyDescent="0.2">
      <c r="T3928" s="400" t="s">
        <v>36</v>
      </c>
      <c r="U3928" s="413">
        <v>59090</v>
      </c>
      <c r="V3928" s="406">
        <v>1.0953927379224246E-2</v>
      </c>
      <c r="W3928" s="406">
        <v>1.0928080244908461E-2</v>
      </c>
      <c r="X3928" s="407">
        <f t="shared" si="130"/>
        <v>0.25847134315784903</v>
      </c>
      <c r="Z3928" s="400" t="s">
        <v>36</v>
      </c>
      <c r="AA3928" s="413">
        <v>59090</v>
      </c>
      <c r="AB3928" s="406">
        <v>1.0782589830903799E-2</v>
      </c>
      <c r="AC3928" s="406">
        <v>1.0754962249302124E-2</v>
      </c>
      <c r="AD3928" s="407">
        <f t="shared" si="131"/>
        <v>0.27627581601675361</v>
      </c>
    </row>
    <row r="3929" spans="20:30" x14ac:dyDescent="0.2">
      <c r="T3929" s="400" t="s">
        <v>36</v>
      </c>
      <c r="U3929" s="413">
        <v>59097</v>
      </c>
      <c r="V3929" s="406">
        <v>1.0949639804109424E-2</v>
      </c>
      <c r="W3929" s="406">
        <v>1.0923478350692588E-2</v>
      </c>
      <c r="X3929" s="407">
        <f t="shared" si="130"/>
        <v>0.26161453416835567</v>
      </c>
      <c r="Z3929" s="400" t="s">
        <v>36</v>
      </c>
      <c r="AA3929" s="413">
        <v>59097</v>
      </c>
      <c r="AB3929" s="406">
        <v>1.0775529116786864E-2</v>
      </c>
      <c r="AC3929" s="406">
        <v>1.0747910134689986E-2</v>
      </c>
      <c r="AD3929" s="407">
        <f t="shared" si="131"/>
        <v>0.27618982096877864</v>
      </c>
    </row>
    <row r="3930" spans="20:30" x14ac:dyDescent="0.2">
      <c r="T3930" s="400" t="s">
        <v>36</v>
      </c>
      <c r="U3930" s="413">
        <v>59104</v>
      </c>
      <c r="V3930" s="406">
        <v>1.0945371751984798E-2</v>
      </c>
      <c r="W3930" s="406">
        <v>1.0918898481226371E-2</v>
      </c>
      <c r="X3930" s="407">
        <f t="shared" si="130"/>
        <v>0.26473270758426914</v>
      </c>
      <c r="Z3930" s="400" t="s">
        <v>36</v>
      </c>
      <c r="AA3930" s="413">
        <v>59104</v>
      </c>
      <c r="AB3930" s="406">
        <v>1.0768509966467077E-2</v>
      </c>
      <c r="AC3930" s="406">
        <v>1.074089952955163E-2</v>
      </c>
      <c r="AD3930" s="407">
        <f t="shared" si="131"/>
        <v>0.27610436915447356</v>
      </c>
    </row>
    <row r="3931" spans="20:30" x14ac:dyDescent="0.2">
      <c r="T3931" s="400" t="s">
        <v>36</v>
      </c>
      <c r="U3931" s="413">
        <v>59111</v>
      </c>
      <c r="V3931" s="406">
        <v>1.094112326125146E-2</v>
      </c>
      <c r="W3931" s="406">
        <v>1.0914340679901024E-2</v>
      </c>
      <c r="X3931" s="407">
        <f t="shared" si="130"/>
        <v>0.26782581350436041</v>
      </c>
      <c r="Z3931" s="400" t="s">
        <v>36</v>
      </c>
      <c r="AA3931" s="413">
        <v>59111</v>
      </c>
      <c r="AB3931" s="406">
        <v>1.0761532461708469E-2</v>
      </c>
      <c r="AC3931" s="406">
        <v>1.073393051557006E-2</v>
      </c>
      <c r="AD3931" s="407">
        <f t="shared" si="131"/>
        <v>0.276019461384093</v>
      </c>
    </row>
    <row r="3932" spans="20:30" x14ac:dyDescent="0.2">
      <c r="T3932" s="400" t="s">
        <v>36</v>
      </c>
      <c r="U3932" s="413">
        <v>59118</v>
      </c>
      <c r="V3932" s="406">
        <v>1.0936894370345354E-2</v>
      </c>
      <c r="W3932" s="406">
        <v>1.0909804990026853E-2</v>
      </c>
      <c r="X3932" s="407">
        <f t="shared" si="130"/>
        <v>0.27089380318501621</v>
      </c>
      <c r="Z3932" s="400" t="s">
        <v>36</v>
      </c>
      <c r="AA3932" s="413">
        <v>59118</v>
      </c>
      <c r="AB3932" s="406">
        <v>1.0754596684275143E-2</v>
      </c>
      <c r="AC3932" s="406">
        <v>1.0727003174405196E-2</v>
      </c>
      <c r="AD3932" s="407">
        <f t="shared" si="131"/>
        <v>0.27593509869947713</v>
      </c>
    </row>
    <row r="3933" spans="20:30" x14ac:dyDescent="0.2">
      <c r="T3933" s="400" t="s">
        <v>36</v>
      </c>
      <c r="U3933" s="413">
        <v>59125</v>
      </c>
      <c r="V3933" s="406">
        <v>1.0932685117702217E-2</v>
      </c>
      <c r="W3933" s="406">
        <v>1.0905291454971825E-2</v>
      </c>
      <c r="X3933" s="407">
        <f t="shared" si="130"/>
        <v>0.27393662730391954</v>
      </c>
      <c r="Z3933" s="400" t="s">
        <v>36</v>
      </c>
      <c r="AA3933" s="413">
        <v>59125</v>
      </c>
      <c r="AB3933" s="406">
        <v>1.0747702715919375E-2</v>
      </c>
      <c r="AC3933" s="406">
        <v>1.0720117587705141E-2</v>
      </c>
      <c r="AD3933" s="407">
        <f t="shared" si="131"/>
        <v>0.27585128214234478</v>
      </c>
    </row>
    <row r="3934" spans="20:30" x14ac:dyDescent="0.2">
      <c r="T3934" s="400" t="s">
        <v>36</v>
      </c>
      <c r="U3934" s="413">
        <v>59132</v>
      </c>
      <c r="V3934" s="406">
        <v>1.0928495541699966E-2</v>
      </c>
      <c r="W3934" s="406">
        <v>1.0900800118046092E-2</v>
      </c>
      <c r="X3934" s="407">
        <f t="shared" si="130"/>
        <v>0.27695423653873591</v>
      </c>
      <c r="Z3934" s="400" t="s">
        <v>36</v>
      </c>
      <c r="AA3934" s="413">
        <v>59132</v>
      </c>
      <c r="AB3934" s="406">
        <v>1.0740850638381882E-2</v>
      </c>
      <c r="AC3934" s="406">
        <v>1.0713273837094845E-2</v>
      </c>
      <c r="AD3934" s="407">
        <f t="shared" si="131"/>
        <v>0.27576801287036368</v>
      </c>
    </row>
    <row r="3935" spans="20:30" x14ac:dyDescent="0.2">
      <c r="T3935" s="400" t="s">
        <v>36</v>
      </c>
      <c r="U3935" s="413">
        <v>59139</v>
      </c>
      <c r="V3935" s="406">
        <v>1.0924325680797533E-2</v>
      </c>
      <c r="W3935" s="406">
        <v>1.0896331022606091E-2</v>
      </c>
      <c r="X3935" s="407">
        <f t="shared" si="130"/>
        <v>0.27994658191442257</v>
      </c>
      <c r="Z3935" s="400" t="s">
        <v>36</v>
      </c>
      <c r="AA3935" s="413">
        <v>59139</v>
      </c>
      <c r="AB3935" s="406">
        <v>1.073404053348434E-2</v>
      </c>
      <c r="AC3935" s="406">
        <v>1.0706472004257091E-2</v>
      </c>
      <c r="AD3935" s="407">
        <f t="shared" si="131"/>
        <v>0.27568529227249217</v>
      </c>
    </row>
    <row r="3936" spans="20:30" x14ac:dyDescent="0.2">
      <c r="T3936" s="400" t="s">
        <v>36</v>
      </c>
      <c r="U3936" s="413">
        <v>59146</v>
      </c>
      <c r="V3936" s="406">
        <v>1.0920175573407609E-2</v>
      </c>
      <c r="W3936" s="406">
        <v>1.0891884211985154E-2</v>
      </c>
      <c r="X3936" s="407">
        <f t="shared" si="130"/>
        <v>0.28291361422454198</v>
      </c>
      <c r="Z3936" s="400" t="s">
        <v>36</v>
      </c>
      <c r="AA3936" s="413">
        <v>59146</v>
      </c>
      <c r="AB3936" s="406">
        <v>1.072727248290953E-2</v>
      </c>
      <c r="AC3936" s="406">
        <v>1.0699712170851501E-2</v>
      </c>
      <c r="AD3936" s="407">
        <f t="shared" si="131"/>
        <v>0.27560312058028114</v>
      </c>
    </row>
    <row r="3937" spans="20:30" x14ac:dyDescent="0.2">
      <c r="T3937" s="400" t="s">
        <v>36</v>
      </c>
      <c r="U3937" s="413">
        <v>59153</v>
      </c>
      <c r="V3937" s="406">
        <v>1.0916045257942611E-2</v>
      </c>
      <c r="W3937" s="406">
        <v>1.0887459729562657E-2</v>
      </c>
      <c r="X3937" s="407">
        <f t="shared" si="130"/>
        <v>0.28585528379953751</v>
      </c>
      <c r="Z3937" s="400" t="s">
        <v>36</v>
      </c>
      <c r="AA3937" s="413">
        <v>59153</v>
      </c>
      <c r="AB3937" s="406">
        <v>1.0720546568478831E-2</v>
      </c>
      <c r="AC3937" s="406">
        <v>1.0692994418502674E-2</v>
      </c>
      <c r="AD3937" s="407">
        <f t="shared" si="131"/>
        <v>0.27552149976156626</v>
      </c>
    </row>
    <row r="3938" spans="20:30" x14ac:dyDescent="0.2">
      <c r="T3938" s="400" t="s">
        <v>36</v>
      </c>
      <c r="U3938" s="413">
        <v>59160</v>
      </c>
      <c r="V3938" s="406">
        <v>1.091193477285006E-2</v>
      </c>
      <c r="W3938" s="406">
        <v>1.0883057618625725E-2</v>
      </c>
      <c r="X3938" s="407">
        <f t="shared" si="130"/>
        <v>0.28877154224334761</v>
      </c>
      <c r="Z3938" s="400" t="s">
        <v>36</v>
      </c>
      <c r="AA3938" s="413">
        <v>59160</v>
      </c>
      <c r="AB3938" s="406">
        <v>1.0713862871886599E-2</v>
      </c>
      <c r="AC3938" s="406">
        <v>1.0686318828893392E-2</v>
      </c>
      <c r="AD3938" s="407">
        <f t="shared" si="131"/>
        <v>0.27544042993207091</v>
      </c>
    </row>
    <row r="3939" spans="20:30" x14ac:dyDescent="0.2">
      <c r="T3939" s="400" t="s">
        <v>36</v>
      </c>
      <c r="U3939" s="413">
        <v>59167</v>
      </c>
      <c r="V3939" s="406">
        <v>1.0907844156519398E-2</v>
      </c>
      <c r="W3939" s="406">
        <v>1.0878677922565468E-2</v>
      </c>
      <c r="X3939" s="407">
        <f t="shared" si="130"/>
        <v>0.29166233953929754</v>
      </c>
      <c r="Z3939" s="400" t="s">
        <v>36</v>
      </c>
      <c r="AA3939" s="413">
        <v>59167</v>
      </c>
      <c r="AB3939" s="406">
        <v>1.070722147495428E-2</v>
      </c>
      <c r="AC3939" s="406">
        <v>1.0679685483659889E-2</v>
      </c>
      <c r="AD3939" s="407">
        <f t="shared" si="131"/>
        <v>0.27535991294390727</v>
      </c>
    </row>
    <row r="3940" spans="20:30" x14ac:dyDescent="0.2">
      <c r="T3940" s="400" t="s">
        <v>36</v>
      </c>
      <c r="U3940" s="413">
        <v>59174</v>
      </c>
      <c r="V3940" s="406">
        <v>1.0903773447409336E-2</v>
      </c>
      <c r="W3940" s="406">
        <v>1.0874320684703356E-2</v>
      </c>
      <c r="X3940" s="407">
        <f t="shared" si="130"/>
        <v>0.2945276270597923</v>
      </c>
      <c r="Z3940" s="400" t="s">
        <v>36</v>
      </c>
      <c r="AA3940" s="413">
        <v>59174</v>
      </c>
      <c r="AB3940" s="406">
        <v>1.0700622459410484E-2</v>
      </c>
      <c r="AC3940" s="406">
        <v>1.067309446446133E-2</v>
      </c>
      <c r="AD3940" s="407">
        <f t="shared" si="131"/>
        <v>0.27527994949153728</v>
      </c>
    </row>
    <row r="3941" spans="20:30" x14ac:dyDescent="0.2">
      <c r="T3941" s="400" t="s">
        <v>36</v>
      </c>
      <c r="U3941" s="413">
        <v>59181</v>
      </c>
      <c r="V3941" s="406">
        <v>1.0899722683909428E-2</v>
      </c>
      <c r="W3941" s="406">
        <v>1.0869985948372728E-2</v>
      </c>
      <c r="X3941" s="407">
        <f t="shared" si="130"/>
        <v>0.29736735536699949</v>
      </c>
      <c r="Z3941" s="400" t="s">
        <v>36</v>
      </c>
      <c r="AA3941" s="413">
        <v>59181</v>
      </c>
      <c r="AB3941" s="406">
        <v>1.0694065907007212E-2</v>
      </c>
      <c r="AC3941" s="406">
        <v>1.0666545852922382E-2</v>
      </c>
      <c r="AD3941" s="407">
        <f t="shared" si="131"/>
        <v>0.27520054084829992</v>
      </c>
    </row>
    <row r="3942" spans="20:30" x14ac:dyDescent="0.2">
      <c r="T3942" s="400" t="s">
        <v>36</v>
      </c>
      <c r="U3942" s="413">
        <v>59188</v>
      </c>
      <c r="V3942" s="406">
        <v>1.089569190445539E-2</v>
      </c>
      <c r="W3942" s="406">
        <v>1.0865673756918347E-2</v>
      </c>
      <c r="X3942" s="407">
        <f t="shared" si="130"/>
        <v>0.30018147537043061</v>
      </c>
      <c r="Z3942" s="400" t="s">
        <v>36</v>
      </c>
      <c r="AA3942" s="413">
        <v>59188</v>
      </c>
      <c r="AB3942" s="406">
        <v>1.0687551899531E-2</v>
      </c>
      <c r="AC3942" s="406">
        <v>1.0660039730748552E-2</v>
      </c>
      <c r="AD3942" s="407">
        <f t="shared" si="131"/>
        <v>0.27512168782448454</v>
      </c>
    </row>
    <row r="3943" spans="20:30" x14ac:dyDescent="0.2">
      <c r="T3943" s="400" t="s">
        <v>36</v>
      </c>
      <c r="U3943" s="413">
        <v>59195</v>
      </c>
      <c r="V3943" s="406">
        <v>1.0891681147482884E-2</v>
      </c>
      <c r="W3943" s="406">
        <v>1.0861384153708077E-2</v>
      </c>
      <c r="X3943" s="407">
        <f t="shared" si="130"/>
        <v>0.30296993774806336</v>
      </c>
      <c r="Z3943" s="400" t="s">
        <v>36</v>
      </c>
      <c r="AA3943" s="413">
        <v>59195</v>
      </c>
      <c r="AB3943" s="406">
        <v>1.0681080518710402E-2</v>
      </c>
      <c r="AC3943" s="406">
        <v>1.0653576179564223E-2</v>
      </c>
      <c r="AD3943" s="407">
        <f t="shared" si="131"/>
        <v>0.27504339146179269</v>
      </c>
    </row>
    <row r="3944" spans="20:30" x14ac:dyDescent="0.2">
      <c r="T3944" s="400" t="s">
        <v>36</v>
      </c>
      <c r="U3944" s="413">
        <v>59202</v>
      </c>
      <c r="V3944" s="406">
        <v>1.0887690451392821E-2</v>
      </c>
      <c r="W3944" s="406">
        <v>1.085711718205187E-2</v>
      </c>
      <c r="X3944" s="407">
        <f t="shared" si="130"/>
        <v>0.30573269340951337</v>
      </c>
      <c r="Z3944" s="400" t="s">
        <v>36</v>
      </c>
      <c r="AA3944" s="413">
        <v>59202</v>
      </c>
      <c r="AB3944" s="406">
        <v>1.0674651846331772E-2</v>
      </c>
      <c r="AC3944" s="406">
        <v>1.0647155281028413E-2</v>
      </c>
      <c r="AD3944" s="407">
        <f t="shared" si="131"/>
        <v>0.27496565303359799</v>
      </c>
    </row>
    <row r="3945" spans="20:30" x14ac:dyDescent="0.2">
      <c r="T3945" s="400" t="s">
        <v>36</v>
      </c>
      <c r="U3945" s="413">
        <v>59209</v>
      </c>
      <c r="V3945" s="406">
        <v>1.0883719854597834E-2</v>
      </c>
      <c r="W3945" s="406">
        <v>1.0852872885294552E-2</v>
      </c>
      <c r="X3945" s="407">
        <f t="shared" si="130"/>
        <v>0.30846969303281041</v>
      </c>
      <c r="Z3945" s="400" t="s">
        <v>36</v>
      </c>
      <c r="AA3945" s="413">
        <v>59209</v>
      </c>
      <c r="AB3945" s="406">
        <v>1.0668265964135257E-2</v>
      </c>
      <c r="AC3945" s="406">
        <v>1.0640777116765516E-2</v>
      </c>
      <c r="AD3945" s="407">
        <f t="shared" si="131"/>
        <v>0.27488847369741209</v>
      </c>
    </row>
    <row r="3946" spans="20:30" x14ac:dyDescent="0.2">
      <c r="T3946" s="400" t="s">
        <v>36</v>
      </c>
      <c r="U3946" s="413">
        <v>59216</v>
      </c>
      <c r="V3946" s="406">
        <v>1.0879769395568263E-2</v>
      </c>
      <c r="W3946" s="406">
        <v>1.0848651306803923E-2</v>
      </c>
      <c r="X3946" s="407">
        <f t="shared" si="130"/>
        <v>0.31118088764339746</v>
      </c>
      <c r="Z3946" s="400" t="s">
        <v>36</v>
      </c>
      <c r="AA3946" s="413">
        <v>59216</v>
      </c>
      <c r="AB3946" s="406">
        <v>1.0661922953883924E-2</v>
      </c>
      <c r="AC3946" s="406">
        <v>1.0634441768469154E-2</v>
      </c>
      <c r="AD3946" s="407">
        <f t="shared" si="131"/>
        <v>0.27481185414769682</v>
      </c>
    </row>
    <row r="3947" spans="20:30" x14ac:dyDescent="0.2">
      <c r="T3947" s="400" t="s">
        <v>36</v>
      </c>
      <c r="U3947" s="413">
        <v>59223</v>
      </c>
      <c r="V3947" s="406">
        <v>1.0875839112681819E-2</v>
      </c>
      <c r="W3947" s="406">
        <v>1.0844452489924605E-2</v>
      </c>
      <c r="X3947" s="407">
        <f t="shared" si="130"/>
        <v>0.31386622757213423</v>
      </c>
      <c r="Z3947" s="400" t="s">
        <v>36</v>
      </c>
      <c r="AA3947" s="413">
        <v>59223</v>
      </c>
      <c r="AB3947" s="406">
        <v>1.0655622897329197E-2</v>
      </c>
      <c r="AC3947" s="406">
        <v>1.0628149317786568E-2</v>
      </c>
      <c r="AD3947" s="407">
        <f t="shared" si="131"/>
        <v>0.27473579542629245</v>
      </c>
    </row>
    <row r="3948" spans="20:30" x14ac:dyDescent="0.2">
      <c r="T3948" s="400" t="s">
        <v>36</v>
      </c>
      <c r="U3948" s="413">
        <v>59230</v>
      </c>
      <c r="V3948" s="406">
        <v>1.0871929044385843E-2</v>
      </c>
      <c r="W3948" s="406">
        <v>1.084027647795509E-2</v>
      </c>
      <c r="X3948" s="407">
        <f t="shared" si="130"/>
        <v>0.31652566430753065</v>
      </c>
      <c r="Z3948" s="400" t="s">
        <v>36</v>
      </c>
      <c r="AA3948" s="413">
        <v>59230</v>
      </c>
      <c r="AB3948" s="406">
        <v>1.0649365876257338E-2</v>
      </c>
      <c r="AC3948" s="406">
        <v>1.0621899846353543E-2</v>
      </c>
      <c r="AD3948" s="407">
        <f t="shared" si="131"/>
        <v>0.27466029903795014</v>
      </c>
    </row>
    <row r="3949" spans="20:30" x14ac:dyDescent="0.2">
      <c r="T3949" s="400" t="s">
        <v>36</v>
      </c>
      <c r="U3949" s="413">
        <v>59237</v>
      </c>
      <c r="V3949" s="406">
        <v>1.0868039229058043E-2</v>
      </c>
      <c r="W3949" s="406">
        <v>1.0836123314274712E-2</v>
      </c>
      <c r="X3949" s="407">
        <f t="shared" si="130"/>
        <v>0.31915914783331101</v>
      </c>
      <c r="Z3949" s="400" t="s">
        <v>36</v>
      </c>
      <c r="AA3949" s="413">
        <v>59237</v>
      </c>
      <c r="AB3949" s="406">
        <v>1.0643151972384928E-2</v>
      </c>
      <c r="AC3949" s="406">
        <v>1.0615693435840359E-2</v>
      </c>
      <c r="AD3949" s="407">
        <f t="shared" si="131"/>
        <v>0.2745853654456849</v>
      </c>
    </row>
    <row r="3950" spans="20:30" x14ac:dyDescent="0.2">
      <c r="T3950" s="400" t="s">
        <v>36</v>
      </c>
      <c r="U3950" s="413">
        <v>59244</v>
      </c>
      <c r="V3950" s="406">
        <v>1.0864169705191879E-2</v>
      </c>
      <c r="W3950" s="406">
        <v>1.0831993042204927E-2</v>
      </c>
      <c r="X3950" s="407">
        <f t="shared" si="130"/>
        <v>0.32176662986951876</v>
      </c>
      <c r="Z3950" s="400" t="s">
        <v>36</v>
      </c>
      <c r="AA3950" s="413">
        <v>59244</v>
      </c>
      <c r="AB3950" s="406">
        <v>1.0636981267521087E-2</v>
      </c>
      <c r="AC3950" s="406">
        <v>1.0609530167882512E-2</v>
      </c>
      <c r="AD3950" s="407">
        <f t="shared" si="131"/>
        <v>0.27451099638574683</v>
      </c>
    </row>
    <row r="3951" spans="20:30" x14ac:dyDescent="0.2">
      <c r="T3951" s="400" t="s">
        <v>36</v>
      </c>
      <c r="U3951" s="413">
        <v>59251</v>
      </c>
      <c r="V3951" s="406">
        <v>1.0860320511153461E-2</v>
      </c>
      <c r="W3951" s="406">
        <v>1.082788570511346E-2</v>
      </c>
      <c r="X3951" s="407">
        <f t="shared" si="130"/>
        <v>0.32434806040001696</v>
      </c>
      <c r="Z3951" s="400" t="s">
        <v>36</v>
      </c>
      <c r="AA3951" s="413">
        <v>59251</v>
      </c>
      <c r="AB3951" s="406">
        <v>1.0630853843382262E-2</v>
      </c>
      <c r="AC3951" s="406">
        <v>1.0603410124138565E-2</v>
      </c>
      <c r="AD3951" s="407">
        <f t="shared" si="131"/>
        <v>0.27443719243697845</v>
      </c>
    </row>
    <row r="3952" spans="20:30" x14ac:dyDescent="0.2">
      <c r="T3952" s="400" t="s">
        <v>36</v>
      </c>
      <c r="U3952" s="413">
        <v>59258</v>
      </c>
      <c r="V3952" s="406">
        <v>1.0856491685366929E-2</v>
      </c>
      <c r="W3952" s="406">
        <v>1.0823801346321889E-2</v>
      </c>
      <c r="X3952" s="407">
        <f t="shared" si="130"/>
        <v>0.32690339045040456</v>
      </c>
      <c r="Z3952" s="400" t="s">
        <v>36</v>
      </c>
      <c r="AA3952" s="413">
        <v>59258</v>
      </c>
      <c r="AB3952" s="406">
        <v>1.0624769781754443E-2</v>
      </c>
      <c r="AC3952" s="406">
        <v>1.0597333386278761E-2</v>
      </c>
      <c r="AD3952" s="407">
        <f t="shared" si="131"/>
        <v>0.2743639547568219</v>
      </c>
    </row>
    <row r="3953" spans="20:30" x14ac:dyDescent="0.2">
      <c r="T3953" s="400" t="s">
        <v>36</v>
      </c>
      <c r="U3953" s="413">
        <v>59265</v>
      </c>
      <c r="V3953" s="406">
        <v>1.0852683266302529E-2</v>
      </c>
      <c r="W3953" s="406">
        <v>1.0819740009186316E-2</v>
      </c>
      <c r="X3953" s="407">
        <f t="shared" si="130"/>
        <v>0.32943257116212554</v>
      </c>
      <c r="Z3953" s="400" t="s">
        <v>36</v>
      </c>
      <c r="AA3953" s="413">
        <v>59265</v>
      </c>
      <c r="AB3953" s="406">
        <v>1.0618729164377064E-2</v>
      </c>
      <c r="AC3953" s="406">
        <v>1.0591300035926784E-2</v>
      </c>
      <c r="AD3953" s="407">
        <f t="shared" si="131"/>
        <v>0.27429128450280615</v>
      </c>
    </row>
    <row r="3954" spans="20:30" x14ac:dyDescent="0.2">
      <c r="T3954" s="400" t="s">
        <v>36</v>
      </c>
      <c r="U3954" s="413">
        <v>59272</v>
      </c>
      <c r="V3954" s="406">
        <v>1.0848895292337901E-2</v>
      </c>
      <c r="W3954" s="406">
        <v>1.0815701737016539E-2</v>
      </c>
      <c r="X3954" s="407">
        <f t="shared" si="130"/>
        <v>0.33193555321362617</v>
      </c>
      <c r="Z3954" s="400" t="s">
        <v>36</v>
      </c>
      <c r="AA3954" s="413">
        <v>59272</v>
      </c>
      <c r="AB3954" s="406">
        <v>1.0612732073024236E-2</v>
      </c>
      <c r="AC3954" s="406">
        <v>1.0585310154775717E-2</v>
      </c>
      <c r="AD3954" s="407">
        <f t="shared" si="131"/>
        <v>0.27421918248518584</v>
      </c>
    </row>
    <row r="3955" spans="20:30" x14ac:dyDescent="0.2">
      <c r="T3955" s="400" t="s">
        <v>36</v>
      </c>
      <c r="U3955" s="413">
        <v>59279</v>
      </c>
      <c r="V3955" s="406">
        <v>1.084512780190868E-2</v>
      </c>
      <c r="W3955" s="406">
        <v>1.0811686573215067E-2</v>
      </c>
      <c r="X3955" s="407">
        <f t="shared" si="130"/>
        <v>0.33441228693613034</v>
      </c>
      <c r="Z3955" s="400" t="s">
        <v>36</v>
      </c>
      <c r="AA3955" s="413">
        <v>59279</v>
      </c>
      <c r="AB3955" s="406">
        <v>1.0606778589446964E-2</v>
      </c>
      <c r="AC3955" s="406">
        <v>1.0579363824437664E-2</v>
      </c>
      <c r="AD3955" s="407">
        <f t="shared" si="131"/>
        <v>0.27414765009300612</v>
      </c>
    </row>
    <row r="3956" spans="20:30" x14ac:dyDescent="0.2">
      <c r="T3956" s="400" t="s">
        <v>36</v>
      </c>
      <c r="U3956" s="413">
        <v>59286</v>
      </c>
      <c r="V3956" s="406">
        <v>1.0841380833438831E-2</v>
      </c>
      <c r="W3956" s="406">
        <v>1.0807694561056983E-2</v>
      </c>
      <c r="X3956" s="407">
        <f t="shared" si="130"/>
        <v>0.33686272381847765</v>
      </c>
      <c r="Z3956" s="400" t="s">
        <v>36</v>
      </c>
      <c r="AA3956" s="413">
        <v>59286</v>
      </c>
      <c r="AB3956" s="406">
        <v>1.0600868795407685E-2</v>
      </c>
      <c r="AC3956" s="406">
        <v>1.0573461126594035E-2</v>
      </c>
      <c r="AD3956" s="407">
        <f t="shared" si="131"/>
        <v>0.27407668813650421</v>
      </c>
    </row>
    <row r="3957" spans="20:30" x14ac:dyDescent="0.2">
      <c r="T3957" s="400" t="s">
        <v>36</v>
      </c>
      <c r="U3957" s="413">
        <v>59293</v>
      </c>
      <c r="V3957" s="406">
        <v>1.0837654425340671E-2</v>
      </c>
      <c r="W3957" s="406">
        <v>1.0803725743944621E-2</v>
      </c>
      <c r="X3957" s="407">
        <f t="shared" si="130"/>
        <v>0.33928681396049737</v>
      </c>
      <c r="Z3957" s="400" t="s">
        <v>36</v>
      </c>
      <c r="AA3957" s="413">
        <v>59293</v>
      </c>
      <c r="AB3957" s="406">
        <v>1.0595002772657123E-2</v>
      </c>
      <c r="AC3957" s="406">
        <v>1.0567602142879808E-2</v>
      </c>
      <c r="AD3957" s="407">
        <f t="shared" si="131"/>
        <v>0.2740062977731571</v>
      </c>
    </row>
    <row r="3958" spans="20:30" x14ac:dyDescent="0.2">
      <c r="T3958" s="400" t="s">
        <v>36</v>
      </c>
      <c r="U3958" s="413">
        <v>59300</v>
      </c>
      <c r="V3958" s="406">
        <v>1.083394861606129E-2</v>
      </c>
      <c r="W3958" s="406">
        <v>1.0799780165164604E-2</v>
      </c>
      <c r="X3958" s="407">
        <f t="shared" si="130"/>
        <v>0.34168450896685659</v>
      </c>
      <c r="Z3958" s="400" t="s">
        <v>36</v>
      </c>
      <c r="AA3958" s="413">
        <v>59300</v>
      </c>
      <c r="AB3958" s="406">
        <v>1.0589180602969145E-2</v>
      </c>
      <c r="AC3958" s="406">
        <v>1.0561786954964668E-2</v>
      </c>
      <c r="AD3958" s="407">
        <f t="shared" si="131"/>
        <v>0.27393648004477023</v>
      </c>
    </row>
    <row r="3959" spans="20:30" x14ac:dyDescent="0.2">
      <c r="T3959" s="400" t="s">
        <v>36</v>
      </c>
      <c r="U3959" s="413">
        <v>59307</v>
      </c>
      <c r="V3959" s="406">
        <v>1.083026344396683E-2</v>
      </c>
      <c r="W3959" s="406">
        <v>1.0795857868107816E-2</v>
      </c>
      <c r="X3959" s="407">
        <f t="shared" si="130"/>
        <v>0.34405575859014492</v>
      </c>
      <c r="Z3959" s="400" t="s">
        <v>36</v>
      </c>
      <c r="AA3959" s="413">
        <v>59307</v>
      </c>
      <c r="AB3959" s="406">
        <v>1.0583402368082905E-2</v>
      </c>
      <c r="AC3959" s="406">
        <v>1.0556015644483597E-2</v>
      </c>
      <c r="AD3959" s="407">
        <f t="shared" si="131"/>
        <v>0.27386723599307983</v>
      </c>
    </row>
    <row r="3960" spans="20:30" x14ac:dyDescent="0.2">
      <c r="T3960" s="400" t="s">
        <v>36</v>
      </c>
      <c r="U3960" s="413">
        <v>59314</v>
      </c>
      <c r="V3960" s="406">
        <v>1.0826598947573715E-2</v>
      </c>
      <c r="W3960" s="406">
        <v>1.079195889607232E-2</v>
      </c>
      <c r="X3960" s="407">
        <f t="shared" si="130"/>
        <v>0.34640051501395874</v>
      </c>
      <c r="Z3960" s="400" t="s">
        <v>36</v>
      </c>
      <c r="AA3960" s="413">
        <v>59314</v>
      </c>
      <c r="AB3960" s="406">
        <v>1.0577668149783604E-2</v>
      </c>
      <c r="AC3960" s="406">
        <v>1.0550288293117622E-2</v>
      </c>
      <c r="AD3960" s="407">
        <f t="shared" si="131"/>
        <v>0.27379856665982194</v>
      </c>
    </row>
    <row r="3961" spans="20:30" x14ac:dyDescent="0.2">
      <c r="T3961" s="400" t="s">
        <v>36</v>
      </c>
      <c r="U3961" s="413">
        <v>59321</v>
      </c>
      <c r="V3961" s="406">
        <v>1.0822955165213238E-2</v>
      </c>
      <c r="W3961" s="406">
        <v>1.0788083292448869E-2</v>
      </c>
      <c r="X3961" s="407">
        <f t="shared" si="130"/>
        <v>0.34871872764368272</v>
      </c>
      <c r="Z3961" s="400" t="s">
        <v>36</v>
      </c>
      <c r="AA3961" s="413">
        <v>59321</v>
      </c>
      <c r="AB3961" s="406">
        <v>1.0571978029798578E-2</v>
      </c>
      <c r="AC3961" s="406">
        <v>1.0544604982489903E-2</v>
      </c>
      <c r="AD3961" s="407">
        <f t="shared" si="131"/>
        <v>0.27373047308675014</v>
      </c>
    </row>
    <row r="3962" spans="20:30" x14ac:dyDescent="0.2">
      <c r="T3962" s="400" t="s">
        <v>36</v>
      </c>
      <c r="U3962" s="413">
        <v>59328</v>
      </c>
      <c r="V3962" s="406">
        <v>1.0819332135344074E-2</v>
      </c>
      <c r="W3962" s="406">
        <v>1.0784231100547225E-2</v>
      </c>
      <c r="X3962" s="407">
        <f t="shared" si="130"/>
        <v>0.35101034796848618</v>
      </c>
      <c r="Z3962" s="400" t="s">
        <v>36</v>
      </c>
      <c r="AA3962" s="413">
        <v>59328</v>
      </c>
      <c r="AB3962" s="406">
        <v>1.0566332089936179E-2</v>
      </c>
      <c r="AC3962" s="406">
        <v>1.0538965794258318E-2</v>
      </c>
      <c r="AD3962" s="407">
        <f t="shared" si="131"/>
        <v>0.27366295677861557</v>
      </c>
    </row>
    <row r="3963" spans="20:30" x14ac:dyDescent="0.2">
      <c r="T3963" s="400" t="s">
        <v>36</v>
      </c>
      <c r="U3963" s="413">
        <v>59335</v>
      </c>
      <c r="V3963" s="406">
        <v>1.0815729896401673E-2</v>
      </c>
      <c r="W3963" s="406">
        <v>1.0780402363700224E-2</v>
      </c>
      <c r="X3963" s="407">
        <f t="shared" si="130"/>
        <v>0.35327532701448849</v>
      </c>
      <c r="Z3963" s="400" t="s">
        <v>36</v>
      </c>
      <c r="AA3963" s="413">
        <v>59335</v>
      </c>
      <c r="AB3963" s="406">
        <v>1.0560730411888871E-2</v>
      </c>
      <c r="AC3963" s="406">
        <v>1.0533370810103757E-2</v>
      </c>
      <c r="AD3963" s="407">
        <f t="shared" si="131"/>
        <v>0.27359601785114163</v>
      </c>
    </row>
    <row r="3964" spans="20:30" x14ac:dyDescent="0.2">
      <c r="T3964" s="400" t="s">
        <v>36</v>
      </c>
      <c r="U3964" s="413">
        <v>59342</v>
      </c>
      <c r="V3964" s="406">
        <v>1.0812148486798278E-2</v>
      </c>
      <c r="W3964" s="406">
        <v>1.0776597125286953E-2</v>
      </c>
      <c r="X3964" s="407">
        <f t="shared" si="130"/>
        <v>0.35551361511324331</v>
      </c>
      <c r="Z3964" s="400" t="s">
        <v>36</v>
      </c>
      <c r="AA3964" s="413">
        <v>59342</v>
      </c>
      <c r="AB3964" s="406">
        <v>1.0555173077464754E-2</v>
      </c>
      <c r="AC3964" s="406">
        <v>1.0527820111649121E-2</v>
      </c>
      <c r="AD3964" s="407">
        <f t="shared" si="131"/>
        <v>0.27352965815633651</v>
      </c>
    </row>
    <row r="3965" spans="20:30" x14ac:dyDescent="0.2">
      <c r="T3965" s="400" t="s">
        <v>36</v>
      </c>
      <c r="U3965" s="413">
        <v>59349</v>
      </c>
      <c r="V3965" s="406">
        <v>1.0808587944934491E-2</v>
      </c>
      <c r="W3965" s="406">
        <v>1.0772815428628537E-2</v>
      </c>
      <c r="X3965" s="407">
        <f t="shared" si="130"/>
        <v>0.35772516305954472</v>
      </c>
      <c r="Z3965" s="400" t="s">
        <v>36</v>
      </c>
      <c r="AA3965" s="413">
        <v>59349</v>
      </c>
      <c r="AB3965" s="406">
        <v>1.0549660168413921E-2</v>
      </c>
      <c r="AC3965" s="406">
        <v>1.0522313780563477E-2</v>
      </c>
      <c r="AD3965" s="407">
        <f t="shared" si="131"/>
        <v>0.27346387850443743</v>
      </c>
    </row>
    <row r="3966" spans="20:30" x14ac:dyDescent="0.2">
      <c r="T3966" s="400" t="s">
        <v>36</v>
      </c>
      <c r="U3966" s="413">
        <v>59356</v>
      </c>
      <c r="V3966" s="406">
        <v>1.0805048309257447E-2</v>
      </c>
      <c r="W3966" s="406">
        <v>1.0769057317046336E-2</v>
      </c>
      <c r="X3966" s="407">
        <f t="shared" si="130"/>
        <v>0.35990992211111517</v>
      </c>
      <c r="Z3966" s="400" t="s">
        <v>36</v>
      </c>
      <c r="AA3966" s="413">
        <v>59356</v>
      </c>
      <c r="AB3966" s="406">
        <v>1.0544191766486627E-2</v>
      </c>
      <c r="AC3966" s="406">
        <v>1.0516851898481328E-2</v>
      </c>
      <c r="AD3966" s="407">
        <f t="shared" si="131"/>
        <v>0.27339868005299073</v>
      </c>
    </row>
    <row r="3967" spans="20:30" x14ac:dyDescent="0.2">
      <c r="T3967" s="400" t="s">
        <v>36</v>
      </c>
      <c r="U3967" s="413">
        <v>59363</v>
      </c>
      <c r="V3967" s="406">
        <v>1.0801529618190897E-2</v>
      </c>
      <c r="W3967" s="406">
        <v>1.0765322833919344E-2</v>
      </c>
      <c r="X3967" s="407">
        <f t="shared" si="130"/>
        <v>0.3620678427155265</v>
      </c>
      <c r="Z3967" s="400" t="s">
        <v>36</v>
      </c>
      <c r="AA3967" s="413">
        <v>59363</v>
      </c>
      <c r="AB3967" s="406">
        <v>1.0538767953421256E-2</v>
      </c>
      <c r="AC3967" s="406">
        <v>1.0511434547083195E-2</v>
      </c>
      <c r="AD3967" s="407">
        <f t="shared" si="131"/>
        <v>0.27333406338061333</v>
      </c>
    </row>
    <row r="3968" spans="20:30" x14ac:dyDescent="0.2">
      <c r="T3968" s="400" t="s">
        <v>36</v>
      </c>
      <c r="U3968" s="413">
        <v>59370</v>
      </c>
      <c r="V3968" s="406">
        <v>1.0798031910123912E-2</v>
      </c>
      <c r="W3968" s="406">
        <v>1.0761612022580301E-2</v>
      </c>
      <c r="X3968" s="407">
        <f t="shared" si="130"/>
        <v>0.36419887543610863</v>
      </c>
      <c r="Z3968" s="400" t="s">
        <v>36</v>
      </c>
      <c r="AA3968" s="413">
        <v>59370</v>
      </c>
      <c r="AB3968" s="406">
        <v>1.0533388811037206E-2</v>
      </c>
      <c r="AC3968" s="406">
        <v>1.0506061808003267E-2</v>
      </c>
      <c r="AD3968" s="407">
        <f t="shared" si="131"/>
        <v>0.27327003033938285</v>
      </c>
    </row>
    <row r="3969" spans="20:30" x14ac:dyDescent="0.2">
      <c r="T3969" s="400" t="s">
        <v>36</v>
      </c>
      <c r="U3969" s="413">
        <v>59377</v>
      </c>
      <c r="V3969" s="406">
        <v>1.0794555223549726E-2</v>
      </c>
      <c r="W3969" s="406">
        <v>1.0757924926373501E-2</v>
      </c>
      <c r="X3969" s="407">
        <f t="shared" si="130"/>
        <v>0.36630297176225635</v>
      </c>
      <c r="Z3969" s="400" t="s">
        <v>36</v>
      </c>
      <c r="AA3969" s="413">
        <v>59377</v>
      </c>
      <c r="AB3969" s="406">
        <v>1.0528054421038035E-2</v>
      </c>
      <c r="AC3969" s="406">
        <v>1.0500733762921962E-2</v>
      </c>
      <c r="AD3969" s="407">
        <f t="shared" si="131"/>
        <v>0.27320658116072871</v>
      </c>
    </row>
    <row r="3970" spans="20:30" x14ac:dyDescent="0.2">
      <c r="T3970" s="400" t="s">
        <v>36</v>
      </c>
      <c r="U3970" s="413">
        <v>59384</v>
      </c>
      <c r="V3970" s="406">
        <v>1.0791099596811146E-2</v>
      </c>
      <c r="W3970" s="406">
        <v>1.0754261588608552E-2</v>
      </c>
      <c r="X3970" s="407">
        <f t="shared" si="130"/>
        <v>0.36838008202593964</v>
      </c>
      <c r="Z3970" s="400" t="s">
        <v>36</v>
      </c>
      <c r="AA3970" s="413">
        <v>59384</v>
      </c>
      <c r="AB3970" s="406">
        <v>1.052276486520831E-2</v>
      </c>
      <c r="AC3970" s="406">
        <v>1.0495450493427066E-2</v>
      </c>
      <c r="AD3970" s="407">
        <f t="shared" si="131"/>
        <v>0.27314371781243452</v>
      </c>
    </row>
    <row r="3971" spans="20:30" x14ac:dyDescent="0.2">
      <c r="T3971" s="400" t="s">
        <v>36</v>
      </c>
      <c r="U3971" s="413">
        <v>59391</v>
      </c>
      <c r="V3971" s="406">
        <v>1.0787665068354947E-2</v>
      </c>
      <c r="W3971" s="406">
        <v>1.075062205266431E-2</v>
      </c>
      <c r="X3971" s="407">
        <f t="shared" si="130"/>
        <v>0.37043015690636782</v>
      </c>
      <c r="Z3971" s="400" t="s">
        <v>36</v>
      </c>
      <c r="AA3971" s="413">
        <v>59391</v>
      </c>
      <c r="AB3971" s="406">
        <v>1.051752022528603E-2</v>
      </c>
      <c r="AC3971" s="406">
        <v>1.0490212081245016E-2</v>
      </c>
      <c r="AD3971" s="407">
        <f t="shared" si="131"/>
        <v>0.27308144041013682</v>
      </c>
    </row>
    <row r="3972" spans="20:30" x14ac:dyDescent="0.2">
      <c r="T3972" s="400" t="s">
        <v>36</v>
      </c>
      <c r="U3972" s="413">
        <v>59398</v>
      </c>
      <c r="V3972" s="406">
        <v>1.0784251676639593E-2</v>
      </c>
      <c r="W3972" s="406">
        <v>1.0747006361873432E-2</v>
      </c>
      <c r="X3972" s="407">
        <f t="shared" si="130"/>
        <v>0.37245314766161042</v>
      </c>
      <c r="Z3972" s="400" t="s">
        <v>36</v>
      </c>
      <c r="AA3972" s="413">
        <v>59398</v>
      </c>
      <c r="AB3972" s="406">
        <v>1.051232058305554E-2</v>
      </c>
      <c r="AC3972" s="406">
        <v>1.0485018608009676E-2</v>
      </c>
      <c r="AD3972" s="407">
        <f t="shared" si="131"/>
        <v>0.27301975045863902</v>
      </c>
    </row>
    <row r="3973" spans="20:30" x14ac:dyDescent="0.2">
      <c r="T3973" s="400" t="s">
        <v>36</v>
      </c>
      <c r="U3973" s="413">
        <v>59405</v>
      </c>
      <c r="V3973" s="406">
        <v>1.0780859460054209E-2</v>
      </c>
      <c r="W3973" s="406">
        <v>1.0743414559591831E-2</v>
      </c>
      <c r="X3973" s="407">
        <f t="shared" si="130"/>
        <v>0.37444900462377595</v>
      </c>
      <c r="Z3973" s="400" t="s">
        <v>36</v>
      </c>
      <c r="AA3973" s="413">
        <v>59405</v>
      </c>
      <c r="AB3973" s="406">
        <v>1.0507166020254914E-2</v>
      </c>
      <c r="AC3973" s="406">
        <v>1.0479870155354948E-2</v>
      </c>
      <c r="AD3973" s="407">
        <f t="shared" si="131"/>
        <v>0.27295864899965983</v>
      </c>
    </row>
    <row r="3974" spans="20:30" x14ac:dyDescent="0.2">
      <c r="T3974" s="400" t="s">
        <v>36</v>
      </c>
      <c r="U3974" s="413">
        <v>59412</v>
      </c>
      <c r="V3974" s="406">
        <v>1.077748845699928E-2</v>
      </c>
      <c r="W3974" s="406">
        <v>1.0739846689128908E-2</v>
      </c>
      <c r="X3974" s="407">
        <f t="shared" si="130"/>
        <v>0.37641767870372905</v>
      </c>
      <c r="Z3974" s="400" t="s">
        <v>36</v>
      </c>
      <c r="AA3974" s="413">
        <v>59412</v>
      </c>
      <c r="AB3974" s="406">
        <v>1.0502056618668267E-2</v>
      </c>
      <c r="AC3974" s="406">
        <v>1.0474766804926053E-2</v>
      </c>
      <c r="AD3974" s="407">
        <f t="shared" si="131"/>
        <v>0.2728981374221402</v>
      </c>
    </row>
    <row r="3975" spans="20:30" x14ac:dyDescent="0.2">
      <c r="T3975" s="400" t="s">
        <v>36</v>
      </c>
      <c r="U3975" s="413">
        <v>59419</v>
      </c>
      <c r="V3975" s="406">
        <v>1.0774138705956379E-2</v>
      </c>
      <c r="W3975" s="406">
        <v>1.0736302793851984E-2</v>
      </c>
      <c r="X3975" s="407">
        <f t="shared" si="130"/>
        <v>0.37835912104395436</v>
      </c>
      <c r="Z3975" s="400" t="s">
        <v>36</v>
      </c>
      <c r="AA3975" s="413">
        <v>59419</v>
      </c>
      <c r="AB3975" s="406">
        <v>1.0496992460021804E-2</v>
      </c>
      <c r="AC3975" s="406">
        <v>1.0469708638402898E-2</v>
      </c>
      <c r="AD3975" s="407">
        <f t="shared" si="131"/>
        <v>0.27283821618906068</v>
      </c>
    </row>
    <row r="3976" spans="20:30" x14ac:dyDescent="0.2">
      <c r="T3976" s="400" t="s">
        <v>36</v>
      </c>
      <c r="U3976" s="413">
        <v>59426</v>
      </c>
      <c r="V3976" s="406">
        <v>1.0770810245302877E-2</v>
      </c>
      <c r="W3976" s="406">
        <v>1.0732782917082058E-2</v>
      </c>
      <c r="X3976" s="407">
        <f t="shared" ref="X3976:X4039" si="132">(V3976-W3976)*10000</f>
        <v>0.38027328220819823</v>
      </c>
      <c r="Z3976" s="400" t="s">
        <v>36</v>
      </c>
      <c r="AA3976" s="413">
        <v>59426</v>
      </c>
      <c r="AB3976" s="406">
        <v>1.0491973626099532E-2</v>
      </c>
      <c r="AC3976" s="406">
        <v>1.0464695737430594E-2</v>
      </c>
      <c r="AD3976" s="407">
        <f t="shared" ref="AD3976:AD4039" si="133">(AB3976-AC3976)*10000</f>
        <v>0.27277888668937944</v>
      </c>
    </row>
    <row r="3977" spans="20:30" x14ac:dyDescent="0.2">
      <c r="T3977" s="400" t="s">
        <v>36</v>
      </c>
      <c r="U3977" s="413">
        <v>59433</v>
      </c>
      <c r="V3977" s="406">
        <v>1.076750311347407E-2</v>
      </c>
      <c r="W3977" s="406">
        <v>1.0729287102174894E-2</v>
      </c>
      <c r="X3977" s="407">
        <f t="shared" si="132"/>
        <v>0.38216011299175778</v>
      </c>
      <c r="Z3977" s="400" t="s">
        <v>36</v>
      </c>
      <c r="AA3977" s="413">
        <v>59433</v>
      </c>
      <c r="AB3977" s="406">
        <v>1.0487000198650696E-2</v>
      </c>
      <c r="AC3977" s="406">
        <v>1.0459728183665791E-2</v>
      </c>
      <c r="AD3977" s="407">
        <f t="shared" si="133"/>
        <v>0.27272014984905735</v>
      </c>
    </row>
    <row r="3978" spans="20:30" x14ac:dyDescent="0.2">
      <c r="T3978" s="400" t="s">
        <v>36</v>
      </c>
      <c r="U3978" s="413">
        <v>59440</v>
      </c>
      <c r="V3978" s="406">
        <v>1.0764217348893473E-2</v>
      </c>
      <c r="W3978" s="406">
        <v>1.0725815392509205E-2</v>
      </c>
      <c r="X3978" s="407">
        <f t="shared" si="132"/>
        <v>0.38401956384267327</v>
      </c>
      <c r="Z3978" s="400" t="s">
        <v>36</v>
      </c>
      <c r="AA3978" s="413">
        <v>59440</v>
      </c>
      <c r="AB3978" s="406">
        <v>1.0482072259447431E-2</v>
      </c>
      <c r="AC3978" s="406">
        <v>1.0454806058764872E-2</v>
      </c>
      <c r="AD3978" s="407">
        <f t="shared" si="133"/>
        <v>0.27266200682558861</v>
      </c>
    </row>
    <row r="3979" spans="20:30" x14ac:dyDescent="0.2">
      <c r="T3979" s="400" t="s">
        <v>36</v>
      </c>
      <c r="U3979" s="413">
        <v>59447</v>
      </c>
      <c r="V3979" s="406">
        <v>1.0760952989984711E-2</v>
      </c>
      <c r="W3979" s="406">
        <v>1.0722367831359617E-2</v>
      </c>
      <c r="X3979" s="407">
        <f t="shared" si="132"/>
        <v>0.38585158625094662</v>
      </c>
      <c r="Z3979" s="400" t="s">
        <v>36</v>
      </c>
      <c r="AA3979" s="413">
        <v>59447</v>
      </c>
      <c r="AB3979" s="406">
        <v>1.0477189890227173E-2</v>
      </c>
      <c r="AC3979" s="406">
        <v>1.0449929444361111E-2</v>
      </c>
      <c r="AD3979" s="407">
        <f t="shared" si="133"/>
        <v>0.27260445866062255</v>
      </c>
    </row>
    <row r="3980" spans="20:30" x14ac:dyDescent="0.2">
      <c r="T3980" s="400" t="s">
        <v>36</v>
      </c>
      <c r="U3980" s="413">
        <v>59454</v>
      </c>
      <c r="V3980" s="406">
        <v>1.075771007517152E-2</v>
      </c>
      <c r="W3980" s="406">
        <v>1.0718944462116617E-2</v>
      </c>
      <c r="X3980" s="407">
        <f t="shared" si="132"/>
        <v>0.38765613054903347</v>
      </c>
      <c r="Z3980" s="400" t="s">
        <v>36</v>
      </c>
      <c r="AA3980" s="413">
        <v>59454</v>
      </c>
      <c r="AB3980" s="406">
        <v>1.0472353172762121E-2</v>
      </c>
      <c r="AC3980" s="406">
        <v>1.0445098422134102E-2</v>
      </c>
      <c r="AD3980" s="407">
        <f t="shared" si="133"/>
        <v>0.27254750628018937</v>
      </c>
    </row>
    <row r="3981" spans="20:30" x14ac:dyDescent="0.2">
      <c r="T3981" s="400" t="s">
        <v>36</v>
      </c>
      <c r="U3981" s="413">
        <v>59461</v>
      </c>
      <c r="V3981" s="406">
        <v>1.0754488642854275E-2</v>
      </c>
      <c r="W3981" s="406">
        <v>1.071554532808946E-2</v>
      </c>
      <c r="X3981" s="407">
        <f t="shared" si="132"/>
        <v>0.38943314764814524</v>
      </c>
      <c r="Z3981" s="400" t="s">
        <v>36</v>
      </c>
      <c r="AA3981" s="413">
        <v>59461</v>
      </c>
      <c r="AB3981" s="406">
        <v>1.0467562188801046E-2</v>
      </c>
      <c r="AC3981" s="406">
        <v>1.0440313073705304E-2</v>
      </c>
      <c r="AD3981" s="407">
        <f t="shared" si="133"/>
        <v>0.27249115095741988</v>
      </c>
    </row>
    <row r="3982" spans="20:30" x14ac:dyDescent="0.2">
      <c r="T3982" s="400" t="s">
        <v>36</v>
      </c>
      <c r="U3982" s="413">
        <v>59468</v>
      </c>
      <c r="V3982" s="406">
        <v>1.0751288731479701E-2</v>
      </c>
      <c r="W3982" s="406">
        <v>1.0712170472645314E-2</v>
      </c>
      <c r="X3982" s="407">
        <f t="shared" si="132"/>
        <v>0.39118258834387398</v>
      </c>
      <c r="Z3982" s="400" t="s">
        <v>36</v>
      </c>
      <c r="AA3982" s="413">
        <v>59468</v>
      </c>
      <c r="AB3982" s="406">
        <v>1.0462817020127423E-2</v>
      </c>
      <c r="AC3982" s="406">
        <v>1.0435573480765591E-2</v>
      </c>
      <c r="AD3982" s="407">
        <f t="shared" si="133"/>
        <v>0.27243539361832686</v>
      </c>
    </row>
    <row r="3983" spans="20:30" x14ac:dyDescent="0.2">
      <c r="T3983" s="400" t="s">
        <v>36</v>
      </c>
      <c r="U3983" s="413">
        <v>59475</v>
      </c>
      <c r="V3983" s="406">
        <v>1.0748110379471355E-2</v>
      </c>
      <c r="W3983" s="406">
        <v>1.0708819939105019E-2</v>
      </c>
      <c r="X3983" s="407">
        <f t="shared" si="132"/>
        <v>0.39290440366336266</v>
      </c>
      <c r="Z3983" s="400" t="s">
        <v>36</v>
      </c>
      <c r="AA3983" s="413">
        <v>59475</v>
      </c>
      <c r="AB3983" s="406">
        <v>1.0458117748466752E-2</v>
      </c>
      <c r="AC3983" s="406">
        <v>1.0430879724924721E-2</v>
      </c>
      <c r="AD3983" s="407">
        <f t="shared" si="133"/>
        <v>0.27238023542030043</v>
      </c>
    </row>
    <row r="3984" spans="20:30" x14ac:dyDescent="0.2">
      <c r="T3984" s="400" t="s">
        <v>36</v>
      </c>
      <c r="U3984" s="413">
        <v>59482</v>
      </c>
      <c r="V3984" s="406">
        <v>1.0744953625252841E-2</v>
      </c>
      <c r="W3984" s="406">
        <v>1.0705493770847341E-2</v>
      </c>
      <c r="X3984" s="407">
        <f t="shared" si="132"/>
        <v>0.39459854405499845</v>
      </c>
      <c r="Z3984" s="400" t="s">
        <v>36</v>
      </c>
      <c r="AA3984" s="413">
        <v>59482</v>
      </c>
      <c r="AB3984" s="406">
        <v>1.0453464455602387E-2</v>
      </c>
      <c r="AC3984" s="406">
        <v>1.0426231887873453E-2</v>
      </c>
      <c r="AD3984" s="407">
        <f t="shared" si="133"/>
        <v>0.2723256772893361</v>
      </c>
    </row>
    <row r="3985" spans="20:30" x14ac:dyDescent="0.2">
      <c r="T3985" s="400" t="s">
        <v>36</v>
      </c>
      <c r="U3985" s="413">
        <v>59489</v>
      </c>
      <c r="V3985" s="406">
        <v>1.0741818507201253E-2</v>
      </c>
      <c r="W3985" s="406">
        <v>1.0702192011181373E-2</v>
      </c>
      <c r="X3985" s="407">
        <f t="shared" si="132"/>
        <v>0.39626496019880619</v>
      </c>
      <c r="Z3985" s="400" t="s">
        <v>36</v>
      </c>
      <c r="AA3985" s="413">
        <v>59489</v>
      </c>
      <c r="AB3985" s="406">
        <v>1.0448857223282674E-2</v>
      </c>
      <c r="AC3985" s="406">
        <v>1.0421630051267538E-2</v>
      </c>
      <c r="AD3985" s="407">
        <f t="shared" si="133"/>
        <v>0.2722717201513597</v>
      </c>
    </row>
    <row r="3986" spans="20:30" x14ac:dyDescent="0.2">
      <c r="T3986" s="400" t="s">
        <v>36</v>
      </c>
      <c r="U3986" s="413">
        <v>59496</v>
      </c>
      <c r="V3986" s="406">
        <v>1.0738705063821127E-2</v>
      </c>
      <c r="W3986" s="406">
        <v>1.0698914703462617E-2</v>
      </c>
      <c r="X3986" s="407">
        <f t="shared" si="132"/>
        <v>0.39790360358510013</v>
      </c>
      <c r="Z3986" s="400" t="s">
        <v>36</v>
      </c>
      <c r="AA3986" s="413">
        <v>59496</v>
      </c>
      <c r="AB3986" s="406">
        <v>1.0444296133255992E-2</v>
      </c>
      <c r="AC3986" s="406">
        <v>1.0417074296716462E-2</v>
      </c>
      <c r="AD3986" s="407">
        <f t="shared" si="133"/>
        <v>0.27221836539529504</v>
      </c>
    </row>
    <row r="3987" spans="20:30" x14ac:dyDescent="0.2">
      <c r="T3987" s="400" t="s">
        <v>36</v>
      </c>
      <c r="U3987" s="413">
        <v>59503</v>
      </c>
      <c r="V3987" s="406">
        <v>1.0735613333455041E-2</v>
      </c>
      <c r="W3987" s="406">
        <v>1.0695661891035104E-2</v>
      </c>
      <c r="X3987" s="407">
        <f t="shared" si="132"/>
        <v>0.39951442419937366</v>
      </c>
      <c r="Z3987" s="400" t="s">
        <v>36</v>
      </c>
      <c r="AA3987" s="413">
        <v>59503</v>
      </c>
      <c r="AB3987" s="406">
        <v>1.043978126730547E-2</v>
      </c>
      <c r="AC3987" s="406">
        <v>1.0412564705933909E-2</v>
      </c>
      <c r="AD3987" s="407">
        <f t="shared" si="133"/>
        <v>0.27216561371560394</v>
      </c>
    </row>
    <row r="3988" spans="20:30" x14ac:dyDescent="0.2">
      <c r="T3988" s="400" t="s">
        <v>36</v>
      </c>
      <c r="U3988" s="413">
        <v>59510</v>
      </c>
      <c r="V3988" s="406">
        <v>1.0732543354561129E-2</v>
      </c>
      <c r="W3988" s="406">
        <v>1.069243361721949E-2</v>
      </c>
      <c r="X3988" s="407">
        <f t="shared" si="132"/>
        <v>0.40109737341639112</v>
      </c>
      <c r="Z3988" s="400" t="s">
        <v>36</v>
      </c>
      <c r="AA3988" s="413">
        <v>59510</v>
      </c>
      <c r="AB3988" s="406">
        <v>1.0435312707190817E-2</v>
      </c>
      <c r="AC3988" s="406">
        <v>1.0408101360494391E-2</v>
      </c>
      <c r="AD3988" s="407">
        <f t="shared" si="133"/>
        <v>0.27211346696425986</v>
      </c>
    </row>
    <row r="3989" spans="20:30" x14ac:dyDescent="0.2">
      <c r="T3989" s="400" t="s">
        <v>36</v>
      </c>
      <c r="U3989" s="413">
        <v>59517</v>
      </c>
      <c r="V3989" s="406">
        <v>1.0729495165574421E-2</v>
      </c>
      <c r="W3989" s="406">
        <v>1.0689229925382789E-2</v>
      </c>
      <c r="X3989" s="407">
        <f t="shared" si="132"/>
        <v>0.40265240191631607</v>
      </c>
      <c r="Z3989" s="400" t="s">
        <v>36</v>
      </c>
      <c r="AA3989" s="413">
        <v>59517</v>
      </c>
      <c r="AB3989" s="406">
        <v>1.0430890534660123E-2</v>
      </c>
      <c r="AC3989" s="406">
        <v>1.0403684342134435E-2</v>
      </c>
      <c r="AD3989" s="407">
        <f t="shared" si="133"/>
        <v>0.27206192525688205</v>
      </c>
    </row>
    <row r="3990" spans="20:30" x14ac:dyDescent="0.2">
      <c r="T3990" s="400" t="s">
        <v>36</v>
      </c>
      <c r="U3990" s="413">
        <v>59524</v>
      </c>
      <c r="V3990" s="406">
        <v>1.0726468804883619E-2</v>
      </c>
      <c r="W3990" s="406">
        <v>1.0686050858880405E-2</v>
      </c>
      <c r="X3990" s="407">
        <f t="shared" si="132"/>
        <v>0.40417946003214189</v>
      </c>
      <c r="Z3990" s="400" t="s">
        <v>36</v>
      </c>
      <c r="AA3990" s="413">
        <v>59524</v>
      </c>
      <c r="AB3990" s="406">
        <v>1.0426514831438234E-2</v>
      </c>
      <c r="AC3990" s="406">
        <v>1.0399313732463143E-2</v>
      </c>
      <c r="AD3990" s="407">
        <f t="shared" si="133"/>
        <v>0.27201098975091276</v>
      </c>
    </row>
    <row r="3991" spans="20:30" x14ac:dyDescent="0.2">
      <c r="T3991" s="400" t="s">
        <v>36</v>
      </c>
      <c r="U3991" s="413">
        <v>59532</v>
      </c>
      <c r="V3991" s="406">
        <v>1.0723250821424082E-2</v>
      </c>
      <c r="W3991" s="406">
        <v>1.0682672407208124E-2</v>
      </c>
      <c r="X3991" s="407">
        <f t="shared" si="132"/>
        <v>0.40578414215957859</v>
      </c>
      <c r="Z3991" s="400" t="s">
        <v>36</v>
      </c>
      <c r="AA3991" s="413">
        <v>59532</v>
      </c>
      <c r="AB3991" s="406">
        <v>1.0421878832543701E-2</v>
      </c>
      <c r="AC3991" s="406">
        <v>1.0394683122698603E-2</v>
      </c>
      <c r="AD3991" s="407">
        <f t="shared" si="133"/>
        <v>0.27195709845098326</v>
      </c>
    </row>
    <row r="3992" spans="20:30" x14ac:dyDescent="0.2">
      <c r="T3992" s="400" t="s">
        <v>36</v>
      </c>
      <c r="U3992" s="413">
        <v>59539</v>
      </c>
      <c r="V3992" s="406">
        <v>1.0720057428467549E-2</v>
      </c>
      <c r="W3992" s="406">
        <v>1.0679321696996057E-2</v>
      </c>
      <c r="X3992" s="407">
        <f t="shared" si="132"/>
        <v>0.40735731471492831</v>
      </c>
      <c r="Z3992" s="400" t="s">
        <v>36</v>
      </c>
      <c r="AA3992" s="413">
        <v>59539</v>
      </c>
      <c r="AB3992" s="406">
        <v>1.0417295183193009E-2</v>
      </c>
      <c r="AC3992" s="406">
        <v>1.0390104794184889E-2</v>
      </c>
      <c r="AD3992" s="407">
        <f t="shared" si="133"/>
        <v>0.27190389008120708</v>
      </c>
    </row>
    <row r="3993" spans="20:30" x14ac:dyDescent="0.2">
      <c r="T3993" s="400" t="s">
        <v>36</v>
      </c>
      <c r="U3993" s="413">
        <v>59546</v>
      </c>
      <c r="V3993" s="406">
        <v>1.0717099921191901E-2</v>
      </c>
      <c r="W3993" s="406">
        <v>1.0676220306476834E-2</v>
      </c>
      <c r="X3993" s="407">
        <f t="shared" si="132"/>
        <v>0.40879614715067653</v>
      </c>
      <c r="Z3993" s="400" t="s">
        <v>36</v>
      </c>
      <c r="AA3993" s="413">
        <v>59546</v>
      </c>
      <c r="AB3993" s="406">
        <v>1.0413066058757343E-2</v>
      </c>
      <c r="AC3993" s="406">
        <v>1.0385880571997281E-2</v>
      </c>
      <c r="AD3993" s="407">
        <f t="shared" si="133"/>
        <v>0.27185486760061828</v>
      </c>
    </row>
    <row r="3994" spans="20:30" x14ac:dyDescent="0.2">
      <c r="T3994" s="400" t="s">
        <v>36</v>
      </c>
      <c r="U3994" s="413">
        <v>59553</v>
      </c>
      <c r="V3994" s="406">
        <v>1.071416440141628E-2</v>
      </c>
      <c r="W3994" s="406">
        <v>1.0673143720837499E-2</v>
      </c>
      <c r="X3994" s="407">
        <f t="shared" si="132"/>
        <v>0.41020680578781821</v>
      </c>
      <c r="Z3994" s="400" t="s">
        <v>36</v>
      </c>
      <c r="AA3994" s="413">
        <v>59553</v>
      </c>
      <c r="AB3994" s="406">
        <v>1.0408883742395665E-2</v>
      </c>
      <c r="AC3994" s="406">
        <v>1.0381703096765822E-2</v>
      </c>
      <c r="AD3994" s="407">
        <f t="shared" si="133"/>
        <v>0.27180645629842903</v>
      </c>
    </row>
    <row r="3995" spans="20:30" x14ac:dyDescent="0.2">
      <c r="T3995" s="400" t="s">
        <v>36</v>
      </c>
      <c r="U3995" s="413">
        <v>59560</v>
      </c>
      <c r="V3995" s="406">
        <v>1.071125090754084E-2</v>
      </c>
      <c r="W3995" s="406">
        <v>1.067009198342172E-2</v>
      </c>
      <c r="X3995" s="407">
        <f t="shared" si="132"/>
        <v>0.41158924119119245</v>
      </c>
      <c r="Z3995" s="400" t="s">
        <v>36</v>
      </c>
      <c r="AA3995" s="413">
        <v>59560</v>
      </c>
      <c r="AB3995" s="406">
        <v>1.040474831584386E-2</v>
      </c>
      <c r="AC3995" s="406">
        <v>1.0377572450180108E-2</v>
      </c>
      <c r="AD3995" s="407">
        <f t="shared" si="133"/>
        <v>0.27175865663751564</v>
      </c>
    </row>
    <row r="3996" spans="20:30" x14ac:dyDescent="0.2">
      <c r="T3996" s="400" t="s">
        <v>36</v>
      </c>
      <c r="U3996" s="413">
        <v>59567</v>
      </c>
      <c r="V3996" s="406">
        <v>1.0708359478023569E-2</v>
      </c>
      <c r="W3996" s="406">
        <v>1.0667065137561549E-2</v>
      </c>
      <c r="X3996" s="407">
        <f t="shared" si="132"/>
        <v>0.41294340462020435</v>
      </c>
      <c r="Z3996" s="400" t="s">
        <v>36</v>
      </c>
      <c r="AA3996" s="413">
        <v>59567</v>
      </c>
      <c r="AB3996" s="406">
        <v>1.0400659860860847E-2</v>
      </c>
      <c r="AC3996" s="406">
        <v>1.0373488713871745E-2</v>
      </c>
      <c r="AD3996" s="407">
        <f t="shared" si="133"/>
        <v>0.27171146989102624</v>
      </c>
    </row>
    <row r="3997" spans="20:30" x14ac:dyDescent="0.2">
      <c r="T3997" s="400" t="s">
        <v>36</v>
      </c>
      <c r="U3997" s="413">
        <v>59574</v>
      </c>
      <c r="V3997" s="406">
        <v>1.0705490151241571E-2</v>
      </c>
      <c r="W3997" s="406">
        <v>1.0664063226589167E-2</v>
      </c>
      <c r="X3997" s="407">
        <f t="shared" si="132"/>
        <v>0.41426924652403913</v>
      </c>
      <c r="Z3997" s="400" t="s">
        <v>36</v>
      </c>
      <c r="AA3997" s="413">
        <v>59574</v>
      </c>
      <c r="AB3997" s="406">
        <v>1.0396618459228749E-2</v>
      </c>
      <c r="AC3997" s="406">
        <v>1.0369451969495532E-2</v>
      </c>
      <c r="AD3997" s="407">
        <f t="shared" si="133"/>
        <v>0.27166489733216126</v>
      </c>
    </row>
    <row r="3998" spans="20:30" x14ac:dyDescent="0.2">
      <c r="T3998" s="400" t="s">
        <v>36</v>
      </c>
      <c r="U3998" s="413">
        <v>59581</v>
      </c>
      <c r="V3998" s="406">
        <v>1.0702642965664375E-2</v>
      </c>
      <c r="W3998" s="406">
        <v>1.0661086293882877E-2</v>
      </c>
      <c r="X3998" s="407">
        <f t="shared" si="132"/>
        <v>0.41556671781498367</v>
      </c>
      <c r="Z3998" s="400" t="s">
        <v>36</v>
      </c>
      <c r="AA3998" s="413">
        <v>59581</v>
      </c>
      <c r="AB3998" s="406">
        <v>1.0392624192671554E-2</v>
      </c>
      <c r="AC3998" s="406">
        <v>1.0365462298694447E-2</v>
      </c>
      <c r="AD3998" s="407">
        <f t="shared" si="133"/>
        <v>0.27161893977107121</v>
      </c>
    </row>
    <row r="3999" spans="20:30" x14ac:dyDescent="0.2">
      <c r="T3999" s="400" t="s">
        <v>36</v>
      </c>
      <c r="U3999" s="413">
        <v>59588</v>
      </c>
      <c r="V3999" s="406">
        <v>1.0699817959680445E-2</v>
      </c>
      <c r="W3999" s="406">
        <v>1.065813438275149E-2</v>
      </c>
      <c r="X3999" s="407">
        <f t="shared" si="132"/>
        <v>0.41683576928954957</v>
      </c>
      <c r="Z3999" s="400" t="s">
        <v>36</v>
      </c>
      <c r="AA3999" s="413">
        <v>59588</v>
      </c>
      <c r="AB3999" s="406">
        <v>1.0388677142982587E-2</v>
      </c>
      <c r="AC3999" s="406">
        <v>1.0361519783146072E-2</v>
      </c>
      <c r="AD3999" s="407">
        <f t="shared" si="133"/>
        <v>0.27157359836514627</v>
      </c>
    </row>
    <row r="4000" spans="20:30" x14ac:dyDescent="0.2">
      <c r="T4000" s="400" t="s">
        <v>36</v>
      </c>
      <c r="U4000" s="413">
        <v>59595</v>
      </c>
      <c r="V4000" s="406">
        <v>1.0697015171713144E-2</v>
      </c>
      <c r="W4000" s="406">
        <v>1.0655207536550282E-2</v>
      </c>
      <c r="X4000" s="407">
        <f t="shared" si="132"/>
        <v>0.41807635162862888</v>
      </c>
      <c r="Z4000" s="400" t="s">
        <v>36</v>
      </c>
      <c r="AA4000" s="413">
        <v>59595</v>
      </c>
      <c r="AB4000" s="406">
        <v>1.0384777391908954E-2</v>
      </c>
      <c r="AC4000" s="406">
        <v>1.0357624504504925E-2</v>
      </c>
      <c r="AD4000" s="407">
        <f t="shared" si="133"/>
        <v>0.27152887404029502</v>
      </c>
    </row>
    <row r="4001" spans="20:30" x14ac:dyDescent="0.2">
      <c r="T4001" s="400" t="s">
        <v>36</v>
      </c>
      <c r="U4001" s="413">
        <v>59602</v>
      </c>
      <c r="V4001" s="406">
        <v>1.069423464019722E-2</v>
      </c>
      <c r="W4001" s="406">
        <v>1.0652305798611175E-2</v>
      </c>
      <c r="X4001" s="407">
        <f t="shared" si="132"/>
        <v>0.41928841586045751</v>
      </c>
      <c r="Z4001" s="400" t="s">
        <v>36</v>
      </c>
      <c r="AA4001" s="413">
        <v>59602</v>
      </c>
      <c r="AB4001" s="406">
        <v>1.0380925021197491E-2</v>
      </c>
      <c r="AC4001" s="406">
        <v>1.0353776544378943E-2</v>
      </c>
      <c r="AD4001" s="407">
        <f t="shared" si="133"/>
        <v>0.27148476818547596</v>
      </c>
    </row>
    <row r="4002" spans="20:30" x14ac:dyDescent="0.2">
      <c r="T4002" s="400" t="s">
        <v>36</v>
      </c>
      <c r="U4002" s="413">
        <v>59609</v>
      </c>
      <c r="V4002" s="406">
        <v>1.0691476403544262E-2</v>
      </c>
      <c r="W4002" s="406">
        <v>1.0649429212289238E-2</v>
      </c>
      <c r="X4002" s="407">
        <f t="shared" si="132"/>
        <v>0.42047191255023886</v>
      </c>
      <c r="Z4002" s="400" t="s">
        <v>36</v>
      </c>
      <c r="AA4002" s="413">
        <v>59609</v>
      </c>
      <c r="AB4002" s="406">
        <v>1.0377120112606516E-2</v>
      </c>
      <c r="AC4002" s="406">
        <v>1.0349975984468593E-2</v>
      </c>
      <c r="AD4002" s="407">
        <f t="shared" si="133"/>
        <v>0.27144128137923662</v>
      </c>
    </row>
    <row r="4003" spans="20:30" x14ac:dyDescent="0.2">
      <c r="T4003" s="400" t="s">
        <v>36</v>
      </c>
      <c r="U4003" s="413">
        <v>59616</v>
      </c>
      <c r="V4003" s="406">
        <v>1.0688740500223703E-2</v>
      </c>
      <c r="W4003" s="406">
        <v>1.064657782092792E-2</v>
      </c>
      <c r="X4003" s="407">
        <f t="shared" si="132"/>
        <v>0.42162679295782923</v>
      </c>
      <c r="Z4003" s="400" t="s">
        <v>36</v>
      </c>
      <c r="AA4003" s="413">
        <v>59616</v>
      </c>
      <c r="AB4003" s="406">
        <v>1.0373362747928959E-2</v>
      </c>
      <c r="AC4003" s="406">
        <v>1.0346222906416328E-2</v>
      </c>
      <c r="AD4003" s="407">
        <f t="shared" si="133"/>
        <v>0.27139841512631091</v>
      </c>
    </row>
    <row r="4004" spans="20:30" x14ac:dyDescent="0.2">
      <c r="T4004" s="400" t="s">
        <v>36</v>
      </c>
      <c r="U4004" s="413">
        <v>59623</v>
      </c>
      <c r="V4004" s="406">
        <v>1.0686026968566218E-2</v>
      </c>
      <c r="W4004" s="406">
        <v>1.0643751667859237E-2</v>
      </c>
      <c r="X4004" s="407">
        <f t="shared" si="132"/>
        <v>0.42275300706981489</v>
      </c>
      <c r="Z4004" s="400" t="s">
        <v>36</v>
      </c>
      <c r="AA4004" s="413">
        <v>59623</v>
      </c>
      <c r="AB4004" s="406">
        <v>1.0369653008888346E-2</v>
      </c>
      <c r="AC4004" s="406">
        <v>1.0342517391876242E-2</v>
      </c>
      <c r="AD4004" s="407">
        <f t="shared" si="133"/>
        <v>0.27135617012103919</v>
      </c>
    </row>
    <row r="4005" spans="20:30" x14ac:dyDescent="0.2">
      <c r="T4005" s="400" t="s">
        <v>36</v>
      </c>
      <c r="U4005" s="413">
        <v>59630</v>
      </c>
      <c r="V4005" s="406">
        <v>1.0683335847064336E-2</v>
      </c>
      <c r="W4005" s="406">
        <v>1.0640950796438141E-2</v>
      </c>
      <c r="X4005" s="407">
        <f t="shared" si="132"/>
        <v>0.42385050626194898</v>
      </c>
      <c r="Z4005" s="400" t="s">
        <v>36</v>
      </c>
      <c r="AA4005" s="413">
        <v>59630</v>
      </c>
      <c r="AB4005" s="406">
        <v>1.0365990977231078E-2</v>
      </c>
      <c r="AC4005" s="406">
        <v>1.0338859522467419E-2</v>
      </c>
      <c r="AD4005" s="407">
        <f t="shared" si="133"/>
        <v>0.27131454763658702</v>
      </c>
    </row>
    <row r="4006" spans="20:30" x14ac:dyDescent="0.2">
      <c r="T4006" s="400" t="s">
        <v>36</v>
      </c>
      <c r="U4006" s="413">
        <v>59637</v>
      </c>
      <c r="V4006" s="406">
        <v>1.0680667174141121E-2</v>
      </c>
      <c r="W4006" s="406">
        <v>1.063817524998485E-2</v>
      </c>
      <c r="X4006" s="407">
        <f t="shared" si="132"/>
        <v>0.4249192415627101</v>
      </c>
      <c r="Z4006" s="400" t="s">
        <v>36</v>
      </c>
      <c r="AA4006" s="413">
        <v>59637</v>
      </c>
      <c r="AB4006" s="406">
        <v>1.0362376734784485E-2</v>
      </c>
      <c r="AC4006" s="406">
        <v>1.0335249379889873E-2</v>
      </c>
      <c r="AD4006" s="407">
        <f t="shared" si="133"/>
        <v>0.27127354894612016</v>
      </c>
    </row>
    <row r="4007" spans="20:30" x14ac:dyDescent="0.2">
      <c r="T4007" s="400" t="s">
        <v>36</v>
      </c>
      <c r="U4007" s="413">
        <v>59644</v>
      </c>
      <c r="V4007" s="406">
        <v>1.0678020988173446E-2</v>
      </c>
      <c r="W4007" s="406">
        <v>1.0635425071865977E-2</v>
      </c>
      <c r="X4007" s="407">
        <f t="shared" si="132"/>
        <v>0.42595916307468573</v>
      </c>
      <c r="Z4007" s="400" t="s">
        <v>36</v>
      </c>
      <c r="AA4007" s="413">
        <v>59644</v>
      </c>
      <c r="AB4007" s="406">
        <v>1.0358810363237003E-2</v>
      </c>
      <c r="AC4007" s="406">
        <v>1.0331687045797334E-2</v>
      </c>
      <c r="AD4007" s="407">
        <f t="shared" si="133"/>
        <v>0.27123317439668726</v>
      </c>
    </row>
    <row r="4008" spans="20:30" x14ac:dyDescent="0.2">
      <c r="T4008" s="400" t="s">
        <v>36</v>
      </c>
      <c r="U4008" s="413">
        <v>59651</v>
      </c>
      <c r="V4008" s="406">
        <v>1.0675397327607531E-2</v>
      </c>
      <c r="W4008" s="406">
        <v>1.0632700305413306E-2</v>
      </c>
      <c r="X4008" s="407">
        <f t="shared" si="132"/>
        <v>0.42697022194225154</v>
      </c>
      <c r="Z4008" s="400" t="s">
        <v>36</v>
      </c>
      <c r="AA4008" s="413">
        <v>59651</v>
      </c>
      <c r="AB4008" s="406">
        <v>1.0355291944357912E-2</v>
      </c>
      <c r="AC4008" s="406">
        <v>1.0328172601797038E-2</v>
      </c>
      <c r="AD4008" s="407">
        <f t="shared" si="133"/>
        <v>0.2711934256087456</v>
      </c>
    </row>
    <row r="4009" spans="20:30" x14ac:dyDescent="0.2">
      <c r="T4009" s="400" t="s">
        <v>36</v>
      </c>
      <c r="U4009" s="413">
        <v>59658</v>
      </c>
      <c r="V4009" s="406">
        <v>1.0672796230889518E-2</v>
      </c>
      <c r="W4009" s="406">
        <v>1.0630000993958524E-2</v>
      </c>
      <c r="X4009" s="407">
        <f t="shared" si="132"/>
        <v>0.42795236930993907</v>
      </c>
      <c r="Z4009" s="400" t="s">
        <v>36</v>
      </c>
      <c r="AA4009" s="413">
        <v>59658</v>
      </c>
      <c r="AB4009" s="406">
        <v>1.0351821559939477E-2</v>
      </c>
      <c r="AC4009" s="406">
        <v>1.0324706129577085E-2</v>
      </c>
      <c r="AD4009" s="407">
        <f t="shared" si="133"/>
        <v>0.27115430362392723</v>
      </c>
    </row>
    <row r="4010" spans="20:30" x14ac:dyDescent="0.2">
      <c r="T4010" s="400" t="s">
        <v>36</v>
      </c>
      <c r="U4010" s="413">
        <v>59665</v>
      </c>
      <c r="V4010" s="406">
        <v>1.0670217736407707E-2</v>
      </c>
      <c r="W4010" s="406">
        <v>1.0627327180879666E-2</v>
      </c>
      <c r="X4010" s="407">
        <f t="shared" si="132"/>
        <v>0.42890555528040525</v>
      </c>
      <c r="Z4010" s="400" t="s">
        <v>36</v>
      </c>
      <c r="AA4010" s="413">
        <v>59665</v>
      </c>
      <c r="AB4010" s="406">
        <v>1.0348399291739181E-2</v>
      </c>
      <c r="AC4010" s="406">
        <v>1.0321287710779226E-2</v>
      </c>
      <c r="AD4010" s="407">
        <f t="shared" si="133"/>
        <v>0.27111580959955295</v>
      </c>
    </row>
    <row r="4011" spans="20:30" x14ac:dyDescent="0.2">
      <c r="T4011" s="400" t="s">
        <v>36</v>
      </c>
      <c r="U4011" s="413">
        <v>59672</v>
      </c>
      <c r="V4011" s="406">
        <v>1.0667661882596775E-2</v>
      </c>
      <c r="W4011" s="406">
        <v>1.0624678909462216E-2</v>
      </c>
      <c r="X4011" s="407">
        <f t="shared" si="132"/>
        <v>0.42982973134559482</v>
      </c>
      <c r="Z4011" s="400" t="s">
        <v>36</v>
      </c>
      <c r="AA4011" s="413">
        <v>59672</v>
      </c>
      <c r="AB4011" s="406">
        <v>1.0345025221479761E-2</v>
      </c>
      <c r="AC4011" s="406">
        <v>1.0317917427079907E-2</v>
      </c>
      <c r="AD4011" s="407">
        <f t="shared" si="133"/>
        <v>0.27107794399853363</v>
      </c>
    </row>
    <row r="4012" spans="20:30" x14ac:dyDescent="0.2">
      <c r="T4012" s="400" t="s">
        <v>36</v>
      </c>
      <c r="U4012" s="413">
        <v>59679</v>
      </c>
      <c r="V4012" s="406">
        <v>1.0665128707868041E-2</v>
      </c>
      <c r="W4012" s="406">
        <v>1.0622056223107204E-2</v>
      </c>
      <c r="X4012" s="407">
        <f t="shared" si="132"/>
        <v>0.43072484760837276</v>
      </c>
      <c r="Z4012" s="400" t="s">
        <v>36</v>
      </c>
      <c r="AA4012" s="413">
        <v>59679</v>
      </c>
      <c r="AB4012" s="406">
        <v>1.034169943094154E-2</v>
      </c>
      <c r="AC4012" s="406">
        <v>1.0314595360097413E-2</v>
      </c>
      <c r="AD4012" s="407">
        <f t="shared" si="133"/>
        <v>0.27104070844127459</v>
      </c>
    </row>
    <row r="4013" spans="20:30" x14ac:dyDescent="0.2">
      <c r="T4013" s="400" t="s">
        <v>36</v>
      </c>
      <c r="U4013" s="413">
        <v>59686</v>
      </c>
      <c r="V4013" s="406">
        <v>1.0662618250667617E-2</v>
      </c>
      <c r="W4013" s="406">
        <v>1.061945916512312E-2</v>
      </c>
      <c r="X4013" s="407">
        <f t="shared" si="132"/>
        <v>0.43159085544497777</v>
      </c>
      <c r="Z4013" s="400" t="s">
        <v>36</v>
      </c>
      <c r="AA4013" s="413">
        <v>59686</v>
      </c>
      <c r="AB4013" s="406">
        <v>1.0338422001881663E-2</v>
      </c>
      <c r="AC4013" s="406">
        <v>1.0311321591496307E-2</v>
      </c>
      <c r="AD4013" s="407">
        <f t="shared" si="133"/>
        <v>0.27100410385356294</v>
      </c>
    </row>
    <row r="4014" spans="20:30" x14ac:dyDescent="0.2">
      <c r="T4014" s="400" t="s">
        <v>36</v>
      </c>
      <c r="U4014" s="413">
        <v>59693</v>
      </c>
      <c r="V4014" s="406">
        <v>1.0660130549395354E-2</v>
      </c>
      <c r="W4014" s="406">
        <v>1.0616887778864785E-2</v>
      </c>
      <c r="X4014" s="407">
        <f t="shared" si="132"/>
        <v>0.43242770530568797</v>
      </c>
      <c r="Z4014" s="400" t="s">
        <v>36</v>
      </c>
      <c r="AA4014" s="413">
        <v>59693</v>
      </c>
      <c r="AB4014" s="406">
        <v>1.0335193016068799E-2</v>
      </c>
      <c r="AC4014" s="406">
        <v>1.030809620295267E-2</v>
      </c>
      <c r="AD4014" s="407">
        <f t="shared" si="133"/>
        <v>0.27096813116129004</v>
      </c>
    </row>
    <row r="4015" spans="20:30" x14ac:dyDescent="0.2">
      <c r="T4015" s="400" t="s">
        <v>36</v>
      </c>
      <c r="U4015" s="413">
        <v>59700</v>
      </c>
      <c r="V4015" s="406">
        <v>1.0657665642485749E-2</v>
      </c>
      <c r="W4015" s="406">
        <v>1.0614342107640631E-2</v>
      </c>
      <c r="X4015" s="407">
        <f t="shared" si="132"/>
        <v>0.43323534845117473</v>
      </c>
      <c r="Z4015" s="400" t="s">
        <v>36</v>
      </c>
      <c r="AA4015" s="413">
        <v>59700</v>
      </c>
      <c r="AB4015" s="406">
        <v>1.0332012555236719E-2</v>
      </c>
      <c r="AC4015" s="406">
        <v>1.0304919276084533E-2</v>
      </c>
      <c r="AD4015" s="407">
        <f t="shared" si="133"/>
        <v>0.27093279152186345</v>
      </c>
    </row>
    <row r="4016" spans="20:30" x14ac:dyDescent="0.2">
      <c r="T4016" s="400" t="s">
        <v>36</v>
      </c>
      <c r="U4016" s="413">
        <v>59707</v>
      </c>
      <c r="V4016" s="406">
        <v>1.0655223568373239E-2</v>
      </c>
      <c r="W4016" s="406">
        <v>1.0611822194863209E-2</v>
      </c>
      <c r="X4016" s="407">
        <f t="shared" si="132"/>
        <v>0.434013735100304</v>
      </c>
      <c r="Z4016" s="400" t="s">
        <v>36</v>
      </c>
      <c r="AA4016" s="413">
        <v>59707</v>
      </c>
      <c r="AB4016" s="406">
        <v>1.03288807011885E-2</v>
      </c>
      <c r="AC4016" s="406">
        <v>1.0301790892567664E-2</v>
      </c>
      <c r="AD4016" s="407">
        <f t="shared" si="133"/>
        <v>0.27089808620836198</v>
      </c>
    </row>
    <row r="4017" spans="20:30" x14ac:dyDescent="0.2">
      <c r="T4017" s="400" t="s">
        <v>36</v>
      </c>
      <c r="U4017" s="413">
        <v>59714</v>
      </c>
      <c r="V4017" s="406">
        <v>1.0652804365434308E-2</v>
      </c>
      <c r="W4017" s="406">
        <v>1.0609328083794493E-2</v>
      </c>
      <c r="X4017" s="407">
        <f t="shared" si="132"/>
        <v>0.43476281639814529</v>
      </c>
      <c r="Z4017" s="400" t="s">
        <v>36</v>
      </c>
      <c r="AA4017" s="413">
        <v>59714</v>
      </c>
      <c r="AB4017" s="406">
        <v>1.0325797535611282E-2</v>
      </c>
      <c r="AC4017" s="406">
        <v>1.0298711134066071E-2</v>
      </c>
      <c r="AD4017" s="407">
        <f t="shared" si="133"/>
        <v>0.27086401545211092</v>
      </c>
    </row>
    <row r="4018" spans="20:30" x14ac:dyDescent="0.2">
      <c r="T4018" s="400" t="s">
        <v>36</v>
      </c>
      <c r="U4018" s="413">
        <v>59721</v>
      </c>
      <c r="V4018" s="406">
        <v>1.0650408072149833E-2</v>
      </c>
      <c r="W4018" s="406">
        <v>1.0606859817835584E-2</v>
      </c>
      <c r="X4018" s="407">
        <f t="shared" si="132"/>
        <v>0.43548254314249368</v>
      </c>
      <c r="Z4018" s="400" t="s">
        <v>36</v>
      </c>
      <c r="AA4018" s="413">
        <v>59721</v>
      </c>
      <c r="AB4018" s="406">
        <v>1.0322763140365968E-2</v>
      </c>
      <c r="AC4018" s="406">
        <v>1.0295680082197592E-2</v>
      </c>
      <c r="AD4018" s="407">
        <f t="shared" si="133"/>
        <v>0.27083058168375296</v>
      </c>
    </row>
    <row r="4019" spans="20:30" x14ac:dyDescent="0.2">
      <c r="T4019" s="400" t="s">
        <v>36</v>
      </c>
      <c r="U4019" s="413">
        <v>59728</v>
      </c>
      <c r="V4019" s="406">
        <v>1.0648034726907854E-2</v>
      </c>
      <c r="W4019" s="406">
        <v>1.0604417440317883E-2</v>
      </c>
      <c r="X4019" s="407">
        <f t="shared" si="132"/>
        <v>0.43617286589971505</v>
      </c>
      <c r="Z4019" s="400" t="s">
        <v>36</v>
      </c>
      <c r="AA4019" s="413">
        <v>59728</v>
      </c>
      <c r="AB4019" s="406">
        <v>1.0319777597104771E-2</v>
      </c>
      <c r="AC4019" s="406">
        <v>1.0292697818637607E-2</v>
      </c>
      <c r="AD4019" s="407">
        <f t="shared" si="133"/>
        <v>0.27079778467163296</v>
      </c>
    </row>
    <row r="4020" spans="20:30" x14ac:dyDescent="0.2">
      <c r="T4020" s="400" t="s">
        <v>36</v>
      </c>
      <c r="U4020" s="413">
        <v>59735</v>
      </c>
      <c r="V4020" s="406">
        <v>1.0645684368119603E-2</v>
      </c>
      <c r="W4020" s="406">
        <v>1.0602000994549667E-2</v>
      </c>
      <c r="X4020" s="407">
        <f t="shared" si="132"/>
        <v>0.43683373569936357</v>
      </c>
      <c r="Z4020" s="400" t="s">
        <v>36</v>
      </c>
      <c r="AA4020" s="413">
        <v>59735</v>
      </c>
      <c r="AB4020" s="406">
        <v>1.0316840987653477E-2</v>
      </c>
      <c r="AC4020" s="406">
        <v>1.0289764425038296E-2</v>
      </c>
      <c r="AD4020" s="407">
        <f t="shared" si="133"/>
        <v>0.27076562615181016</v>
      </c>
    </row>
    <row r="4021" spans="20:30" x14ac:dyDescent="0.2">
      <c r="T4021" s="400" t="s">
        <v>36</v>
      </c>
      <c r="U4021" s="413">
        <v>59742</v>
      </c>
      <c r="V4021" s="406">
        <v>1.0643357034231006E-2</v>
      </c>
      <c r="W4021" s="406">
        <v>1.0599610523908643E-2</v>
      </c>
      <c r="X4021" s="407">
        <f t="shared" si="132"/>
        <v>0.43746510322363252</v>
      </c>
      <c r="Z4021" s="400" t="s">
        <v>36</v>
      </c>
      <c r="AA4021" s="413">
        <v>59742</v>
      </c>
      <c r="AB4021" s="406">
        <v>1.0313953393756733E-2</v>
      </c>
      <c r="AC4021" s="406">
        <v>1.0286879983051712E-2</v>
      </c>
      <c r="AD4021" s="407">
        <f t="shared" si="133"/>
        <v>0.27073410705021062</v>
      </c>
    </row>
    <row r="4022" spans="20:30" x14ac:dyDescent="0.2">
      <c r="T4022" s="400" t="s">
        <v>36</v>
      </c>
      <c r="U4022" s="413">
        <v>59749</v>
      </c>
      <c r="V4022" s="406">
        <v>1.0641052763676462E-2</v>
      </c>
      <c r="W4022" s="406">
        <v>1.0597246071737816E-2</v>
      </c>
      <c r="X4022" s="407">
        <f t="shared" si="132"/>
        <v>0.4380669193864567</v>
      </c>
      <c r="Z4022" s="400" t="s">
        <v>36</v>
      </c>
      <c r="AA4022" s="413">
        <v>59749</v>
      </c>
      <c r="AB4022" s="406">
        <v>1.0311114897159109E-2</v>
      </c>
      <c r="AC4022" s="406">
        <v>1.0284044574341428E-2</v>
      </c>
      <c r="AD4022" s="407">
        <f t="shared" si="133"/>
        <v>0.27070322817681136</v>
      </c>
    </row>
    <row r="4023" spans="20:30" x14ac:dyDescent="0.2">
      <c r="T4023" s="400" t="s">
        <v>36</v>
      </c>
      <c r="U4023" s="413">
        <v>59756</v>
      </c>
      <c r="V4023" s="406">
        <v>1.06387715948207E-2</v>
      </c>
      <c r="W4023" s="406">
        <v>1.0594907681356827E-2</v>
      </c>
      <c r="X4023" s="407">
        <f t="shared" si="132"/>
        <v>0.4386391346387214</v>
      </c>
      <c r="Z4023" s="400" t="s">
        <v>36</v>
      </c>
      <c r="AA4023" s="413">
        <v>59756</v>
      </c>
      <c r="AB4023" s="406">
        <v>1.0308325579639616E-2</v>
      </c>
      <c r="AC4023" s="406">
        <v>1.0281258280524414E-2</v>
      </c>
      <c r="AD4023" s="407">
        <f t="shared" si="133"/>
        <v>0.27067299115201771</v>
      </c>
    </row>
    <row r="4024" spans="20:30" x14ac:dyDescent="0.2">
      <c r="T4024" s="400" t="s">
        <v>36</v>
      </c>
      <c r="U4024" s="413">
        <v>59763</v>
      </c>
      <c r="V4024" s="406">
        <v>1.0636513566167459E-2</v>
      </c>
      <c r="W4024" s="406">
        <v>1.0592595396120136E-2</v>
      </c>
      <c r="X4024" s="407">
        <f t="shared" si="132"/>
        <v>0.43918170047322136</v>
      </c>
      <c r="Z4024" s="400" t="s">
        <v>36</v>
      </c>
      <c r="AA4024" s="413">
        <v>59763</v>
      </c>
      <c r="AB4024" s="406">
        <v>1.030558552295411E-2</v>
      </c>
      <c r="AC4024" s="406">
        <v>1.0278521183298667E-2</v>
      </c>
      <c r="AD4024" s="407">
        <f t="shared" si="133"/>
        <v>0.27064339655442915</v>
      </c>
    </row>
    <row r="4025" spans="20:30" x14ac:dyDescent="0.2">
      <c r="T4025" s="400" t="s">
        <v>36</v>
      </c>
      <c r="U4025" s="413">
        <v>59770</v>
      </c>
      <c r="V4025" s="406">
        <v>1.0634278716058519E-2</v>
      </c>
      <c r="W4025" s="406">
        <v>1.0590309259370717E-2</v>
      </c>
      <c r="X4025" s="407">
        <f t="shared" si="132"/>
        <v>0.43969456687801767</v>
      </c>
      <c r="Z4025" s="400" t="s">
        <v>36</v>
      </c>
      <c r="AA4025" s="413">
        <v>59770</v>
      </c>
      <c r="AB4025" s="406">
        <v>1.0302894808835287E-2</v>
      </c>
      <c r="AC4025" s="406">
        <v>1.0275833364304304E-2</v>
      </c>
      <c r="AD4025" s="407">
        <f t="shared" si="133"/>
        <v>0.27061444530983303</v>
      </c>
    </row>
    <row r="4026" spans="20:30" x14ac:dyDescent="0.2">
      <c r="T4026" s="400" t="s">
        <v>36</v>
      </c>
      <c r="U4026" s="413">
        <v>59777</v>
      </c>
      <c r="V4026" s="406">
        <v>1.0632067082997508E-2</v>
      </c>
      <c r="W4026" s="406">
        <v>1.0588049314451328E-2</v>
      </c>
      <c r="X4026" s="407">
        <f t="shared" si="132"/>
        <v>0.4401776854618018</v>
      </c>
      <c r="Z4026" s="400" t="s">
        <v>36</v>
      </c>
      <c r="AA4026" s="413">
        <v>59777</v>
      </c>
      <c r="AB4026" s="406">
        <v>1.0300253519073422E-2</v>
      </c>
      <c r="AC4026" s="406">
        <v>1.0273194905169565E-2</v>
      </c>
      <c r="AD4026" s="407">
        <f t="shared" si="133"/>
        <v>0.2705861390385651</v>
      </c>
    </row>
    <row r="4027" spans="20:30" x14ac:dyDescent="0.2">
      <c r="T4027" s="400" t="s">
        <v>36</v>
      </c>
      <c r="U4027" s="413">
        <v>59784</v>
      </c>
      <c r="V4027" s="406">
        <v>1.0629878705314457E-2</v>
      </c>
      <c r="W4027" s="406">
        <v>1.0585815604704759E-2</v>
      </c>
      <c r="X4027" s="407">
        <f t="shared" si="132"/>
        <v>0.44063100609698092</v>
      </c>
      <c r="Z4027" s="400" t="s">
        <v>36</v>
      </c>
      <c r="AA4027" s="413">
        <v>59784</v>
      </c>
      <c r="AB4027" s="406">
        <v>1.0297661735423999E-2</v>
      </c>
      <c r="AC4027" s="406">
        <v>1.0270605887580504E-2</v>
      </c>
      <c r="AD4027" s="407">
        <f t="shared" si="133"/>
        <v>0.27055847843494851</v>
      </c>
    </row>
    <row r="4028" spans="20:30" x14ac:dyDescent="0.2">
      <c r="T4028" s="400" t="s">
        <v>36</v>
      </c>
      <c r="U4028" s="413">
        <v>59791</v>
      </c>
      <c r="V4028" s="406">
        <v>1.0627713621513008E-2</v>
      </c>
      <c r="W4028" s="406">
        <v>1.0583608173450613E-2</v>
      </c>
      <c r="X4028" s="407">
        <f t="shared" si="132"/>
        <v>0.44105448062395358</v>
      </c>
      <c r="Z4028" s="400" t="s">
        <v>36</v>
      </c>
      <c r="AA4028" s="413">
        <v>59791</v>
      </c>
      <c r="AB4028" s="406">
        <v>1.0295119539619228E-2</v>
      </c>
      <c r="AC4028" s="406">
        <v>1.0268066393188323E-2</v>
      </c>
      <c r="AD4028" s="407">
        <f t="shared" si="133"/>
        <v>0.27053146430904701</v>
      </c>
    </row>
    <row r="4029" spans="20:30" x14ac:dyDescent="0.2">
      <c r="T4029" s="400" t="s">
        <v>36</v>
      </c>
      <c r="U4029" s="413">
        <v>59798</v>
      </c>
      <c r="V4029" s="406">
        <v>1.0625571869969505E-2</v>
      </c>
      <c r="W4029" s="406">
        <v>1.058142706407798E-2</v>
      </c>
      <c r="X4029" s="407">
        <f t="shared" si="132"/>
        <v>0.44144805891524819</v>
      </c>
      <c r="Z4029" s="400" t="s">
        <v>36</v>
      </c>
      <c r="AA4029" s="413">
        <v>59798</v>
      </c>
      <c r="AB4029" s="406">
        <v>1.0292627013460703E-2</v>
      </c>
      <c r="AC4029" s="406">
        <v>1.0265576503597855E-2</v>
      </c>
      <c r="AD4029" s="407">
        <f t="shared" si="133"/>
        <v>0.27050509862848804</v>
      </c>
    </row>
    <row r="4030" spans="20:30" x14ac:dyDescent="0.2">
      <c r="T4030" s="400" t="s">
        <v>36</v>
      </c>
      <c r="U4030" s="413">
        <v>59805</v>
      </c>
      <c r="V4030" s="406">
        <v>1.062345348912954E-2</v>
      </c>
      <c r="W4030" s="406">
        <v>1.0579272319894698E-2</v>
      </c>
      <c r="X4030" s="407">
        <f t="shared" si="132"/>
        <v>0.44181169234842194</v>
      </c>
      <c r="Z4030" s="400" t="s">
        <v>36</v>
      </c>
      <c r="AA4030" s="413">
        <v>59805</v>
      </c>
      <c r="AB4030" s="406">
        <v>1.0290184238657114E-2</v>
      </c>
      <c r="AC4030" s="406">
        <v>1.0263136300540964E-2</v>
      </c>
      <c r="AD4030" s="407">
        <f t="shared" si="133"/>
        <v>0.27047938116149528</v>
      </c>
    </row>
    <row r="4031" spans="20:30" x14ac:dyDescent="0.2">
      <c r="T4031" s="400" t="s">
        <v>36</v>
      </c>
      <c r="U4031" s="413">
        <v>59812</v>
      </c>
      <c r="V4031" s="406">
        <v>1.0621358517380922E-2</v>
      </c>
      <c r="W4031" s="406">
        <v>1.0577143984231855E-2</v>
      </c>
      <c r="X4031" s="407">
        <f t="shared" si="132"/>
        <v>0.44214533149067314</v>
      </c>
      <c r="Z4031" s="400" t="s">
        <v>36</v>
      </c>
      <c r="AA4031" s="413">
        <v>59812</v>
      </c>
      <c r="AB4031" s="406">
        <v>1.0287791297021317E-2</v>
      </c>
      <c r="AC4031" s="406">
        <v>1.0260745865587445E-2</v>
      </c>
      <c r="AD4031" s="407">
        <f t="shared" si="133"/>
        <v>0.27045431433871114</v>
      </c>
    </row>
    <row r="4032" spans="20:30" x14ac:dyDescent="0.2">
      <c r="T4032" s="400" t="s">
        <v>36</v>
      </c>
      <c r="U4032" s="413">
        <v>59819</v>
      </c>
      <c r="V4032" s="406">
        <v>1.0619286993192588E-2</v>
      </c>
      <c r="W4032" s="406">
        <v>1.0575042100490073E-2</v>
      </c>
      <c r="X4032" s="407">
        <f t="shared" si="132"/>
        <v>0.44244892702514915</v>
      </c>
      <c r="Z4032" s="400" t="s">
        <v>36</v>
      </c>
      <c r="AA4032" s="413">
        <v>59819</v>
      </c>
      <c r="AB4032" s="406">
        <v>1.0285448270261982E-2</v>
      </c>
      <c r="AC4032" s="406">
        <v>1.0258405280469146E-2</v>
      </c>
      <c r="AD4032" s="407">
        <f t="shared" si="133"/>
        <v>0.27042989792835925</v>
      </c>
    </row>
    <row r="4033" spans="20:30" x14ac:dyDescent="0.2">
      <c r="T4033" s="400" t="s">
        <v>36</v>
      </c>
      <c r="U4033" s="413">
        <v>59826</v>
      </c>
      <c r="V4033" s="406">
        <v>1.0617238954963812E-2</v>
      </c>
      <c r="W4033" s="406">
        <v>1.0572966711930856E-2</v>
      </c>
      <c r="X4033" s="407">
        <f t="shared" si="132"/>
        <v>0.44272243032956321</v>
      </c>
      <c r="Z4033" s="400" t="s">
        <v>36</v>
      </c>
      <c r="AA4033" s="413">
        <v>59826</v>
      </c>
      <c r="AB4033" s="406">
        <v>1.0283155240180079E-2</v>
      </c>
      <c r="AC4033" s="406">
        <v>1.0256114626790273E-2</v>
      </c>
      <c r="AD4033" s="407">
        <f t="shared" si="133"/>
        <v>0.27040613389806706</v>
      </c>
    </row>
    <row r="4034" spans="20:30" x14ac:dyDescent="0.2">
      <c r="T4034" s="400" t="s">
        <v>36</v>
      </c>
      <c r="U4034" s="413">
        <v>59833</v>
      </c>
      <c r="V4034" s="406">
        <v>1.0615214441093901E-2</v>
      </c>
      <c r="W4034" s="406">
        <v>1.0570917861966215E-2</v>
      </c>
      <c r="X4034" s="407">
        <f t="shared" si="132"/>
        <v>0.44296579127686003</v>
      </c>
      <c r="Z4034" s="400" t="s">
        <v>36</v>
      </c>
      <c r="AA4034" s="413">
        <v>59833</v>
      </c>
      <c r="AB4034" s="406">
        <v>1.0280912288507051E-2</v>
      </c>
      <c r="AC4034" s="406">
        <v>1.0253873986201265E-2</v>
      </c>
      <c r="AD4034" s="407">
        <f t="shared" si="133"/>
        <v>0.27038302305786366</v>
      </c>
    </row>
    <row r="4035" spans="20:30" x14ac:dyDescent="0.2">
      <c r="T4035" s="400" t="s">
        <v>36</v>
      </c>
      <c r="U4035" s="413">
        <v>59840</v>
      </c>
      <c r="V4035" s="406">
        <v>1.061321349006317E-2</v>
      </c>
      <c r="W4035" s="406">
        <v>1.0568895593903947E-2</v>
      </c>
      <c r="X4035" s="407">
        <f t="shared" si="132"/>
        <v>0.44317896159223535</v>
      </c>
      <c r="Z4035" s="400" t="s">
        <v>36</v>
      </c>
      <c r="AA4035" s="413">
        <v>59840</v>
      </c>
      <c r="AB4035" s="406">
        <v>1.0278719496997362E-2</v>
      </c>
      <c r="AC4035" s="406">
        <v>1.0251683440398738E-2</v>
      </c>
      <c r="AD4035" s="407">
        <f t="shared" si="133"/>
        <v>0.27036056598624469</v>
      </c>
    </row>
    <row r="4036" spans="20:30" x14ac:dyDescent="0.2">
      <c r="T4036" s="400" t="s">
        <v>36</v>
      </c>
      <c r="U4036" s="413">
        <v>59847</v>
      </c>
      <c r="V4036" s="406">
        <v>1.0611236140247785E-2</v>
      </c>
      <c r="W4036" s="406">
        <v>1.0566899951098184E-2</v>
      </c>
      <c r="X4036" s="407">
        <f t="shared" si="132"/>
        <v>0.44336189149601218</v>
      </c>
      <c r="Z4036" s="400" t="s">
        <v>36</v>
      </c>
      <c r="AA4036" s="413">
        <v>59847</v>
      </c>
      <c r="AB4036" s="406">
        <v>1.0276576947463287E-2</v>
      </c>
      <c r="AC4036" s="406">
        <v>1.0249543070986628E-2</v>
      </c>
      <c r="AD4036" s="407">
        <f t="shared" si="133"/>
        <v>0.27033876476659568</v>
      </c>
    </row>
    <row r="4037" spans="20:30" x14ac:dyDescent="0.2">
      <c r="T4037" s="400" t="s">
        <v>36</v>
      </c>
      <c r="U4037" s="413">
        <v>59854</v>
      </c>
      <c r="V4037" s="406">
        <v>1.0609282430058431E-2</v>
      </c>
      <c r="W4037" s="406">
        <v>1.0564930976868106E-2</v>
      </c>
      <c r="X4037" s="407">
        <f t="shared" si="132"/>
        <v>0.44351453190325307</v>
      </c>
      <c r="Z4037" s="400" t="s">
        <v>36</v>
      </c>
      <c r="AA4037" s="413">
        <v>59854</v>
      </c>
      <c r="AB4037" s="406">
        <v>1.0274484721577879E-2</v>
      </c>
      <c r="AC4037" s="406">
        <v>1.0247452959638017E-2</v>
      </c>
      <c r="AD4037" s="407">
        <f t="shared" si="133"/>
        <v>0.27031761939862176</v>
      </c>
    </row>
    <row r="4038" spans="20:30" x14ac:dyDescent="0.2">
      <c r="T4038" s="400" t="s">
        <v>36</v>
      </c>
      <c r="U4038" s="413">
        <v>59861</v>
      </c>
      <c r="V4038" s="406">
        <v>1.0607352397975339E-2</v>
      </c>
      <c r="W4038" s="406">
        <v>1.0562988714590864E-2</v>
      </c>
      <c r="X4038" s="407">
        <f t="shared" si="132"/>
        <v>0.44363683384474395</v>
      </c>
      <c r="Z4038" s="400" t="s">
        <v>36</v>
      </c>
      <c r="AA4038" s="413">
        <v>59861</v>
      </c>
      <c r="AB4038" s="406">
        <v>1.0272442901176239E-2</v>
      </c>
      <c r="AC4038" s="406">
        <v>1.0245413188014399E-2</v>
      </c>
      <c r="AD4038" s="407">
        <f t="shared" si="133"/>
        <v>0.27029713161839941</v>
      </c>
    </row>
    <row r="4039" spans="20:30" x14ac:dyDescent="0.2">
      <c r="T4039" s="400" t="s">
        <v>36</v>
      </c>
      <c r="U4039" s="413">
        <v>59868</v>
      </c>
      <c r="V4039" s="406">
        <v>1.0605446082339936E-2</v>
      </c>
      <c r="W4039" s="406">
        <v>1.0561073207574241E-2</v>
      </c>
      <c r="X4039" s="407">
        <f t="shared" si="132"/>
        <v>0.44372874765694764</v>
      </c>
      <c r="Z4039" s="400" t="s">
        <v>36</v>
      </c>
      <c r="AA4039" s="413">
        <v>59868</v>
      </c>
      <c r="AB4039" s="406">
        <v>1.0270451567977696E-2</v>
      </c>
      <c r="AC4039" s="406">
        <v>1.0243423837765676E-2</v>
      </c>
      <c r="AD4039" s="407">
        <f t="shared" si="133"/>
        <v>0.27027730212019974</v>
      </c>
    </row>
    <row r="4040" spans="20:30" x14ac:dyDescent="0.2">
      <c r="T4040" s="400" t="s">
        <v>36</v>
      </c>
      <c r="U4040" s="413">
        <v>59875</v>
      </c>
      <c r="V4040" s="406">
        <v>1.0603563521667065E-2</v>
      </c>
      <c r="W4040" s="406">
        <v>1.0559184499172109E-2</v>
      </c>
      <c r="X4040" s="407">
        <f t="shared" ref="X4040:X4103" si="134">(V4040-W4040)*10000</f>
        <v>0.44379022494956188</v>
      </c>
      <c r="Z4040" s="400" t="s">
        <v>36</v>
      </c>
      <c r="AA4040" s="413">
        <v>59875</v>
      </c>
      <c r="AB4040" s="406">
        <v>1.026851080374757E-2</v>
      </c>
      <c r="AC4040" s="406">
        <v>1.0241484990541437E-2</v>
      </c>
      <c r="AD4040" s="407">
        <f t="shared" ref="AD4040:AD4103" si="135">(AB4040-AC4040)*10000</f>
        <v>0.2702581320613261</v>
      </c>
    </row>
    <row r="4041" spans="20:30" x14ac:dyDescent="0.2">
      <c r="T4041" s="400" t="s">
        <v>36</v>
      </c>
      <c r="U4041" s="413">
        <v>59882</v>
      </c>
      <c r="V4041" s="406">
        <v>1.0601704754309551E-2</v>
      </c>
      <c r="W4041" s="406">
        <v>1.0557322632761507E-2</v>
      </c>
      <c r="X4041" s="407">
        <f t="shared" si="134"/>
        <v>0.44382121548043263</v>
      </c>
      <c r="Z4041" s="400" t="s">
        <v>36</v>
      </c>
      <c r="AA4041" s="413">
        <v>59882</v>
      </c>
      <c r="AB4041" s="406">
        <v>1.0266620690251105E-2</v>
      </c>
      <c r="AC4041" s="406">
        <v>1.0239596727991202E-2</v>
      </c>
      <c r="AD4041" s="407">
        <f t="shared" si="135"/>
        <v>0.27023962259902989</v>
      </c>
    </row>
    <row r="4042" spans="20:30" x14ac:dyDescent="0.2">
      <c r="T4042" s="400" t="s">
        <v>36</v>
      </c>
      <c r="U4042" s="413">
        <v>59889</v>
      </c>
      <c r="V4042" s="406">
        <v>1.0599869818712792E-2</v>
      </c>
      <c r="W4042" s="406">
        <v>1.0555487651649995E-2</v>
      </c>
      <c r="X4042" s="407">
        <f t="shared" si="134"/>
        <v>0.44382167062796685</v>
      </c>
      <c r="Z4042" s="400" t="s">
        <v>36</v>
      </c>
      <c r="AA4042" s="413">
        <v>59889</v>
      </c>
      <c r="AB4042" s="406">
        <v>1.0264781309253408E-2</v>
      </c>
      <c r="AC4042" s="406">
        <v>1.023775913176435E-2</v>
      </c>
      <c r="AD4042" s="407">
        <f t="shared" si="135"/>
        <v>0.27022177489057986</v>
      </c>
    </row>
    <row r="4043" spans="20:30" x14ac:dyDescent="0.2">
      <c r="T4043" s="400" t="s">
        <v>36</v>
      </c>
      <c r="U4043" s="413">
        <v>59897</v>
      </c>
      <c r="V4043" s="406">
        <v>1.0597930610886725E-2</v>
      </c>
      <c r="W4043" s="406">
        <v>1.0553551828204144E-2</v>
      </c>
      <c r="X4043" s="407">
        <f t="shared" si="134"/>
        <v>0.44378782682581375</v>
      </c>
      <c r="Z4043" s="400" t="s">
        <v>36</v>
      </c>
      <c r="AA4043" s="413">
        <v>59897</v>
      </c>
      <c r="AB4043" s="406">
        <v>1.0262867583565658E-2</v>
      </c>
      <c r="AC4043" s="406">
        <v>1.023584724397335E-2</v>
      </c>
      <c r="AD4043" s="407">
        <f t="shared" si="135"/>
        <v>0.27020339592308262</v>
      </c>
    </row>
    <row r="4044" spans="20:30" x14ac:dyDescent="0.2">
      <c r="T4044" s="400" t="s">
        <v>36</v>
      </c>
      <c r="U4044" s="413">
        <v>59904</v>
      </c>
      <c r="V4044" s="406">
        <v>1.0604296381597791E-2</v>
      </c>
      <c r="W4044" s="406">
        <v>1.0559889756609233E-2</v>
      </c>
      <c r="X4044" s="407">
        <f t="shared" si="134"/>
        <v>0.44406624988557741</v>
      </c>
      <c r="Z4044" s="400" t="s">
        <v>36</v>
      </c>
      <c r="AA4044" s="413">
        <v>59904</v>
      </c>
      <c r="AB4044" s="406">
        <v>1.0269027407440762E-2</v>
      </c>
      <c r="AC4044" s="406">
        <v>1.0241987722982309E-2</v>
      </c>
      <c r="AD4044" s="407">
        <f t="shared" si="135"/>
        <v>0.27039684458452995</v>
      </c>
    </row>
    <row r="4045" spans="20:30" x14ac:dyDescent="0.2">
      <c r="T4045" s="400" t="s">
        <v>36</v>
      </c>
      <c r="U4045" s="413">
        <v>59911</v>
      </c>
      <c r="V4045" s="406">
        <v>1.0623283822337296E-2</v>
      </c>
      <c r="W4045" s="406">
        <v>1.0578799905539629E-2</v>
      </c>
      <c r="X4045" s="407">
        <f t="shared" si="134"/>
        <v>0.44483916797666972</v>
      </c>
      <c r="Z4045" s="400" t="s">
        <v>36</v>
      </c>
      <c r="AA4045" s="413">
        <v>59911</v>
      </c>
      <c r="AB4045" s="406">
        <v>1.0287439346602166E-2</v>
      </c>
      <c r="AC4045" s="406">
        <v>1.0260348327405975E-2</v>
      </c>
      <c r="AD4045" s="407">
        <f t="shared" si="135"/>
        <v>0.27091019196191435</v>
      </c>
    </row>
    <row r="4046" spans="20:30" x14ac:dyDescent="0.2">
      <c r="T4046" s="400" t="s">
        <v>36</v>
      </c>
      <c r="U4046" s="413">
        <v>59918</v>
      </c>
      <c r="V4046" s="406">
        <v>1.0621543272040207E-2</v>
      </c>
      <c r="W4046" s="406">
        <v>1.0577072047210073E-2</v>
      </c>
      <c r="X4046" s="407">
        <f t="shared" si="134"/>
        <v>0.44471224830134465</v>
      </c>
      <c r="Z4046" s="400" t="s">
        <v>36</v>
      </c>
      <c r="AA4046" s="413">
        <v>59918</v>
      </c>
      <c r="AB4046" s="406">
        <v>1.0285806552865772E-2</v>
      </c>
      <c r="AC4046" s="406">
        <v>1.0258717047356362E-2</v>
      </c>
      <c r="AD4046" s="407">
        <f t="shared" si="135"/>
        <v>0.27089505509409612</v>
      </c>
    </row>
    <row r="4047" spans="20:30" x14ac:dyDescent="0.2">
      <c r="T4047" s="400" t="s">
        <v>36</v>
      </c>
      <c r="U4047" s="413">
        <v>59925</v>
      </c>
      <c r="V4047" s="406">
        <v>1.0619826816935784E-2</v>
      </c>
      <c r="W4047" s="406">
        <v>1.0575371371341308E-2</v>
      </c>
      <c r="X4047" s="407">
        <f t="shared" si="134"/>
        <v>0.44455445594475052</v>
      </c>
      <c r="Z4047" s="400" t="s">
        <v>36</v>
      </c>
      <c r="AA4047" s="413">
        <v>59925</v>
      </c>
      <c r="AB4047" s="406">
        <v>1.0284225052219426E-2</v>
      </c>
      <c r="AC4047" s="406">
        <v>1.0257136993564359E-2</v>
      </c>
      <c r="AD4047" s="407">
        <f t="shared" si="135"/>
        <v>0.27088058655066682</v>
      </c>
    </row>
    <row r="4048" spans="20:30" x14ac:dyDescent="0.2">
      <c r="T4048" s="400" t="s">
        <v>36</v>
      </c>
      <c r="U4048" s="413">
        <v>59932</v>
      </c>
      <c r="V4048" s="406">
        <v>1.0618134495539704E-2</v>
      </c>
      <c r="W4048" s="406">
        <v>1.05736979214173E-2</v>
      </c>
      <c r="X4048" s="407">
        <f t="shared" si="134"/>
        <v>0.4443657412240426</v>
      </c>
      <c r="Z4048" s="400" t="s">
        <v>36</v>
      </c>
      <c r="AA4048" s="413">
        <v>59932</v>
      </c>
      <c r="AB4048" s="406">
        <v>1.0282694926686164E-2</v>
      </c>
      <c r="AC4048" s="406">
        <v>1.0255608247844104E-2</v>
      </c>
      <c r="AD4048" s="407">
        <f t="shared" si="135"/>
        <v>0.27086678842059775</v>
      </c>
    </row>
    <row r="4049" spans="20:30" x14ac:dyDescent="0.2">
      <c r="T4049" s="400" t="s">
        <v>36</v>
      </c>
      <c r="U4049" s="413">
        <v>59939</v>
      </c>
      <c r="V4049" s="406">
        <v>1.0616466346391001E-2</v>
      </c>
      <c r="W4049" s="406">
        <v>1.0572051740898931E-2</v>
      </c>
      <c r="X4049" s="407">
        <f t="shared" si="134"/>
        <v>0.44414605492069242</v>
      </c>
      <c r="Z4049" s="400" t="s">
        <v>36</v>
      </c>
      <c r="AA4049" s="413">
        <v>59939</v>
      </c>
      <c r="AB4049" s="406">
        <v>1.0281216258196184E-2</v>
      </c>
      <c r="AC4049" s="406">
        <v>1.0254130892114216E-2</v>
      </c>
      <c r="AD4049" s="407">
        <f t="shared" si="135"/>
        <v>0.27085366081968165</v>
      </c>
    </row>
    <row r="4050" spans="20:30" x14ac:dyDescent="0.2">
      <c r="T4050" s="400" t="s">
        <v>36</v>
      </c>
      <c r="U4050" s="413">
        <v>59946</v>
      </c>
      <c r="V4050" s="406">
        <v>1.0614822408040132E-2</v>
      </c>
      <c r="W4050" s="406">
        <v>1.0570432873235282E-2</v>
      </c>
      <c r="X4050" s="407">
        <f t="shared" si="134"/>
        <v>0.44389534804850295</v>
      </c>
      <c r="Z4050" s="400" t="s">
        <v>36</v>
      </c>
      <c r="AA4050" s="413">
        <v>59946</v>
      </c>
      <c r="AB4050" s="406">
        <v>1.0279789128783858E-2</v>
      </c>
      <c r="AC4050" s="406">
        <v>1.0252705008234988E-2</v>
      </c>
      <c r="AD4050" s="407">
        <f t="shared" si="135"/>
        <v>0.27084120548869633</v>
      </c>
    </row>
    <row r="4051" spans="20:30" x14ac:dyDescent="0.2">
      <c r="T4051" s="400" t="s">
        <v>36</v>
      </c>
      <c r="U4051" s="413">
        <v>59953</v>
      </c>
      <c r="V4051" s="406">
        <v>1.0613202718991136E-2</v>
      </c>
      <c r="W4051" s="406">
        <v>1.0568841361898645E-2</v>
      </c>
      <c r="X4051" s="407">
        <f t="shared" si="134"/>
        <v>0.443613570924907</v>
      </c>
      <c r="Z4051" s="400" t="s">
        <v>36</v>
      </c>
      <c r="AA4051" s="413">
        <v>59953</v>
      </c>
      <c r="AB4051" s="406">
        <v>1.0278413620413806E-2</v>
      </c>
      <c r="AC4051" s="406">
        <v>1.0251330678089823E-2</v>
      </c>
      <c r="AD4051" s="407">
        <f t="shared" si="135"/>
        <v>0.27082942323982184</v>
      </c>
    </row>
    <row r="4052" spans="20:30" x14ac:dyDescent="0.2">
      <c r="T4052" s="400" t="s">
        <v>36</v>
      </c>
      <c r="U4052" s="413">
        <v>59960</v>
      </c>
      <c r="V4052" s="406">
        <v>1.0611607317748009E-2</v>
      </c>
      <c r="W4052" s="406">
        <v>1.0567277250338057E-2</v>
      </c>
      <c r="X4052" s="407">
        <f t="shared" si="134"/>
        <v>0.44330067409951296</v>
      </c>
      <c r="Z4052" s="400" t="s">
        <v>36</v>
      </c>
      <c r="AA4052" s="413">
        <v>59960</v>
      </c>
      <c r="AB4052" s="406">
        <v>1.0277089815073711E-2</v>
      </c>
      <c r="AC4052" s="406">
        <v>1.0250007983550361E-2</v>
      </c>
      <c r="AD4052" s="407">
        <f t="shared" si="135"/>
        <v>0.27081831523350153</v>
      </c>
    </row>
    <row r="4053" spans="20:30" x14ac:dyDescent="0.2">
      <c r="T4053" s="400" t="s">
        <v>36</v>
      </c>
      <c r="U4053" s="413">
        <v>59967</v>
      </c>
      <c r="V4053" s="406">
        <v>1.0610036242884353E-2</v>
      </c>
      <c r="W4053" s="406">
        <v>1.056574058202572E-2</v>
      </c>
      <c r="X4053" s="407">
        <f t="shared" si="134"/>
        <v>0.4429566085863319</v>
      </c>
      <c r="Z4053" s="400" t="s">
        <v>36</v>
      </c>
      <c r="AA4053" s="413">
        <v>59967</v>
      </c>
      <c r="AB4053" s="406">
        <v>1.0275817794716277E-2</v>
      </c>
      <c r="AC4053" s="406">
        <v>1.0248737006511301E-2</v>
      </c>
      <c r="AD4053" s="407">
        <f t="shared" si="135"/>
        <v>0.27080788204975753</v>
      </c>
    </row>
    <row r="4054" spans="20:30" x14ac:dyDescent="0.2">
      <c r="T4054" s="400" t="s">
        <v>36</v>
      </c>
      <c r="U4054" s="413">
        <v>59974</v>
      </c>
      <c r="V4054" s="406">
        <v>1.0608489532915839E-2</v>
      </c>
      <c r="W4054" s="406">
        <v>1.056423140041071E-2</v>
      </c>
      <c r="X4054" s="407">
        <f t="shared" si="134"/>
        <v>0.44258132505128545</v>
      </c>
      <c r="Z4054" s="400" t="s">
        <v>36</v>
      </c>
      <c r="AA4054" s="413">
        <v>59974</v>
      </c>
      <c r="AB4054" s="406">
        <v>1.0274597641387049E-2</v>
      </c>
      <c r="AC4054" s="406">
        <v>1.0247517828820898E-2</v>
      </c>
      <c r="AD4054" s="407">
        <f t="shared" si="135"/>
        <v>0.27079812566150818</v>
      </c>
    </row>
    <row r="4055" spans="20:30" x14ac:dyDescent="0.2">
      <c r="T4055" s="400" t="s">
        <v>36</v>
      </c>
      <c r="U4055" s="413">
        <v>59981</v>
      </c>
      <c r="V4055" s="406">
        <v>1.0606967226357941E-2</v>
      </c>
      <c r="W4055" s="406">
        <v>1.0562749748976728E-2</v>
      </c>
      <c r="X4055" s="407">
        <f t="shared" si="134"/>
        <v>0.44217477381213594</v>
      </c>
      <c r="Z4055" s="400" t="s">
        <v>36</v>
      </c>
      <c r="AA4055" s="413">
        <v>59981</v>
      </c>
      <c r="AB4055" s="406">
        <v>1.0273429437003587E-2</v>
      </c>
      <c r="AC4055" s="406">
        <v>1.0246350532373532E-2</v>
      </c>
      <c r="AD4055" s="407">
        <f t="shared" si="135"/>
        <v>0.27078904630054718</v>
      </c>
    </row>
    <row r="4056" spans="20:30" x14ac:dyDescent="0.2">
      <c r="T4056" s="400" t="s">
        <v>36</v>
      </c>
      <c r="U4056" s="413">
        <v>59988</v>
      </c>
      <c r="V4056" s="406">
        <v>1.0605469361726147E-2</v>
      </c>
      <c r="W4056" s="406">
        <v>1.056129567114944E-2</v>
      </c>
      <c r="X4056" s="407">
        <f t="shared" si="134"/>
        <v>0.44173690576706715</v>
      </c>
      <c r="Z4056" s="400" t="s">
        <v>36</v>
      </c>
      <c r="AA4056" s="413">
        <v>59988</v>
      </c>
      <c r="AB4056" s="406">
        <v>1.0272313263576202E-2</v>
      </c>
      <c r="AC4056" s="406">
        <v>1.0245235199051867E-2</v>
      </c>
      <c r="AD4056" s="407">
        <f t="shared" si="135"/>
        <v>0.27078064524335355</v>
      </c>
    </row>
    <row r="4057" spans="20:30" x14ac:dyDescent="0.2">
      <c r="T4057" s="400" t="s">
        <v>36</v>
      </c>
      <c r="U4057" s="413">
        <v>59995</v>
      </c>
      <c r="V4057" s="406">
        <v>1.0603995977570786E-2</v>
      </c>
      <c r="W4057" s="406">
        <v>1.0559869210424169E-2</v>
      </c>
      <c r="X4057" s="407">
        <f t="shared" si="134"/>
        <v>0.44126767146617296</v>
      </c>
      <c r="Z4057" s="400" t="s">
        <v>36</v>
      </c>
      <c r="AA4057" s="413">
        <v>59995</v>
      </c>
      <c r="AB4057" s="406">
        <v>1.0271249203091894E-2</v>
      </c>
      <c r="AC4057" s="406">
        <v>1.0244171910715251E-2</v>
      </c>
      <c r="AD4057" s="407">
        <f t="shared" si="135"/>
        <v>0.27077292376642348</v>
      </c>
    </row>
    <row r="4058" spans="20:30" x14ac:dyDescent="0.2">
      <c r="T4058" s="400" t="s">
        <v>36</v>
      </c>
      <c r="U4058" s="413">
        <v>60002</v>
      </c>
      <c r="V4058" s="406">
        <v>1.0602547112407212E-2</v>
      </c>
      <c r="W4058" s="406">
        <v>1.0558470410238033E-2</v>
      </c>
      <c r="X4058" s="407">
        <f t="shared" si="134"/>
        <v>0.44076702169179238</v>
      </c>
      <c r="Z4058" s="400" t="s">
        <v>36</v>
      </c>
      <c r="AA4058" s="413">
        <v>60002</v>
      </c>
      <c r="AB4058" s="406">
        <v>1.0270237337537385E-2</v>
      </c>
      <c r="AC4058" s="406">
        <v>1.0243160749257591E-2</v>
      </c>
      <c r="AD4058" s="407">
        <f t="shared" si="135"/>
        <v>0.27076588279793812</v>
      </c>
    </row>
    <row r="4059" spans="20:30" x14ac:dyDescent="0.2">
      <c r="T4059" s="400" t="s">
        <v>36</v>
      </c>
      <c r="U4059" s="413">
        <v>60009</v>
      </c>
      <c r="V4059" s="406">
        <v>1.0601122804797438E-2</v>
      </c>
      <c r="W4059" s="406">
        <v>1.0557099314074806E-2</v>
      </c>
      <c r="X4059" s="407">
        <f t="shared" si="134"/>
        <v>0.44023490722631609</v>
      </c>
      <c r="Z4059" s="400" t="s">
        <v>36</v>
      </c>
      <c r="AA4059" s="413">
        <v>60009</v>
      </c>
      <c r="AB4059" s="406">
        <v>1.0269277748887903E-2</v>
      </c>
      <c r="AC4059" s="406">
        <v>1.0242201796549678E-2</v>
      </c>
      <c r="AD4059" s="407">
        <f t="shared" si="135"/>
        <v>0.27075952338225306</v>
      </c>
    </row>
    <row r="4060" spans="20:30" x14ac:dyDescent="0.2">
      <c r="T4060" s="400" t="s">
        <v>36</v>
      </c>
      <c r="U4060" s="413">
        <v>60016</v>
      </c>
      <c r="V4060" s="406">
        <v>1.0599723093198688E-2</v>
      </c>
      <c r="W4060" s="406">
        <v>1.0555755965359891E-2</v>
      </c>
      <c r="X4060" s="407">
        <f t="shared" si="134"/>
        <v>0.43967127838797498</v>
      </c>
      <c r="Z4060" s="400" t="s">
        <v>36</v>
      </c>
      <c r="AA4060" s="413">
        <v>60016</v>
      </c>
      <c r="AB4060" s="406">
        <v>1.0268370519129842E-2</v>
      </c>
      <c r="AC4060" s="406">
        <v>1.0241295134473477E-2</v>
      </c>
      <c r="AD4060" s="407">
        <f t="shared" si="135"/>
        <v>0.27075384656365453</v>
      </c>
    </row>
    <row r="4061" spans="20:30" x14ac:dyDescent="0.2">
      <c r="T4061" s="400" t="s">
        <v>36</v>
      </c>
      <c r="U4061" s="413">
        <v>60024</v>
      </c>
      <c r="V4061" s="406">
        <v>1.0598251054836248E-2</v>
      </c>
      <c r="W4061" s="406">
        <v>1.0554347858833201E-2</v>
      </c>
      <c r="X4061" s="407">
        <f t="shared" si="134"/>
        <v>0.43903196003046774</v>
      </c>
      <c r="Z4061" s="400" t="s">
        <v>36</v>
      </c>
      <c r="AA4061" s="413">
        <v>60024</v>
      </c>
      <c r="AB4061" s="406">
        <v>1.0267457352723436E-2</v>
      </c>
      <c r="AC4061" s="406">
        <v>1.0240382499553434E-2</v>
      </c>
      <c r="AD4061" s="407">
        <f t="shared" si="135"/>
        <v>0.27074853170001856</v>
      </c>
    </row>
    <row r="4062" spans="20:30" x14ac:dyDescent="0.2">
      <c r="T4062" s="400" t="s">
        <v>36</v>
      </c>
      <c r="U4062" s="413">
        <v>60031</v>
      </c>
      <c r="V4062" s="406">
        <v>1.0596806713842787E-2</v>
      </c>
      <c r="W4062" s="406">
        <v>1.0552970998475927E-2</v>
      </c>
      <c r="X4062" s="407">
        <f t="shared" si="134"/>
        <v>0.43835715366860251</v>
      </c>
      <c r="Z4062" s="400" t="s">
        <v>36</v>
      </c>
      <c r="AA4062" s="413">
        <v>60031</v>
      </c>
      <c r="AB4062" s="406">
        <v>1.0266603147113808E-2</v>
      </c>
      <c r="AC4062" s="406">
        <v>1.0239528748538493E-2</v>
      </c>
      <c r="AD4062" s="407">
        <f t="shared" si="135"/>
        <v>0.27074398575315306</v>
      </c>
    </row>
    <row r="4063" spans="20:30" x14ac:dyDescent="0.2">
      <c r="T4063" s="400" t="s">
        <v>36</v>
      </c>
      <c r="U4063" s="413">
        <v>60038</v>
      </c>
      <c r="V4063" s="406">
        <v>1.0595484554961196E-2</v>
      </c>
      <c r="W4063" s="406">
        <v>1.0551715139036383E-2</v>
      </c>
      <c r="X4063" s="407">
        <f t="shared" si="134"/>
        <v>0.43769415924812749</v>
      </c>
      <c r="Z4063" s="400" t="s">
        <v>36</v>
      </c>
      <c r="AA4063" s="413">
        <v>60038</v>
      </c>
      <c r="AB4063" s="406">
        <v>1.0265861007582458E-2</v>
      </c>
      <c r="AC4063" s="406">
        <v>1.0238786961478863E-2</v>
      </c>
      <c r="AD4063" s="407">
        <f t="shared" si="135"/>
        <v>0.27074046103595095</v>
      </c>
    </row>
    <row r="4064" spans="20:30" x14ac:dyDescent="0.2">
      <c r="T4064" s="400" t="s">
        <v>36</v>
      </c>
      <c r="U4064" s="413">
        <v>60045</v>
      </c>
      <c r="V4064" s="406">
        <v>1.0594187151758624E-2</v>
      </c>
      <c r="W4064" s="406">
        <v>1.0550487207166169E-2</v>
      </c>
      <c r="X4064" s="407">
        <f t="shared" si="134"/>
        <v>0.43699944592455808</v>
      </c>
      <c r="Z4064" s="400" t="s">
        <v>36</v>
      </c>
      <c r="AA4064" s="413">
        <v>60045</v>
      </c>
      <c r="AB4064" s="406">
        <v>1.026517156659945E-2</v>
      </c>
      <c r="AC4064" s="406">
        <v>1.0238097804220509E-2</v>
      </c>
      <c r="AD4064" s="407">
        <f t="shared" si="135"/>
        <v>0.27073762378940214</v>
      </c>
    </row>
    <row r="4065" spans="20:30" x14ac:dyDescent="0.2">
      <c r="T4065" s="400" t="s">
        <v>36</v>
      </c>
      <c r="U4065" s="413">
        <v>60052</v>
      </c>
      <c r="V4065" s="406">
        <v>1.0592914542738575E-2</v>
      </c>
      <c r="W4065" s="406">
        <v>1.0549287246232447E-2</v>
      </c>
      <c r="X4065" s="407">
        <f t="shared" si="134"/>
        <v>0.43627296506127888</v>
      </c>
      <c r="Z4065" s="400" t="s">
        <v>36</v>
      </c>
      <c r="AA4065" s="413">
        <v>60052</v>
      </c>
      <c r="AB4065" s="406">
        <v>1.0264534906103965E-2</v>
      </c>
      <c r="AC4065" s="406">
        <v>1.0237461358667828E-2</v>
      </c>
      <c r="AD4065" s="407">
        <f t="shared" si="135"/>
        <v>0.27073547436137074</v>
      </c>
    </row>
    <row r="4066" spans="20:30" x14ac:dyDescent="0.2">
      <c r="T4066" s="400" t="s">
        <v>36</v>
      </c>
      <c r="U4066" s="413">
        <v>60059</v>
      </c>
      <c r="V4066" s="406">
        <v>1.0591666766439514E-2</v>
      </c>
      <c r="W4066" s="406">
        <v>1.0548115299765026E-2</v>
      </c>
      <c r="X4066" s="407">
        <f t="shared" si="134"/>
        <v>0.43551466674488293</v>
      </c>
      <c r="Z4066" s="400" t="s">
        <v>36</v>
      </c>
      <c r="AA4066" s="413">
        <v>60059</v>
      </c>
      <c r="AB4066" s="406">
        <v>1.0263951108128066E-2</v>
      </c>
      <c r="AC4066" s="406">
        <v>1.0236877706702023E-2</v>
      </c>
      <c r="AD4066" s="407">
        <f t="shared" si="135"/>
        <v>0.27073401426042432</v>
      </c>
    </row>
    <row r="4067" spans="20:30" x14ac:dyDescent="0.2">
      <c r="T4067" s="400" t="s">
        <v>36</v>
      </c>
      <c r="U4067" s="413">
        <v>60066</v>
      </c>
      <c r="V4067" s="406">
        <v>1.0590443861376541E-2</v>
      </c>
      <c r="W4067" s="406">
        <v>1.054697141120069E-2</v>
      </c>
      <c r="X4067" s="407">
        <f t="shared" si="134"/>
        <v>0.43472450175850719</v>
      </c>
      <c r="Z4067" s="400" t="s">
        <v>36</v>
      </c>
      <c r="AA4067" s="413">
        <v>60066</v>
      </c>
      <c r="AB4067" s="406">
        <v>1.0263420254622287E-2</v>
      </c>
      <c r="AC4067" s="406">
        <v>1.0236346930204027E-2</v>
      </c>
      <c r="AD4067" s="407">
        <f t="shared" si="135"/>
        <v>0.27073324418260336</v>
      </c>
    </row>
    <row r="4068" spans="20:30" x14ac:dyDescent="0.2">
      <c r="T4068" s="400" t="s">
        <v>36</v>
      </c>
      <c r="U4068" s="413">
        <v>60073</v>
      </c>
      <c r="V4068" s="406">
        <v>1.0589245866111249E-2</v>
      </c>
      <c r="W4068" s="406">
        <v>1.0545855624011098E-2</v>
      </c>
      <c r="X4068" s="407">
        <f t="shared" si="134"/>
        <v>0.43390242100151477</v>
      </c>
      <c r="Z4068" s="400" t="s">
        <v>36</v>
      </c>
      <c r="AA4068" s="413">
        <v>60073</v>
      </c>
      <c r="AB4068" s="406">
        <v>1.0262942427571916E-2</v>
      </c>
      <c r="AC4068" s="406">
        <v>1.0235869111054695E-2</v>
      </c>
      <c r="AD4068" s="407">
        <f t="shared" si="135"/>
        <v>0.27073316517221141</v>
      </c>
    </row>
    <row r="4069" spans="20:30" x14ac:dyDescent="0.2">
      <c r="T4069" s="400" t="s">
        <v>36</v>
      </c>
      <c r="U4069" s="413">
        <v>60080</v>
      </c>
      <c r="V4069" s="406">
        <v>1.05880728191471E-2</v>
      </c>
      <c r="W4069" s="406">
        <v>1.0544767981644587E-2</v>
      </c>
      <c r="X4069" s="407">
        <f t="shared" si="134"/>
        <v>0.43304837502512739</v>
      </c>
      <c r="Z4069" s="400" t="s">
        <v>36</v>
      </c>
      <c r="AA4069" s="413">
        <v>60080</v>
      </c>
      <c r="AB4069" s="406">
        <v>1.0262517708985241E-2</v>
      </c>
      <c r="AC4069" s="406">
        <v>1.0235444331088247E-2</v>
      </c>
      <c r="AD4069" s="407">
        <f t="shared" si="135"/>
        <v>0.27073377896993933</v>
      </c>
    </row>
    <row r="4070" spans="20:30" x14ac:dyDescent="0.2">
      <c r="T4070" s="400" t="s">
        <v>36</v>
      </c>
      <c r="U4070" s="413">
        <v>60087</v>
      </c>
      <c r="V4070" s="406">
        <v>1.0586924758999219E-2</v>
      </c>
      <c r="W4070" s="406">
        <v>1.0543708527572766E-2</v>
      </c>
      <c r="X4070" s="407">
        <f t="shared" si="134"/>
        <v>0.43216231426453089</v>
      </c>
      <c r="Z4070" s="400" t="s">
        <v>36</v>
      </c>
      <c r="AA4070" s="413">
        <v>60087</v>
      </c>
      <c r="AB4070" s="406">
        <v>1.0262146180812439E-2</v>
      </c>
      <c r="AC4070" s="406">
        <v>1.0235072672243294E-2</v>
      </c>
      <c r="AD4070" s="407">
        <f t="shared" si="135"/>
        <v>0.27073508569145854</v>
      </c>
    </row>
    <row r="4071" spans="20:30" x14ac:dyDescent="0.2">
      <c r="T4071" s="400" t="s">
        <v>36</v>
      </c>
      <c r="U4071" s="413">
        <v>60094</v>
      </c>
      <c r="V4071" s="406">
        <v>1.058580172421743E-2</v>
      </c>
      <c r="W4071" s="406">
        <v>1.0542677305255495E-2</v>
      </c>
      <c r="X4071" s="407">
        <f t="shared" si="134"/>
        <v>0.43124418961934874</v>
      </c>
      <c r="Z4071" s="400" t="s">
        <v>36</v>
      </c>
      <c r="AA4071" s="413">
        <v>60094</v>
      </c>
      <c r="AB4071" s="406">
        <v>1.0261827925073087E-2</v>
      </c>
      <c r="AC4071" s="406">
        <v>1.023475421635373E-2</v>
      </c>
      <c r="AD4071" s="407">
        <f t="shared" si="135"/>
        <v>0.27073708719356493</v>
      </c>
    </row>
    <row r="4072" spans="20:30" x14ac:dyDescent="0.2">
      <c r="T4072" s="400" t="s">
        <v>36</v>
      </c>
      <c r="U4072" s="413">
        <v>60101</v>
      </c>
      <c r="V4072" s="406">
        <v>1.0584703753328347E-2</v>
      </c>
      <c r="W4072" s="406">
        <v>1.0541674358129412E-2</v>
      </c>
      <c r="X4072" s="407">
        <f t="shared" si="134"/>
        <v>0.43029395198934328</v>
      </c>
      <c r="Z4072" s="400" t="s">
        <v>36</v>
      </c>
      <c r="AA4072" s="413">
        <v>60101</v>
      </c>
      <c r="AB4072" s="406">
        <v>1.0261563023716985E-2</v>
      </c>
      <c r="AC4072" s="406">
        <v>1.0234489045311363E-2</v>
      </c>
      <c r="AD4072" s="407">
        <f t="shared" si="135"/>
        <v>0.27073978405621135</v>
      </c>
    </row>
    <row r="4073" spans="20:30" x14ac:dyDescent="0.2">
      <c r="T4073" s="400" t="s">
        <v>36</v>
      </c>
      <c r="U4073" s="413">
        <v>60108</v>
      </c>
      <c r="V4073" s="406">
        <v>1.0583630884846998E-2</v>
      </c>
      <c r="W4073" s="406">
        <v>1.0540699729700818E-2</v>
      </c>
      <c r="X4073" s="407">
        <f t="shared" si="134"/>
        <v>0.4293115514618015</v>
      </c>
      <c r="Z4073" s="400" t="s">
        <v>36</v>
      </c>
      <c r="AA4073" s="413">
        <v>60108</v>
      </c>
      <c r="AB4073" s="406">
        <v>1.0261351558740256E-2</v>
      </c>
      <c r="AC4073" s="406">
        <v>1.0234277241007891E-2</v>
      </c>
      <c r="AD4073" s="407">
        <f t="shared" si="135"/>
        <v>0.27074317732364916</v>
      </c>
    </row>
    <row r="4074" spans="20:30" x14ac:dyDescent="0.2">
      <c r="T4074" s="400" t="s">
        <v>36</v>
      </c>
      <c r="U4074" s="413">
        <v>60115</v>
      </c>
      <c r="V4074" s="406">
        <v>1.0582583157299739E-2</v>
      </c>
      <c r="W4074" s="406">
        <v>1.0539753463394474E-2</v>
      </c>
      <c r="X4074" s="407">
        <f t="shared" si="134"/>
        <v>0.42829693905264282</v>
      </c>
      <c r="Z4074" s="400" t="s">
        <v>36</v>
      </c>
      <c r="AA4074" s="413">
        <v>60115</v>
      </c>
      <c r="AB4074" s="406">
        <v>1.0261193612138628E-2</v>
      </c>
      <c r="AC4074" s="406">
        <v>1.023411888527658E-2</v>
      </c>
      <c r="AD4074" s="407">
        <f t="shared" si="135"/>
        <v>0.27074726862048176</v>
      </c>
    </row>
    <row r="4075" spans="20:30" x14ac:dyDescent="0.2">
      <c r="T4075" s="400" t="s">
        <v>36</v>
      </c>
      <c r="U4075" s="413">
        <v>60122</v>
      </c>
      <c r="V4075" s="406">
        <v>1.0581560609236483E-2</v>
      </c>
      <c r="W4075" s="406">
        <v>1.0538835602693503E-2</v>
      </c>
      <c r="X4075" s="407">
        <f t="shared" si="134"/>
        <v>0.42725006542980104</v>
      </c>
      <c r="Z4075" s="400" t="s">
        <v>36</v>
      </c>
      <c r="AA4075" s="413">
        <v>60122</v>
      </c>
      <c r="AB4075" s="406">
        <v>1.0261089265861592E-2</v>
      </c>
      <c r="AC4075" s="406">
        <v>1.0234014060055354E-2</v>
      </c>
      <c r="AD4075" s="407">
        <f t="shared" si="135"/>
        <v>0.2707520580623804</v>
      </c>
    </row>
    <row r="4076" spans="20:30" x14ac:dyDescent="0.2">
      <c r="T4076" s="400" t="s">
        <v>36</v>
      </c>
      <c r="U4076" s="413">
        <v>60129</v>
      </c>
      <c r="V4076" s="406">
        <v>1.0580563279160425E-2</v>
      </c>
      <c r="W4076" s="406">
        <v>1.0537946191034306E-2</v>
      </c>
      <c r="X4076" s="407">
        <f t="shared" si="134"/>
        <v>0.42617088126119251</v>
      </c>
      <c r="Z4076" s="400" t="s">
        <v>36</v>
      </c>
      <c r="AA4076" s="413">
        <v>60129</v>
      </c>
      <c r="AB4076" s="406">
        <v>1.0261038601927883E-2</v>
      </c>
      <c r="AC4076" s="406">
        <v>1.023396284715406E-2</v>
      </c>
      <c r="AD4076" s="407">
        <f t="shared" si="135"/>
        <v>0.27075754773822969</v>
      </c>
    </row>
    <row r="4077" spans="20:30" x14ac:dyDescent="0.2">
      <c r="T4077" s="400" t="s">
        <v>36</v>
      </c>
      <c r="U4077" s="413">
        <v>60136</v>
      </c>
      <c r="V4077" s="406">
        <v>1.0579591205609621E-2</v>
      </c>
      <c r="W4077" s="406">
        <v>1.053708527189974E-2</v>
      </c>
      <c r="X4077" s="407">
        <f t="shared" si="134"/>
        <v>0.42505933709880217</v>
      </c>
      <c r="Z4077" s="400" t="s">
        <v>36</v>
      </c>
      <c r="AA4077" s="413">
        <v>60136</v>
      </c>
      <c r="AB4077" s="406">
        <v>1.026104170229809E-2</v>
      </c>
      <c r="AC4077" s="406">
        <v>1.0233965328510111E-2</v>
      </c>
      <c r="AD4077" s="407">
        <f t="shared" si="135"/>
        <v>0.2707637378797888</v>
      </c>
    </row>
    <row r="4078" spans="20:30" x14ac:dyDescent="0.2">
      <c r="T4078" s="400" t="s">
        <v>36</v>
      </c>
      <c r="U4078" s="413">
        <v>60143</v>
      </c>
      <c r="V4078" s="406">
        <v>1.0578644427122147E-2</v>
      </c>
      <c r="W4078" s="406">
        <v>1.0536252888749455E-2</v>
      </c>
      <c r="X4078" s="407">
        <f t="shared" si="134"/>
        <v>0.42391538372691173</v>
      </c>
      <c r="Z4078" s="400" t="s">
        <v>36</v>
      </c>
      <c r="AA4078" s="413">
        <v>60143</v>
      </c>
      <c r="AB4078" s="406">
        <v>1.0261098648979125E-2</v>
      </c>
      <c r="AC4078" s="406">
        <v>1.023402158594475E-2</v>
      </c>
      <c r="AD4078" s="407">
        <f t="shared" si="135"/>
        <v>0.27077063034374949</v>
      </c>
    </row>
    <row r="4079" spans="20:30" x14ac:dyDescent="0.2">
      <c r="T4079" s="400" t="s">
        <v>36</v>
      </c>
      <c r="U4079" s="413">
        <v>60150</v>
      </c>
      <c r="V4079" s="406">
        <v>1.0577722982189373E-2</v>
      </c>
      <c r="W4079" s="406">
        <v>1.0535449085031215E-2</v>
      </c>
      <c r="X4079" s="407">
        <f t="shared" si="134"/>
        <v>0.42273897158157447</v>
      </c>
      <c r="Z4079" s="400" t="s">
        <v>36</v>
      </c>
      <c r="AA4079" s="413">
        <v>60150</v>
      </c>
      <c r="AB4079" s="406">
        <v>1.0261209523896251E-2</v>
      </c>
      <c r="AC4079" s="406">
        <v>1.0234131701394887E-2</v>
      </c>
      <c r="AD4079" s="407">
        <f t="shared" si="135"/>
        <v>0.27077822501364246</v>
      </c>
    </row>
    <row r="4080" spans="20:30" x14ac:dyDescent="0.2">
      <c r="T4080" s="400" t="s">
        <v>36</v>
      </c>
      <c r="U4080" s="413">
        <v>60157</v>
      </c>
      <c r="V4080" s="406">
        <v>1.0576826909361035E-2</v>
      </c>
      <c r="W4080" s="406">
        <v>1.0534673904216311E-2</v>
      </c>
      <c r="X4080" s="407">
        <f t="shared" si="134"/>
        <v>0.42153005144724559</v>
      </c>
      <c r="Z4080" s="400" t="s">
        <v>36</v>
      </c>
      <c r="AA4080" s="413">
        <v>60157</v>
      </c>
      <c r="AB4080" s="406">
        <v>1.0261374409114199E-2</v>
      </c>
      <c r="AC4080" s="406">
        <v>1.0234295756693153E-2</v>
      </c>
      <c r="AD4080" s="407">
        <f t="shared" si="135"/>
        <v>0.27078652421045835</v>
      </c>
    </row>
    <row r="4081" spans="20:30" x14ac:dyDescent="0.2">
      <c r="T4081" s="400" t="s">
        <v>36</v>
      </c>
      <c r="U4081" s="413">
        <v>60164</v>
      </c>
      <c r="V4081" s="406">
        <v>1.0575956247198207E-2</v>
      </c>
      <c r="W4081" s="406">
        <v>1.0533927389752538E-2</v>
      </c>
      <c r="X4081" s="407">
        <f t="shared" si="134"/>
        <v>0.42028857445669532</v>
      </c>
      <c r="Z4081" s="400" t="s">
        <v>36</v>
      </c>
      <c r="AA4081" s="413">
        <v>60164</v>
      </c>
      <c r="AB4081" s="406">
        <v>1.0261593386558014E-2</v>
      </c>
      <c r="AC4081" s="406">
        <v>1.0234513833729812E-2</v>
      </c>
      <c r="AD4081" s="407">
        <f t="shared" si="135"/>
        <v>0.27079552828202652</v>
      </c>
    </row>
    <row r="4082" spans="20:30" x14ac:dyDescent="0.2">
      <c r="T4082" s="400" t="s">
        <v>36</v>
      </c>
      <c r="U4082" s="413">
        <v>60171</v>
      </c>
      <c r="V4082" s="406">
        <v>1.0575111034169122E-2</v>
      </c>
      <c r="W4082" s="406">
        <v>1.0533209585145743E-2</v>
      </c>
      <c r="X4082" s="407">
        <f t="shared" si="134"/>
        <v>0.41901449023379678</v>
      </c>
      <c r="Z4082" s="400" t="s">
        <v>36</v>
      </c>
      <c r="AA4082" s="413">
        <v>60171</v>
      </c>
      <c r="AB4082" s="406">
        <v>1.0261866538245486E-2</v>
      </c>
      <c r="AC4082" s="406">
        <v>1.0234786014395019E-2</v>
      </c>
      <c r="AD4082" s="407">
        <f t="shared" si="135"/>
        <v>0.27080523850466987</v>
      </c>
    </row>
    <row r="4083" spans="20:30" x14ac:dyDescent="0.2">
      <c r="T4083" s="400" t="s">
        <v>36</v>
      </c>
      <c r="U4083" s="413">
        <v>60178</v>
      </c>
      <c r="V4083" s="406">
        <v>1.057429130884651E-2</v>
      </c>
      <c r="W4083" s="406">
        <v>1.0532520533785712E-2</v>
      </c>
      <c r="X4083" s="407">
        <f t="shared" si="134"/>
        <v>0.41770775060798526</v>
      </c>
      <c r="Z4083" s="400" t="s">
        <v>36</v>
      </c>
      <c r="AA4083" s="413">
        <v>60178</v>
      </c>
      <c r="AB4083" s="406">
        <v>1.0262193946101434E-2</v>
      </c>
      <c r="AC4083" s="406">
        <v>1.023511238053239E-2</v>
      </c>
      <c r="AD4083" s="407">
        <f t="shared" si="135"/>
        <v>0.27081565569044702</v>
      </c>
    </row>
    <row r="4084" spans="20:30" x14ac:dyDescent="0.2">
      <c r="T4084" s="400" t="s">
        <v>36</v>
      </c>
      <c r="U4084" s="413">
        <v>60185</v>
      </c>
      <c r="V4084" s="406">
        <v>1.0573497109733173E-2</v>
      </c>
      <c r="W4084" s="406">
        <v>1.0531860279166411E-2</v>
      </c>
      <c r="X4084" s="407">
        <f t="shared" si="134"/>
        <v>0.41636830566762345</v>
      </c>
      <c r="Z4084" s="400" t="s">
        <v>36</v>
      </c>
      <c r="AA4084" s="413">
        <v>60185</v>
      </c>
      <c r="AB4084" s="406">
        <v>1.026257569218956E-2</v>
      </c>
      <c r="AC4084" s="406">
        <v>1.0235493014066382E-2</v>
      </c>
      <c r="AD4084" s="407">
        <f t="shared" si="135"/>
        <v>0.27082678123178594</v>
      </c>
    </row>
    <row r="4085" spans="20:30" x14ac:dyDescent="0.2">
      <c r="T4085" s="400" t="s">
        <v>36</v>
      </c>
      <c r="U4085" s="413">
        <v>60192</v>
      </c>
      <c r="V4085" s="406">
        <v>1.0572728475367074E-2</v>
      </c>
      <c r="W4085" s="406">
        <v>1.0531228864793737E-2</v>
      </c>
      <c r="X4085" s="407">
        <f t="shared" si="134"/>
        <v>0.41499610573337076</v>
      </c>
      <c r="Z4085" s="400" t="s">
        <v>36</v>
      </c>
      <c r="AA4085" s="413">
        <v>60192</v>
      </c>
      <c r="AB4085" s="406">
        <v>1.0263011858446072E-2</v>
      </c>
      <c r="AC4085" s="406">
        <v>1.0235927996817173E-2</v>
      </c>
      <c r="AD4085" s="407">
        <f t="shared" si="135"/>
        <v>0.27083861628899097</v>
      </c>
    </row>
    <row r="4086" spans="20:30" x14ac:dyDescent="0.2">
      <c r="T4086" s="400" t="s">
        <v>36</v>
      </c>
      <c r="U4086" s="413">
        <v>60199</v>
      </c>
      <c r="V4086" s="406">
        <v>1.0571985444262674E-2</v>
      </c>
      <c r="W4086" s="406">
        <v>1.0530626334057215E-2</v>
      </c>
      <c r="X4086" s="407">
        <f t="shared" si="134"/>
        <v>0.41359110205458838</v>
      </c>
      <c r="Z4086" s="400" t="s">
        <v>36</v>
      </c>
      <c r="AA4086" s="413">
        <v>60199</v>
      </c>
      <c r="AB4086" s="406">
        <v>1.0263502526841582E-2</v>
      </c>
      <c r="AC4086" s="406">
        <v>1.0236417410720604E-2</v>
      </c>
      <c r="AD4086" s="407">
        <f t="shared" si="135"/>
        <v>0.27085116120977026</v>
      </c>
    </row>
    <row r="4087" spans="20:30" x14ac:dyDescent="0.2">
      <c r="T4087" s="400" t="s">
        <v>36</v>
      </c>
      <c r="U4087" s="413">
        <v>60206</v>
      </c>
      <c r="V4087" s="406">
        <v>1.0571268054957679E-2</v>
      </c>
      <c r="W4087" s="406">
        <v>1.0530052730450861E-2</v>
      </c>
      <c r="X4087" s="407">
        <f t="shared" si="134"/>
        <v>0.41215324506817946</v>
      </c>
      <c r="Z4087" s="400" t="s">
        <v>36</v>
      </c>
      <c r="AA4087" s="413">
        <v>60206</v>
      </c>
      <c r="AB4087" s="406">
        <v>1.0264047779404633E-2</v>
      </c>
      <c r="AC4087" s="406">
        <v>1.0236961337596332E-2</v>
      </c>
      <c r="AD4087" s="407">
        <f t="shared" si="135"/>
        <v>0.27086441808300832</v>
      </c>
    </row>
    <row r="4088" spans="20:30" x14ac:dyDescent="0.2">
      <c r="T4088" s="400" t="s">
        <v>36</v>
      </c>
      <c r="U4088" s="413">
        <v>60213</v>
      </c>
      <c r="V4088" s="406">
        <v>1.0570576346001368E-2</v>
      </c>
      <c r="W4088" s="406">
        <v>1.0529508097433818E-2</v>
      </c>
      <c r="X4088" s="407">
        <f t="shared" si="134"/>
        <v>0.41068248567550231</v>
      </c>
      <c r="Z4088" s="400" t="s">
        <v>36</v>
      </c>
      <c r="AA4088" s="413">
        <v>60213</v>
      </c>
      <c r="AB4088" s="406">
        <v>1.0264647698070731E-2</v>
      </c>
      <c r="AC4088" s="406">
        <v>1.0237559859368302E-2</v>
      </c>
      <c r="AD4088" s="407">
        <f t="shared" si="135"/>
        <v>0.27087838702428979</v>
      </c>
    </row>
    <row r="4089" spans="20:30" x14ac:dyDescent="0.2">
      <c r="T4089" s="400" t="s">
        <v>36</v>
      </c>
      <c r="U4089" s="413">
        <v>60220</v>
      </c>
      <c r="V4089" s="406">
        <v>1.0569910355884943E-2</v>
      </c>
      <c r="W4089" s="406">
        <v>1.0528992478500004E-2</v>
      </c>
      <c r="X4089" s="407">
        <f t="shared" si="134"/>
        <v>0.40917877384938695</v>
      </c>
      <c r="Z4089" s="400" t="s">
        <v>36</v>
      </c>
      <c r="AA4089" s="413">
        <v>60220</v>
      </c>
      <c r="AB4089" s="406">
        <v>1.0265302364844853E-2</v>
      </c>
      <c r="AC4089" s="406">
        <v>1.0238213057902252E-2</v>
      </c>
      <c r="AD4089" s="407">
        <f t="shared" si="135"/>
        <v>0.27089306942600783</v>
      </c>
    </row>
    <row r="4090" spans="20:30" x14ac:dyDescent="0.2">
      <c r="T4090" s="400" t="s">
        <v>36</v>
      </c>
      <c r="U4090" s="413">
        <v>60227</v>
      </c>
      <c r="V4090" s="406">
        <v>1.0569270123134395E-2</v>
      </c>
      <c r="W4090" s="406">
        <v>1.0528505917027219E-2</v>
      </c>
      <c r="X4090" s="407">
        <f t="shared" si="134"/>
        <v>0.40764206107176892</v>
      </c>
      <c r="Z4090" s="400" t="s">
        <v>36</v>
      </c>
      <c r="AA4090" s="413">
        <v>60227</v>
      </c>
      <c r="AB4090" s="406">
        <v>1.0266011861708583E-2</v>
      </c>
      <c r="AC4090" s="406">
        <v>1.0238921015040526E-2</v>
      </c>
      <c r="AD4090" s="407">
        <f t="shared" si="135"/>
        <v>0.27090846668057289</v>
      </c>
    </row>
    <row r="4091" spans="20:30" x14ac:dyDescent="0.2">
      <c r="T4091" s="400" t="s">
        <v>36</v>
      </c>
      <c r="U4091" s="413">
        <v>60234</v>
      </c>
      <c r="V4091" s="406">
        <v>1.0568655686322108E-2</v>
      </c>
      <c r="W4091" s="406">
        <v>1.0528048456544111E-2</v>
      </c>
      <c r="X4091" s="407">
        <f t="shared" si="134"/>
        <v>0.40607229777996773</v>
      </c>
      <c r="Z4091" s="400" t="s">
        <v>36</v>
      </c>
      <c r="AA4091" s="413">
        <v>60234</v>
      </c>
      <c r="AB4091" s="406">
        <v>1.0266776270643329E-2</v>
      </c>
      <c r="AC4091" s="406">
        <v>1.0239683812718149E-2</v>
      </c>
      <c r="AD4091" s="407">
        <f t="shared" si="135"/>
        <v>0.27092457925179808</v>
      </c>
    </row>
    <row r="4092" spans="20:30" x14ac:dyDescent="0.2">
      <c r="T4092" s="400" t="s">
        <v>36</v>
      </c>
      <c r="U4092" s="413">
        <v>60241</v>
      </c>
      <c r="V4092" s="406">
        <v>1.056806708392757E-2</v>
      </c>
      <c r="W4092" s="406">
        <v>1.0527620140486423E-2</v>
      </c>
      <c r="X4092" s="407">
        <f t="shared" si="134"/>
        <v>0.40446943441147659</v>
      </c>
      <c r="Z4092" s="400" t="s">
        <v>36</v>
      </c>
      <c r="AA4092" s="413">
        <v>60241</v>
      </c>
      <c r="AB4092" s="406">
        <v>1.0267595673665145E-2</v>
      </c>
      <c r="AC4092" s="406">
        <v>1.0240501532753904E-2</v>
      </c>
      <c r="AD4092" s="407">
        <f t="shared" si="135"/>
        <v>0.27094140911241082</v>
      </c>
    </row>
    <row r="4093" spans="20:30" x14ac:dyDescent="0.2">
      <c r="T4093" s="400" t="s">
        <v>36</v>
      </c>
      <c r="U4093" s="413">
        <v>60248</v>
      </c>
      <c r="V4093" s="406">
        <v>1.0567504354511486E-2</v>
      </c>
      <c r="W4093" s="406">
        <v>1.0527221012359493E-2</v>
      </c>
      <c r="X4093" s="407">
        <f t="shared" si="134"/>
        <v>0.40283342151992835</v>
      </c>
      <c r="Z4093" s="400" t="s">
        <v>36</v>
      </c>
      <c r="AA4093" s="413">
        <v>60248</v>
      </c>
      <c r="AB4093" s="406">
        <v>1.0268470152697048E-2</v>
      </c>
      <c r="AC4093" s="406">
        <v>1.024137425708246E-2</v>
      </c>
      <c r="AD4093" s="407">
        <f t="shared" si="135"/>
        <v>0.27095895614587251</v>
      </c>
    </row>
    <row r="4094" spans="20:30" x14ac:dyDescent="0.2">
      <c r="T4094" s="400" t="s">
        <v>36</v>
      </c>
      <c r="U4094" s="413">
        <v>60255</v>
      </c>
      <c r="V4094" s="406">
        <v>1.0566967536564937E-2</v>
      </c>
      <c r="W4094" s="406">
        <v>1.0526851115552604E-2</v>
      </c>
      <c r="X4094" s="407">
        <f t="shared" si="134"/>
        <v>0.40116421012332398</v>
      </c>
      <c r="Z4094" s="400" t="s">
        <v>36</v>
      </c>
      <c r="AA4094" s="413">
        <v>60255</v>
      </c>
      <c r="AB4094" s="406">
        <v>1.026939978975479E-2</v>
      </c>
      <c r="AC4094" s="406">
        <v>1.0242302067533907E-2</v>
      </c>
      <c r="AD4094" s="407">
        <f t="shared" si="135"/>
        <v>0.27097722220882292</v>
      </c>
    </row>
    <row r="4095" spans="20:30" x14ac:dyDescent="0.2">
      <c r="T4095" s="400" t="s">
        <v>36</v>
      </c>
      <c r="U4095" s="413">
        <v>60265</v>
      </c>
      <c r="V4095" s="406">
        <v>1.0566351704214154E-2</v>
      </c>
      <c r="W4095" s="406">
        <v>1.0526442587894522E-2</v>
      </c>
      <c r="X4095" s="407">
        <f t="shared" si="134"/>
        <v>0.39909116319632176</v>
      </c>
      <c r="Z4095" s="400" t="s">
        <v>36</v>
      </c>
      <c r="AA4095" s="413">
        <v>60265</v>
      </c>
      <c r="AB4095" s="406">
        <v>1.0270605306536963E-2</v>
      </c>
      <c r="AC4095" s="406">
        <v>1.0243505266377849E-2</v>
      </c>
      <c r="AD4095" s="407">
        <f t="shared" si="135"/>
        <v>0.27100040159114269</v>
      </c>
    </row>
    <row r="4096" spans="20:30" x14ac:dyDescent="0.2">
      <c r="T4096" s="400" t="s">
        <v>36</v>
      </c>
      <c r="U4096" s="413">
        <v>60272</v>
      </c>
      <c r="V4096" s="406">
        <v>1.0549256479030659E-2</v>
      </c>
      <c r="W4096" s="406">
        <v>1.0509621340824294E-2</v>
      </c>
      <c r="X4096" s="407">
        <f t="shared" si="134"/>
        <v>0.39635138206364429</v>
      </c>
      <c r="Z4096" s="400" t="s">
        <v>36</v>
      </c>
      <c r="AA4096" s="413">
        <v>60272</v>
      </c>
      <c r="AB4096" s="406">
        <v>1.0255831524754873E-2</v>
      </c>
      <c r="AC4096" s="406">
        <v>1.0228771430715471E-2</v>
      </c>
      <c r="AD4096" s="407">
        <f t="shared" si="135"/>
        <v>0.27060094039401894</v>
      </c>
    </row>
    <row r="4097" spans="20:30" x14ac:dyDescent="0.2">
      <c r="T4097" s="400" t="s">
        <v>36</v>
      </c>
      <c r="U4097" s="413">
        <v>60279</v>
      </c>
      <c r="V4097" s="406">
        <v>1.0536457256844618E-2</v>
      </c>
      <c r="W4097" s="406">
        <v>1.0497046383508403E-2</v>
      </c>
      <c r="X4097" s="407">
        <f t="shared" si="134"/>
        <v>0.39410873336214247</v>
      </c>
      <c r="Z4097" s="400" t="s">
        <v>36</v>
      </c>
      <c r="AA4097" s="413">
        <v>60279</v>
      </c>
      <c r="AB4097" s="406">
        <v>1.0244938668645915E-2</v>
      </c>
      <c r="AC4097" s="406">
        <v>1.0217908192702364E-2</v>
      </c>
      <c r="AD4097" s="407">
        <f t="shared" si="135"/>
        <v>0.27030475943551002</v>
      </c>
    </row>
    <row r="4098" spans="20:30" x14ac:dyDescent="0.2">
      <c r="T4098" s="400" t="s">
        <v>36</v>
      </c>
      <c r="U4098" s="413">
        <v>60286</v>
      </c>
      <c r="V4098" s="406">
        <v>1.0536036804829323E-2</v>
      </c>
      <c r="W4098" s="406">
        <v>1.0496807117805321E-2</v>
      </c>
      <c r="X4098" s="407">
        <f t="shared" si="134"/>
        <v>0.39229687024001925</v>
      </c>
      <c r="Z4098" s="400" t="s">
        <v>36</v>
      </c>
      <c r="AA4098" s="413">
        <v>60286</v>
      </c>
      <c r="AB4098" s="406">
        <v>1.0246110352313927E-2</v>
      </c>
      <c r="AC4098" s="406">
        <v>1.0219077736015726E-2</v>
      </c>
      <c r="AD4098" s="407">
        <f t="shared" si="135"/>
        <v>0.27032616298201462</v>
      </c>
    </row>
    <row r="4099" spans="20:30" x14ac:dyDescent="0.2">
      <c r="T4099" s="400" t="s">
        <v>36</v>
      </c>
      <c r="U4099" s="413">
        <v>60293</v>
      </c>
      <c r="V4099" s="406">
        <v>1.0535642402108289E-2</v>
      </c>
      <c r="W4099" s="406">
        <v>1.0496597238845872E-2</v>
      </c>
      <c r="X4099" s="407">
        <f t="shared" si="134"/>
        <v>0.39045163262417182</v>
      </c>
      <c r="Z4099" s="400" t="s">
        <v>36</v>
      </c>
      <c r="AA4099" s="413">
        <v>60293</v>
      </c>
      <c r="AB4099" s="406">
        <v>1.0247337487145796E-2</v>
      </c>
      <c r="AC4099" s="406">
        <v>1.02203026582311E-2</v>
      </c>
      <c r="AD4099" s="407">
        <f t="shared" si="135"/>
        <v>0.27034828914695996</v>
      </c>
    </row>
    <row r="4100" spans="20:30" x14ac:dyDescent="0.2">
      <c r="T4100" s="400" t="s">
        <v>36</v>
      </c>
      <c r="U4100" s="413">
        <v>60300</v>
      </c>
      <c r="V4100" s="406">
        <v>1.0535274087078699E-2</v>
      </c>
      <c r="W4100" s="406">
        <v>1.0496416790050891E-2</v>
      </c>
      <c r="X4100" s="407">
        <f t="shared" si="134"/>
        <v>0.3885729702780838</v>
      </c>
      <c r="Z4100" s="400" t="s">
        <v>36</v>
      </c>
      <c r="AA4100" s="413">
        <v>60300</v>
      </c>
      <c r="AB4100" s="406">
        <v>1.0248620154874075E-2</v>
      </c>
      <c r="AC4100" s="406">
        <v>1.022158304098849E-2</v>
      </c>
      <c r="AD4100" s="407">
        <f t="shared" si="135"/>
        <v>0.27037113885585579</v>
      </c>
    </row>
    <row r="4101" spans="20:30" x14ac:dyDescent="0.2">
      <c r="T4101" s="400" t="s">
        <v>36</v>
      </c>
      <c r="U4101" s="413">
        <v>60307</v>
      </c>
      <c r="V4101" s="406">
        <v>1.0534931898160805E-2</v>
      </c>
      <c r="W4101" s="406">
        <v>1.0496265814679056E-2</v>
      </c>
      <c r="X4101" s="407">
        <f t="shared" si="134"/>
        <v>0.38666083481748992</v>
      </c>
      <c r="Z4101" s="400" t="s">
        <v>36</v>
      </c>
      <c r="AA4101" s="413">
        <v>60307</v>
      </c>
      <c r="AB4101" s="406">
        <v>1.0249958437288965E-2</v>
      </c>
      <c r="AC4101" s="406">
        <v>1.0222918965950815E-2</v>
      </c>
      <c r="AD4101" s="407">
        <f t="shared" si="135"/>
        <v>0.27039471338150334</v>
      </c>
    </row>
    <row r="4102" spans="20:30" x14ac:dyDescent="0.2">
      <c r="T4102" s="400" t="s">
        <v>36</v>
      </c>
      <c r="U4102" s="413">
        <v>60314</v>
      </c>
      <c r="V4102" s="406">
        <v>1.053461587378657E-2</v>
      </c>
      <c r="W4102" s="406">
        <v>1.0496144356139655E-2</v>
      </c>
      <c r="X4102" s="407">
        <f t="shared" si="134"/>
        <v>0.3847151764691491</v>
      </c>
      <c r="Z4102" s="400" t="s">
        <v>36</v>
      </c>
      <c r="AA4102" s="413">
        <v>60314</v>
      </c>
      <c r="AB4102" s="406">
        <v>1.0251352416111194E-2</v>
      </c>
      <c r="AC4102" s="406">
        <v>1.0224310514769408E-2</v>
      </c>
      <c r="AD4102" s="407">
        <f t="shared" si="135"/>
        <v>0.27041901341786145</v>
      </c>
    </row>
    <row r="4103" spans="20:30" x14ac:dyDescent="0.2">
      <c r="T4103" s="400" t="s">
        <v>36</v>
      </c>
      <c r="U4103" s="413">
        <v>60321</v>
      </c>
      <c r="V4103" s="406">
        <v>1.0534326052364601E-2</v>
      </c>
      <c r="W4103" s="406">
        <v>1.0496052457714426E-2</v>
      </c>
      <c r="X4103" s="407">
        <f t="shared" si="134"/>
        <v>0.38273594650174714</v>
      </c>
      <c r="Z4103" s="400" t="s">
        <v>36</v>
      </c>
      <c r="AA4103" s="413">
        <v>60321</v>
      </c>
      <c r="AB4103" s="406">
        <v>1.0252802173142174E-2</v>
      </c>
      <c r="AC4103" s="406">
        <v>1.0225757769083677E-2</v>
      </c>
      <c r="AD4103" s="407">
        <f t="shared" si="135"/>
        <v>0.27044404058497107</v>
      </c>
    </row>
    <row r="4104" spans="20:30" x14ac:dyDescent="0.2">
      <c r="T4104" s="400" t="s">
        <v>36</v>
      </c>
      <c r="U4104" s="413">
        <v>60328</v>
      </c>
      <c r="V4104" s="406">
        <v>1.0534062472338145E-2</v>
      </c>
      <c r="W4104" s="406">
        <v>1.0495990162800775E-2</v>
      </c>
      <c r="X4104" s="407">
        <f t="shared" ref="X4104:X4167" si="136">(V4104-W4104)*10000</f>
        <v>0.38072309537369797</v>
      </c>
      <c r="Z4104" s="400" t="s">
        <v>36</v>
      </c>
      <c r="AA4104" s="413">
        <v>60328</v>
      </c>
      <c r="AB4104" s="406">
        <v>1.0254307790125207E-2</v>
      </c>
      <c r="AC4104" s="406">
        <v>1.0227260810555942E-2</v>
      </c>
      <c r="AD4104" s="407">
        <f t="shared" ref="AD4104:AD4167" si="137">(AB4104-AC4104)*10000</f>
        <v>0.270469795692653</v>
      </c>
    </row>
    <row r="4105" spans="20:30" x14ac:dyDescent="0.2">
      <c r="T4105" s="400" t="s">
        <v>36</v>
      </c>
      <c r="U4105" s="413">
        <v>60335</v>
      </c>
      <c r="V4105" s="406">
        <v>1.0533825172115917E-2</v>
      </c>
      <c r="W4105" s="406">
        <v>1.0495957514692095E-2</v>
      </c>
      <c r="X4105" s="407">
        <f t="shared" si="136"/>
        <v>0.37867657423822432</v>
      </c>
      <c r="Z4105" s="400" t="s">
        <v>36</v>
      </c>
      <c r="AA4105" s="413">
        <v>60335</v>
      </c>
      <c r="AB4105" s="406">
        <v>1.0255869348792048E-2</v>
      </c>
      <c r="AC4105" s="406">
        <v>1.022881972084857E-2</v>
      </c>
      <c r="AD4105" s="407">
        <f t="shared" si="137"/>
        <v>0.27049627943477939</v>
      </c>
    </row>
    <row r="4106" spans="20:30" x14ac:dyDescent="0.2">
      <c r="T4106" s="400" t="s">
        <v>36</v>
      </c>
      <c r="U4106" s="413">
        <v>60342</v>
      </c>
      <c r="V4106" s="406">
        <v>1.0533614190117967E-2</v>
      </c>
      <c r="W4106" s="406">
        <v>1.0495954556774141E-2</v>
      </c>
      <c r="X4106" s="407">
        <f t="shared" si="136"/>
        <v>0.37659633343825949</v>
      </c>
      <c r="Z4106" s="400" t="s">
        <v>36</v>
      </c>
      <c r="AA4106" s="413">
        <v>60342</v>
      </c>
      <c r="AB4106" s="406">
        <v>1.0257486930920373E-2</v>
      </c>
      <c r="AC4106" s="406">
        <v>1.0230434581588805E-2</v>
      </c>
      <c r="AD4106" s="407">
        <f t="shared" si="137"/>
        <v>0.27052349331568515</v>
      </c>
    </row>
    <row r="4107" spans="20:30" x14ac:dyDescent="0.2">
      <c r="T4107" s="400" t="s">
        <v>36</v>
      </c>
      <c r="U4107" s="413">
        <v>60349</v>
      </c>
      <c r="V4107" s="406">
        <v>1.0533429564775943E-2</v>
      </c>
      <c r="W4107" s="406">
        <v>1.0495981332363227E-2</v>
      </c>
      <c r="X4107" s="407">
        <f t="shared" si="136"/>
        <v>0.37448232412716498</v>
      </c>
      <c r="Z4107" s="400" t="s">
        <v>36</v>
      </c>
      <c r="AA4107" s="413">
        <v>60349</v>
      </c>
      <c r="AB4107" s="406">
        <v>1.0259160618287735E-2</v>
      </c>
      <c r="AC4107" s="406">
        <v>1.0232105474473228E-2</v>
      </c>
      <c r="AD4107" s="407">
        <f t="shared" si="137"/>
        <v>0.27055143814506966</v>
      </c>
    </row>
    <row r="4108" spans="20:30" x14ac:dyDescent="0.2">
      <c r="T4108" s="400" t="s">
        <v>36</v>
      </c>
      <c r="U4108" s="413">
        <v>60357</v>
      </c>
      <c r="V4108" s="406">
        <v>1.0533261380575771E-2</v>
      </c>
      <c r="W4108" s="406">
        <v>1.0496043445218796E-2</v>
      </c>
      <c r="X4108" s="407">
        <f t="shared" si="136"/>
        <v>0.37217935356975013</v>
      </c>
      <c r="Z4108" s="400" t="s">
        <v>36</v>
      </c>
      <c r="AA4108" s="413">
        <v>60357</v>
      </c>
      <c r="AB4108" s="406">
        <v>1.026101692505499E-2</v>
      </c>
      <c r="AC4108" s="406">
        <v>1.0233958704943641E-2</v>
      </c>
      <c r="AD4108" s="407">
        <f t="shared" si="137"/>
        <v>0.27058220111349229</v>
      </c>
    </row>
    <row r="4109" spans="20:30" x14ac:dyDescent="0.2">
      <c r="T4109" s="400" t="s">
        <v>36</v>
      </c>
      <c r="U4109" s="413">
        <v>60364</v>
      </c>
      <c r="V4109" s="406">
        <v>1.0533122869701886E-2</v>
      </c>
      <c r="W4109" s="406">
        <v>1.0496139033234759E-2</v>
      </c>
      <c r="X4109" s="407">
        <f t="shared" si="136"/>
        <v>0.36983836467127318</v>
      </c>
      <c r="Z4109" s="400" t="s">
        <v>36</v>
      </c>
      <c r="AA4109" s="413">
        <v>60364</v>
      </c>
      <c r="AB4109" s="406">
        <v>1.0262936397153099E-2</v>
      </c>
      <c r="AC4109" s="406">
        <v>1.0235875018470965E-2</v>
      </c>
      <c r="AD4109" s="407">
        <f t="shared" si="137"/>
        <v>0.27061378682134363</v>
      </c>
    </row>
    <row r="4110" spans="20:30" x14ac:dyDescent="0.2">
      <c r="T4110" s="400" t="s">
        <v>36</v>
      </c>
      <c r="U4110" s="413">
        <v>60371</v>
      </c>
      <c r="V4110" s="406">
        <v>1.0533021329685316E-2</v>
      </c>
      <c r="W4110" s="406">
        <v>1.0496259539162733E-2</v>
      </c>
      <c r="X4110" s="407">
        <f t="shared" si="136"/>
        <v>0.36761790522582893</v>
      </c>
      <c r="Z4110" s="400" t="s">
        <v>36</v>
      </c>
      <c r="AA4110" s="413">
        <v>60371</v>
      </c>
      <c r="AB4110" s="406">
        <v>1.0264786947494125E-2</v>
      </c>
      <c r="AC4110" s="406">
        <v>1.0237722543855301E-2</v>
      </c>
      <c r="AD4110" s="407">
        <f t="shared" si="137"/>
        <v>0.27064403638824008</v>
      </c>
    </row>
    <row r="4111" spans="20:30" x14ac:dyDescent="0.2">
      <c r="T4111" s="400" t="s">
        <v>36</v>
      </c>
      <c r="U4111" s="413">
        <v>60378</v>
      </c>
      <c r="V4111" s="406">
        <v>1.0532946305503013E-2</v>
      </c>
      <c r="W4111" s="406">
        <v>1.049640995818275E-2</v>
      </c>
      <c r="X4111" s="407">
        <f t="shared" si="136"/>
        <v>0.36536347320263035</v>
      </c>
      <c r="Z4111" s="400" t="s">
        <v>36</v>
      </c>
      <c r="AA4111" s="413">
        <v>60378</v>
      </c>
      <c r="AB4111" s="406">
        <v>1.0266693941745734E-2</v>
      </c>
      <c r="AC4111" s="406">
        <v>1.0239626439638891E-2</v>
      </c>
      <c r="AD4111" s="407">
        <f t="shared" si="137"/>
        <v>0.27067502106842622</v>
      </c>
    </row>
    <row r="4112" spans="20:30" x14ac:dyDescent="0.2">
      <c r="T4112" s="400" t="s">
        <v>36</v>
      </c>
      <c r="U4112" s="413">
        <v>60385</v>
      </c>
      <c r="V4112" s="406">
        <v>1.0532897835563331E-2</v>
      </c>
      <c r="W4112" s="406">
        <v>1.0496590333610924E-2</v>
      </c>
      <c r="X4112" s="407">
        <f t="shared" si="136"/>
        <v>0.36307501952407772</v>
      </c>
      <c r="Z4112" s="400" t="s">
        <v>36</v>
      </c>
      <c r="AA4112" s="413">
        <v>60385</v>
      </c>
      <c r="AB4112" s="406">
        <v>1.0268657461730845E-2</v>
      </c>
      <c r="AC4112" s="406">
        <v>1.0241586787482651E-2</v>
      </c>
      <c r="AD4112" s="407">
        <f t="shared" si="137"/>
        <v>0.27070674248194304</v>
      </c>
    </row>
    <row r="4113" spans="20:30" x14ac:dyDescent="0.2">
      <c r="T4113" s="400" t="s">
        <v>36</v>
      </c>
      <c r="U4113" s="413">
        <v>60392</v>
      </c>
      <c r="V4113" s="406">
        <v>1.0532875958297676E-2</v>
      </c>
      <c r="W4113" s="406">
        <v>1.0496800708809545E-2</v>
      </c>
      <c r="X4113" s="407">
        <f t="shared" si="136"/>
        <v>0.36075249488131539</v>
      </c>
      <c r="Z4113" s="400" t="s">
        <v>36</v>
      </c>
      <c r="AA4113" s="413">
        <v>60392</v>
      </c>
      <c r="AB4113" s="406">
        <v>1.0270677589167936E-2</v>
      </c>
      <c r="AC4113" s="406">
        <v>1.0243603669012514E-2</v>
      </c>
      <c r="AD4113" s="407">
        <f t="shared" si="137"/>
        <v>0.27073920155421327</v>
      </c>
    </row>
    <row r="4114" spans="20:30" x14ac:dyDescent="0.2">
      <c r="T4114" s="400" t="s">
        <v>36</v>
      </c>
      <c r="U4114" s="413">
        <v>60399</v>
      </c>
      <c r="V4114" s="406">
        <v>1.0532880712137349E-2</v>
      </c>
      <c r="W4114" s="406">
        <v>1.0497041127082921E-2</v>
      </c>
      <c r="X4114" s="407">
        <f t="shared" si="136"/>
        <v>0.3583958505442783</v>
      </c>
      <c r="Z4114" s="400" t="s">
        <v>36</v>
      </c>
      <c r="AA4114" s="413">
        <v>60399</v>
      </c>
      <c r="AB4114" s="406">
        <v>1.0272754405809954E-2</v>
      </c>
      <c r="AC4114" s="406">
        <v>1.0245677165912037E-2</v>
      </c>
      <c r="AD4114" s="407">
        <f t="shared" si="137"/>
        <v>0.27077239897916117</v>
      </c>
    </row>
    <row r="4115" spans="20:30" x14ac:dyDescent="0.2">
      <c r="T4115" s="400" t="s">
        <v>36</v>
      </c>
      <c r="U4115" s="413">
        <v>60406</v>
      </c>
      <c r="V4115" s="406">
        <v>1.0532912135478941E-2</v>
      </c>
      <c r="W4115" s="406">
        <v>1.049731163183955E-2</v>
      </c>
      <c r="X4115" s="407">
        <f t="shared" si="136"/>
        <v>0.35600503639390824</v>
      </c>
      <c r="Z4115" s="400" t="s">
        <v>36</v>
      </c>
      <c r="AA4115" s="413">
        <v>60406</v>
      </c>
      <c r="AB4115" s="406">
        <v>1.0274887993421288E-2</v>
      </c>
      <c r="AC4115" s="406">
        <v>1.0247807359818334E-2</v>
      </c>
      <c r="AD4115" s="407">
        <f t="shared" si="137"/>
        <v>0.27080633602953597</v>
      </c>
    </row>
    <row r="4116" spans="20:30" x14ac:dyDescent="0.2">
      <c r="T4116" s="400" t="s">
        <v>36</v>
      </c>
      <c r="U4116" s="413">
        <v>60413</v>
      </c>
      <c r="V4116" s="406">
        <v>1.0532970266800131E-2</v>
      </c>
      <c r="W4116" s="406">
        <v>1.049761226634905E-2</v>
      </c>
      <c r="X4116" s="407">
        <f t="shared" si="136"/>
        <v>0.35358000451081106</v>
      </c>
      <c r="Z4116" s="400" t="s">
        <v>36</v>
      </c>
      <c r="AA4116" s="413">
        <v>60413</v>
      </c>
      <c r="AB4116" s="406">
        <v>1.0277078433777792E-2</v>
      </c>
      <c r="AC4116" s="406">
        <v>1.0249994332391566E-2</v>
      </c>
      <c r="AD4116" s="407">
        <f t="shared" si="137"/>
        <v>0.27084101386225939</v>
      </c>
    </row>
    <row r="4117" spans="20:30" x14ac:dyDescent="0.2">
      <c r="T4117" s="400" t="s">
        <v>36</v>
      </c>
      <c r="U4117" s="413">
        <v>60420</v>
      </c>
      <c r="V4117" s="406">
        <v>1.053305514443946E-2</v>
      </c>
      <c r="W4117" s="406">
        <v>1.0497943073996575E-2</v>
      </c>
      <c r="X4117" s="407">
        <f t="shared" si="136"/>
        <v>0.35112070442884502</v>
      </c>
      <c r="Z4117" s="400" t="s">
        <v>36</v>
      </c>
      <c r="AA4117" s="413">
        <v>60420</v>
      </c>
      <c r="AB4117" s="406">
        <v>1.0279325808631787E-2</v>
      </c>
      <c r="AC4117" s="406">
        <v>1.0252238165279936E-2</v>
      </c>
      <c r="AD4117" s="407">
        <f t="shared" si="137"/>
        <v>0.27087643351851254</v>
      </c>
    </row>
    <row r="4118" spans="20:30" x14ac:dyDescent="0.2">
      <c r="T4118" s="400" t="s">
        <v>36</v>
      </c>
      <c r="U4118" s="413">
        <v>60427</v>
      </c>
      <c r="V4118" s="406">
        <v>1.053316680687443E-2</v>
      </c>
      <c r="W4118" s="406">
        <v>1.0498304098121001E-2</v>
      </c>
      <c r="X4118" s="407">
        <f t="shared" si="136"/>
        <v>0.34862708753429295</v>
      </c>
      <c r="Z4118" s="400" t="s">
        <v>36</v>
      </c>
      <c r="AA4118" s="413">
        <v>60427</v>
      </c>
      <c r="AB4118" s="406">
        <v>1.0281630199712337E-2</v>
      </c>
      <c r="AC4118" s="406">
        <v>1.0254538940119962E-2</v>
      </c>
      <c r="AD4118" s="407">
        <f t="shared" si="137"/>
        <v>0.27091259592375294</v>
      </c>
    </row>
    <row r="4119" spans="20:30" x14ac:dyDescent="0.2">
      <c r="T4119" s="400" t="s">
        <v>36</v>
      </c>
      <c r="U4119" s="413">
        <v>60434</v>
      </c>
      <c r="V4119" s="406">
        <v>1.0533305292536259E-2</v>
      </c>
      <c r="W4119" s="406">
        <v>1.0498695382049643E-2</v>
      </c>
      <c r="X4119" s="407">
        <f t="shared" si="136"/>
        <v>0.34609910486616335</v>
      </c>
      <c r="Z4119" s="400" t="s">
        <v>36</v>
      </c>
      <c r="AA4119" s="413">
        <v>60434</v>
      </c>
      <c r="AB4119" s="406">
        <v>1.0283991688829389E-2</v>
      </c>
      <c r="AC4119" s="406">
        <v>1.0256896738582749E-2</v>
      </c>
      <c r="AD4119" s="407">
        <f t="shared" si="137"/>
        <v>0.27094950246640132</v>
      </c>
    </row>
    <row r="4120" spans="20:30" x14ac:dyDescent="0.2">
      <c r="T4120" s="400" t="s">
        <v>36</v>
      </c>
      <c r="U4120" s="413">
        <v>60441</v>
      </c>
      <c r="V4120" s="406">
        <v>1.0533470639809759E-2</v>
      </c>
      <c r="W4120" s="406">
        <v>1.0499116969144424E-2</v>
      </c>
      <c r="X4120" s="407">
        <f t="shared" si="136"/>
        <v>0.3435367066533489</v>
      </c>
      <c r="Z4120" s="400" t="s">
        <v>36</v>
      </c>
      <c r="AA4120" s="413">
        <v>60441</v>
      </c>
      <c r="AB4120" s="406">
        <v>1.0286410357711603E-2</v>
      </c>
      <c r="AC4120" s="406">
        <v>1.0259311642350716E-2</v>
      </c>
      <c r="AD4120" s="407">
        <f t="shared" si="137"/>
        <v>0.27098715360886549</v>
      </c>
    </row>
    <row r="4121" spans="20:30" x14ac:dyDescent="0.2">
      <c r="T4121" s="400" t="s">
        <v>36</v>
      </c>
      <c r="U4121" s="413">
        <v>60448</v>
      </c>
      <c r="V4121" s="406">
        <v>1.0533662887137547E-2</v>
      </c>
      <c r="W4121" s="406">
        <v>1.0499568902732459E-2</v>
      </c>
      <c r="X4121" s="407">
        <f t="shared" si="136"/>
        <v>0.34093984405087624</v>
      </c>
      <c r="Z4121" s="400" t="s">
        <v>36</v>
      </c>
      <c r="AA4121" s="413">
        <v>60448</v>
      </c>
      <c r="AB4121" s="406">
        <v>1.0288886288110553E-2</v>
      </c>
      <c r="AC4121" s="406">
        <v>1.0261783733025021E-2</v>
      </c>
      <c r="AD4121" s="407">
        <f t="shared" si="137"/>
        <v>0.27102555085532432</v>
      </c>
    </row>
    <row r="4122" spans="20:30" x14ac:dyDescent="0.2">
      <c r="T4122" s="400" t="s">
        <v>36</v>
      </c>
      <c r="U4122" s="413">
        <v>60455</v>
      </c>
      <c r="V4122" s="406">
        <v>1.0533882072938988E-2</v>
      </c>
      <c r="W4122" s="406">
        <v>1.0500051226152321E-2</v>
      </c>
      <c r="X4122" s="407">
        <f t="shared" si="136"/>
        <v>0.33830846786667146</v>
      </c>
      <c r="Z4122" s="400" t="s">
        <v>36</v>
      </c>
      <c r="AA4122" s="413">
        <v>60455</v>
      </c>
      <c r="AB4122" s="406">
        <v>1.0291419561823854E-2</v>
      </c>
      <c r="AC4122" s="406">
        <v>1.0264313092287588E-2</v>
      </c>
      <c r="AD4122" s="407">
        <f t="shared" si="137"/>
        <v>0.2710646953626647</v>
      </c>
    </row>
    <row r="4123" spans="20:30" x14ac:dyDescent="0.2">
      <c r="T4123" s="400" t="s">
        <v>36</v>
      </c>
      <c r="U4123" s="413">
        <v>60462</v>
      </c>
      <c r="V4123" s="406">
        <v>1.0534128235645224E-2</v>
      </c>
      <c r="W4123" s="406">
        <v>1.0500563982765923E-2</v>
      </c>
      <c r="X4123" s="407">
        <f t="shared" si="136"/>
        <v>0.33564252879300649</v>
      </c>
      <c r="Z4123" s="400" t="s">
        <v>36</v>
      </c>
      <c r="AA4123" s="413">
        <v>60462</v>
      </c>
      <c r="AB4123" s="406">
        <v>1.0294010260556551E-2</v>
      </c>
      <c r="AC4123" s="406">
        <v>1.0266899801785644E-2</v>
      </c>
      <c r="AD4123" s="407">
        <f t="shared" si="137"/>
        <v>0.27110458770907009</v>
      </c>
    </row>
    <row r="4124" spans="20:30" x14ac:dyDescent="0.2">
      <c r="T4124" s="400" t="s">
        <v>36</v>
      </c>
      <c r="U4124" s="413">
        <v>60469</v>
      </c>
      <c r="V4124" s="406">
        <v>1.0534401413652474E-2</v>
      </c>
      <c r="W4124" s="406">
        <v>1.0501107215900246E-2</v>
      </c>
      <c r="X4124" s="407">
        <f t="shared" si="136"/>
        <v>0.33294197752227472</v>
      </c>
      <c r="Z4124" s="400" t="s">
        <v>36</v>
      </c>
      <c r="AA4124" s="413">
        <v>60469</v>
      </c>
      <c r="AB4124" s="406">
        <v>1.0296658466117515E-2</v>
      </c>
      <c r="AC4124" s="406">
        <v>1.0269543943166067E-2</v>
      </c>
      <c r="AD4124" s="407">
        <f t="shared" si="137"/>
        <v>0.27114522951447728</v>
      </c>
    </row>
    <row r="4125" spans="20:30" x14ac:dyDescent="0.2">
      <c r="T4125" s="400" t="s">
        <v>36</v>
      </c>
      <c r="U4125" s="413">
        <v>60476</v>
      </c>
      <c r="V4125" s="406">
        <v>1.0534701645426242E-2</v>
      </c>
      <c r="W4125" s="406">
        <v>1.0501680968882094E-2</v>
      </c>
      <c r="X4125" s="407">
        <f t="shared" si="136"/>
        <v>0.33020676544148753</v>
      </c>
      <c r="Z4125" s="400" t="s">
        <v>36</v>
      </c>
      <c r="AA4125" s="413">
        <v>60476</v>
      </c>
      <c r="AB4125" s="406">
        <v>1.029936426022268E-2</v>
      </c>
      <c r="AC4125" s="406">
        <v>1.0272245598086985E-2</v>
      </c>
      <c r="AD4125" s="407">
        <f t="shared" si="137"/>
        <v>0.27118662135694815</v>
      </c>
    </row>
    <row r="4126" spans="20:30" x14ac:dyDescent="0.2">
      <c r="T4126" s="400" t="s">
        <v>36</v>
      </c>
      <c r="U4126" s="413">
        <v>60483</v>
      </c>
      <c r="V4126" s="406">
        <v>1.0535028969327943E-2</v>
      </c>
      <c r="W4126" s="406">
        <v>1.0502285285096209E-2</v>
      </c>
      <c r="X4126" s="407">
        <f t="shared" si="136"/>
        <v>0.32743684231733783</v>
      </c>
      <c r="Z4126" s="400" t="s">
        <v>36</v>
      </c>
      <c r="AA4126" s="413">
        <v>60483</v>
      </c>
      <c r="AB4126" s="406">
        <v>1.0302127724668928E-2</v>
      </c>
      <c r="AC4126" s="406">
        <v>1.0275004848206438E-2</v>
      </c>
      <c r="AD4126" s="407">
        <f t="shared" si="137"/>
        <v>0.27122876462490342</v>
      </c>
    </row>
    <row r="4127" spans="20:30" x14ac:dyDescent="0.2">
      <c r="T4127" s="400" t="s">
        <v>36</v>
      </c>
      <c r="U4127" s="413">
        <v>60490</v>
      </c>
      <c r="V4127" s="406">
        <v>1.0535383423846386E-2</v>
      </c>
      <c r="W4127" s="406">
        <v>1.0502920207869533E-2</v>
      </c>
      <c r="X4127" s="407">
        <f t="shared" si="136"/>
        <v>0.32463215976852655</v>
      </c>
      <c r="Z4127" s="400" t="s">
        <v>36</v>
      </c>
      <c r="AA4127" s="413">
        <v>60490</v>
      </c>
      <c r="AB4127" s="406">
        <v>1.0304948941195173E-2</v>
      </c>
      <c r="AC4127" s="406">
        <v>1.0277821775193947E-2</v>
      </c>
      <c r="AD4127" s="407">
        <f t="shared" si="137"/>
        <v>0.2712716600122671</v>
      </c>
    </row>
    <row r="4128" spans="20:30" x14ac:dyDescent="0.2">
      <c r="T4128" s="400" t="s">
        <v>36</v>
      </c>
      <c r="U4128" s="413">
        <v>60497</v>
      </c>
      <c r="V4128" s="406">
        <v>1.0535765047354408E-2</v>
      </c>
      <c r="W4128" s="406">
        <v>1.0503585780517181E-2</v>
      </c>
      <c r="X4128" s="407">
        <f t="shared" si="136"/>
        <v>0.32179266837226161</v>
      </c>
      <c r="Z4128" s="400" t="s">
        <v>36</v>
      </c>
      <c r="AA4128" s="413">
        <v>60497</v>
      </c>
      <c r="AB4128" s="406">
        <v>1.0307827991551513E-2</v>
      </c>
      <c r="AC4128" s="406">
        <v>1.0280696460649198E-2</v>
      </c>
      <c r="AD4128" s="407">
        <f t="shared" si="137"/>
        <v>0.27131530902314849</v>
      </c>
    </row>
    <row r="4129" spans="20:30" x14ac:dyDescent="0.2">
      <c r="T4129" s="400" t="s">
        <v>36</v>
      </c>
      <c r="U4129" s="413">
        <v>60504</v>
      </c>
      <c r="V4129" s="406">
        <v>1.0536173878305893E-2</v>
      </c>
      <c r="W4129" s="406">
        <v>1.0504282046400585E-2</v>
      </c>
      <c r="X4129" s="407">
        <f t="shared" si="136"/>
        <v>0.31891831905307699</v>
      </c>
      <c r="Z4129" s="400" t="s">
        <v>36</v>
      </c>
      <c r="AA4129" s="413">
        <v>60504</v>
      </c>
      <c r="AB4129" s="406">
        <v>1.0310764957522622E-2</v>
      </c>
      <c r="AC4129" s="406">
        <v>1.0283628986275908E-2</v>
      </c>
      <c r="AD4129" s="407">
        <f t="shared" si="137"/>
        <v>0.27135971246714308</v>
      </c>
    </row>
    <row r="4130" spans="20:30" x14ac:dyDescent="0.2">
      <c r="T4130" s="400" t="s">
        <v>36</v>
      </c>
      <c r="U4130" s="413">
        <v>60511</v>
      </c>
      <c r="V4130" s="406">
        <v>1.0536609955108373E-2</v>
      </c>
      <c r="W4130" s="406">
        <v>1.0505009048857964E-2</v>
      </c>
      <c r="X4130" s="407">
        <f t="shared" si="136"/>
        <v>0.31600906250409466</v>
      </c>
      <c r="Z4130" s="400" t="s">
        <v>36</v>
      </c>
      <c r="AA4130" s="413">
        <v>60511</v>
      </c>
      <c r="AB4130" s="406">
        <v>1.0313759920858241E-2</v>
      </c>
      <c r="AC4130" s="406">
        <v>1.0286619433719699E-2</v>
      </c>
      <c r="AD4130" s="407">
        <f t="shared" si="137"/>
        <v>0.27140487138541458</v>
      </c>
    </row>
    <row r="4131" spans="20:30" x14ac:dyDescent="0.2">
      <c r="T4131" s="400" t="s">
        <v>36</v>
      </c>
      <c r="U4131" s="413">
        <v>60518</v>
      </c>
      <c r="V4131" s="406">
        <v>1.053707331618098E-2</v>
      </c>
      <c r="W4131" s="406">
        <v>1.0505766831262269E-2</v>
      </c>
      <c r="X4131" s="407">
        <f t="shared" si="136"/>
        <v>0.3130648491871113</v>
      </c>
      <c r="Z4131" s="400" t="s">
        <v>36</v>
      </c>
      <c r="AA4131" s="413">
        <v>60518</v>
      </c>
      <c r="AB4131" s="406">
        <v>1.0316812963296375E-2</v>
      </c>
      <c r="AC4131" s="406">
        <v>1.0289667884614473E-2</v>
      </c>
      <c r="AD4131" s="407">
        <f t="shared" si="137"/>
        <v>0.27145078681902257</v>
      </c>
    </row>
    <row r="4132" spans="20:30" x14ac:dyDescent="0.2">
      <c r="T4132" s="400" t="s">
        <v>36</v>
      </c>
      <c r="U4132" s="413">
        <v>60525</v>
      </c>
      <c r="V4132" s="406">
        <v>1.0537563999931034E-2</v>
      </c>
      <c r="W4132" s="406">
        <v>1.0506555436905183E-2</v>
      </c>
      <c r="X4132" s="407">
        <f t="shared" si="136"/>
        <v>0.31008563025850672</v>
      </c>
      <c r="Z4132" s="400" t="s">
        <v>36</v>
      </c>
      <c r="AA4132" s="413">
        <v>60525</v>
      </c>
      <c r="AB4132" s="406">
        <v>1.0319924166620947E-2</v>
      </c>
      <c r="AC4132" s="406">
        <v>1.0292774420640036E-2</v>
      </c>
      <c r="AD4132" s="407">
        <f t="shared" si="137"/>
        <v>0.27149745980911344</v>
      </c>
    </row>
    <row r="4133" spans="20:30" x14ac:dyDescent="0.2">
      <c r="T4133" s="400" t="s">
        <v>36</v>
      </c>
      <c r="U4133" s="413">
        <v>60532</v>
      </c>
      <c r="V4133" s="406">
        <v>1.0538082044823819E-2</v>
      </c>
      <c r="W4133" s="406">
        <v>1.050737490915948E-2</v>
      </c>
      <c r="X4133" s="407">
        <f t="shared" si="136"/>
        <v>0.30707135664338747</v>
      </c>
      <c r="Z4133" s="400" t="s">
        <v>36</v>
      </c>
      <c r="AA4133" s="413">
        <v>60532</v>
      </c>
      <c r="AB4133" s="406">
        <v>1.032309361256948E-2</v>
      </c>
      <c r="AC4133" s="406">
        <v>1.0295939123395074E-2</v>
      </c>
      <c r="AD4133" s="407">
        <f t="shared" si="137"/>
        <v>0.27154489174405561</v>
      </c>
    </row>
    <row r="4134" spans="20:30" x14ac:dyDescent="0.2">
      <c r="T4134" s="400" t="s">
        <v>36</v>
      </c>
      <c r="U4134" s="413">
        <v>60539</v>
      </c>
      <c r="V4134" s="406">
        <v>1.0538627489255301E-2</v>
      </c>
      <c r="W4134" s="406">
        <v>1.0508225291363339E-2</v>
      </c>
      <c r="X4134" s="407">
        <f t="shared" si="136"/>
        <v>0.30402197891962052</v>
      </c>
      <c r="Z4134" s="400" t="s">
        <v>36</v>
      </c>
      <c r="AA4134" s="413">
        <v>60539</v>
      </c>
      <c r="AB4134" s="406">
        <v>1.0326321382937338E-2</v>
      </c>
      <c r="AC4134" s="406">
        <v>1.029916207461715E-2</v>
      </c>
      <c r="AD4134" s="407">
        <f t="shared" si="137"/>
        <v>0.27159308320187647</v>
      </c>
    </row>
    <row r="4135" spans="20:30" x14ac:dyDescent="0.2">
      <c r="T4135" s="400" t="s">
        <v>36</v>
      </c>
      <c r="U4135" s="413">
        <v>60546</v>
      </c>
      <c r="V4135" s="406">
        <v>1.0539200371644124E-2</v>
      </c>
      <c r="W4135" s="406">
        <v>1.0509106626854449E-2</v>
      </c>
      <c r="X4135" s="407">
        <f t="shared" si="136"/>
        <v>0.30093744789674515</v>
      </c>
      <c r="Z4135" s="400" t="s">
        <v>36</v>
      </c>
      <c r="AA4135" s="413">
        <v>60546</v>
      </c>
      <c r="AB4135" s="406">
        <v>1.0329607559461374E-2</v>
      </c>
      <c r="AC4135" s="406">
        <v>1.0302443355881126E-2</v>
      </c>
      <c r="AD4135" s="407">
        <f t="shared" si="137"/>
        <v>0.27164203580247803</v>
      </c>
    </row>
    <row r="4136" spans="20:30" x14ac:dyDescent="0.2">
      <c r="T4136" s="400" t="s">
        <v>36</v>
      </c>
      <c r="U4136" s="413">
        <v>60553</v>
      </c>
      <c r="V4136" s="406">
        <v>1.0539800730432465E-2</v>
      </c>
      <c r="W4136" s="406">
        <v>1.0510018958970866E-2</v>
      </c>
      <c r="X4136" s="407">
        <f t="shared" si="136"/>
        <v>0.29781771461599021</v>
      </c>
      <c r="Z4136" s="400" t="s">
        <v>36</v>
      </c>
      <c r="AA4136" s="413">
        <v>60553</v>
      </c>
      <c r="AB4136" s="406">
        <v>1.0332952223867068E-2</v>
      </c>
      <c r="AC4136" s="406">
        <v>1.0305783048877826E-2</v>
      </c>
      <c r="AD4136" s="407">
        <f t="shared" si="137"/>
        <v>0.27169174989242345</v>
      </c>
    </row>
    <row r="4137" spans="20:30" x14ac:dyDescent="0.2">
      <c r="T4137" s="400" t="s">
        <v>36</v>
      </c>
      <c r="U4137" s="413">
        <v>60560</v>
      </c>
      <c r="V4137" s="406">
        <v>1.0540428604004337E-2</v>
      </c>
      <c r="W4137" s="406">
        <v>1.0510962331085078E-2</v>
      </c>
      <c r="X4137" s="407">
        <f t="shared" si="136"/>
        <v>0.29466272919258935</v>
      </c>
      <c r="Z4137" s="400" t="s">
        <v>36</v>
      </c>
      <c r="AA4137" s="413">
        <v>60560</v>
      </c>
      <c r="AB4137" s="406">
        <v>1.0336355457972048E-2</v>
      </c>
      <c r="AC4137" s="406">
        <v>1.0309181235262897E-2</v>
      </c>
      <c r="AD4137" s="407">
        <f t="shared" si="137"/>
        <v>0.27174222709151069</v>
      </c>
    </row>
    <row r="4138" spans="20:30" x14ac:dyDescent="0.2">
      <c r="T4138" s="400" t="s">
        <v>36</v>
      </c>
      <c r="U4138" s="413">
        <v>60567</v>
      </c>
      <c r="V4138" s="406">
        <v>1.0541084030813282E-2</v>
      </c>
      <c r="W4138" s="406">
        <v>1.0511936786488599E-2</v>
      </c>
      <c r="X4138" s="407">
        <f t="shared" si="136"/>
        <v>0.29147244324682214</v>
      </c>
      <c r="Z4138" s="400" t="s">
        <v>36</v>
      </c>
      <c r="AA4138" s="413">
        <v>60567</v>
      </c>
      <c r="AB4138" s="406">
        <v>1.0339817343501237E-2</v>
      </c>
      <c r="AC4138" s="406">
        <v>1.0312637996691874E-2</v>
      </c>
      <c r="AD4138" s="407">
        <f t="shared" si="137"/>
        <v>0.27179346809362914</v>
      </c>
    </row>
    <row r="4139" spans="20:30" x14ac:dyDescent="0.2">
      <c r="T4139" s="400" t="s">
        <v>36</v>
      </c>
      <c r="U4139" s="413">
        <v>60574</v>
      </c>
      <c r="V4139" s="406">
        <v>1.0541767049289399E-2</v>
      </c>
      <c r="W4139" s="406">
        <v>1.0512942368553678E-2</v>
      </c>
      <c r="X4139" s="407">
        <f t="shared" si="136"/>
        <v>0.28824680735721475</v>
      </c>
      <c r="Z4139" s="400" t="s">
        <v>36</v>
      </c>
      <c r="AA4139" s="413">
        <v>60574</v>
      </c>
      <c r="AB4139" s="406">
        <v>1.0343337962225401E-2</v>
      </c>
      <c r="AC4139" s="406">
        <v>1.0316153414796697E-2</v>
      </c>
      <c r="AD4139" s="407">
        <f t="shared" si="137"/>
        <v>0.27184547428704342</v>
      </c>
    </row>
    <row r="4140" spans="20:30" x14ac:dyDescent="0.2">
      <c r="T4140" s="400" t="s">
        <v>36</v>
      </c>
      <c r="U4140" s="413">
        <v>60581</v>
      </c>
      <c r="V4140" s="406">
        <v>1.0542477697828382E-2</v>
      </c>
      <c r="W4140" s="406">
        <v>1.0513979120641288E-2</v>
      </c>
      <c r="X4140" s="407">
        <f t="shared" si="136"/>
        <v>0.28498577187093321</v>
      </c>
      <c r="Z4140" s="400" t="s">
        <v>36</v>
      </c>
      <c r="AA4140" s="413">
        <v>60581</v>
      </c>
      <c r="AB4140" s="406">
        <v>1.0346917395903873E-2</v>
      </c>
      <c r="AC4140" s="406">
        <v>1.031972757125574E-2</v>
      </c>
      <c r="AD4140" s="407">
        <f t="shared" si="137"/>
        <v>0.27189824648133143</v>
      </c>
    </row>
    <row r="4141" spans="20:30" x14ac:dyDescent="0.2">
      <c r="T4141" s="400" t="s">
        <v>36</v>
      </c>
      <c r="U4141" s="413">
        <v>60588</v>
      </c>
      <c r="V4141" s="406">
        <v>1.0543216014860423E-2</v>
      </c>
      <c r="W4141" s="406">
        <v>1.0515047086054283E-2</v>
      </c>
      <c r="X4141" s="407">
        <f t="shared" si="136"/>
        <v>0.28168928806139926</v>
      </c>
      <c r="Z4141" s="400" t="s">
        <v>36</v>
      </c>
      <c r="AA4141" s="413">
        <v>60588</v>
      </c>
      <c r="AB4141" s="406">
        <v>1.035055572627243E-2</v>
      </c>
      <c r="AC4141" s="406">
        <v>1.0323360547689097E-2</v>
      </c>
      <c r="AD4141" s="407">
        <f t="shared" si="137"/>
        <v>0.27195178583332841</v>
      </c>
    </row>
    <row r="4142" spans="20:30" x14ac:dyDescent="0.2">
      <c r="T4142" s="400" t="s">
        <v>36</v>
      </c>
      <c r="U4142" s="413">
        <v>60595</v>
      </c>
      <c r="V4142" s="406">
        <v>1.0543982038838638E-2</v>
      </c>
      <c r="W4142" s="406">
        <v>1.0516146308164734E-2</v>
      </c>
      <c r="X4142" s="407">
        <f t="shared" si="136"/>
        <v>0.27835730673903686</v>
      </c>
      <c r="Z4142" s="400" t="s">
        <v>36</v>
      </c>
      <c r="AA4142" s="413">
        <v>60595</v>
      </c>
      <c r="AB4142" s="406">
        <v>1.0354253035124326E-2</v>
      </c>
      <c r="AC4142" s="406">
        <v>1.0327052425785922E-2</v>
      </c>
      <c r="AD4142" s="407">
        <f t="shared" si="137"/>
        <v>0.2720060933840418</v>
      </c>
    </row>
    <row r="4143" spans="20:30" x14ac:dyDescent="0.2">
      <c r="T4143" s="400" t="s">
        <v>36</v>
      </c>
      <c r="U4143" s="413">
        <v>60602</v>
      </c>
      <c r="V4143" s="406">
        <v>1.0544775808123852E-2</v>
      </c>
      <c r="W4143" s="406">
        <v>1.0517276830275556E-2</v>
      </c>
      <c r="X4143" s="407">
        <f t="shared" si="136"/>
        <v>0.27498977848296191</v>
      </c>
      <c r="Z4143" s="400" t="s">
        <v>36</v>
      </c>
      <c r="AA4143" s="413">
        <v>60602</v>
      </c>
      <c r="AB4143" s="406">
        <v>1.035800940420665E-2</v>
      </c>
      <c r="AC4143" s="406">
        <v>1.0330803287177621E-2</v>
      </c>
      <c r="AD4143" s="407">
        <f t="shared" si="137"/>
        <v>0.27206117029028931</v>
      </c>
    </row>
    <row r="4144" spans="20:30" x14ac:dyDescent="0.2">
      <c r="T4144" s="400" t="s">
        <v>36</v>
      </c>
      <c r="U4144" s="413">
        <v>60609</v>
      </c>
      <c r="V4144" s="406">
        <v>1.0545597361180785E-2</v>
      </c>
      <c r="W4144" s="406">
        <v>1.0518438695793546E-2</v>
      </c>
      <c r="X4144" s="407">
        <f t="shared" si="136"/>
        <v>0.27158665387239445</v>
      </c>
      <c r="Z4144" s="400" t="s">
        <v>36</v>
      </c>
      <c r="AA4144" s="413">
        <v>60609</v>
      </c>
      <c r="AB4144" s="406">
        <v>1.0361824915266025E-2</v>
      </c>
      <c r="AC4144" s="406">
        <v>1.0334613213506717E-2</v>
      </c>
      <c r="AD4144" s="407">
        <f t="shared" si="137"/>
        <v>0.2721170175930786</v>
      </c>
    </row>
    <row r="4145" spans="20:30" x14ac:dyDescent="0.2">
      <c r="T4145" s="400" t="s">
        <v>36</v>
      </c>
      <c r="U4145" s="413">
        <v>60616</v>
      </c>
      <c r="V4145" s="406">
        <v>1.0546446736439508E-2</v>
      </c>
      <c r="W4145" s="406">
        <v>1.0519631948021382E-2</v>
      </c>
      <c r="X4145" s="407">
        <f t="shared" si="136"/>
        <v>0.26814788418125929</v>
      </c>
      <c r="Z4145" s="400" t="s">
        <v>36</v>
      </c>
      <c r="AA4145" s="413">
        <v>60616</v>
      </c>
      <c r="AB4145" s="406">
        <v>1.0365699650072124E-2</v>
      </c>
      <c r="AC4145" s="406">
        <v>1.0338482286485078E-2</v>
      </c>
      <c r="AD4145" s="407">
        <f t="shared" si="137"/>
        <v>0.27217363587045407</v>
      </c>
    </row>
    <row r="4146" spans="20:30" x14ac:dyDescent="0.2">
      <c r="T4146" s="400" t="s">
        <v>36</v>
      </c>
      <c r="U4146" s="413">
        <v>60623</v>
      </c>
      <c r="V4146" s="406">
        <v>1.0547323972283489E-2</v>
      </c>
      <c r="W4146" s="406">
        <v>1.0520856630284587E-2</v>
      </c>
      <c r="X4146" s="407">
        <f t="shared" si="136"/>
        <v>0.26467341998901928</v>
      </c>
      <c r="Z4146" s="400" t="s">
        <v>36</v>
      </c>
      <c r="AA4146" s="413">
        <v>60623</v>
      </c>
      <c r="AB4146" s="406">
        <v>1.0369633690382575E-2</v>
      </c>
      <c r="AC4146" s="406">
        <v>1.0342410587685202E-2</v>
      </c>
      <c r="AD4146" s="407">
        <f t="shared" si="137"/>
        <v>0.27223102697373003</v>
      </c>
    </row>
    <row r="4147" spans="20:30" x14ac:dyDescent="0.2">
      <c r="T4147" s="400" t="s">
        <v>36</v>
      </c>
      <c r="U4147" s="413">
        <v>60630</v>
      </c>
      <c r="V4147" s="406">
        <v>1.0548229107177549E-2</v>
      </c>
      <c r="W4147" s="406">
        <v>1.0522112785932139E-2</v>
      </c>
      <c r="X4147" s="407">
        <f t="shared" si="136"/>
        <v>0.26116321245410123</v>
      </c>
      <c r="Z4147" s="400" t="s">
        <v>36</v>
      </c>
      <c r="AA4147" s="413">
        <v>60630</v>
      </c>
      <c r="AB4147" s="406">
        <v>1.0373627117943564E-2</v>
      </c>
      <c r="AC4147" s="406">
        <v>1.0346398198830202E-2</v>
      </c>
      <c r="AD4147" s="407">
        <f t="shared" si="137"/>
        <v>0.27228919113362476</v>
      </c>
    </row>
    <row r="4148" spans="20:30" x14ac:dyDescent="0.2">
      <c r="T4148" s="400" t="s">
        <v>36</v>
      </c>
      <c r="U4148" s="413">
        <v>60637</v>
      </c>
      <c r="V4148" s="406">
        <v>1.0549162179505214E-2</v>
      </c>
      <c r="W4148" s="406">
        <v>1.0523400458359035E-2</v>
      </c>
      <c r="X4148" s="407">
        <f t="shared" si="136"/>
        <v>0.25761721146178373</v>
      </c>
      <c r="Z4148" s="400" t="s">
        <v>36</v>
      </c>
      <c r="AA4148" s="413">
        <v>60637</v>
      </c>
      <c r="AB4148" s="406">
        <v>1.037768001455871E-2</v>
      </c>
      <c r="AC4148" s="406">
        <v>1.0350445201503838E-2</v>
      </c>
      <c r="AD4148" s="407">
        <f t="shared" si="137"/>
        <v>0.27234813054872675</v>
      </c>
    </row>
    <row r="4149" spans="20:30" x14ac:dyDescent="0.2">
      <c r="T4149" s="400" t="s">
        <v>36</v>
      </c>
      <c r="U4149" s="413">
        <v>60644</v>
      </c>
      <c r="V4149" s="406">
        <v>1.0550123227742533E-2</v>
      </c>
      <c r="W4149" s="406">
        <v>1.0524719690844432E-2</v>
      </c>
      <c r="X4149" s="407">
        <f t="shared" si="136"/>
        <v>0.25403536898100865</v>
      </c>
      <c r="Z4149" s="400" t="s">
        <v>36</v>
      </c>
      <c r="AA4149" s="413">
        <v>60644</v>
      </c>
      <c r="AB4149" s="406">
        <v>1.0381792461927193E-2</v>
      </c>
      <c r="AC4149" s="406">
        <v>1.0354551677451676E-2</v>
      </c>
      <c r="AD4149" s="407">
        <f t="shared" si="137"/>
        <v>0.27240784475517088</v>
      </c>
    </row>
    <row r="4150" spans="20:30" x14ac:dyDescent="0.2">
      <c r="T4150" s="400" t="s">
        <v>36</v>
      </c>
      <c r="U4150" s="413">
        <v>60651</v>
      </c>
      <c r="V4150" s="406">
        <v>1.0551112290226764E-2</v>
      </c>
      <c r="W4150" s="406">
        <v>1.0526070526760183E-2</v>
      </c>
      <c r="X4150" s="407">
        <f t="shared" si="136"/>
        <v>0.25041763466581574</v>
      </c>
      <c r="Z4150" s="400" t="s">
        <v>36</v>
      </c>
      <c r="AA4150" s="413">
        <v>60651</v>
      </c>
      <c r="AB4150" s="406">
        <v>1.038596454184073E-2</v>
      </c>
      <c r="AC4150" s="406">
        <v>1.0358717708222422E-2</v>
      </c>
      <c r="AD4150" s="407">
        <f t="shared" si="137"/>
        <v>0.27246833618307931</v>
      </c>
    </row>
    <row r="4151" spans="20:30" x14ac:dyDescent="0.2">
      <c r="T4151" s="400" t="s">
        <v>36</v>
      </c>
      <c r="U4151" s="413">
        <v>60658</v>
      </c>
      <c r="V4151" s="406">
        <v>1.0552129405480186E-2</v>
      </c>
      <c r="W4151" s="406">
        <v>1.0527453009443218E-2</v>
      </c>
      <c r="X4151" s="407">
        <f t="shared" si="136"/>
        <v>0.24676396036968362</v>
      </c>
      <c r="Z4151" s="400" t="s">
        <v>36</v>
      </c>
      <c r="AA4151" s="413">
        <v>60658</v>
      </c>
      <c r="AB4151" s="406">
        <v>1.0390196336055937E-2</v>
      </c>
      <c r="AC4151" s="406">
        <v>1.0362943375526472E-2</v>
      </c>
      <c r="AD4151" s="407">
        <f t="shared" si="137"/>
        <v>0.27252960529465176</v>
      </c>
    </row>
    <row r="4152" spans="20:30" x14ac:dyDescent="0.2">
      <c r="T4152" s="400" t="s">
        <v>36</v>
      </c>
      <c r="U4152" s="413">
        <v>60665</v>
      </c>
      <c r="V4152" s="406">
        <v>1.0553174611851438E-2</v>
      </c>
      <c r="W4152" s="406">
        <v>1.0528867182230449E-2</v>
      </c>
      <c r="X4152" s="407">
        <f t="shared" si="136"/>
        <v>0.24307429620989279</v>
      </c>
      <c r="Z4152" s="400" t="s">
        <v>36</v>
      </c>
      <c r="AA4152" s="413">
        <v>60665</v>
      </c>
      <c r="AB4152" s="406">
        <v>1.0394487926329249E-2</v>
      </c>
      <c r="AC4152" s="406">
        <v>1.0367228761039312E-2</v>
      </c>
      <c r="AD4152" s="407">
        <f t="shared" si="137"/>
        <v>0.27259165289936216</v>
      </c>
    </row>
    <row r="4153" spans="20:30" x14ac:dyDescent="0.2">
      <c r="T4153" s="400" t="s">
        <v>36</v>
      </c>
      <c r="U4153" s="413">
        <v>60672</v>
      </c>
      <c r="V4153" s="406">
        <v>1.0554247947781663E-2</v>
      </c>
      <c r="W4153" s="406">
        <v>1.0530313088470241E-2</v>
      </c>
      <c r="X4153" s="407">
        <f t="shared" si="136"/>
        <v>0.23934859311422127</v>
      </c>
      <c r="Z4153" s="400" t="s">
        <v>36</v>
      </c>
      <c r="AA4153" s="413">
        <v>60672</v>
      </c>
      <c r="AB4153" s="406">
        <v>1.0398839394416808E-2</v>
      </c>
      <c r="AC4153" s="406">
        <v>1.0371573946378262E-2</v>
      </c>
      <c r="AD4153" s="407">
        <f t="shared" si="137"/>
        <v>0.27265448038545775</v>
      </c>
    </row>
    <row r="4154" spans="20:30" x14ac:dyDescent="0.2">
      <c r="T4154" s="400" t="s">
        <v>36</v>
      </c>
      <c r="U4154" s="413">
        <v>60679</v>
      </c>
      <c r="V4154" s="406">
        <v>1.0555349451700561E-2</v>
      </c>
      <c r="W4154" s="406">
        <v>1.0531790771499504E-2</v>
      </c>
      <c r="X4154" s="407">
        <f t="shared" si="136"/>
        <v>0.2355868020105685</v>
      </c>
      <c r="Z4154" s="400" t="s">
        <v>36</v>
      </c>
      <c r="AA4154" s="413">
        <v>60679</v>
      </c>
      <c r="AB4154" s="406">
        <v>1.0403250822097856E-2</v>
      </c>
      <c r="AC4154" s="406">
        <v>1.0375979013183736E-2</v>
      </c>
      <c r="AD4154" s="407">
        <f t="shared" si="137"/>
        <v>0.27271808914120299</v>
      </c>
    </row>
    <row r="4155" spans="20:30" x14ac:dyDescent="0.2">
      <c r="T4155" s="400" t="s">
        <v>36</v>
      </c>
      <c r="U4155" s="413">
        <v>60686</v>
      </c>
      <c r="V4155" s="406">
        <v>1.055647916203761E-2</v>
      </c>
      <c r="W4155" s="406">
        <v>1.0533300274666497E-2</v>
      </c>
      <c r="X4155" s="407">
        <f t="shared" si="136"/>
        <v>0.23178887371112789</v>
      </c>
      <c r="Z4155" s="400" t="s">
        <v>36</v>
      </c>
      <c r="AA4155" s="413">
        <v>60686</v>
      </c>
      <c r="AB4155" s="406">
        <v>1.0407722291081778E-2</v>
      </c>
      <c r="AC4155" s="406">
        <v>1.0380444043153629E-2</v>
      </c>
      <c r="AD4155" s="407">
        <f t="shared" si="137"/>
        <v>0.27278247928148869</v>
      </c>
    </row>
    <row r="4156" spans="20:30" x14ac:dyDescent="0.2">
      <c r="T4156" s="400" t="s">
        <v>36</v>
      </c>
      <c r="U4156" s="413">
        <v>60693</v>
      </c>
      <c r="V4156" s="406">
        <v>1.0557637117210621E-2</v>
      </c>
      <c r="W4156" s="406">
        <v>1.053484164131936E-2</v>
      </c>
      <c r="X4156" s="407">
        <f t="shared" si="136"/>
        <v>0.22795475891261227</v>
      </c>
      <c r="Z4156" s="400" t="s">
        <v>36</v>
      </c>
      <c r="AA4156" s="413">
        <v>60693</v>
      </c>
      <c r="AB4156" s="406">
        <v>1.0412253883193438E-2</v>
      </c>
      <c r="AC4156" s="406">
        <v>1.038496911789295E-2</v>
      </c>
      <c r="AD4156" s="407">
        <f t="shared" si="137"/>
        <v>0.27284765300488595</v>
      </c>
    </row>
    <row r="4157" spans="20:30" x14ac:dyDescent="0.2">
      <c r="T4157" s="400" t="s">
        <v>36</v>
      </c>
      <c r="U4157" s="413">
        <v>60700</v>
      </c>
      <c r="V4157" s="406">
        <v>1.0558823355602858E-2</v>
      </c>
      <c r="W4157" s="406">
        <v>1.0536414914783257E-2</v>
      </c>
      <c r="X4157" s="407">
        <f t="shared" si="136"/>
        <v>0.22408440819601111</v>
      </c>
      <c r="Z4157" s="400" t="s">
        <v>36</v>
      </c>
      <c r="AA4157" s="413">
        <v>60700</v>
      </c>
      <c r="AB4157" s="406">
        <v>1.0416845680130354E-2</v>
      </c>
      <c r="AC4157" s="406">
        <v>1.0389554319110879E-2</v>
      </c>
      <c r="AD4157" s="407">
        <f t="shared" si="137"/>
        <v>0.27291361019475202</v>
      </c>
    </row>
    <row r="4158" spans="20:30" x14ac:dyDescent="0.2">
      <c r="T4158" s="400" t="s">
        <v>36</v>
      </c>
      <c r="U4158" s="413">
        <v>60707</v>
      </c>
      <c r="V4158" s="406">
        <v>1.0560037915713092E-2</v>
      </c>
      <c r="W4158" s="406">
        <v>1.0538020138406235E-2</v>
      </c>
      <c r="X4158" s="407">
        <f t="shared" si="136"/>
        <v>0.22017777306856945</v>
      </c>
      <c r="Z4158" s="400" t="s">
        <v>36</v>
      </c>
      <c r="AA4158" s="413">
        <v>60707</v>
      </c>
      <c r="AB4158" s="406">
        <v>1.0421497763682218E-2</v>
      </c>
      <c r="AC4158" s="406">
        <v>1.0394199728400409E-2</v>
      </c>
      <c r="AD4158" s="407">
        <f t="shared" si="137"/>
        <v>0.27298035281808974</v>
      </c>
    </row>
    <row r="4159" spans="20:30" x14ac:dyDescent="0.2">
      <c r="T4159" s="400" t="s">
        <v>36</v>
      </c>
      <c r="U4159" s="413">
        <v>60714</v>
      </c>
      <c r="V4159" s="406">
        <v>1.0561280835889621E-2</v>
      </c>
      <c r="W4159" s="406">
        <v>1.0539657355547917E-2</v>
      </c>
      <c r="X4159" s="407">
        <f t="shared" si="136"/>
        <v>0.21623480341704041</v>
      </c>
      <c r="Z4159" s="400" t="s">
        <v>36</v>
      </c>
      <c r="AA4159" s="413">
        <v>60714</v>
      </c>
      <c r="AB4159" s="406">
        <v>1.0426210215626971E-2</v>
      </c>
      <c r="AC4159" s="406">
        <v>1.0398905427458534E-2</v>
      </c>
      <c r="AD4159" s="407">
        <f t="shared" si="137"/>
        <v>0.27304788168437333</v>
      </c>
    </row>
    <row r="4160" spans="20:30" x14ac:dyDescent="0.2">
      <c r="T4160" s="400" t="s">
        <v>36</v>
      </c>
      <c r="U4160" s="413">
        <v>60721</v>
      </c>
      <c r="V4160" s="406">
        <v>1.0562552154596392E-2</v>
      </c>
      <c r="W4160" s="406">
        <v>1.0541326609533072E-2</v>
      </c>
      <c r="X4160" s="407">
        <f t="shared" si="136"/>
        <v>0.21225545063320583</v>
      </c>
      <c r="Z4160" s="400" t="s">
        <v>36</v>
      </c>
      <c r="AA4160" s="413">
        <v>60721</v>
      </c>
      <c r="AB4160" s="406">
        <v>1.0430983117684372E-2</v>
      </c>
      <c r="AC4160" s="406">
        <v>1.0403671497912496E-2</v>
      </c>
      <c r="AD4160" s="407">
        <f t="shared" si="137"/>
        <v>0.27311619771876527</v>
      </c>
    </row>
    <row r="4161" spans="20:30" x14ac:dyDescent="0.2">
      <c r="T4161" s="400" t="s">
        <v>36</v>
      </c>
      <c r="U4161" s="413">
        <v>60728</v>
      </c>
      <c r="V4161" s="406">
        <v>1.0563851910239622E-2</v>
      </c>
      <c r="W4161" s="406">
        <v>1.0543027943698175E-2</v>
      </c>
      <c r="X4161" s="407">
        <f t="shared" si="136"/>
        <v>0.20823966541447247</v>
      </c>
      <c r="Z4161" s="400" t="s">
        <v>36</v>
      </c>
      <c r="AA4161" s="413">
        <v>60728</v>
      </c>
      <c r="AB4161" s="406">
        <v>1.0435816551632017E-2</v>
      </c>
      <c r="AC4161" s="406">
        <v>1.04084980214358E-2</v>
      </c>
      <c r="AD4161" s="407">
        <f t="shared" si="137"/>
        <v>0.27318530196216928</v>
      </c>
    </row>
    <row r="4162" spans="20:30" x14ac:dyDescent="0.2">
      <c r="T4162" s="400" t="s">
        <v>36</v>
      </c>
      <c r="U4162" s="413">
        <v>60735</v>
      </c>
      <c r="V4162" s="406">
        <v>1.0565180141271533E-2</v>
      </c>
      <c r="W4162" s="406">
        <v>1.0544761401402553E-2</v>
      </c>
      <c r="X4162" s="407">
        <f t="shared" si="136"/>
        <v>0.20418739868979796</v>
      </c>
      <c r="Z4162" s="400" t="s">
        <v>36</v>
      </c>
      <c r="AA4162" s="413">
        <v>60735</v>
      </c>
      <c r="AB4162" s="406">
        <v>1.0440710599223866E-2</v>
      </c>
      <c r="AC4162" s="406">
        <v>1.041338507965516E-2</v>
      </c>
      <c r="AD4162" s="407">
        <f t="shared" si="137"/>
        <v>0.27325519568705686</v>
      </c>
    </row>
    <row r="4163" spans="20:30" x14ac:dyDescent="0.2">
      <c r="T4163" s="400" t="s">
        <v>36</v>
      </c>
      <c r="U4163" s="413">
        <v>60742</v>
      </c>
      <c r="V4163" s="406">
        <v>1.0566536886051799E-2</v>
      </c>
      <c r="W4163" s="406">
        <v>1.0546527025993992E-2</v>
      </c>
      <c r="X4163" s="407">
        <f t="shared" si="136"/>
        <v>0.2000986005780761</v>
      </c>
      <c r="Z4163" s="400" t="s">
        <v>36</v>
      </c>
      <c r="AA4163" s="413">
        <v>60742</v>
      </c>
      <c r="AB4163" s="406">
        <v>1.0445665342236898E-2</v>
      </c>
      <c r="AC4163" s="406">
        <v>1.0418332754266613E-2</v>
      </c>
      <c r="AD4163" s="407">
        <f t="shared" si="137"/>
        <v>0.27332587970285011</v>
      </c>
    </row>
    <row r="4164" spans="20:30" x14ac:dyDescent="0.2">
      <c r="T4164" s="400" t="s">
        <v>36</v>
      </c>
      <c r="U4164" s="413">
        <v>60749</v>
      </c>
      <c r="V4164" s="406">
        <v>1.0567922183067437E-2</v>
      </c>
      <c r="W4164" s="406">
        <v>1.0548324860762393E-2</v>
      </c>
      <c r="X4164" s="407">
        <f t="shared" si="136"/>
        <v>0.19597322305043435</v>
      </c>
      <c r="Z4164" s="400" t="s">
        <v>36</v>
      </c>
      <c r="AA4164" s="413">
        <v>60749</v>
      </c>
      <c r="AB4164" s="406">
        <v>1.0450680862401602E-2</v>
      </c>
      <c r="AC4164" s="406">
        <v>1.0423341126884986E-2</v>
      </c>
      <c r="AD4164" s="407">
        <f t="shared" si="137"/>
        <v>0.27339735516615848</v>
      </c>
    </row>
    <row r="4165" spans="20:30" x14ac:dyDescent="0.2">
      <c r="T4165" s="400" t="s">
        <v>36</v>
      </c>
      <c r="U4165" s="413">
        <v>60756</v>
      </c>
      <c r="V4165" s="406">
        <v>1.0569336070724319E-2</v>
      </c>
      <c r="W4165" s="406">
        <v>1.055015494914802E-2</v>
      </c>
      <c r="X4165" s="407">
        <f t="shared" si="136"/>
        <v>0.19181121576299434</v>
      </c>
      <c r="Z4165" s="400" t="s">
        <v>36</v>
      </c>
      <c r="AA4165" s="413">
        <v>60756</v>
      </c>
      <c r="AB4165" s="406">
        <v>1.0455757241482897E-2</v>
      </c>
      <c r="AC4165" s="406">
        <v>1.0428410279182674E-2</v>
      </c>
      <c r="AD4165" s="407">
        <f t="shared" si="137"/>
        <v>0.27346962300223154</v>
      </c>
    </row>
    <row r="4166" spans="20:30" x14ac:dyDescent="0.2">
      <c r="T4166" s="400" t="s">
        <v>36</v>
      </c>
      <c r="U4166" s="413">
        <v>60763</v>
      </c>
      <c r="V4166" s="406">
        <v>1.0570778587393458E-2</v>
      </c>
      <c r="W4166" s="406">
        <v>1.0552017334371042E-2</v>
      </c>
      <c r="X4166" s="407">
        <f t="shared" si="136"/>
        <v>0.18761253022416338</v>
      </c>
      <c r="Z4166" s="400" t="s">
        <v>36</v>
      </c>
      <c r="AA4166" s="413">
        <v>60763</v>
      </c>
      <c r="AB4166" s="406">
        <v>1.0460894561280085E-2</v>
      </c>
      <c r="AC4166" s="406">
        <v>1.0433540292785443E-2</v>
      </c>
      <c r="AD4166" s="407">
        <f t="shared" si="137"/>
        <v>0.2735426849464172</v>
      </c>
    </row>
    <row r="4167" spans="20:30" x14ac:dyDescent="0.2">
      <c r="T4167" s="400" t="s">
        <v>36</v>
      </c>
      <c r="U4167" s="413">
        <v>60770</v>
      </c>
      <c r="V4167" s="406">
        <v>1.0572249771573318E-2</v>
      </c>
      <c r="W4167" s="406">
        <v>1.0553912059883251E-2</v>
      </c>
      <c r="X4167" s="407">
        <f t="shared" si="136"/>
        <v>0.18337711690066469</v>
      </c>
      <c r="Z4167" s="400" t="s">
        <v>36</v>
      </c>
      <c r="AA4167" s="413">
        <v>60770</v>
      </c>
      <c r="AB4167" s="406">
        <v>1.0466092903499803E-2</v>
      </c>
      <c r="AC4167" s="406">
        <v>1.0438731249400018E-2</v>
      </c>
      <c r="AD4167" s="407">
        <f t="shared" si="137"/>
        <v>0.27361654099784805</v>
      </c>
    </row>
    <row r="4168" spans="20:30" x14ac:dyDescent="0.2">
      <c r="T4168" s="400" t="s">
        <v>36</v>
      </c>
      <c r="U4168" s="413">
        <v>60777</v>
      </c>
      <c r="V4168" s="406">
        <v>1.0573749661646472E-2</v>
      </c>
      <c r="W4168" s="406">
        <v>1.055583916897423E-2</v>
      </c>
      <c r="X4168" s="407">
        <f t="shared" ref="X4168:X4231" si="138">(V4168-W4168)*10000</f>
        <v>0.17910492672242734</v>
      </c>
      <c r="Z4168" s="400" t="s">
        <v>36</v>
      </c>
      <c r="AA4168" s="413">
        <v>60777</v>
      </c>
      <c r="AB4168" s="406">
        <v>1.0471352349917805E-2</v>
      </c>
      <c r="AC4168" s="406">
        <v>1.0443983230617035E-2</v>
      </c>
      <c r="AD4168" s="407">
        <f t="shared" ref="AD4168:AD4231" si="139">(AB4168-AC4168)*10000</f>
        <v>0.27369119300769962</v>
      </c>
    </row>
    <row r="4169" spans="20:30" x14ac:dyDescent="0.2">
      <c r="T4169" s="400" t="s">
        <v>36</v>
      </c>
      <c r="U4169" s="413">
        <v>60784</v>
      </c>
      <c r="V4169" s="406">
        <v>1.0575278296018526E-2</v>
      </c>
      <c r="W4169" s="406">
        <v>1.0557798704968157E-2</v>
      </c>
      <c r="X4169" s="407">
        <f t="shared" si="138"/>
        <v>0.1747959105036917</v>
      </c>
      <c r="Z4169" s="400" t="s">
        <v>36</v>
      </c>
      <c r="AA4169" s="413">
        <v>60784</v>
      </c>
      <c r="AB4169" s="406">
        <v>1.0476672982297959E-2</v>
      </c>
      <c r="AC4169" s="406">
        <v>1.0449296318154151E-2</v>
      </c>
      <c r="AD4169" s="407">
        <f t="shared" si="139"/>
        <v>0.27376664143808488</v>
      </c>
    </row>
    <row r="4170" spans="20:30" x14ac:dyDescent="0.2">
      <c r="T4170" s="400" t="s">
        <v>36</v>
      </c>
      <c r="U4170" s="413">
        <v>60791</v>
      </c>
      <c r="V4170" s="406">
        <v>1.0576835713152977E-2</v>
      </c>
      <c r="W4170" s="406">
        <v>1.0559790711258659E-2</v>
      </c>
      <c r="X4170" s="407">
        <f t="shared" si="138"/>
        <v>0.1704500189431829</v>
      </c>
      <c r="Z4170" s="400" t="s">
        <v>36</v>
      </c>
      <c r="AA4170" s="413">
        <v>60791</v>
      </c>
      <c r="AB4170" s="406">
        <v>1.0482054882403948E-2</v>
      </c>
      <c r="AC4170" s="406">
        <v>1.0454670593601509E-2</v>
      </c>
      <c r="AD4170" s="407">
        <f t="shared" si="139"/>
        <v>0.2738428880243865</v>
      </c>
    </row>
    <row r="4171" spans="20:30" x14ac:dyDescent="0.2">
      <c r="T4171" s="400" t="s">
        <v>36</v>
      </c>
      <c r="U4171" s="413">
        <v>60798</v>
      </c>
      <c r="V4171" s="406">
        <v>1.0578421951455483E-2</v>
      </c>
      <c r="W4171" s="406">
        <v>1.0561815231158357E-2</v>
      </c>
      <c r="X4171" s="407">
        <f t="shared" si="138"/>
        <v>0.16606720297126371</v>
      </c>
      <c r="Z4171" s="400" t="s">
        <v>36</v>
      </c>
      <c r="AA4171" s="413">
        <v>60798</v>
      </c>
      <c r="AB4171" s="406">
        <v>1.0487498131999293E-2</v>
      </c>
      <c r="AC4171" s="406">
        <v>1.0460106138653268E-2</v>
      </c>
      <c r="AD4171" s="407">
        <f t="shared" si="139"/>
        <v>0.27391993346025101</v>
      </c>
    </row>
    <row r="4172" spans="20:30" x14ac:dyDescent="0.2">
      <c r="T4172" s="400" t="s">
        <v>36</v>
      </c>
      <c r="U4172" s="413">
        <v>60805</v>
      </c>
      <c r="V4172" s="406">
        <v>1.0580037049331463E-2</v>
      </c>
      <c r="W4172" s="406">
        <v>1.0563872308002773E-2</v>
      </c>
      <c r="X4172" s="407">
        <f t="shared" si="138"/>
        <v>0.1616474132869021</v>
      </c>
      <c r="Z4172" s="400" t="s">
        <v>36</v>
      </c>
      <c r="AA4172" s="413">
        <v>60805</v>
      </c>
      <c r="AB4172" s="406">
        <v>1.0493002812800781E-2</v>
      </c>
      <c r="AC4172" s="406">
        <v>1.0465603034945283E-2</v>
      </c>
      <c r="AD4172" s="407">
        <f t="shared" si="139"/>
        <v>0.27399777855497898</v>
      </c>
    </row>
    <row r="4173" spans="20:30" x14ac:dyDescent="0.2">
      <c r="T4173" s="400" t="s">
        <v>36</v>
      </c>
      <c r="U4173" s="413">
        <v>60812</v>
      </c>
      <c r="V4173" s="406">
        <v>1.0581681045221105E-2</v>
      </c>
      <c r="W4173" s="406">
        <v>1.0565961985150606E-2</v>
      </c>
      <c r="X4173" s="407">
        <f t="shared" si="138"/>
        <v>0.15719060070499766</v>
      </c>
      <c r="Z4173" s="400" t="s">
        <v>36</v>
      </c>
      <c r="AA4173" s="413">
        <v>60812</v>
      </c>
      <c r="AB4173" s="406">
        <v>1.0498569006629222E-2</v>
      </c>
      <c r="AC4173" s="406">
        <v>1.0471161364147974E-2</v>
      </c>
      <c r="AD4173" s="407">
        <f t="shared" si="139"/>
        <v>0.27407642481248884</v>
      </c>
    </row>
    <row r="4174" spans="20:30" x14ac:dyDescent="0.2">
      <c r="T4174" s="400" t="s">
        <v>36</v>
      </c>
      <c r="U4174" s="413">
        <v>60819</v>
      </c>
      <c r="V4174" s="406">
        <v>1.0583353977529878E-2</v>
      </c>
      <c r="W4174" s="406">
        <v>1.0568084305937392E-2</v>
      </c>
      <c r="X4174" s="407">
        <f t="shared" si="138"/>
        <v>0.15269671592486531</v>
      </c>
      <c r="Z4174" s="400" t="s">
        <v>36</v>
      </c>
      <c r="AA4174" s="413">
        <v>60819</v>
      </c>
      <c r="AB4174" s="406">
        <v>1.0504196795189475E-2</v>
      </c>
      <c r="AC4174" s="406">
        <v>1.047678120789684E-2</v>
      </c>
      <c r="AD4174" s="407">
        <f t="shared" si="139"/>
        <v>0.27415587292635779</v>
      </c>
    </row>
    <row r="4175" spans="20:30" x14ac:dyDescent="0.2">
      <c r="T4175" s="400" t="s">
        <v>36</v>
      </c>
      <c r="U4175" s="413">
        <v>60826</v>
      </c>
      <c r="V4175" s="406">
        <v>1.0585055884709408E-2</v>
      </c>
      <c r="W4175" s="406">
        <v>1.0570239313686936E-2</v>
      </c>
      <c r="X4175" s="407">
        <f t="shared" si="138"/>
        <v>0.14816571022471456</v>
      </c>
      <c r="Z4175" s="400" t="s">
        <v>36</v>
      </c>
      <c r="AA4175" s="413">
        <v>60826</v>
      </c>
      <c r="AB4175" s="406">
        <v>1.0509886260278659E-2</v>
      </c>
      <c r="AC4175" s="406">
        <v>1.0482462647838618E-2</v>
      </c>
      <c r="AD4175" s="407">
        <f t="shared" si="139"/>
        <v>0.27423612440041767</v>
      </c>
    </row>
    <row r="4176" spans="20:30" x14ac:dyDescent="0.2">
      <c r="T4176" s="400" t="s">
        <v>36</v>
      </c>
      <c r="U4176" s="413">
        <v>60833</v>
      </c>
      <c r="V4176" s="406">
        <v>1.0586786805153422E-2</v>
      </c>
      <c r="W4176" s="406">
        <v>1.057242705179246E-2</v>
      </c>
      <c r="X4176" s="407">
        <f t="shared" si="138"/>
        <v>0.14359753360962402</v>
      </c>
      <c r="Z4176" s="400" t="s">
        <v>36</v>
      </c>
      <c r="AA4176" s="413">
        <v>60833</v>
      </c>
      <c r="AB4176" s="406">
        <v>1.051563748364737E-2</v>
      </c>
      <c r="AC4176" s="406">
        <v>1.0488205765666116E-2</v>
      </c>
      <c r="AD4176" s="407">
        <f t="shared" si="139"/>
        <v>0.27431717981253945</v>
      </c>
    </row>
    <row r="4177" spans="20:30" x14ac:dyDescent="0.2">
      <c r="T4177" s="400" t="s">
        <v>36</v>
      </c>
      <c r="U4177" s="413">
        <v>60840</v>
      </c>
      <c r="V4177" s="406">
        <v>1.0588546777313466E-2</v>
      </c>
      <c r="W4177" s="406">
        <v>1.0574647563554506E-2</v>
      </c>
      <c r="X4177" s="407">
        <f t="shared" si="138"/>
        <v>0.13899213758959694</v>
      </c>
      <c r="Z4177" s="400" t="s">
        <v>36</v>
      </c>
      <c r="AA4177" s="413">
        <v>60840</v>
      </c>
      <c r="AB4177" s="406">
        <v>1.0521450547034369E-2</v>
      </c>
      <c r="AC4177" s="406">
        <v>1.0494010642979291E-2</v>
      </c>
      <c r="AD4177" s="407">
        <f t="shared" si="139"/>
        <v>0.27439904055077957</v>
      </c>
    </row>
    <row r="4178" spans="20:30" x14ac:dyDescent="0.2">
      <c r="T4178" s="400" t="s">
        <v>36</v>
      </c>
      <c r="U4178" s="413">
        <v>60847</v>
      </c>
      <c r="V4178" s="406">
        <v>1.0590335839571587E-2</v>
      </c>
      <c r="W4178" s="406">
        <v>1.0576900892319854E-2</v>
      </c>
      <c r="X4178" s="407">
        <f t="shared" si="138"/>
        <v>0.13434947251733317</v>
      </c>
      <c r="Z4178" s="400" t="s">
        <v>36</v>
      </c>
      <c r="AA4178" s="413">
        <v>60847</v>
      </c>
      <c r="AB4178" s="406">
        <v>1.0527325532224468E-2</v>
      </c>
      <c r="AC4178" s="406">
        <v>1.0499877361482021E-2</v>
      </c>
      <c r="AD4178" s="407">
        <f t="shared" si="139"/>
        <v>0.2744817074244732</v>
      </c>
    </row>
    <row r="4179" spans="20:30" x14ac:dyDescent="0.2">
      <c r="T4179" s="400" t="s">
        <v>36</v>
      </c>
      <c r="U4179" s="413">
        <v>60854</v>
      </c>
      <c r="V4179" s="406">
        <v>1.0592154030379285E-2</v>
      </c>
      <c r="W4179" s="406">
        <v>1.0579187081435274E-2</v>
      </c>
      <c r="X4179" s="407">
        <f t="shared" si="138"/>
        <v>0.12966948944011583</v>
      </c>
      <c r="Z4179" s="400" t="s">
        <v>36</v>
      </c>
      <c r="AA4179" s="413">
        <v>60854</v>
      </c>
      <c r="AB4179" s="406">
        <v>1.0533262520955973E-2</v>
      </c>
      <c r="AC4179" s="406">
        <v>1.0505806002785383E-2</v>
      </c>
      <c r="AD4179" s="407">
        <f t="shared" si="139"/>
        <v>0.27456518170590127</v>
      </c>
    </row>
    <row r="4180" spans="20:30" x14ac:dyDescent="0.2">
      <c r="T4180" s="400" t="s">
        <v>36</v>
      </c>
      <c r="U4180" s="413">
        <v>60861</v>
      </c>
      <c r="V4180" s="406">
        <v>1.0594001388164678E-2</v>
      </c>
      <c r="W4180" s="406">
        <v>1.0581506174247284E-2</v>
      </c>
      <c r="X4180" s="407">
        <f t="shared" si="138"/>
        <v>0.12495213917393735</v>
      </c>
      <c r="Z4180" s="400" t="s">
        <v>36</v>
      </c>
      <c r="AA4180" s="413">
        <v>60861</v>
      </c>
      <c r="AB4180" s="406">
        <v>1.0539261595001483E-2</v>
      </c>
      <c r="AC4180" s="406">
        <v>1.0511796648569464E-2</v>
      </c>
      <c r="AD4180" s="407">
        <f t="shared" si="139"/>
        <v>0.27464946432019177</v>
      </c>
    </row>
    <row r="4181" spans="20:30" x14ac:dyDescent="0.2">
      <c r="T4181" s="400" t="s">
        <v>36</v>
      </c>
      <c r="U4181" s="413">
        <v>60868</v>
      </c>
      <c r="V4181" s="406">
        <v>1.0595877951344371E-2</v>
      </c>
      <c r="W4181" s="406">
        <v>1.0583858214102454E-2</v>
      </c>
      <c r="X4181" s="407">
        <f t="shared" si="138"/>
        <v>0.12019737241917086</v>
      </c>
      <c r="Z4181" s="400" t="s">
        <v>36</v>
      </c>
      <c r="AA4181" s="413">
        <v>60868</v>
      </c>
      <c r="AB4181" s="406">
        <v>1.0545322836121879E-2</v>
      </c>
      <c r="AC4181" s="406">
        <v>1.0517849380479496E-2</v>
      </c>
      <c r="AD4181" s="407">
        <f t="shared" si="139"/>
        <v>0.27473455642383282</v>
      </c>
    </row>
    <row r="4182" spans="20:30" x14ac:dyDescent="0.2">
      <c r="T4182" s="400" t="s">
        <v>36</v>
      </c>
      <c r="U4182" s="413">
        <v>60875</v>
      </c>
      <c r="V4182" s="406">
        <v>1.0597783758277163E-2</v>
      </c>
      <c r="W4182" s="406">
        <v>1.0586243244324254E-2</v>
      </c>
      <c r="X4182" s="407">
        <f t="shared" si="138"/>
        <v>0.11540513952908865</v>
      </c>
      <c r="Z4182" s="400" t="s">
        <v>36</v>
      </c>
      <c r="AA4182" s="413">
        <v>60875</v>
      </c>
      <c r="AB4182" s="406">
        <v>1.0551446326066334E-2</v>
      </c>
      <c r="AC4182" s="406">
        <v>1.0523964280160567E-2</v>
      </c>
      <c r="AD4182" s="407">
        <f t="shared" si="139"/>
        <v>0.27482045905767583</v>
      </c>
    </row>
    <row r="4183" spans="20:30" x14ac:dyDescent="0.2">
      <c r="T4183" s="400" t="s">
        <v>36</v>
      </c>
      <c r="U4183" s="413">
        <v>60882</v>
      </c>
      <c r="V4183" s="406">
        <v>1.0599718847506819E-2</v>
      </c>
      <c r="W4183" s="406">
        <v>1.0588661308270627E-2</v>
      </c>
      <c r="X4183" s="407">
        <f t="shared" si="138"/>
        <v>0.11057539236192238</v>
      </c>
      <c r="Z4183" s="400" t="s">
        <v>36</v>
      </c>
      <c r="AA4183" s="413">
        <v>60882</v>
      </c>
      <c r="AB4183" s="406">
        <v>1.0557632146583571E-2</v>
      </c>
      <c r="AC4183" s="406">
        <v>1.0530141429280474E-2</v>
      </c>
      <c r="AD4183" s="407">
        <f t="shared" si="139"/>
        <v>0.27490717303096934</v>
      </c>
    </row>
    <row r="4184" spans="20:30" x14ac:dyDescent="0.2">
      <c r="T4184" s="400" t="s">
        <v>36</v>
      </c>
      <c r="U4184" s="413">
        <v>60889</v>
      </c>
      <c r="V4184" s="406">
        <v>1.060168325735718E-2</v>
      </c>
      <c r="W4184" s="406">
        <v>1.0591112449264781E-2</v>
      </c>
      <c r="X4184" s="407">
        <f t="shared" si="138"/>
        <v>0.10570808092398229</v>
      </c>
      <c r="Z4184" s="400" t="s">
        <v>36</v>
      </c>
      <c r="AA4184" s="413">
        <v>60889</v>
      </c>
      <c r="AB4184" s="406">
        <v>1.0563880379468414E-2</v>
      </c>
      <c r="AC4184" s="406">
        <v>1.0536380909483665E-2</v>
      </c>
      <c r="AD4184" s="407">
        <f t="shared" si="139"/>
        <v>0.27499469984749308</v>
      </c>
    </row>
    <row r="4185" spans="20:30" x14ac:dyDescent="0.2">
      <c r="T4185" s="400" t="s">
        <v>36</v>
      </c>
      <c r="U4185" s="413">
        <v>60896</v>
      </c>
      <c r="V4185" s="406">
        <v>1.0603677026290934E-2</v>
      </c>
      <c r="W4185" s="406">
        <v>1.0593596710676155E-2</v>
      </c>
      <c r="X4185" s="407">
        <f t="shared" si="138"/>
        <v>0.10080315614778221</v>
      </c>
      <c r="Z4185" s="400" t="s">
        <v>36</v>
      </c>
      <c r="AA4185" s="413">
        <v>60896</v>
      </c>
      <c r="AB4185" s="406">
        <v>1.0570191106434404E-2</v>
      </c>
      <c r="AC4185" s="406">
        <v>1.0542682802437472E-2</v>
      </c>
      <c r="AD4185" s="407">
        <f t="shared" si="139"/>
        <v>0.27508303996932537</v>
      </c>
    </row>
    <row r="4186" spans="20:30" x14ac:dyDescent="0.2">
      <c r="T4186" s="400" t="s">
        <v>36</v>
      </c>
      <c r="U4186" s="413">
        <v>60903</v>
      </c>
      <c r="V4186" s="406">
        <v>1.0605700192724474E-2</v>
      </c>
      <c r="W4186" s="406">
        <v>1.0596114135851025E-2</v>
      </c>
      <c r="X4186" s="407">
        <f t="shared" si="138"/>
        <v>9.5860568734493223E-2</v>
      </c>
      <c r="Z4186" s="400" t="s">
        <v>36</v>
      </c>
      <c r="AA4186" s="413">
        <v>60903</v>
      </c>
      <c r="AB4186" s="406">
        <v>1.057656440928747E-2</v>
      </c>
      <c r="AC4186" s="406">
        <v>1.0549047189762727E-2</v>
      </c>
      <c r="AD4186" s="407">
        <f t="shared" si="139"/>
        <v>0.27517219524743342</v>
      </c>
    </row>
    <row r="4187" spans="20:30" x14ac:dyDescent="0.2">
      <c r="T4187" s="400" t="s">
        <v>36</v>
      </c>
      <c r="U4187" s="413">
        <v>60910</v>
      </c>
      <c r="V4187" s="406">
        <v>1.0607752795073958E-2</v>
      </c>
      <c r="W4187" s="406">
        <v>1.059866476808911E-2</v>
      </c>
      <c r="X4187" s="407">
        <f t="shared" si="138"/>
        <v>9.0880269848474943E-2</v>
      </c>
      <c r="Z4187" s="400" t="s">
        <v>36</v>
      </c>
      <c r="AA4187" s="413">
        <v>60910</v>
      </c>
      <c r="AB4187" s="406">
        <v>1.0583000369752075E-2</v>
      </c>
      <c r="AC4187" s="406">
        <v>1.0555474153137689E-2</v>
      </c>
      <c r="AD4187" s="407">
        <f t="shared" si="139"/>
        <v>0.2752621661438609</v>
      </c>
    </row>
    <row r="4188" spans="20:30" x14ac:dyDescent="0.2">
      <c r="T4188" s="400" t="s">
        <v>36</v>
      </c>
      <c r="U4188" s="413">
        <v>60917</v>
      </c>
      <c r="V4188" s="406">
        <v>1.0609834871778752E-2</v>
      </c>
      <c r="W4188" s="406">
        <v>1.0601248650771212E-2</v>
      </c>
      <c r="X4188" s="407">
        <f t="shared" si="138"/>
        <v>8.5862210075400569E-2</v>
      </c>
      <c r="Z4188" s="400" t="s">
        <v>36</v>
      </c>
      <c r="AA4188" s="413">
        <v>60917</v>
      </c>
      <c r="AB4188" s="406">
        <v>1.0589499069587257E-2</v>
      </c>
      <c r="AC4188" s="406">
        <v>1.0561963774217323E-2</v>
      </c>
      <c r="AD4188" s="407">
        <f t="shared" si="139"/>
        <v>0.27535295369933777</v>
      </c>
    </row>
    <row r="4189" spans="20:30" x14ac:dyDescent="0.2">
      <c r="T4189" s="400" t="s">
        <v>36</v>
      </c>
      <c r="U4189" s="413">
        <v>60924</v>
      </c>
      <c r="V4189" s="406">
        <v>1.0611946461243634E-2</v>
      </c>
      <c r="W4189" s="406">
        <v>1.060386582724351E-2</v>
      </c>
      <c r="X4189" s="407">
        <f t="shared" si="138"/>
        <v>8.0806340001238208E-2</v>
      </c>
      <c r="Z4189" s="400" t="s">
        <v>36</v>
      </c>
      <c r="AA4189" s="413">
        <v>60924</v>
      </c>
      <c r="AB4189" s="406">
        <v>1.059606059059828E-2</v>
      </c>
      <c r="AC4189" s="406">
        <v>1.0568516134656513E-2</v>
      </c>
      <c r="AD4189" s="407">
        <f t="shared" si="139"/>
        <v>0.27544455941766122</v>
      </c>
    </row>
    <row r="4190" spans="20:30" x14ac:dyDescent="0.2">
      <c r="T4190" s="400" t="s">
        <v>36</v>
      </c>
      <c r="U4190" s="413">
        <v>60931</v>
      </c>
      <c r="V4190" s="406">
        <v>1.0614087601872888E-2</v>
      </c>
      <c r="W4190" s="406">
        <v>1.0606516340793815E-2</v>
      </c>
      <c r="X4190" s="407">
        <f t="shared" si="138"/>
        <v>7.5712610790729107E-2</v>
      </c>
      <c r="Z4190" s="400" t="s">
        <v>36</v>
      </c>
      <c r="AA4190" s="413">
        <v>60931</v>
      </c>
      <c r="AB4190" s="406">
        <v>1.0602685014450797E-2</v>
      </c>
      <c r="AC4190" s="406">
        <v>1.0575131316086299E-2</v>
      </c>
      <c r="AD4190" s="407">
        <f t="shared" si="139"/>
        <v>0.27553698364497781</v>
      </c>
    </row>
    <row r="4191" spans="20:30" x14ac:dyDescent="0.2">
      <c r="T4191" s="400" t="s">
        <v>36</v>
      </c>
      <c r="U4191" s="413">
        <v>60938</v>
      </c>
      <c r="V4191" s="406">
        <v>1.0616258332140629E-2</v>
      </c>
      <c r="W4191" s="406">
        <v>1.0609200234826038E-2</v>
      </c>
      <c r="X4191" s="407">
        <f t="shared" si="138"/>
        <v>7.0580973145911718E-2</v>
      </c>
      <c r="Z4191" s="400" t="s">
        <v>36</v>
      </c>
      <c r="AA4191" s="413">
        <v>60938</v>
      </c>
      <c r="AB4191" s="406">
        <v>1.0609372423007411E-2</v>
      </c>
      <c r="AC4191" s="406">
        <v>1.0581809400184173E-2</v>
      </c>
      <c r="AD4191" s="407">
        <f t="shared" si="139"/>
        <v>0.27563022823237637</v>
      </c>
    </row>
    <row r="4192" spans="20:30" x14ac:dyDescent="0.2">
      <c r="T4192" s="400" t="s">
        <v>36</v>
      </c>
      <c r="U4192" s="413">
        <v>60945</v>
      </c>
      <c r="V4192" s="406">
        <v>1.061845869043964E-2</v>
      </c>
      <c r="W4192" s="406">
        <v>1.061191755267433E-2</v>
      </c>
      <c r="X4192" s="407">
        <f t="shared" si="138"/>
        <v>6.5411377653101094E-2</v>
      </c>
      <c r="Z4192" s="400" t="s">
        <v>36</v>
      </c>
      <c r="AA4192" s="413">
        <v>60945</v>
      </c>
      <c r="AB4192" s="406">
        <v>1.0616122897979726E-2</v>
      </c>
      <c r="AC4192" s="406">
        <v>1.0588550468592398E-2</v>
      </c>
      <c r="AD4192" s="407">
        <f t="shared" si="139"/>
        <v>0.2757242938732779</v>
      </c>
    </row>
    <row r="4193" spans="20:30" x14ac:dyDescent="0.2">
      <c r="T4193" s="400" t="s">
        <v>36</v>
      </c>
      <c r="U4193" s="413">
        <v>60952</v>
      </c>
      <c r="V4193" s="406">
        <v>1.0620688715174345E-2</v>
      </c>
      <c r="W4193" s="406">
        <v>1.0614668337626578E-2</v>
      </c>
      <c r="X4193" s="407">
        <f t="shared" si="138"/>
        <v>6.020377547766298E-2</v>
      </c>
      <c r="Z4193" s="400" t="s">
        <v>36</v>
      </c>
      <c r="AA4193" s="413">
        <v>60952</v>
      </c>
      <c r="AB4193" s="406">
        <v>1.0622936521113926E-2</v>
      </c>
      <c r="AC4193" s="406">
        <v>1.0595354602964655E-2</v>
      </c>
      <c r="AD4193" s="407">
        <f t="shared" si="139"/>
        <v>0.27581918149270634</v>
      </c>
    </row>
    <row r="4194" spans="20:30" x14ac:dyDescent="0.2">
      <c r="T4194" s="400" t="s">
        <v>36</v>
      </c>
      <c r="U4194" s="413">
        <v>60959</v>
      </c>
      <c r="V4194" s="406">
        <v>1.062294844478359E-2</v>
      </c>
      <c r="W4194" s="406">
        <v>1.0617452633086116E-2</v>
      </c>
      <c r="X4194" s="407">
        <f t="shared" si="138"/>
        <v>5.4958116974743176E-2</v>
      </c>
      <c r="Z4194" s="400" t="s">
        <v>36</v>
      </c>
      <c r="AA4194" s="413">
        <v>60959</v>
      </c>
      <c r="AB4194" s="406">
        <v>1.0629813374190398E-2</v>
      </c>
      <c r="AC4194" s="406">
        <v>1.0602221884954119E-2</v>
      </c>
      <c r="AD4194" s="407">
        <f t="shared" si="139"/>
        <v>0.27591489236278643</v>
      </c>
    </row>
    <row r="4195" spans="20:30" x14ac:dyDescent="0.2">
      <c r="T4195" s="400" t="s">
        <v>36</v>
      </c>
      <c r="U4195" s="413">
        <v>60966</v>
      </c>
      <c r="V4195" s="406">
        <v>1.0625237917718112E-2</v>
      </c>
      <c r="W4195" s="406">
        <v>1.0620270482375535E-2</v>
      </c>
      <c r="X4195" s="407">
        <f t="shared" si="138"/>
        <v>4.9674353425777779E-2</v>
      </c>
      <c r="Z4195" s="400" t="s">
        <v>36</v>
      </c>
      <c r="AA4195" s="413">
        <v>60966</v>
      </c>
      <c r="AB4195" s="406">
        <v>1.063675353896648E-2</v>
      </c>
      <c r="AC4195" s="406">
        <v>1.0609152396214051E-2</v>
      </c>
      <c r="AD4195" s="407">
        <f t="shared" si="139"/>
        <v>0.27601142752428298</v>
      </c>
    </row>
    <row r="4196" spans="20:30" x14ac:dyDescent="0.2">
      <c r="T4196" s="400" t="s">
        <v>36</v>
      </c>
      <c r="U4196" s="413">
        <v>60973</v>
      </c>
      <c r="V4196" s="406">
        <v>1.0627557172358949E-2</v>
      </c>
      <c r="W4196" s="406">
        <v>1.0623121928851899E-2</v>
      </c>
      <c r="X4196" s="407">
        <f t="shared" si="138"/>
        <v>4.4352435070501434E-2</v>
      </c>
      <c r="Z4196" s="400" t="s">
        <v>36</v>
      </c>
      <c r="AA4196" s="413">
        <v>60973</v>
      </c>
      <c r="AB4196" s="406">
        <v>1.0643757097187475E-2</v>
      </c>
      <c r="AC4196" s="406">
        <v>1.0616146218397262E-2</v>
      </c>
      <c r="AD4196" s="407">
        <f t="shared" si="139"/>
        <v>0.276108787902133</v>
      </c>
    </row>
    <row r="4197" spans="20:30" x14ac:dyDescent="0.2">
      <c r="T4197" s="400" t="s">
        <v>36</v>
      </c>
      <c r="U4197" s="413">
        <v>60980</v>
      </c>
      <c r="V4197" s="406">
        <v>1.0629906247144775E-2</v>
      </c>
      <c r="W4197" s="406">
        <v>1.0626007015802562E-2</v>
      </c>
      <c r="X4197" s="407">
        <f t="shared" si="138"/>
        <v>3.899231342212664E-2</v>
      </c>
      <c r="Z4197" s="400" t="s">
        <v>36</v>
      </c>
      <c r="AA4197" s="413">
        <v>60980</v>
      </c>
      <c r="AB4197" s="406">
        <v>1.0650824130621376E-2</v>
      </c>
      <c r="AC4197" s="406">
        <v>1.0623203433156096E-2</v>
      </c>
      <c r="AD4197" s="407">
        <f t="shared" si="139"/>
        <v>0.27620697465280741</v>
      </c>
    </row>
    <row r="4198" spans="20:30" x14ac:dyDescent="0.2">
      <c r="T4198" s="400" t="s">
        <v>36</v>
      </c>
      <c r="U4198" s="413">
        <v>60987</v>
      </c>
      <c r="V4198" s="406">
        <v>1.0632285180468276E-2</v>
      </c>
      <c r="W4198" s="406">
        <v>1.0628925786642497E-2</v>
      </c>
      <c r="X4198" s="407">
        <f t="shared" si="138"/>
        <v>3.3593938257789335E-2</v>
      </c>
      <c r="Z4198" s="400" t="s">
        <v>36</v>
      </c>
      <c r="AA4198" s="413">
        <v>60987</v>
      </c>
      <c r="AB4198" s="406">
        <v>1.0657954721024692E-2</v>
      </c>
      <c r="AC4198" s="406">
        <v>1.063032412216615E-2</v>
      </c>
      <c r="AD4198" s="407">
        <f t="shared" si="139"/>
        <v>0.27630598858541588</v>
      </c>
    </row>
    <row r="4199" spans="20:30" x14ac:dyDescent="0.2">
      <c r="T4199" s="400" t="s">
        <v>36</v>
      </c>
      <c r="U4199" s="413">
        <v>60994</v>
      </c>
      <c r="V4199" s="406">
        <v>1.0634694010837583E-2</v>
      </c>
      <c r="W4199" s="406">
        <v>1.0631878284647451E-2</v>
      </c>
      <c r="X4199" s="407">
        <f t="shared" si="138"/>
        <v>2.8157261901320951E-2</v>
      </c>
      <c r="Z4199" s="400" t="s">
        <v>36</v>
      </c>
      <c r="AA4199" s="413">
        <v>60994</v>
      </c>
      <c r="AB4199" s="406">
        <v>1.0665148950164991E-2</v>
      </c>
      <c r="AC4199" s="406">
        <v>1.0637508367033041E-2</v>
      </c>
      <c r="AD4199" s="407">
        <f t="shared" si="139"/>
        <v>0.27640583131949625</v>
      </c>
    </row>
    <row r="4200" spans="20:30" x14ac:dyDescent="0.2">
      <c r="T4200" s="400" t="s">
        <v>36</v>
      </c>
      <c r="U4200" s="413">
        <v>61001</v>
      </c>
      <c r="V4200" s="406">
        <v>1.0637132776552498E-2</v>
      </c>
      <c r="W4200" s="406">
        <v>1.0634864553220514E-2</v>
      </c>
      <c r="X4200" s="407">
        <f t="shared" si="138"/>
        <v>2.2682233319845646E-2</v>
      </c>
      <c r="Z4200" s="400" t="s">
        <v>36</v>
      </c>
      <c r="AA4200" s="413">
        <v>61001</v>
      </c>
      <c r="AB4200" s="406">
        <v>1.067240689979806E-2</v>
      </c>
      <c r="AC4200" s="406">
        <v>1.0644756249443223E-2</v>
      </c>
      <c r="AD4200" s="407">
        <f t="shared" si="139"/>
        <v>0.27650650354836548</v>
      </c>
    </row>
    <row r="4201" spans="20:30" x14ac:dyDescent="0.2">
      <c r="T4201" s="400" t="s">
        <v>36</v>
      </c>
      <c r="U4201" s="413">
        <v>61008</v>
      </c>
      <c r="V4201" s="406">
        <v>1.063960151614419E-2</v>
      </c>
      <c r="W4201" s="406">
        <v>1.0637884635672012E-2</v>
      </c>
      <c r="X4201" s="407">
        <f t="shared" si="138"/>
        <v>1.7168804721783698E-2</v>
      </c>
      <c r="Z4201" s="400" t="s">
        <v>36</v>
      </c>
      <c r="AA4201" s="413">
        <v>61008</v>
      </c>
      <c r="AB4201" s="406">
        <v>1.0679728651656183E-2</v>
      </c>
      <c r="AC4201" s="406">
        <v>1.0652067851059637E-2</v>
      </c>
      <c r="AD4201" s="407">
        <f t="shared" si="139"/>
        <v>0.27660800596546187</v>
      </c>
    </row>
    <row r="4202" spans="20:30" x14ac:dyDescent="0.2">
      <c r="T4202" s="400" t="s">
        <v>36</v>
      </c>
      <c r="U4202" s="413">
        <v>61015</v>
      </c>
      <c r="V4202" s="406">
        <v>1.0642100267970269E-2</v>
      </c>
      <c r="W4202" s="406">
        <v>1.0640938575323904E-2</v>
      </c>
      <c r="X4202" s="407">
        <f t="shared" si="138"/>
        <v>1.1616926463651339E-2</v>
      </c>
      <c r="Z4202" s="400" t="s">
        <v>36</v>
      </c>
      <c r="AA4202" s="413">
        <v>61015</v>
      </c>
      <c r="AB4202" s="406">
        <v>1.0687114287552528E-2</v>
      </c>
      <c r="AC4202" s="406">
        <v>1.0659443253510353E-2</v>
      </c>
      <c r="AD4202" s="407">
        <f t="shared" si="139"/>
        <v>0.27671034042175274</v>
      </c>
    </row>
    <row r="4203" spans="20:30" x14ac:dyDescent="0.2">
      <c r="T4203" s="400" t="s">
        <v>36</v>
      </c>
      <c r="U4203" s="413">
        <v>61022</v>
      </c>
      <c r="V4203" s="406">
        <v>1.0643517097588243E-2</v>
      </c>
      <c r="W4203" s="406">
        <v>1.0642770803996608E-2</v>
      </c>
      <c r="X4203" s="407">
        <f t="shared" si="138"/>
        <v>7.4629359163476405E-3</v>
      </c>
      <c r="Z4203" s="400" t="s">
        <v>36</v>
      </c>
      <c r="AA4203" s="413">
        <v>61022</v>
      </c>
      <c r="AB4203" s="406">
        <v>1.0692199907864601E-2</v>
      </c>
      <c r="AC4203" s="406">
        <v>1.0664516981869666E-2</v>
      </c>
      <c r="AD4203" s="407">
        <f t="shared" si="139"/>
        <v>0.27682925994934604</v>
      </c>
    </row>
    <row r="4204" spans="20:30" x14ac:dyDescent="0.2">
      <c r="T4204" s="400" t="s">
        <v>36</v>
      </c>
      <c r="U4204" s="413">
        <v>61029</v>
      </c>
      <c r="V4204" s="406">
        <v>1.0641880221219613E-2</v>
      </c>
      <c r="W4204" s="406">
        <v>1.0641154861164005E-2</v>
      </c>
      <c r="X4204" s="407">
        <f t="shared" si="138"/>
        <v>7.2536005560862316E-3</v>
      </c>
      <c r="Z4204" s="400" t="s">
        <v>36</v>
      </c>
      <c r="AA4204" s="413">
        <v>61029</v>
      </c>
      <c r="AB4204" s="406">
        <v>1.0690793580852028E-2</v>
      </c>
      <c r="AC4204" s="406">
        <v>1.0663094413499587E-2</v>
      </c>
      <c r="AD4204" s="407">
        <f t="shared" si="139"/>
        <v>0.27699167352441756</v>
      </c>
    </row>
    <row r="4205" spans="20:30" x14ac:dyDescent="0.2">
      <c r="T4205" s="400" t="s">
        <v>36</v>
      </c>
      <c r="U4205" s="413">
        <v>61036</v>
      </c>
      <c r="V4205" s="406">
        <v>1.064006582869041E-2</v>
      </c>
      <c r="W4205" s="406">
        <v>1.0639338495164836E-2</v>
      </c>
      <c r="X4205" s="407">
        <f t="shared" si="138"/>
        <v>7.2733352557419195E-3</v>
      </c>
      <c r="Z4205" s="400" t="s">
        <v>36</v>
      </c>
      <c r="AA4205" s="413">
        <v>61036</v>
      </c>
      <c r="AB4205" s="406">
        <v>1.0689009846940092E-2</v>
      </c>
      <c r="AC4205" s="406">
        <v>1.0661294267275906E-2</v>
      </c>
      <c r="AD4205" s="407">
        <f t="shared" si="139"/>
        <v>0.2771557966418578</v>
      </c>
    </row>
    <row r="4206" spans="20:30" x14ac:dyDescent="0.2">
      <c r="T4206" s="400" t="s">
        <v>36</v>
      </c>
      <c r="U4206" s="413">
        <v>61043</v>
      </c>
      <c r="V4206" s="406">
        <v>1.0638251426131421E-2</v>
      </c>
      <c r="W4206" s="406">
        <v>1.0637522142275521E-2</v>
      </c>
      <c r="X4206" s="407">
        <f t="shared" si="138"/>
        <v>7.2928385590025069E-3</v>
      </c>
      <c r="Z4206" s="400" t="s">
        <v>36</v>
      </c>
      <c r="AA4206" s="413">
        <v>61043</v>
      </c>
      <c r="AB4206" s="406">
        <v>1.0687226071132684E-2</v>
      </c>
      <c r="AC4206" s="406">
        <v>1.0659494162720391E-2</v>
      </c>
      <c r="AD4206" s="407">
        <f t="shared" si="139"/>
        <v>0.27731908412292894</v>
      </c>
    </row>
    <row r="4207" spans="20:30" x14ac:dyDescent="0.2">
      <c r="T4207" s="400" t="s">
        <v>36</v>
      </c>
      <c r="U4207" s="413">
        <v>61050</v>
      </c>
      <c r="V4207" s="406">
        <v>1.0636437013519479E-2</v>
      </c>
      <c r="W4207" s="406">
        <v>1.0635705802542356E-2</v>
      </c>
      <c r="X4207" s="407">
        <f t="shared" si="138"/>
        <v>7.3121097712326721E-3</v>
      </c>
      <c r="Z4207" s="400" t="s">
        <v>36</v>
      </c>
      <c r="AA4207" s="413">
        <v>61050</v>
      </c>
      <c r="AB4207" s="406">
        <v>1.0685442253256147E-2</v>
      </c>
      <c r="AC4207" s="406">
        <v>1.06576940997983E-2</v>
      </c>
      <c r="AD4207" s="407">
        <f t="shared" si="139"/>
        <v>0.27748153457846436</v>
      </c>
    </row>
    <row r="4208" spans="20:30" x14ac:dyDescent="0.2">
      <c r="T4208" s="400" t="s">
        <v>36</v>
      </c>
      <c r="U4208" s="413">
        <v>61057</v>
      </c>
      <c r="V4208" s="406">
        <v>1.0634622590808227E-2</v>
      </c>
      <c r="W4208" s="406">
        <v>1.0633889475884254E-2</v>
      </c>
      <c r="X4208" s="407">
        <f t="shared" si="138"/>
        <v>7.3311492397240552E-3</v>
      </c>
      <c r="Z4208" s="400" t="s">
        <v>36</v>
      </c>
      <c r="AA4208" s="413">
        <v>61057</v>
      </c>
      <c r="AB4208" s="406">
        <v>1.0683658393159941E-2</v>
      </c>
      <c r="AC4208" s="406">
        <v>1.0655894078521161E-2</v>
      </c>
      <c r="AD4208" s="407">
        <f t="shared" si="139"/>
        <v>0.27764314638779874</v>
      </c>
    </row>
    <row r="4209" spans="20:30" x14ac:dyDescent="0.2">
      <c r="T4209" s="400" t="s">
        <v>36</v>
      </c>
      <c r="U4209" s="413">
        <v>61064</v>
      </c>
      <c r="V4209" s="406">
        <v>1.0632808157963056E-2</v>
      </c>
      <c r="W4209" s="406">
        <v>1.0632073162347643E-2</v>
      </c>
      <c r="X4209" s="407">
        <f t="shared" si="138"/>
        <v>7.3499561541352787E-3</v>
      </c>
      <c r="Z4209" s="400" t="s">
        <v>36</v>
      </c>
      <c r="AA4209" s="413">
        <v>61064</v>
      </c>
      <c r="AB4209" s="406">
        <v>1.0681874490705278E-2</v>
      </c>
      <c r="AC4209" s="406">
        <v>1.0654094098900677E-2</v>
      </c>
      <c r="AD4209" s="407">
        <f t="shared" si="139"/>
        <v>0.27780391804600735</v>
      </c>
    </row>
    <row r="4210" spans="20:30" x14ac:dyDescent="0.2">
      <c r="T4210" s="400" t="s">
        <v>36</v>
      </c>
      <c r="U4210" s="413">
        <v>61071</v>
      </c>
      <c r="V4210" s="406">
        <v>1.0630993714983907E-2</v>
      </c>
      <c r="W4210" s="406">
        <v>1.0630256861944036E-2</v>
      </c>
      <c r="X4210" s="407">
        <f t="shared" si="138"/>
        <v>7.3685303987082451E-3</v>
      </c>
      <c r="Z4210" s="400" t="s">
        <v>36</v>
      </c>
      <c r="AA4210" s="413">
        <v>61071</v>
      </c>
      <c r="AB4210" s="406">
        <v>1.0680090545718453E-2</v>
      </c>
      <c r="AC4210" s="406">
        <v>1.0652294160902062E-2</v>
      </c>
      <c r="AD4210" s="407">
        <f t="shared" si="139"/>
        <v>0.27796384816390629</v>
      </c>
    </row>
    <row r="4211" spans="20:30" x14ac:dyDescent="0.2">
      <c r="T4211" s="400" t="s">
        <v>36</v>
      </c>
      <c r="U4211" s="413">
        <v>61078</v>
      </c>
      <c r="V4211" s="406">
        <v>1.06291792617434E-2</v>
      </c>
      <c r="W4211" s="406">
        <v>1.0628440574650243E-2</v>
      </c>
      <c r="X4211" s="407">
        <f t="shared" si="138"/>
        <v>7.3868709315680348E-3</v>
      </c>
      <c r="Z4211" s="400" t="s">
        <v>36</v>
      </c>
      <c r="AA4211" s="413">
        <v>61078</v>
      </c>
      <c r="AB4211" s="406">
        <v>1.0678306558014208E-2</v>
      </c>
      <c r="AC4211" s="406">
        <v>1.0650494264583156E-2</v>
      </c>
      <c r="AD4211" s="407">
        <f t="shared" si="139"/>
        <v>0.27812293431052348</v>
      </c>
    </row>
    <row r="4212" spans="20:30" x14ac:dyDescent="0.2">
      <c r="T4212" s="400" t="s">
        <v>36</v>
      </c>
      <c r="U4212" s="413">
        <v>61085</v>
      </c>
      <c r="V4212" s="406">
        <v>1.0627364798287927E-2</v>
      </c>
      <c r="W4212" s="406">
        <v>1.062662430047793E-2</v>
      </c>
      <c r="X4212" s="407">
        <f t="shared" si="138"/>
        <v>7.4049780999715931E-3</v>
      </c>
      <c r="Z4212" s="400" t="s">
        <v>36</v>
      </c>
      <c r="AA4212" s="413">
        <v>61085</v>
      </c>
      <c r="AB4212" s="406">
        <v>1.067652252745372E-2</v>
      </c>
      <c r="AC4212" s="406">
        <v>1.064869440989775E-2</v>
      </c>
      <c r="AD4212" s="407">
        <f t="shared" si="139"/>
        <v>0.27828117555970744</v>
      </c>
    </row>
    <row r="4213" spans="20:30" x14ac:dyDescent="0.2">
      <c r="T4213" s="400" t="s">
        <v>36</v>
      </c>
      <c r="U4213" s="413">
        <v>61092</v>
      </c>
      <c r="V4213" s="406">
        <v>1.062555032454799E-2</v>
      </c>
      <c r="W4213" s="406">
        <v>1.0624808039415476E-2</v>
      </c>
      <c r="X4213" s="407">
        <f t="shared" si="138"/>
        <v>7.4228513251457795E-3</v>
      </c>
      <c r="Z4213" s="400" t="s">
        <v>36</v>
      </c>
      <c r="AA4213" s="413">
        <v>61092</v>
      </c>
      <c r="AB4213" s="406">
        <v>1.0674738453898035E-2</v>
      </c>
      <c r="AC4213" s="406">
        <v>1.0646894596868954E-2</v>
      </c>
      <c r="AD4213" s="407">
        <f t="shared" si="139"/>
        <v>0.27843857029080998</v>
      </c>
    </row>
    <row r="4214" spans="20:30" x14ac:dyDescent="0.2">
      <c r="T4214" s="400" t="s">
        <v>36</v>
      </c>
      <c r="U4214" s="413">
        <v>61099</v>
      </c>
      <c r="V4214" s="406">
        <v>1.0623735840488873E-2</v>
      </c>
      <c r="W4214" s="406">
        <v>1.0622991791486049E-2</v>
      </c>
      <c r="X4214" s="407">
        <f t="shared" si="138"/>
        <v>7.4404900282480646E-3</v>
      </c>
      <c r="Z4214" s="400" t="s">
        <v>36</v>
      </c>
      <c r="AA4214" s="413">
        <v>61099</v>
      </c>
      <c r="AB4214" s="406">
        <v>1.0672954337196677E-2</v>
      </c>
      <c r="AC4214" s="406">
        <v>1.0645094825508362E-2</v>
      </c>
      <c r="AD4214" s="407">
        <f t="shared" si="139"/>
        <v>0.27859511688314853</v>
      </c>
    </row>
    <row r="4215" spans="20:30" x14ac:dyDescent="0.2">
      <c r="T4215" s="400" t="s">
        <v>36</v>
      </c>
      <c r="U4215" s="413">
        <v>61106</v>
      </c>
      <c r="V4215" s="406">
        <v>1.0621921346052592E-2</v>
      </c>
      <c r="W4215" s="406">
        <v>1.0621175556666392E-2</v>
      </c>
      <c r="X4215" s="407">
        <f t="shared" si="138"/>
        <v>7.4578938620041557E-3</v>
      </c>
      <c r="Z4215" s="400" t="s">
        <v>36</v>
      </c>
      <c r="AA4215" s="413">
        <v>61106</v>
      </c>
      <c r="AB4215" s="406">
        <v>1.0671170177118021E-2</v>
      </c>
      <c r="AC4215" s="406">
        <v>1.0643295095792723E-2</v>
      </c>
      <c r="AD4215" s="407">
        <f t="shared" si="139"/>
        <v>0.27875081325297313</v>
      </c>
    </row>
    <row r="4216" spans="20:30" x14ac:dyDescent="0.2">
      <c r="T4216" s="400" t="s">
        <v>36</v>
      </c>
      <c r="U4216" s="413">
        <v>61113</v>
      </c>
      <c r="V4216" s="406">
        <v>1.0620106841216176E-2</v>
      </c>
      <c r="W4216" s="406">
        <v>1.0619359334956691E-2</v>
      </c>
      <c r="X4216" s="407">
        <f t="shared" si="138"/>
        <v>7.475062594845816E-3</v>
      </c>
      <c r="Z4216" s="400" t="s">
        <v>36</v>
      </c>
      <c r="AA4216" s="413">
        <v>61113</v>
      </c>
      <c r="AB4216" s="406">
        <v>1.066938597356964E-2</v>
      </c>
      <c r="AC4216" s="406">
        <v>1.0641495407733801E-2</v>
      </c>
      <c r="AD4216" s="407">
        <f t="shared" si="139"/>
        <v>0.27890565835839154</v>
      </c>
    </row>
    <row r="4217" spans="20:30" x14ac:dyDescent="0.2">
      <c r="T4217" s="400" t="s">
        <v>36</v>
      </c>
      <c r="U4217" s="413">
        <v>61120</v>
      </c>
      <c r="V4217" s="406">
        <v>1.0618292325956352E-2</v>
      </c>
      <c r="W4217" s="406">
        <v>1.0617543126379976E-2</v>
      </c>
      <c r="X4217" s="407">
        <f t="shared" si="138"/>
        <v>7.4919957637580026E-3</v>
      </c>
      <c r="Z4217" s="400" t="s">
        <v>36</v>
      </c>
      <c r="AA4217" s="413">
        <v>61120</v>
      </c>
      <c r="AB4217" s="406">
        <v>1.0667601726354623E-2</v>
      </c>
      <c r="AC4217" s="406">
        <v>1.0639695761319897E-2</v>
      </c>
      <c r="AD4217" s="407">
        <f t="shared" si="139"/>
        <v>0.27905965034725688</v>
      </c>
    </row>
    <row r="4218" spans="20:30" x14ac:dyDescent="0.2">
      <c r="T4218" s="400" t="s">
        <v>36</v>
      </c>
      <c r="U4218" s="413">
        <v>61127</v>
      </c>
      <c r="V4218" s="406">
        <v>1.0616477800226813E-2</v>
      </c>
      <c r="W4218" s="406">
        <v>1.0615726930924671E-2</v>
      </c>
      <c r="X4218" s="407">
        <f t="shared" si="138"/>
        <v>7.508693021414381E-3</v>
      </c>
      <c r="Z4218" s="400" t="s">
        <v>36</v>
      </c>
      <c r="AA4218" s="413">
        <v>61127</v>
      </c>
      <c r="AB4218" s="406">
        <v>1.0665817435357208E-2</v>
      </c>
      <c r="AC4218" s="406">
        <v>1.0637896156597323E-2</v>
      </c>
      <c r="AD4218" s="407">
        <f t="shared" si="139"/>
        <v>0.2792127875988516</v>
      </c>
    </row>
    <row r="4219" spans="20:30" x14ac:dyDescent="0.2">
      <c r="T4219" s="400" t="s">
        <v>36</v>
      </c>
      <c r="U4219" s="413">
        <v>61134</v>
      </c>
      <c r="V4219" s="406">
        <v>1.0614663263969744E-2</v>
      </c>
      <c r="W4219" s="406">
        <v>1.0613910748567691E-2</v>
      </c>
      <c r="X4219" s="407">
        <f t="shared" si="138"/>
        <v>7.5251540205233114E-3</v>
      </c>
      <c r="Z4219" s="400" t="s">
        <v>36</v>
      </c>
      <c r="AA4219" s="413">
        <v>61134</v>
      </c>
      <c r="AB4219" s="406">
        <v>1.066403310036909E-2</v>
      </c>
      <c r="AC4219" s="406">
        <v>1.0636096593508263E-2</v>
      </c>
      <c r="AD4219" s="407">
        <f t="shared" si="139"/>
        <v>0.27936506860826854</v>
      </c>
    </row>
    <row r="4220" spans="20:30" x14ac:dyDescent="0.2">
      <c r="T4220" s="400" t="s">
        <v>36</v>
      </c>
      <c r="U4220" s="413">
        <v>61141</v>
      </c>
      <c r="V4220" s="406">
        <v>1.0612848717173568E-2</v>
      </c>
      <c r="W4220" s="406">
        <v>1.0612094579332185E-2</v>
      </c>
      <c r="X4220" s="407">
        <f t="shared" si="138"/>
        <v>7.5413784138278483E-3</v>
      </c>
      <c r="Z4220" s="400" t="s">
        <v>36</v>
      </c>
      <c r="AA4220" s="413">
        <v>61141</v>
      </c>
      <c r="AB4220" s="406">
        <v>1.0662248721274506E-2</v>
      </c>
      <c r="AC4220" s="406">
        <v>1.0634297072099027E-2</v>
      </c>
      <c r="AD4220" s="407">
        <f t="shared" si="139"/>
        <v>0.27951649175479015</v>
      </c>
    </row>
    <row r="4221" spans="20:30" x14ac:dyDescent="0.2">
      <c r="T4221" s="400" t="s">
        <v>36</v>
      </c>
      <c r="U4221" s="413">
        <v>61148</v>
      </c>
      <c r="V4221" s="406">
        <v>1.0611034159780312E-2</v>
      </c>
      <c r="W4221" s="406">
        <v>1.0610278423241217E-2</v>
      </c>
      <c r="X4221" s="407">
        <f t="shared" si="138"/>
        <v>7.5573653909519201E-3</v>
      </c>
      <c r="Z4221" s="400" t="s">
        <v>36</v>
      </c>
      <c r="AA4221" s="413">
        <v>61148</v>
      </c>
      <c r="AB4221" s="406">
        <v>1.0660464297876576E-2</v>
      </c>
      <c r="AC4221" s="406">
        <v>1.0632497592334799E-2</v>
      </c>
      <c r="AD4221" s="407">
        <f t="shared" si="139"/>
        <v>0.27966705541776837</v>
      </c>
    </row>
    <row r="4222" spans="20:30" x14ac:dyDescent="0.2">
      <c r="T4222" s="400" t="s">
        <v>36</v>
      </c>
      <c r="U4222" s="413">
        <v>61155</v>
      </c>
      <c r="V4222" s="406">
        <v>1.0609219591766916E-2</v>
      </c>
      <c r="W4222" s="406">
        <v>1.0608462280248573E-2</v>
      </c>
      <c r="X4222" s="407">
        <f t="shared" si="138"/>
        <v>7.5731151834290689E-3</v>
      </c>
      <c r="Z4222" s="400" t="s">
        <v>36</v>
      </c>
      <c r="AA4222" s="413">
        <v>61155</v>
      </c>
      <c r="AB4222" s="406">
        <v>1.0658679830036476E-2</v>
      </c>
      <c r="AC4222" s="406">
        <v>1.0630698154250402E-2</v>
      </c>
      <c r="AD4222" s="407">
        <f t="shared" si="139"/>
        <v>0.27981675786074511</v>
      </c>
    </row>
    <row r="4223" spans="20:30" x14ac:dyDescent="0.2">
      <c r="T4223" s="400" t="s">
        <v>36</v>
      </c>
      <c r="U4223" s="413">
        <v>61162</v>
      </c>
      <c r="V4223" s="406">
        <v>1.0607405013075501E-2</v>
      </c>
      <c r="W4223" s="406">
        <v>1.0606646150365835E-2</v>
      </c>
      <c r="X4223" s="407">
        <f t="shared" si="138"/>
        <v>7.5886270966586677E-3</v>
      </c>
      <c r="Z4223" s="400" t="s">
        <v>36</v>
      </c>
      <c r="AA4223" s="413">
        <v>61162</v>
      </c>
      <c r="AB4223" s="406">
        <v>1.0656895317592143E-2</v>
      </c>
      <c r="AC4223" s="406">
        <v>1.0628898757822688E-2</v>
      </c>
      <c r="AD4223" s="407">
        <f t="shared" si="139"/>
        <v>0.27996559769455365</v>
      </c>
    </row>
    <row r="4224" spans="20:30" x14ac:dyDescent="0.2">
      <c r="T4224" s="400" t="s">
        <v>36</v>
      </c>
      <c r="U4224" s="413">
        <v>61169</v>
      </c>
      <c r="V4224" s="406">
        <v>1.0605590423706004E-2</v>
      </c>
      <c r="W4224" s="406">
        <v>1.0604830033627667E-2</v>
      </c>
      <c r="X4224" s="407">
        <f t="shared" si="138"/>
        <v>7.6039007833664241E-3</v>
      </c>
      <c r="Z4224" s="400" t="s">
        <v>36</v>
      </c>
      <c r="AA4224" s="413">
        <v>61169</v>
      </c>
      <c r="AB4224" s="406">
        <v>1.065511076039303E-2</v>
      </c>
      <c r="AC4224" s="406">
        <v>1.0627099403074753E-2</v>
      </c>
      <c r="AD4224" s="407">
        <f t="shared" si="139"/>
        <v>0.28011357318277058</v>
      </c>
    </row>
    <row r="4225" spans="20:30" x14ac:dyDescent="0.2">
      <c r="T4225" s="400" t="s">
        <v>36</v>
      </c>
      <c r="U4225" s="413">
        <v>61176</v>
      </c>
      <c r="V4225" s="406">
        <v>1.0603775823577395E-2</v>
      </c>
      <c r="W4225" s="406">
        <v>1.0603013929987769E-2</v>
      </c>
      <c r="X4225" s="407">
        <f t="shared" si="138"/>
        <v>7.6189358962606979E-3</v>
      </c>
      <c r="Z4225" s="400" t="s">
        <v>36</v>
      </c>
      <c r="AA4225" s="413">
        <v>61176</v>
      </c>
      <c r="AB4225" s="406">
        <v>1.065332615825392E-2</v>
      </c>
      <c r="AC4225" s="406">
        <v>1.0625300089995026E-2</v>
      </c>
      <c r="AD4225" s="407">
        <f t="shared" si="139"/>
        <v>0.28026068258893766</v>
      </c>
    </row>
    <row r="4226" spans="20:30" x14ac:dyDescent="0.2">
      <c r="T4226" s="400" t="s">
        <v>36</v>
      </c>
      <c r="U4226" s="413">
        <v>61183</v>
      </c>
      <c r="V4226" s="406">
        <v>1.0601961212666581E-2</v>
      </c>
      <c r="W4226" s="406">
        <v>1.0601197839480931E-2</v>
      </c>
      <c r="X4226" s="407">
        <f t="shared" si="138"/>
        <v>7.6337318564989598E-3</v>
      </c>
      <c r="Z4226" s="400" t="s">
        <v>36</v>
      </c>
      <c r="AA4226" s="413">
        <v>61183</v>
      </c>
      <c r="AB4226" s="406">
        <v>1.0651541511047535E-2</v>
      </c>
      <c r="AC4226" s="406">
        <v>1.0623500818571994E-2</v>
      </c>
      <c r="AD4226" s="407">
        <f t="shared" si="139"/>
        <v>0.28040692475540463</v>
      </c>
    </row>
    <row r="4227" spans="20:30" x14ac:dyDescent="0.2">
      <c r="T4227" s="400" t="s">
        <v>36</v>
      </c>
      <c r="U4227" s="413">
        <v>61190</v>
      </c>
      <c r="V4227" s="406">
        <v>1.0600146590938867E-2</v>
      </c>
      <c r="W4227" s="406">
        <v>1.0599381762095609E-2</v>
      </c>
      <c r="X4227" s="407">
        <f t="shared" si="138"/>
        <v>7.6482884325823619E-3</v>
      </c>
      <c r="Z4227" s="400" t="s">
        <v>36</v>
      </c>
      <c r="AA4227" s="413">
        <v>61190</v>
      </c>
      <c r="AB4227" s="406">
        <v>1.0649756818588693E-2</v>
      </c>
      <c r="AC4227" s="406">
        <v>1.0621701588805698E-2</v>
      </c>
      <c r="AD4227" s="407">
        <f t="shared" si="139"/>
        <v>0.28055229782995506</v>
      </c>
    </row>
    <row r="4228" spans="20:30" x14ac:dyDescent="0.2">
      <c r="T4228" s="400" t="s">
        <v>36</v>
      </c>
      <c r="U4228" s="413">
        <v>61197</v>
      </c>
      <c r="V4228" s="406">
        <v>1.0598331958382549E-2</v>
      </c>
      <c r="W4228" s="406">
        <v>1.0597565697820104E-2</v>
      </c>
      <c r="X4228" s="407">
        <f t="shared" si="138"/>
        <v>7.6626056244588625E-3</v>
      </c>
      <c r="Z4228" s="400" t="s">
        <v>36</v>
      </c>
      <c r="AA4228" s="413">
        <v>61197</v>
      </c>
      <c r="AB4228" s="406">
        <v>1.0647972080738357E-2</v>
      </c>
      <c r="AC4228" s="406">
        <v>1.0619902400765466E-2</v>
      </c>
      <c r="AD4228" s="407">
        <f t="shared" si="139"/>
        <v>0.28069679972890849</v>
      </c>
    </row>
    <row r="4229" spans="20:30" x14ac:dyDescent="0.2">
      <c r="T4229" s="400" t="s">
        <v>36</v>
      </c>
      <c r="U4229" s="413">
        <v>61204</v>
      </c>
      <c r="V4229" s="406">
        <v>1.059651731489345E-2</v>
      </c>
      <c r="W4229" s="406">
        <v>1.0595749646677571E-2</v>
      </c>
      <c r="X4229" s="407">
        <f t="shared" si="138"/>
        <v>7.6766821587893885E-3</v>
      </c>
      <c r="Z4229" s="400" t="s">
        <v>36</v>
      </c>
      <c r="AA4229" s="413">
        <v>61204</v>
      </c>
      <c r="AB4229" s="406">
        <v>1.0646187297322888E-2</v>
      </c>
      <c r="AC4229" s="406">
        <v>1.0618103254335551E-2</v>
      </c>
      <c r="AD4229" s="407">
        <f t="shared" si="139"/>
        <v>0.28084042987337049</v>
      </c>
    </row>
    <row r="4230" spans="20:30" x14ac:dyDescent="0.2">
      <c r="T4230" s="400" t="s">
        <v>36</v>
      </c>
      <c r="U4230" s="413">
        <v>61211</v>
      </c>
      <c r="V4230" s="406">
        <v>1.059470266049484E-2</v>
      </c>
      <c r="W4230" s="406">
        <v>1.0593933608633407E-2</v>
      </c>
      <c r="X4230" s="407">
        <f t="shared" si="138"/>
        <v>7.6905186143297333E-3</v>
      </c>
      <c r="Z4230" s="400" t="s">
        <v>36</v>
      </c>
      <c r="AA4230" s="413">
        <v>61211</v>
      </c>
      <c r="AB4230" s="406">
        <v>1.064440246816877E-2</v>
      </c>
      <c r="AC4230" s="406">
        <v>1.0616304149620259E-2</v>
      </c>
      <c r="AD4230" s="407">
        <f t="shared" si="139"/>
        <v>0.28098318548511192</v>
      </c>
    </row>
    <row r="4231" spans="20:30" x14ac:dyDescent="0.2">
      <c r="T4231" s="400" t="s">
        <v>36</v>
      </c>
      <c r="U4231" s="413">
        <v>61218</v>
      </c>
      <c r="V4231" s="406">
        <v>1.059288799512878E-2</v>
      </c>
      <c r="W4231" s="406">
        <v>1.059211758374543E-2</v>
      </c>
      <c r="X4231" s="407">
        <f t="shared" si="138"/>
        <v>7.7041138334989212E-3</v>
      </c>
      <c r="Z4231" s="400" t="s">
        <v>36</v>
      </c>
      <c r="AA4231" s="413">
        <v>61218</v>
      </c>
      <c r="AB4231" s="406">
        <v>1.0642617593171755E-2</v>
      </c>
      <c r="AC4231" s="406">
        <v>1.0614505086584807E-2</v>
      </c>
      <c r="AD4231" s="407">
        <f t="shared" si="139"/>
        <v>0.28112506586948016</v>
      </c>
    </row>
    <row r="4232" spans="20:30" x14ac:dyDescent="0.2">
      <c r="T4232" s="400" t="s">
        <v>36</v>
      </c>
      <c r="U4232" s="413">
        <v>61225</v>
      </c>
      <c r="V4232" s="406">
        <v>1.059107331873739E-2</v>
      </c>
      <c r="W4232" s="406">
        <v>1.0590301571944188E-2</v>
      </c>
      <c r="X4232" s="407">
        <f t="shared" ref="X4232:X4295" si="140">(V4232-W4232)*10000</f>
        <v>7.7174679320203554E-3</v>
      </c>
      <c r="Z4232" s="400" t="s">
        <v>36</v>
      </c>
      <c r="AA4232" s="413">
        <v>61225</v>
      </c>
      <c r="AB4232" s="406">
        <v>1.0640832672111898E-2</v>
      </c>
      <c r="AC4232" s="406">
        <v>1.0612706065206045E-2</v>
      </c>
      <c r="AD4232" s="407">
        <f t="shared" ref="AD4232:AD4295" si="141">(AB4232-AC4232)*10000</f>
        <v>0.28126606905853546</v>
      </c>
    </row>
    <row r="4233" spans="20:30" x14ac:dyDescent="0.2">
      <c r="T4233" s="400" t="s">
        <v>36</v>
      </c>
      <c r="U4233" s="413">
        <v>61232</v>
      </c>
      <c r="V4233" s="406">
        <v>1.0589258631320665E-2</v>
      </c>
      <c r="W4233" s="406">
        <v>1.0588485573275984E-2</v>
      </c>
      <c r="X4233" s="407">
        <f t="shared" si="140"/>
        <v>7.730580446809604E-3</v>
      </c>
      <c r="Z4233" s="400" t="s">
        <v>36</v>
      </c>
      <c r="AA4233" s="413">
        <v>61232</v>
      </c>
      <c r="AB4233" s="406">
        <v>1.0639047704850288E-2</v>
      </c>
      <c r="AC4233" s="406">
        <v>1.0610907085507134E-2</v>
      </c>
      <c r="AD4233" s="407">
        <f t="shared" si="141"/>
        <v>0.28140619343154305</v>
      </c>
    </row>
    <row r="4234" spans="20:30" x14ac:dyDescent="0.2">
      <c r="T4234" s="400" t="s">
        <v>36</v>
      </c>
      <c r="U4234" s="413">
        <v>61239</v>
      </c>
      <c r="V4234" s="406">
        <v>1.0587443932809215E-2</v>
      </c>
      <c r="W4234" s="406">
        <v>1.0586669587729303E-2</v>
      </c>
      <c r="X4234" s="407">
        <f t="shared" si="140"/>
        <v>7.7434507991282209E-3</v>
      </c>
      <c r="Z4234" s="400" t="s">
        <v>36</v>
      </c>
      <c r="AA4234" s="413">
        <v>61239</v>
      </c>
      <c r="AB4234" s="406">
        <v>1.0637262691248076E-2</v>
      </c>
      <c r="AC4234" s="406">
        <v>1.0609108147511287E-2</v>
      </c>
      <c r="AD4234" s="407">
        <f t="shared" si="141"/>
        <v>0.28154543736788951</v>
      </c>
    </row>
    <row r="4235" spans="20:30" x14ac:dyDescent="0.2">
      <c r="T4235" s="400" t="s">
        <v>36</v>
      </c>
      <c r="U4235" s="413">
        <v>61246</v>
      </c>
      <c r="V4235" s="406">
        <v>1.0585629223168191E-2</v>
      </c>
      <c r="W4235" s="406">
        <v>1.0584853615304028E-2</v>
      </c>
      <c r="X4235" s="407">
        <f t="shared" si="140"/>
        <v>7.7560786416325245E-3</v>
      </c>
      <c r="Z4235" s="400" t="s">
        <v>36</v>
      </c>
      <c r="AA4235" s="413">
        <v>61246</v>
      </c>
      <c r="AB4235" s="406">
        <v>1.0635477631119919E-2</v>
      </c>
      <c r="AC4235" s="406">
        <v>1.0607309251172084E-2</v>
      </c>
      <c r="AD4235" s="407">
        <f t="shared" si="141"/>
        <v>0.28168379947835637</v>
      </c>
    </row>
    <row r="4236" spans="20:30" x14ac:dyDescent="0.2">
      <c r="T4236" s="400" t="s">
        <v>36</v>
      </c>
      <c r="U4236" s="413">
        <v>61253</v>
      </c>
      <c r="V4236" s="406">
        <v>1.058381450238601E-2</v>
      </c>
      <c r="W4236" s="406">
        <v>1.058303765600016E-2</v>
      </c>
      <c r="X4236" s="407">
        <f t="shared" si="140"/>
        <v>7.7684638584950283E-3</v>
      </c>
      <c r="Z4236" s="400" t="s">
        <v>36</v>
      </c>
      <c r="AA4236" s="413">
        <v>61253</v>
      </c>
      <c r="AB4236" s="406">
        <v>1.0633692524338482E-2</v>
      </c>
      <c r="AC4236" s="406">
        <v>1.0605510396524255E-2</v>
      </c>
      <c r="AD4236" s="407">
        <f t="shared" si="141"/>
        <v>0.28182127814227809</v>
      </c>
    </row>
    <row r="4237" spans="20:30" x14ac:dyDescent="0.2">
      <c r="T4237" s="400" t="s">
        <v>36</v>
      </c>
      <c r="U4237" s="413">
        <v>61260</v>
      </c>
      <c r="V4237" s="406">
        <v>1.058199977040492E-2</v>
      </c>
      <c r="W4237" s="406">
        <v>1.0581221709817819E-2</v>
      </c>
      <c r="X4237" s="407">
        <f t="shared" si="140"/>
        <v>7.7806058710119808E-3</v>
      </c>
      <c r="Z4237" s="400" t="s">
        <v>36</v>
      </c>
      <c r="AA4237" s="413">
        <v>61260</v>
      </c>
      <c r="AB4237" s="406">
        <v>1.0631907370683947E-2</v>
      </c>
      <c r="AC4237" s="406">
        <v>1.060371158356793E-2</v>
      </c>
      <c r="AD4237" s="407">
        <f t="shared" si="141"/>
        <v>0.28195787116016419</v>
      </c>
    </row>
    <row r="4238" spans="20:30" x14ac:dyDescent="0.2">
      <c r="T4238" s="400" t="s">
        <v>36</v>
      </c>
      <c r="U4238" s="413">
        <v>61267</v>
      </c>
      <c r="V4238" s="406">
        <v>1.0580185027178555E-2</v>
      </c>
      <c r="W4238" s="406">
        <v>1.0579405776745373E-2</v>
      </c>
      <c r="X4238" s="407">
        <f t="shared" si="140"/>
        <v>7.792504331822353E-3</v>
      </c>
      <c r="Z4238" s="400" t="s">
        <v>36</v>
      </c>
      <c r="AA4238" s="413">
        <v>61267</v>
      </c>
      <c r="AB4238" s="406">
        <v>1.0630122170063639E-2</v>
      </c>
      <c r="AC4238" s="406">
        <v>1.0601912812291473E-2</v>
      </c>
      <c r="AD4238" s="407">
        <f t="shared" si="141"/>
        <v>0.28209357772165589</v>
      </c>
    </row>
    <row r="4239" spans="20:30" x14ac:dyDescent="0.2">
      <c r="T4239" s="400" t="s">
        <v>36</v>
      </c>
      <c r="U4239" s="413">
        <v>61274</v>
      </c>
      <c r="V4239" s="406">
        <v>1.0578370272672184E-2</v>
      </c>
      <c r="W4239" s="406">
        <v>1.0577589856829125E-2</v>
      </c>
      <c r="X4239" s="407">
        <f t="shared" si="140"/>
        <v>7.8041584305847678E-3</v>
      </c>
      <c r="Z4239" s="400" t="s">
        <v>36</v>
      </c>
      <c r="AA4239" s="413">
        <v>61274</v>
      </c>
      <c r="AB4239" s="406">
        <v>1.0628336922280769E-2</v>
      </c>
      <c r="AC4239" s="406">
        <v>1.0600114082706467E-2</v>
      </c>
      <c r="AD4239" s="407">
        <f t="shared" si="141"/>
        <v>0.28222839574302061</v>
      </c>
    </row>
    <row r="4240" spans="20:30" x14ac:dyDescent="0.2">
      <c r="T4240" s="400" t="s">
        <v>36</v>
      </c>
      <c r="U4240" s="413">
        <v>61281</v>
      </c>
      <c r="V4240" s="406">
        <v>1.0576555506862656E-2</v>
      </c>
      <c r="W4240" s="406">
        <v>1.0575773949988047E-2</v>
      </c>
      <c r="X4240" s="407">
        <f t="shared" si="140"/>
        <v>7.8155687460897127E-3</v>
      </c>
      <c r="Z4240" s="400" t="s">
        <v>36</v>
      </c>
      <c r="AA4240" s="413">
        <v>61281</v>
      </c>
      <c r="AB4240" s="406">
        <v>1.0626551627207999E-2</v>
      </c>
      <c r="AC4240" s="406">
        <v>1.0598315394801338E-2</v>
      </c>
      <c r="AD4240" s="407">
        <f t="shared" si="141"/>
        <v>0.28236232406660816</v>
      </c>
    </row>
    <row r="4241" spans="20:30" x14ac:dyDescent="0.2">
      <c r="T4241" s="400" t="s">
        <v>36</v>
      </c>
      <c r="U4241" s="413">
        <v>61288</v>
      </c>
      <c r="V4241" s="406">
        <v>1.0574740729703731E-2</v>
      </c>
      <c r="W4241" s="406">
        <v>1.0573958056303231E-2</v>
      </c>
      <c r="X4241" s="407">
        <f t="shared" si="140"/>
        <v>7.8267340049981149E-3</v>
      </c>
      <c r="Z4241" s="400" t="s">
        <v>36</v>
      </c>
      <c r="AA4241" s="413">
        <v>61288</v>
      </c>
      <c r="AB4241" s="406">
        <v>1.0624766284625446E-2</v>
      </c>
      <c r="AC4241" s="406">
        <v>1.059651674858773E-2</v>
      </c>
      <c r="AD4241" s="407">
        <f t="shared" si="141"/>
        <v>0.28249536037715239</v>
      </c>
    </row>
    <row r="4242" spans="20:30" x14ac:dyDescent="0.2">
      <c r="T4242" s="400" t="s">
        <v>36</v>
      </c>
      <c r="U4242" s="413">
        <v>61295</v>
      </c>
      <c r="V4242" s="406">
        <v>1.0572925941160554E-2</v>
      </c>
      <c r="W4242" s="406">
        <v>1.0572142175728251E-2</v>
      </c>
      <c r="X4242" s="407">
        <f t="shared" si="140"/>
        <v>7.8376543230333773E-3</v>
      </c>
      <c r="Z4242" s="400" t="s">
        <v>36</v>
      </c>
      <c r="AA4242" s="413">
        <v>61295</v>
      </c>
      <c r="AB4242" s="406">
        <v>1.062298089444038E-2</v>
      </c>
      <c r="AC4242" s="406">
        <v>1.0594718144077099E-2</v>
      </c>
      <c r="AD4242" s="407">
        <f t="shared" si="141"/>
        <v>0.28262750363281308</v>
      </c>
    </row>
    <row r="4243" spans="20:30" x14ac:dyDescent="0.2">
      <c r="T4243" s="400" t="s">
        <v>36</v>
      </c>
      <c r="U4243" s="413">
        <v>61302</v>
      </c>
      <c r="V4243" s="406">
        <v>1.0571111141175248E-2</v>
      </c>
      <c r="W4243" s="406">
        <v>1.0570326308286263E-2</v>
      </c>
      <c r="X4243" s="407">
        <f t="shared" si="140"/>
        <v>7.8483288898541226E-3</v>
      </c>
      <c r="Z4243" s="400" t="s">
        <v>36</v>
      </c>
      <c r="AA4243" s="413">
        <v>61302</v>
      </c>
      <c r="AB4243" s="406">
        <v>1.0621195456456007E-2</v>
      </c>
      <c r="AC4243" s="406">
        <v>1.0592919581246297E-2</v>
      </c>
      <c r="AD4243" s="407">
        <f t="shared" si="141"/>
        <v>0.28275875209709744</v>
      </c>
    </row>
    <row r="4244" spans="20:30" x14ac:dyDescent="0.2">
      <c r="T4244" s="400" t="s">
        <v>36</v>
      </c>
      <c r="U4244" s="413">
        <v>61309</v>
      </c>
      <c r="V4244" s="406">
        <v>1.0569296329747934E-2</v>
      </c>
      <c r="W4244" s="406">
        <v>1.0568510453954238E-2</v>
      </c>
      <c r="X4244" s="407">
        <f t="shared" si="140"/>
        <v>7.8587579369591987E-3</v>
      </c>
      <c r="Z4244" s="400" t="s">
        <v>36</v>
      </c>
      <c r="AA4244" s="413">
        <v>61309</v>
      </c>
      <c r="AB4244" s="406">
        <v>1.0619409970521959E-2</v>
      </c>
      <c r="AC4244" s="406">
        <v>1.0591121060107027E-2</v>
      </c>
      <c r="AD4244" s="407">
        <f t="shared" si="141"/>
        <v>0.28288910414932256</v>
      </c>
    </row>
    <row r="4245" spans="20:30" x14ac:dyDescent="0.2">
      <c r="T4245" s="400" t="s">
        <v>36</v>
      </c>
      <c r="U4245" s="413">
        <v>61316</v>
      </c>
      <c r="V4245" s="406">
        <v>1.0567481506785943E-2</v>
      </c>
      <c r="W4245" s="406">
        <v>1.0566694612732118E-2</v>
      </c>
      <c r="X4245" s="407">
        <f t="shared" si="140"/>
        <v>7.8689405382491306E-3</v>
      </c>
      <c r="Z4245" s="400" t="s">
        <v>36</v>
      </c>
      <c r="AA4245" s="413">
        <v>61316</v>
      </c>
      <c r="AB4245" s="406">
        <v>1.0617624436476117E-2</v>
      </c>
      <c r="AC4245" s="406">
        <v>1.0589322580670808E-2</v>
      </c>
      <c r="AD4245" s="407">
        <f t="shared" si="141"/>
        <v>0.2830185580530824</v>
      </c>
    </row>
    <row r="4246" spans="20:30" x14ac:dyDescent="0.2">
      <c r="T4246" s="400" t="s">
        <v>36</v>
      </c>
      <c r="U4246" s="413">
        <v>61323</v>
      </c>
      <c r="V4246" s="406">
        <v>1.0565666672312426E-2</v>
      </c>
      <c r="W4246" s="406">
        <v>1.0564878784666205E-2</v>
      </c>
      <c r="X4246" s="407">
        <f t="shared" si="140"/>
        <v>7.8788764622077234E-3</v>
      </c>
      <c r="Z4246" s="400" t="s">
        <v>36</v>
      </c>
      <c r="AA4246" s="413">
        <v>61323</v>
      </c>
      <c r="AB4246" s="406">
        <v>1.0615838854156411E-2</v>
      </c>
      <c r="AC4246" s="406">
        <v>1.0587524142926069E-2</v>
      </c>
      <c r="AD4246" s="407">
        <f t="shared" si="141"/>
        <v>0.28314711230341749</v>
      </c>
    </row>
    <row r="4247" spans="20:30" x14ac:dyDescent="0.2">
      <c r="T4247" s="400" t="s">
        <v>36</v>
      </c>
      <c r="U4247" s="413">
        <v>61330</v>
      </c>
      <c r="V4247" s="406">
        <v>1.0563851826246352E-2</v>
      </c>
      <c r="W4247" s="406">
        <v>1.056306296969862E-2</v>
      </c>
      <c r="X4247" s="407">
        <f t="shared" si="140"/>
        <v>7.8885654773187819E-3</v>
      </c>
      <c r="Z4247" s="400" t="s">
        <v>36</v>
      </c>
      <c r="AA4247" s="413">
        <v>61330</v>
      </c>
      <c r="AB4247" s="406">
        <v>1.0614053223423929E-2</v>
      </c>
      <c r="AC4247" s="406">
        <v>1.0585725746895968E-2</v>
      </c>
      <c r="AD4247" s="407">
        <f t="shared" si="141"/>
        <v>0.28327476527961054</v>
      </c>
    </row>
    <row r="4248" spans="20:30" x14ac:dyDescent="0.2">
      <c r="T4248" s="400" t="s">
        <v>36</v>
      </c>
      <c r="U4248" s="413">
        <v>61337</v>
      </c>
      <c r="V4248" s="406">
        <v>1.0562036968564628E-2</v>
      </c>
      <c r="W4248" s="406">
        <v>1.0561247167875733E-2</v>
      </c>
      <c r="X4248" s="407">
        <f t="shared" si="140"/>
        <v>7.8980068889469845E-3</v>
      </c>
      <c r="Z4248" s="400" t="s">
        <v>36</v>
      </c>
      <c r="AA4248" s="413">
        <v>61337</v>
      </c>
      <c r="AB4248" s="406">
        <v>1.0612267544093517E-2</v>
      </c>
      <c r="AC4248" s="406">
        <v>1.058392739253426E-2</v>
      </c>
      <c r="AD4248" s="407">
        <f t="shared" si="141"/>
        <v>0.28340151559256427</v>
      </c>
    </row>
    <row r="4249" spans="20:30" x14ac:dyDescent="0.2">
      <c r="T4249" s="400" t="s">
        <v>36</v>
      </c>
      <c r="U4249" s="413">
        <v>61344</v>
      </c>
      <c r="V4249" s="406">
        <v>1.0560222099232344E-2</v>
      </c>
      <c r="W4249" s="406">
        <v>1.0559431379139481E-2</v>
      </c>
      <c r="X4249" s="407">
        <f t="shared" si="140"/>
        <v>7.9072009286258738E-3</v>
      </c>
      <c r="Z4249" s="400" t="s">
        <v>36</v>
      </c>
      <c r="AA4249" s="413">
        <v>61344</v>
      </c>
      <c r="AB4249" s="406">
        <v>1.0610481816037652E-2</v>
      </c>
      <c r="AC4249" s="406">
        <v>1.0582129079887079E-2</v>
      </c>
      <c r="AD4249" s="407">
        <f t="shared" si="141"/>
        <v>0.28352736150573377</v>
      </c>
    </row>
    <row r="4250" spans="20:30" x14ac:dyDescent="0.2">
      <c r="T4250" s="400" t="s">
        <v>36</v>
      </c>
      <c r="U4250" s="413">
        <v>61351</v>
      </c>
      <c r="V4250" s="406">
        <v>1.0558407218214955E-2</v>
      </c>
      <c r="W4250" s="406">
        <v>1.0557615603582655E-2</v>
      </c>
      <c r="X4250" s="407">
        <f t="shared" si="140"/>
        <v>7.9161463229990292E-3</v>
      </c>
      <c r="Z4250" s="400" t="s">
        <v>36</v>
      </c>
      <c r="AA4250" s="413">
        <v>61351</v>
      </c>
      <c r="AB4250" s="406">
        <v>1.0608696039071303E-2</v>
      </c>
      <c r="AC4250" s="406">
        <v>1.0580330808954605E-2</v>
      </c>
      <c r="AD4250" s="407">
        <f t="shared" si="141"/>
        <v>0.28365230116697215</v>
      </c>
    </row>
    <row r="4251" spans="20:30" x14ac:dyDescent="0.2">
      <c r="T4251" s="400" t="s">
        <v>36</v>
      </c>
      <c r="U4251" s="413">
        <v>61358</v>
      </c>
      <c r="V4251" s="406">
        <v>1.0556592325454582E-2</v>
      </c>
      <c r="W4251" s="406">
        <v>1.05557998410895E-2</v>
      </c>
      <c r="X4251" s="407">
        <f t="shared" si="140"/>
        <v>7.9248436508222442E-3</v>
      </c>
      <c r="Z4251" s="400" t="s">
        <v>36</v>
      </c>
      <c r="AA4251" s="413">
        <v>61358</v>
      </c>
      <c r="AB4251" s="406">
        <v>1.0606910213020831E-2</v>
      </c>
      <c r="AC4251" s="406">
        <v>1.0578532579713694E-2</v>
      </c>
      <c r="AD4251" s="407">
        <f t="shared" si="141"/>
        <v>0.28377633307137207</v>
      </c>
    </row>
    <row r="4252" spans="20:30" x14ac:dyDescent="0.2">
      <c r="T4252" s="400" t="s">
        <v>36</v>
      </c>
      <c r="U4252" s="413">
        <v>61365</v>
      </c>
      <c r="V4252" s="406">
        <v>1.0563023340788003E-2</v>
      </c>
      <c r="W4252" s="406">
        <v>1.0562229391812552E-2</v>
      </c>
      <c r="X4252" s="407">
        <f t="shared" si="140"/>
        <v>7.9394897545097265E-3</v>
      </c>
      <c r="Z4252" s="400" t="s">
        <v>36</v>
      </c>
      <c r="AA4252" s="413">
        <v>61365</v>
      </c>
      <c r="AB4252" s="406">
        <v>1.061340959115919E-2</v>
      </c>
      <c r="AC4252" s="406">
        <v>1.0584997465908063E-2</v>
      </c>
      <c r="AD4252" s="407">
        <f t="shared" si="141"/>
        <v>0.28412125251127407</v>
      </c>
    </row>
    <row r="4253" spans="20:30" x14ac:dyDescent="0.2">
      <c r="T4253" s="400" t="s">
        <v>36</v>
      </c>
      <c r="U4253" s="413">
        <v>61372</v>
      </c>
      <c r="V4253" s="406">
        <v>1.0581874730617133E-2</v>
      </c>
      <c r="W4253" s="406">
        <v>1.0581078405837697E-2</v>
      </c>
      <c r="X4253" s="407">
        <f t="shared" si="140"/>
        <v>7.9632477943507307E-3</v>
      </c>
      <c r="Z4253" s="400" t="s">
        <v>36</v>
      </c>
      <c r="AA4253" s="413">
        <v>61372</v>
      </c>
      <c r="AB4253" s="406">
        <v>1.0632388655350824E-2</v>
      </c>
      <c r="AC4253" s="406">
        <v>1.0603908674413126E-2</v>
      </c>
      <c r="AD4253" s="407">
        <f t="shared" si="141"/>
        <v>0.28479980937697047</v>
      </c>
    </row>
    <row r="4254" spans="20:30" x14ac:dyDescent="0.2">
      <c r="T4254" s="400" t="s">
        <v>36</v>
      </c>
      <c r="U4254" s="413">
        <v>61379</v>
      </c>
      <c r="V4254" s="406">
        <v>1.0580054830047999E-2</v>
      </c>
      <c r="W4254" s="406">
        <v>1.0579257708148262E-2</v>
      </c>
      <c r="X4254" s="407">
        <f t="shared" si="140"/>
        <v>7.9712189973712988E-3</v>
      </c>
      <c r="Z4254" s="400" t="s">
        <v>36</v>
      </c>
      <c r="AA4254" s="413">
        <v>61379</v>
      </c>
      <c r="AB4254" s="406">
        <v>1.0630597788099617E-2</v>
      </c>
      <c r="AC4254" s="406">
        <v>1.0602105643968731E-2</v>
      </c>
      <c r="AD4254" s="407">
        <f t="shared" si="141"/>
        <v>0.28492144130885799</v>
      </c>
    </row>
    <row r="4255" spans="20:30" x14ac:dyDescent="0.2">
      <c r="T4255" s="400" t="s">
        <v>36</v>
      </c>
      <c r="U4255" s="413">
        <v>61386</v>
      </c>
      <c r="V4255" s="406">
        <v>1.0578234917552748E-2</v>
      </c>
      <c r="W4255" s="406">
        <v>1.0577437023616267E-2</v>
      </c>
      <c r="X4255" s="407">
        <f t="shared" si="140"/>
        <v>7.9789393648069251E-3</v>
      </c>
      <c r="Z4255" s="400" t="s">
        <v>36</v>
      </c>
      <c r="AA4255" s="413">
        <v>61386</v>
      </c>
      <c r="AB4255" s="406">
        <v>1.062880687099132E-2</v>
      </c>
      <c r="AC4255" s="406">
        <v>1.0600302655364904E-2</v>
      </c>
      <c r="AD4255" s="407">
        <f t="shared" si="141"/>
        <v>0.28504215626416407</v>
      </c>
    </row>
    <row r="4256" spans="20:30" x14ac:dyDescent="0.2">
      <c r="T4256" s="400" t="s">
        <v>36</v>
      </c>
      <c r="U4256" s="413">
        <v>61393</v>
      </c>
      <c r="V4256" s="406">
        <v>1.0576414993084886E-2</v>
      </c>
      <c r="W4256" s="406">
        <v>1.0575616352276484E-2</v>
      </c>
      <c r="X4256" s="407">
        <f t="shared" si="140"/>
        <v>7.9864080840263973E-3</v>
      </c>
      <c r="Z4256" s="400" t="s">
        <v>36</v>
      </c>
      <c r="AA4256" s="413">
        <v>61393</v>
      </c>
      <c r="AB4256" s="406">
        <v>1.0627015903898189E-2</v>
      </c>
      <c r="AC4256" s="406">
        <v>1.059849970857837E-2</v>
      </c>
      <c r="AD4256" s="407">
        <f t="shared" si="141"/>
        <v>0.2851619531981861</v>
      </c>
    </row>
    <row r="4257" spans="20:30" x14ac:dyDescent="0.2">
      <c r="T4257" s="400" t="s">
        <v>36</v>
      </c>
      <c r="U4257" s="413">
        <v>61400</v>
      </c>
      <c r="V4257" s="406">
        <v>1.0574595056644527E-2</v>
      </c>
      <c r="W4257" s="406">
        <v>1.0573795694070983E-2</v>
      </c>
      <c r="X4257" s="407">
        <f t="shared" si="140"/>
        <v>7.9936257354334961E-3</v>
      </c>
      <c r="Z4257" s="400" t="s">
        <v>36</v>
      </c>
      <c r="AA4257" s="413">
        <v>61400</v>
      </c>
      <c r="AB4257" s="406">
        <v>1.0625224886646219E-2</v>
      </c>
      <c r="AC4257" s="406">
        <v>1.0596696803597641E-2</v>
      </c>
      <c r="AD4257" s="407">
        <f t="shared" si="141"/>
        <v>0.28528083048578318</v>
      </c>
    </row>
    <row r="4258" spans="20:30" x14ac:dyDescent="0.2">
      <c r="T4258" s="400" t="s">
        <v>36</v>
      </c>
      <c r="U4258" s="413">
        <v>61407</v>
      </c>
      <c r="V4258" s="406">
        <v>1.0572775108161977E-2</v>
      </c>
      <c r="W4258" s="406">
        <v>1.0571975049022936E-2</v>
      </c>
      <c r="X4258" s="407">
        <f t="shared" si="140"/>
        <v>8.0005913904133974E-3</v>
      </c>
      <c r="Z4258" s="400" t="s">
        <v>36</v>
      </c>
      <c r="AA4258" s="413">
        <v>61407</v>
      </c>
      <c r="AB4258" s="406">
        <v>1.0623433819072855E-2</v>
      </c>
      <c r="AC4258" s="406">
        <v>1.0594893940457499E-2</v>
      </c>
      <c r="AD4258" s="407">
        <f t="shared" si="141"/>
        <v>0.28539878615355119</v>
      </c>
    </row>
    <row r="4259" spans="20:30" x14ac:dyDescent="0.2">
      <c r="T4259" s="400" t="s">
        <v>36</v>
      </c>
      <c r="U4259" s="413">
        <v>61414</v>
      </c>
      <c r="V4259" s="406">
        <v>1.0570955147614013E-2</v>
      </c>
      <c r="W4259" s="406">
        <v>1.0570154417167158E-2</v>
      </c>
      <c r="X4259" s="407">
        <f t="shared" si="140"/>
        <v>8.0073044685449735E-3</v>
      </c>
      <c r="Z4259" s="400" t="s">
        <v>36</v>
      </c>
      <c r="AA4259" s="413">
        <v>61414</v>
      </c>
      <c r="AB4259" s="406">
        <v>1.062164270101558E-2</v>
      </c>
      <c r="AC4259" s="406">
        <v>1.0593091119157936E-2</v>
      </c>
      <c r="AD4259" s="407">
        <f t="shared" si="141"/>
        <v>0.28551581857643588</v>
      </c>
    </row>
    <row r="4260" spans="20:30" x14ac:dyDescent="0.2">
      <c r="T4260" s="400" t="s">
        <v>36</v>
      </c>
      <c r="U4260" s="413">
        <v>61421</v>
      </c>
      <c r="V4260" s="406">
        <v>1.0569135174954189E-2</v>
      </c>
      <c r="W4260" s="406">
        <v>1.0568333798445602E-2</v>
      </c>
      <c r="X4260" s="407">
        <f t="shared" si="140"/>
        <v>8.0137650858638776E-3</v>
      </c>
      <c r="Z4260" s="400" t="s">
        <v>36</v>
      </c>
      <c r="AA4260" s="413">
        <v>61421</v>
      </c>
      <c r="AB4260" s="406">
        <v>1.0619851532346694E-2</v>
      </c>
      <c r="AC4260" s="406">
        <v>1.0591288339664122E-2</v>
      </c>
      <c r="AD4260" s="407">
        <f t="shared" si="141"/>
        <v>0.28563192682571836</v>
      </c>
    </row>
    <row r="4261" spans="20:30" x14ac:dyDescent="0.2">
      <c r="T4261" s="400" t="s">
        <v>36</v>
      </c>
      <c r="U4261" s="413">
        <v>61428</v>
      </c>
      <c r="V4261" s="406">
        <v>1.0567315190159257E-2</v>
      </c>
      <c r="W4261" s="406">
        <v>1.0566513192881447E-2</v>
      </c>
      <c r="X4261" s="407">
        <f t="shared" si="140"/>
        <v>8.0199727781060659E-3</v>
      </c>
      <c r="Z4261" s="400" t="s">
        <v>36</v>
      </c>
      <c r="AA4261" s="413">
        <v>61428</v>
      </c>
      <c r="AB4261" s="406">
        <v>1.0618060312868834E-2</v>
      </c>
      <c r="AC4261" s="406">
        <v>1.0589485602010854E-2</v>
      </c>
      <c r="AD4261" s="407">
        <f t="shared" si="141"/>
        <v>0.28574710857980079</v>
      </c>
    </row>
    <row r="4262" spans="20:30" x14ac:dyDescent="0.2">
      <c r="T4262" s="400" t="s">
        <v>36</v>
      </c>
      <c r="U4262" s="413">
        <v>61435</v>
      </c>
      <c r="V4262" s="406">
        <v>1.0565495193182893E-2</v>
      </c>
      <c r="W4262" s="406">
        <v>1.0564692600498022E-2</v>
      </c>
      <c r="X4262" s="407">
        <f t="shared" si="140"/>
        <v>8.0259268487106739E-3</v>
      </c>
      <c r="Z4262" s="400" t="s">
        <v>36</v>
      </c>
      <c r="AA4262" s="413">
        <v>61435</v>
      </c>
      <c r="AB4262" s="406">
        <v>1.0616269042442813E-2</v>
      </c>
      <c r="AC4262" s="406">
        <v>1.0587682906186632E-2</v>
      </c>
      <c r="AD4262" s="407">
        <f t="shared" si="141"/>
        <v>0.28586136256180533</v>
      </c>
    </row>
    <row r="4263" spans="20:30" x14ac:dyDescent="0.2">
      <c r="T4263" s="400" t="s">
        <v>36</v>
      </c>
      <c r="U4263" s="413">
        <v>61442</v>
      </c>
      <c r="V4263" s="406">
        <v>1.0563675183978608E-2</v>
      </c>
      <c r="W4263" s="406">
        <v>1.0562872021248833E-2</v>
      </c>
      <c r="X4263" s="407">
        <f t="shared" si="140"/>
        <v>8.0316272977470904E-3</v>
      </c>
      <c r="Z4263" s="400" t="s">
        <v>36</v>
      </c>
      <c r="AA4263" s="413">
        <v>61442</v>
      </c>
      <c r="AB4263" s="406">
        <v>1.0614477720906059E-2</v>
      </c>
      <c r="AC4263" s="406">
        <v>1.0585880252191402E-2</v>
      </c>
      <c r="AD4263" s="407">
        <f t="shared" si="141"/>
        <v>0.28597468714657359</v>
      </c>
    </row>
    <row r="4264" spans="20:30" x14ac:dyDescent="0.2">
      <c r="T4264" s="400" t="s">
        <v>36</v>
      </c>
      <c r="U4264" s="413">
        <v>61449</v>
      </c>
      <c r="V4264" s="406">
        <v>1.0561855162511562E-2</v>
      </c>
      <c r="W4264" s="406">
        <v>1.0561051455203516E-2</v>
      </c>
      <c r="X4264" s="407">
        <f t="shared" si="140"/>
        <v>8.0370730804607549E-3</v>
      </c>
      <c r="Z4264" s="400" t="s">
        <v>36</v>
      </c>
      <c r="AA4264" s="413">
        <v>61449</v>
      </c>
      <c r="AB4264" s="406">
        <v>1.0612686348072839E-2</v>
      </c>
      <c r="AC4264" s="406">
        <v>1.0584077640048367E-2</v>
      </c>
      <c r="AD4264" s="407">
        <f t="shared" si="141"/>
        <v>0.28608708024471796</v>
      </c>
    </row>
    <row r="4265" spans="20:30" x14ac:dyDescent="0.2">
      <c r="T4265" s="400" t="s">
        <v>36</v>
      </c>
      <c r="U4265" s="413">
        <v>61456</v>
      </c>
      <c r="V4265" s="406">
        <v>1.0560035128758567E-2</v>
      </c>
      <c r="W4265" s="406">
        <v>1.0559230902280847E-2</v>
      </c>
      <c r="X4265" s="407">
        <f t="shared" si="140"/>
        <v>8.0422647772034062E-3</v>
      </c>
      <c r="Z4265" s="400" t="s">
        <v>36</v>
      </c>
      <c r="AA4265" s="413">
        <v>61456</v>
      </c>
      <c r="AB4265" s="406">
        <v>1.0610894923827097E-2</v>
      </c>
      <c r="AC4265" s="406">
        <v>1.0582275069734349E-2</v>
      </c>
      <c r="AD4265" s="407">
        <f t="shared" si="141"/>
        <v>0.28619854092748476</v>
      </c>
    </row>
    <row r="4266" spans="20:30" x14ac:dyDescent="0.2">
      <c r="T4266" s="400" t="s">
        <v>36</v>
      </c>
      <c r="U4266" s="413">
        <v>61463</v>
      </c>
      <c r="V4266" s="406">
        <v>1.0558215082661493E-2</v>
      </c>
      <c r="W4266" s="406">
        <v>1.0557410362538773E-2</v>
      </c>
      <c r="X4266" s="407">
        <f t="shared" si="140"/>
        <v>8.0472012272021776E-3</v>
      </c>
      <c r="Z4266" s="400" t="s">
        <v>36</v>
      </c>
      <c r="AA4266" s="413">
        <v>61463</v>
      </c>
      <c r="AB4266" s="406">
        <v>1.0609103447983022E-2</v>
      </c>
      <c r="AC4266" s="406">
        <v>1.0580472541237651E-2</v>
      </c>
      <c r="AD4266" s="407">
        <f t="shared" si="141"/>
        <v>0.28630906745371471</v>
      </c>
    </row>
    <row r="4267" spans="20:30" x14ac:dyDescent="0.2">
      <c r="T4267" s="400" t="s">
        <v>36</v>
      </c>
      <c r="U4267" s="413">
        <v>61470</v>
      </c>
      <c r="V4267" s="406">
        <v>1.0556395024185688E-2</v>
      </c>
      <c r="W4267" s="406">
        <v>1.0555589835954249E-2</v>
      </c>
      <c r="X4267" s="407">
        <f t="shared" si="140"/>
        <v>8.0518823143867213E-3</v>
      </c>
      <c r="Z4267" s="400" t="s">
        <v>36</v>
      </c>
      <c r="AA4267" s="413">
        <v>61470</v>
      </c>
      <c r="AB4267" s="406">
        <v>1.0607311920378271E-2</v>
      </c>
      <c r="AC4267" s="406">
        <v>1.0578670054604875E-2</v>
      </c>
      <c r="AD4267" s="407">
        <f t="shared" si="141"/>
        <v>0.28641865773396807</v>
      </c>
    </row>
    <row r="4268" spans="20:30" x14ac:dyDescent="0.2">
      <c r="T4268" s="400" t="s">
        <v>36</v>
      </c>
      <c r="U4268" s="413">
        <v>61477</v>
      </c>
      <c r="V4268" s="406">
        <v>1.055457495330781E-2</v>
      </c>
      <c r="W4268" s="406">
        <v>1.0553769322538762E-2</v>
      </c>
      <c r="X4268" s="407">
        <f t="shared" si="140"/>
        <v>8.0563076904766051E-3</v>
      </c>
      <c r="Z4268" s="400" t="s">
        <v>36</v>
      </c>
      <c r="AA4268" s="413">
        <v>61477</v>
      </c>
      <c r="AB4268" s="406">
        <v>1.0605520340873429E-2</v>
      </c>
      <c r="AC4268" s="406">
        <v>1.0576867609789473E-2</v>
      </c>
      <c r="AD4268" s="407">
        <f t="shared" si="141"/>
        <v>0.28652731083956062</v>
      </c>
    </row>
    <row r="4269" spans="20:30" x14ac:dyDescent="0.2">
      <c r="T4269" s="400" t="s">
        <v>36</v>
      </c>
      <c r="U4269" s="413">
        <v>61485</v>
      </c>
      <c r="V4269" s="406">
        <v>1.0552624863383634E-2</v>
      </c>
      <c r="W4269" s="406">
        <v>1.0551818787204537E-2</v>
      </c>
      <c r="X4269" s="407">
        <f t="shared" si="140"/>
        <v>8.0607617909678186E-3</v>
      </c>
      <c r="Z4269" s="400" t="s">
        <v>36</v>
      </c>
      <c r="AA4269" s="413">
        <v>61485</v>
      </c>
      <c r="AB4269" s="406">
        <v>1.0603600732938244E-2</v>
      </c>
      <c r="AC4269" s="406">
        <v>1.0574936465901963E-2</v>
      </c>
      <c r="AD4269" s="407">
        <f t="shared" si="141"/>
        <v>0.28664267036281399</v>
      </c>
    </row>
    <row r="4270" spans="20:30" x14ac:dyDescent="0.2">
      <c r="T4270" s="400" t="s">
        <v>36</v>
      </c>
      <c r="U4270" s="413">
        <v>61492</v>
      </c>
      <c r="V4270" s="406">
        <v>1.0550674759448184E-2</v>
      </c>
      <c r="W4270" s="406">
        <v>1.0549868266675359E-2</v>
      </c>
      <c r="X4270" s="407">
        <f t="shared" si="140"/>
        <v>8.0649277282504594E-3</v>
      </c>
      <c r="Z4270" s="400" t="s">
        <v>36</v>
      </c>
      <c r="AA4270" s="413">
        <v>61492</v>
      </c>
      <c r="AB4270" s="406">
        <v>1.0601681066369726E-2</v>
      </c>
      <c r="AC4270" s="406">
        <v>1.0573005368959231E-2</v>
      </c>
      <c r="AD4270" s="407">
        <f t="shared" si="141"/>
        <v>0.28675697410494516</v>
      </c>
    </row>
    <row r="4271" spans="20:30" x14ac:dyDescent="0.2">
      <c r="T4271" s="400" t="s">
        <v>36</v>
      </c>
      <c r="U4271" s="413">
        <v>61499</v>
      </c>
      <c r="V4271" s="406">
        <v>1.0548854649288945E-2</v>
      </c>
      <c r="W4271" s="406">
        <v>1.0548047794603548E-2</v>
      </c>
      <c r="X4271" s="407">
        <f t="shared" si="140"/>
        <v>8.0685468539787308E-3</v>
      </c>
      <c r="Z4271" s="400" t="s">
        <v>36</v>
      </c>
      <c r="AA4271" s="413">
        <v>61499</v>
      </c>
      <c r="AB4271" s="406">
        <v>1.0599889322670822E-2</v>
      </c>
      <c r="AC4271" s="406">
        <v>1.0571203055657815E-2</v>
      </c>
      <c r="AD4271" s="407">
        <f t="shared" si="141"/>
        <v>0.28686267013007183</v>
      </c>
    </row>
    <row r="4272" spans="20:30" x14ac:dyDescent="0.2">
      <c r="T4272" s="400" t="s">
        <v>36</v>
      </c>
      <c r="U4272" s="413">
        <v>61506</v>
      </c>
      <c r="V4272" s="406">
        <v>1.0547034526588462E-2</v>
      </c>
      <c r="W4272" s="406">
        <v>1.0546227335712508E-2</v>
      </c>
      <c r="X4272" s="407">
        <f t="shared" si="140"/>
        <v>8.0719087595416961E-3</v>
      </c>
      <c r="Z4272" s="400" t="s">
        <v>36</v>
      </c>
      <c r="AA4272" s="413">
        <v>61506</v>
      </c>
      <c r="AB4272" s="406">
        <v>1.0598097526375482E-2</v>
      </c>
      <c r="AC4272" s="406">
        <v>1.0569400784208736E-2</v>
      </c>
      <c r="AD4272" s="407">
        <f t="shared" si="141"/>
        <v>0.28696742166746392</v>
      </c>
    </row>
    <row r="4273" spans="20:30" x14ac:dyDescent="0.2">
      <c r="T4273" s="400" t="s">
        <v>36</v>
      </c>
      <c r="U4273" s="413">
        <v>61513</v>
      </c>
      <c r="V4273" s="406">
        <v>1.0545214391276968E-2</v>
      </c>
      <c r="W4273" s="406">
        <v>1.0544406889990513E-2</v>
      </c>
      <c r="X4273" s="407">
        <f t="shared" si="140"/>
        <v>8.0750128645529218E-3</v>
      </c>
      <c r="Z4273" s="400" t="s">
        <v>36</v>
      </c>
      <c r="AA4273" s="413">
        <v>61513</v>
      </c>
      <c r="AB4273" s="406">
        <v>1.0596305677367504E-2</v>
      </c>
      <c r="AC4273" s="406">
        <v>1.0567598554600268E-2</v>
      </c>
      <c r="AD4273" s="407">
        <f t="shared" si="141"/>
        <v>0.28707122767236692</v>
      </c>
    </row>
    <row r="4274" spans="20:30" x14ac:dyDescent="0.2">
      <c r="T4274" s="400" t="s">
        <v>36</v>
      </c>
      <c r="U4274" s="413">
        <v>61520</v>
      </c>
      <c r="V4274" s="406">
        <v>1.0543394243296485E-2</v>
      </c>
      <c r="W4274" s="406">
        <v>1.0542586457426017E-2</v>
      </c>
      <c r="X4274" s="407">
        <f t="shared" si="140"/>
        <v>8.0778587046789752E-3</v>
      </c>
      <c r="Z4274" s="400" t="s">
        <v>36</v>
      </c>
      <c r="AA4274" s="413">
        <v>61520</v>
      </c>
      <c r="AB4274" s="406">
        <v>1.0594513775461226E-2</v>
      </c>
      <c r="AC4274" s="406">
        <v>1.0565796366832478E-2</v>
      </c>
      <c r="AD4274" s="407">
        <f t="shared" si="141"/>
        <v>0.28717408628748176</v>
      </c>
    </row>
    <row r="4275" spans="20:30" x14ac:dyDescent="0.2">
      <c r="T4275" s="400" t="s">
        <v>36</v>
      </c>
      <c r="U4275" s="413">
        <v>61527</v>
      </c>
      <c r="V4275" s="406">
        <v>1.054157408264695E-2</v>
      </c>
      <c r="W4275" s="406">
        <v>1.0540766038007351E-2</v>
      </c>
      <c r="X4275" s="407">
        <f t="shared" si="140"/>
        <v>8.080446395990204E-3</v>
      </c>
      <c r="Z4275" s="400" t="s">
        <v>36</v>
      </c>
      <c r="AA4275" s="413">
        <v>61527</v>
      </c>
      <c r="AB4275" s="406">
        <v>1.059272182049408E-2</v>
      </c>
      <c r="AC4275" s="406">
        <v>1.0563994220916917E-2</v>
      </c>
      <c r="AD4275" s="407">
        <f t="shared" si="141"/>
        <v>0.28727599577163188</v>
      </c>
    </row>
    <row r="4276" spans="20:30" x14ac:dyDescent="0.2">
      <c r="T4276" s="400" t="s">
        <v>36</v>
      </c>
      <c r="U4276" s="413">
        <v>61534</v>
      </c>
      <c r="V4276" s="406">
        <v>1.0539753909281965E-2</v>
      </c>
      <c r="W4276" s="406">
        <v>1.0538945631780979E-2</v>
      </c>
      <c r="X4276" s="407">
        <f t="shared" si="140"/>
        <v>8.0827750098544371E-3</v>
      </c>
      <c r="Z4276" s="400" t="s">
        <v>36</v>
      </c>
      <c r="AA4276" s="413">
        <v>61534</v>
      </c>
      <c r="AB4276" s="406">
        <v>1.0590929812338404E-2</v>
      </c>
      <c r="AC4276" s="406">
        <v>1.0562192116865226E-2</v>
      </c>
      <c r="AD4276" s="407">
        <f t="shared" si="141"/>
        <v>0.28737695473178215</v>
      </c>
    </row>
    <row r="4277" spans="20:30" x14ac:dyDescent="0.2">
      <c r="T4277" s="400" t="s">
        <v>36</v>
      </c>
      <c r="U4277" s="413">
        <v>61541</v>
      </c>
      <c r="V4277" s="406">
        <v>1.0537933723143458E-2</v>
      </c>
      <c r="W4277" s="406">
        <v>1.0537125238700441E-2</v>
      </c>
      <c r="X4277" s="407">
        <f t="shared" si="140"/>
        <v>8.0848444301666322E-3</v>
      </c>
      <c r="Z4277" s="400" t="s">
        <v>36</v>
      </c>
      <c r="AA4277" s="413">
        <v>61541</v>
      </c>
      <c r="AB4277" s="406">
        <v>1.0589137750785233E-2</v>
      </c>
      <c r="AC4277" s="406">
        <v>1.0560390054654166E-2</v>
      </c>
      <c r="AD4277" s="407">
        <f t="shared" si="141"/>
        <v>0.28747696131066824</v>
      </c>
    </row>
    <row r="4278" spans="20:30" x14ac:dyDescent="0.2">
      <c r="T4278" s="400" t="s">
        <v>36</v>
      </c>
      <c r="U4278" s="413">
        <v>61548</v>
      </c>
      <c r="V4278" s="406">
        <v>1.0536113524208275E-2</v>
      </c>
      <c r="W4278" s="406">
        <v>1.0535304858789018E-2</v>
      </c>
      <c r="X4278" s="407">
        <f t="shared" si="140"/>
        <v>8.0866541925760094E-3</v>
      </c>
      <c r="Z4278" s="400" t="s">
        <v>36</v>
      </c>
      <c r="AA4278" s="413">
        <v>61548</v>
      </c>
      <c r="AB4278" s="406">
        <v>1.0587345635695329E-2</v>
      </c>
      <c r="AC4278" s="406">
        <v>1.0558588034283799E-2</v>
      </c>
      <c r="AD4278" s="407">
        <f t="shared" si="141"/>
        <v>0.28757601411530731</v>
      </c>
    </row>
    <row r="4279" spans="20:30" x14ac:dyDescent="0.2">
      <c r="T4279" s="400" t="s">
        <v>36</v>
      </c>
      <c r="U4279" s="413">
        <v>61555</v>
      </c>
      <c r="V4279" s="406">
        <v>1.0534293312441562E-2</v>
      </c>
      <c r="W4279" s="406">
        <v>1.0533484492046675E-2</v>
      </c>
      <c r="X4279" s="407">
        <f t="shared" si="140"/>
        <v>8.0882039488715252E-3</v>
      </c>
      <c r="Z4279" s="400" t="s">
        <v>36</v>
      </c>
      <c r="AA4279" s="413">
        <v>61555</v>
      </c>
      <c r="AB4279" s="406">
        <v>1.058555346694098E-2</v>
      </c>
      <c r="AC4279" s="406">
        <v>1.0556786055788924E-2</v>
      </c>
      <c r="AD4279" s="407">
        <f t="shared" si="141"/>
        <v>0.28767411152055833</v>
      </c>
    </row>
    <row r="4280" spans="20:30" x14ac:dyDescent="0.2">
      <c r="T4280" s="400" t="s">
        <v>36</v>
      </c>
      <c r="U4280" s="413">
        <v>61562</v>
      </c>
      <c r="V4280" s="406">
        <v>1.0532473087785283E-2</v>
      </c>
      <c r="W4280" s="406">
        <v>1.0531664138461811E-2</v>
      </c>
      <c r="X4280" s="407">
        <f t="shared" si="140"/>
        <v>8.0894932347197468E-3</v>
      </c>
      <c r="Z4280" s="400" t="s">
        <v>36</v>
      </c>
      <c r="AA4280" s="413">
        <v>61562</v>
      </c>
      <c r="AB4280" s="406">
        <v>1.0583761244301639E-2</v>
      </c>
      <c r="AC4280" s="406">
        <v>1.0554984119134721E-2</v>
      </c>
      <c r="AD4280" s="407">
        <f t="shared" si="141"/>
        <v>0.28777125166917428</v>
      </c>
    </row>
    <row r="4281" spans="20:30" x14ac:dyDescent="0.2">
      <c r="T4281" s="400" t="s">
        <v>36</v>
      </c>
      <c r="U4281" s="413">
        <v>61569</v>
      </c>
      <c r="V4281" s="406">
        <v>1.0530652850216279E-2</v>
      </c>
      <c r="W4281" s="406">
        <v>1.0529843798034485E-2</v>
      </c>
      <c r="X4281" s="407">
        <f t="shared" si="140"/>
        <v>8.0905218179452842E-3</v>
      </c>
      <c r="Z4281" s="400" t="s">
        <v>36</v>
      </c>
      <c r="AA4281" s="413">
        <v>61569</v>
      </c>
      <c r="AB4281" s="406">
        <v>1.058196896767289E-2</v>
      </c>
      <c r="AC4281" s="406">
        <v>1.0553182224344471E-2</v>
      </c>
      <c r="AD4281" s="407">
        <f t="shared" si="141"/>
        <v>0.28786743328419045</v>
      </c>
    </row>
    <row r="4282" spans="20:30" x14ac:dyDescent="0.2">
      <c r="T4282" s="400" t="s">
        <v>36</v>
      </c>
      <c r="U4282" s="413">
        <v>61576</v>
      </c>
      <c r="V4282" s="406">
        <v>1.0528832599711152E-2</v>
      </c>
      <c r="W4282" s="406">
        <v>1.0528023470776124E-2</v>
      </c>
      <c r="X4282" s="407">
        <f t="shared" si="140"/>
        <v>8.0912893502850525E-3</v>
      </c>
      <c r="Z4282" s="400" t="s">
        <v>36</v>
      </c>
      <c r="AA4282" s="413">
        <v>61576</v>
      </c>
      <c r="AB4282" s="406">
        <v>1.0580176636857222E-2</v>
      </c>
      <c r="AC4282" s="406">
        <v>1.0551380371406391E-2</v>
      </c>
      <c r="AD4282" s="407">
        <f t="shared" si="141"/>
        <v>0.28796265450830794</v>
      </c>
    </row>
    <row r="4283" spans="20:30" x14ac:dyDescent="0.2">
      <c r="T4283" s="400" t="s">
        <v>36</v>
      </c>
      <c r="U4283" s="413">
        <v>61583</v>
      </c>
      <c r="V4283" s="406">
        <v>1.0527012336200438E-2</v>
      </c>
      <c r="W4283" s="406">
        <v>1.0526203156686913E-2</v>
      </c>
      <c r="X4283" s="407">
        <f t="shared" si="140"/>
        <v>8.0917951352475759E-3</v>
      </c>
      <c r="Z4283" s="400" t="s">
        <v>36</v>
      </c>
      <c r="AA4283" s="413">
        <v>61583</v>
      </c>
      <c r="AB4283" s="406">
        <v>1.057838425172713E-2</v>
      </c>
      <c r="AC4283" s="406">
        <v>1.0549578560343878E-2</v>
      </c>
      <c r="AD4283" s="407">
        <f t="shared" si="141"/>
        <v>0.28805691383252535</v>
      </c>
    </row>
    <row r="4284" spans="20:30" x14ac:dyDescent="0.2">
      <c r="T4284" s="400" t="s">
        <v>36</v>
      </c>
      <c r="U4284" s="413">
        <v>61590</v>
      </c>
      <c r="V4284" s="406">
        <v>1.0525192059684078E-2</v>
      </c>
      <c r="W4284" s="406">
        <v>1.0524382855766791E-2</v>
      </c>
      <c r="X4284" s="407">
        <f t="shared" si="140"/>
        <v>8.0920391728675489E-3</v>
      </c>
      <c r="Z4284" s="400" t="s">
        <v>36</v>
      </c>
      <c r="AA4284" s="413">
        <v>61590</v>
      </c>
      <c r="AB4284" s="406">
        <v>1.0576591812120046E-2</v>
      </c>
      <c r="AC4284" s="406">
        <v>1.0547776791110446E-2</v>
      </c>
      <c r="AD4284" s="407">
        <f t="shared" si="141"/>
        <v>0.2881502100960005</v>
      </c>
    </row>
    <row r="4285" spans="20:30" x14ac:dyDescent="0.2">
      <c r="T4285" s="400" t="s">
        <v>36</v>
      </c>
      <c r="U4285" s="413">
        <v>61597</v>
      </c>
      <c r="V4285" s="406">
        <v>1.0523371770080817E-2</v>
      </c>
      <c r="W4285" s="406">
        <v>1.0522562567992545E-2</v>
      </c>
      <c r="X4285" s="407">
        <f t="shared" si="140"/>
        <v>8.0920208827238438E-3</v>
      </c>
      <c r="Z4285" s="400" t="s">
        <v>36</v>
      </c>
      <c r="AA4285" s="413">
        <v>61597</v>
      </c>
      <c r="AB4285" s="406">
        <v>1.0574799317827028E-2</v>
      </c>
      <c r="AC4285" s="406">
        <v>1.0545975063764142E-2</v>
      </c>
      <c r="AD4285" s="407">
        <f t="shared" si="141"/>
        <v>0.28824254062885524</v>
      </c>
    </row>
    <row r="4286" spans="20:30" x14ac:dyDescent="0.2">
      <c r="T4286" s="400" t="s">
        <v>36</v>
      </c>
      <c r="U4286" s="413">
        <v>61604</v>
      </c>
      <c r="V4286" s="406">
        <v>1.0521551467355891E-2</v>
      </c>
      <c r="W4286" s="406">
        <v>1.052074229339906E-2</v>
      </c>
      <c r="X4286" s="407">
        <f t="shared" si="140"/>
        <v>8.0917395683076376E-3</v>
      </c>
      <c r="Z4286" s="400" t="s">
        <v>36</v>
      </c>
      <c r="AA4286" s="413">
        <v>61604</v>
      </c>
      <c r="AB4286" s="406">
        <v>1.0573006768743665E-2</v>
      </c>
      <c r="AC4286" s="406">
        <v>1.0544173378281813E-2</v>
      </c>
      <c r="AD4286" s="407">
        <f t="shared" si="141"/>
        <v>0.28833390461852765</v>
      </c>
    </row>
    <row r="4287" spans="20:30" x14ac:dyDescent="0.2">
      <c r="T4287" s="400" t="s">
        <v>36</v>
      </c>
      <c r="U4287" s="413">
        <v>61611</v>
      </c>
      <c r="V4287" s="406">
        <v>1.0519731151520724E-2</v>
      </c>
      <c r="W4287" s="406">
        <v>1.0518922031962939E-2</v>
      </c>
      <c r="X4287" s="407">
        <f t="shared" si="140"/>
        <v>8.091195577847321E-3</v>
      </c>
      <c r="Z4287" s="400" t="s">
        <v>36</v>
      </c>
      <c r="AA4287" s="413">
        <v>61611</v>
      </c>
      <c r="AB4287" s="406">
        <v>1.0571214164672443E-2</v>
      </c>
      <c r="AC4287" s="406">
        <v>1.0542371734651669E-2</v>
      </c>
      <c r="AD4287" s="407">
        <f t="shared" si="141"/>
        <v>0.28842430020773607</v>
      </c>
    </row>
    <row r="4288" spans="20:30" x14ac:dyDescent="0.2">
      <c r="T4288" s="400" t="s">
        <v>36</v>
      </c>
      <c r="U4288" s="413">
        <v>61618</v>
      </c>
      <c r="V4288" s="406">
        <v>1.0517910822494246E-2</v>
      </c>
      <c r="W4288" s="406">
        <v>1.0517101783707582E-2</v>
      </c>
      <c r="X4288" s="407">
        <f t="shared" si="140"/>
        <v>8.090387866640375E-3</v>
      </c>
      <c r="Z4288" s="400" t="s">
        <v>36</v>
      </c>
      <c r="AA4288" s="413">
        <v>61618</v>
      </c>
      <c r="AB4288" s="406">
        <v>1.0569421505509075E-2</v>
      </c>
      <c r="AC4288" s="406">
        <v>1.0540570132885512E-2</v>
      </c>
      <c r="AD4288" s="407">
        <f t="shared" si="141"/>
        <v>0.28851372623562088</v>
      </c>
    </row>
    <row r="4289" spans="20:30" x14ac:dyDescent="0.2">
      <c r="T4289" s="400" t="s">
        <v>36</v>
      </c>
      <c r="U4289" s="413">
        <v>61625</v>
      </c>
      <c r="V4289" s="406">
        <v>1.0516090480241573E-2</v>
      </c>
      <c r="W4289" s="406">
        <v>1.0515281548598109E-2</v>
      </c>
      <c r="X4289" s="407">
        <f t="shared" si="140"/>
        <v>8.0893164346347579E-3</v>
      </c>
      <c r="Z4289" s="400" t="s">
        <v>36</v>
      </c>
      <c r="AA4289" s="413">
        <v>61625</v>
      </c>
      <c r="AB4289" s="406">
        <v>1.0567628791021339E-2</v>
      </c>
      <c r="AC4289" s="406">
        <v>1.0538768573006495E-2</v>
      </c>
      <c r="AD4289" s="407">
        <f t="shared" si="141"/>
        <v>0.28860218014844369</v>
      </c>
    </row>
    <row r="4290" spans="20:30" x14ac:dyDescent="0.2">
      <c r="T4290" s="400" t="s">
        <v>36</v>
      </c>
      <c r="U4290" s="413">
        <v>61632</v>
      </c>
      <c r="V4290" s="406">
        <v>1.0514270124739487E-2</v>
      </c>
      <c r="W4290" s="406">
        <v>1.0513461326657732E-2</v>
      </c>
      <c r="X4290" s="407">
        <f t="shared" si="140"/>
        <v>8.0879808175490786E-3</v>
      </c>
      <c r="Z4290" s="400" t="s">
        <v>36</v>
      </c>
      <c r="AA4290" s="413">
        <v>61632</v>
      </c>
      <c r="AB4290" s="406">
        <v>1.0565836021104771E-2</v>
      </c>
      <c r="AC4290" s="406">
        <v>1.0536967054991409E-2</v>
      </c>
      <c r="AD4290" s="407">
        <f t="shared" si="141"/>
        <v>0.28868966113362526</v>
      </c>
    </row>
    <row r="4291" spans="20:30" x14ac:dyDescent="0.2">
      <c r="T4291" s="400" t="s">
        <v>36</v>
      </c>
      <c r="U4291" s="413">
        <v>61639</v>
      </c>
      <c r="V4291" s="406">
        <v>1.0512449755930011E-2</v>
      </c>
      <c r="W4291" s="406">
        <v>1.0511641117898122E-2</v>
      </c>
      <c r="X4291" s="407">
        <f t="shared" si="140"/>
        <v>8.0863803188918615E-3</v>
      </c>
      <c r="Z4291" s="400" t="s">
        <v>36</v>
      </c>
      <c r="AA4291" s="413">
        <v>61639</v>
      </c>
      <c r="AB4291" s="406">
        <v>1.0564043195573703E-2</v>
      </c>
      <c r="AC4291" s="406">
        <v>1.053516557884032E-2</v>
      </c>
      <c r="AD4291" s="407">
        <f t="shared" si="141"/>
        <v>0.28877616733383182</v>
      </c>
    </row>
    <row r="4292" spans="20:30" x14ac:dyDescent="0.2">
      <c r="T4292" s="400" t="s">
        <v>36</v>
      </c>
      <c r="U4292" s="413">
        <v>61646</v>
      </c>
      <c r="V4292" s="406">
        <v>1.0510629373801355E-2</v>
      </c>
      <c r="W4292" s="406">
        <v>1.0509820922295883E-2</v>
      </c>
      <c r="X4292" s="407">
        <f t="shared" si="140"/>
        <v>8.0845150547161071E-3</v>
      </c>
      <c r="Z4292" s="400" t="s">
        <v>36</v>
      </c>
      <c r="AA4292" s="413">
        <v>61646</v>
      </c>
      <c r="AB4292" s="406">
        <v>1.0562250314277051E-2</v>
      </c>
      <c r="AC4292" s="406">
        <v>1.0533364144541441E-2</v>
      </c>
      <c r="AD4292" s="407">
        <f t="shared" si="141"/>
        <v>0.28886169735609785</v>
      </c>
    </row>
    <row r="4293" spans="20:30" x14ac:dyDescent="0.2">
      <c r="T4293" s="400" t="s">
        <v>36</v>
      </c>
      <c r="U4293" s="413">
        <v>61653</v>
      </c>
      <c r="V4293" s="406">
        <v>1.0508808978295661E-2</v>
      </c>
      <c r="W4293" s="406">
        <v>1.0508000739839594E-2</v>
      </c>
      <c r="X4293" s="407">
        <f t="shared" si="140"/>
        <v>8.0823845606710354E-3</v>
      </c>
      <c r="Z4293" s="400" t="s">
        <v>36</v>
      </c>
      <c r="AA4293" s="413">
        <v>61653</v>
      </c>
      <c r="AB4293" s="406">
        <v>1.0560457377052489E-2</v>
      </c>
      <c r="AC4293" s="406">
        <v>1.0531562752141392E-2</v>
      </c>
      <c r="AD4293" s="407">
        <f t="shared" si="141"/>
        <v>0.28894624911096622</v>
      </c>
    </row>
    <row r="4294" spans="20:30" x14ac:dyDescent="0.2">
      <c r="T4294" s="400" t="s">
        <v>36</v>
      </c>
      <c r="U4294" s="413">
        <v>61660</v>
      </c>
      <c r="V4294" s="406">
        <v>1.050698856936644E-2</v>
      </c>
      <c r="W4294" s="406">
        <v>1.0506180570587231E-2</v>
      </c>
      <c r="X4294" s="407">
        <f t="shared" si="140"/>
        <v>8.0799877920888219E-3</v>
      </c>
      <c r="Z4294" s="400" t="s">
        <v>36</v>
      </c>
      <c r="AA4294" s="413">
        <v>61660</v>
      </c>
      <c r="AB4294" s="406">
        <v>1.0558664383737443E-2</v>
      </c>
      <c r="AC4294" s="406">
        <v>1.0529761401605289E-2</v>
      </c>
      <c r="AD4294" s="407">
        <f t="shared" si="141"/>
        <v>0.2890298213215417</v>
      </c>
    </row>
    <row r="4295" spans="20:30" x14ac:dyDescent="0.2">
      <c r="T4295" s="400" t="s">
        <v>36</v>
      </c>
      <c r="U4295" s="413">
        <v>61667</v>
      </c>
      <c r="V4295" s="406">
        <v>1.0505168147002078E-2</v>
      </c>
      <c r="W4295" s="406">
        <v>1.0504360414469149E-2</v>
      </c>
      <c r="X4295" s="407">
        <f t="shared" si="140"/>
        <v>8.077325329286511E-3</v>
      </c>
      <c r="Z4295" s="400" t="s">
        <v>36</v>
      </c>
      <c r="AA4295" s="413">
        <v>61667</v>
      </c>
      <c r="AB4295" s="406">
        <v>1.0556871334169408E-2</v>
      </c>
      <c r="AC4295" s="406">
        <v>1.0527960092944747E-2</v>
      </c>
      <c r="AD4295" s="407">
        <f t="shared" si="141"/>
        <v>0.28911241224661294</v>
      </c>
    </row>
    <row r="4296" spans="20:30" x14ac:dyDescent="0.2">
      <c r="T4296" s="400" t="s">
        <v>36</v>
      </c>
      <c r="U4296" s="413">
        <v>61674</v>
      </c>
      <c r="V4296" s="406">
        <v>1.0503347711156148E-2</v>
      </c>
      <c r="W4296" s="406">
        <v>1.0502540271520174E-2</v>
      </c>
      <c r="X4296" s="407">
        <f t="shared" ref="X4296:X4359" si="142">(V4296-W4296)*10000</f>
        <v>8.0743963597369739E-3</v>
      </c>
      <c r="Z4296" s="400" t="s">
        <v>36</v>
      </c>
      <c r="AA4296" s="413">
        <v>61674</v>
      </c>
      <c r="AB4296" s="406">
        <v>1.0555078228209086E-2</v>
      </c>
      <c r="AC4296" s="406">
        <v>1.0526158826171377E-2</v>
      </c>
      <c r="AD4296" s="407">
        <f t="shared" ref="AD4296:AD4359" si="143">(AB4296-AC4296)*10000</f>
        <v>0.28919402037709196</v>
      </c>
    </row>
    <row r="4297" spans="20:30" x14ac:dyDescent="0.2">
      <c r="T4297" s="400" t="s">
        <v>36</v>
      </c>
      <c r="U4297" s="413">
        <v>61681</v>
      </c>
      <c r="V4297" s="406">
        <v>1.050152726177061E-2</v>
      </c>
      <c r="W4297" s="406">
        <v>1.0500720141751914E-2</v>
      </c>
      <c r="X4297" s="407">
        <f t="shared" si="142"/>
        <v>8.0712001869660821E-3</v>
      </c>
      <c r="Z4297" s="400" t="s">
        <v>36</v>
      </c>
      <c r="AA4297" s="413">
        <v>61681</v>
      </c>
      <c r="AB4297" s="406">
        <v>1.0553285065670754E-2</v>
      </c>
      <c r="AC4297" s="406">
        <v>1.052435760125036E-2</v>
      </c>
      <c r="AD4297" s="407">
        <f t="shared" si="143"/>
        <v>0.28927464420394278</v>
      </c>
    </row>
    <row r="4298" spans="20:30" x14ac:dyDescent="0.2">
      <c r="T4298" s="400" t="s">
        <v>36</v>
      </c>
      <c r="U4298" s="413">
        <v>61688</v>
      </c>
      <c r="V4298" s="406">
        <v>1.0499706798833858E-2</v>
      </c>
      <c r="W4298" s="406">
        <v>1.0498900025152764E-2</v>
      </c>
      <c r="X4298" s="407">
        <f t="shared" si="142"/>
        <v>8.0677368109391412E-3</v>
      </c>
      <c r="Z4298" s="400" t="s">
        <v>36</v>
      </c>
      <c r="AA4298" s="413">
        <v>61688</v>
      </c>
      <c r="AB4298" s="406">
        <v>1.0551491846415118E-2</v>
      </c>
      <c r="AC4298" s="406">
        <v>1.052255641823974E-2</v>
      </c>
      <c r="AD4298" s="407">
        <f t="shared" si="143"/>
        <v>0.28935428175377864</v>
      </c>
    </row>
    <row r="4299" spans="20:30" x14ac:dyDescent="0.2">
      <c r="T4299" s="400" t="s">
        <v>36</v>
      </c>
      <c r="U4299" s="413">
        <v>61695</v>
      </c>
      <c r="V4299" s="406">
        <v>1.0497886322287849E-2</v>
      </c>
      <c r="W4299" s="406">
        <v>1.0497079921699508E-2</v>
      </c>
      <c r="X4299" s="407">
        <f t="shared" si="142"/>
        <v>8.0640058834104134E-3</v>
      </c>
      <c r="Z4299" s="400" t="s">
        <v>36</v>
      </c>
      <c r="AA4299" s="413">
        <v>61695</v>
      </c>
      <c r="AB4299" s="406">
        <v>1.054969857026806E-2</v>
      </c>
      <c r="AC4299" s="406">
        <v>1.0520755277093089E-2</v>
      </c>
      <c r="AD4299" s="407">
        <f t="shared" si="143"/>
        <v>0.28943293174970436</v>
      </c>
    </row>
    <row r="4300" spans="20:30" x14ac:dyDescent="0.2">
      <c r="T4300" s="400" t="s">
        <v>36</v>
      </c>
      <c r="U4300" s="413">
        <v>61702</v>
      </c>
      <c r="V4300" s="406">
        <v>1.0496065832097763E-2</v>
      </c>
      <c r="W4300" s="406">
        <v>1.0495259831438579E-2</v>
      </c>
      <c r="X4300" s="407">
        <f t="shared" si="142"/>
        <v>8.0600065918354225E-3</v>
      </c>
      <c r="Z4300" s="400" t="s">
        <v>36</v>
      </c>
      <c r="AA4300" s="413">
        <v>61702</v>
      </c>
      <c r="AB4300" s="406">
        <v>1.0547905237078676E-2</v>
      </c>
      <c r="AC4300" s="406">
        <v>1.0518954177822021E-2</v>
      </c>
      <c r="AD4300" s="407">
        <f t="shared" si="143"/>
        <v>0.28951059256654421</v>
      </c>
    </row>
    <row r="4301" spans="20:30" x14ac:dyDescent="0.2">
      <c r="T4301" s="400" t="s">
        <v>36</v>
      </c>
      <c r="U4301" s="413">
        <v>61709</v>
      </c>
      <c r="V4301" s="406">
        <v>1.0494245328263594E-2</v>
      </c>
      <c r="W4301" s="406">
        <v>1.0493439754335157E-2</v>
      </c>
      <c r="X4301" s="407">
        <f t="shared" si="142"/>
        <v>8.0557392843731701E-3</v>
      </c>
      <c r="Z4301" s="400" t="s">
        <v>36</v>
      </c>
      <c r="AA4301" s="413">
        <v>61709</v>
      </c>
      <c r="AB4301" s="406">
        <v>1.0546111846684459E-2</v>
      </c>
      <c r="AC4301" s="406">
        <v>1.0517153120449752E-2</v>
      </c>
      <c r="AD4301" s="407">
        <f t="shared" si="143"/>
        <v>0.28958726234706855</v>
      </c>
    </row>
    <row r="4302" spans="20:30" x14ac:dyDescent="0.2">
      <c r="T4302" s="400" t="s">
        <v>36</v>
      </c>
      <c r="U4302" s="413">
        <v>61716</v>
      </c>
      <c r="V4302" s="406">
        <v>1.0492424810669332E-2</v>
      </c>
      <c r="W4302" s="406">
        <v>1.0491619690389302E-2</v>
      </c>
      <c r="X4302" s="407">
        <f t="shared" si="142"/>
        <v>8.0512028003028313E-3</v>
      </c>
      <c r="Z4302" s="400" t="s">
        <v>36</v>
      </c>
      <c r="AA4302" s="413">
        <v>61716</v>
      </c>
      <c r="AB4302" s="406">
        <v>1.0544318398934565E-2</v>
      </c>
      <c r="AC4302" s="406">
        <v>1.0515352104953137E-2</v>
      </c>
      <c r="AD4302" s="407">
        <f t="shared" si="143"/>
        <v>0.28966293981427804</v>
      </c>
    </row>
    <row r="4303" spans="20:30" x14ac:dyDescent="0.2">
      <c r="T4303" s="400" t="s">
        <v>36</v>
      </c>
      <c r="U4303" s="413">
        <v>61724</v>
      </c>
      <c r="V4303" s="406">
        <v>1.0490474240691364E-2</v>
      </c>
      <c r="W4303" s="406">
        <v>1.0489669636667148E-2</v>
      </c>
      <c r="X4303" s="407">
        <f t="shared" si="142"/>
        <v>8.0460402421614341E-3</v>
      </c>
      <c r="Z4303" s="400" t="s">
        <v>36</v>
      </c>
      <c r="AA4303" s="413">
        <v>61724</v>
      </c>
      <c r="AB4303" s="406">
        <v>1.0542396783176273E-2</v>
      </c>
      <c r="AC4303" s="406">
        <v>1.051342249250721E-2</v>
      </c>
      <c r="AD4303" s="407">
        <f t="shared" si="143"/>
        <v>0.28974290669062791</v>
      </c>
    </row>
    <row r="4304" spans="20:30" x14ac:dyDescent="0.2">
      <c r="T4304" s="400" t="s">
        <v>36</v>
      </c>
      <c r="U4304" s="413">
        <v>61731</v>
      </c>
      <c r="V4304" s="406">
        <v>1.0480319882320068E-2</v>
      </c>
      <c r="W4304" s="406">
        <v>1.0479516453721426E-2</v>
      </c>
      <c r="X4304" s="407">
        <f t="shared" si="142"/>
        <v>8.034285986415618E-3</v>
      </c>
      <c r="Z4304" s="400" t="s">
        <v>36</v>
      </c>
      <c r="AA4304" s="413">
        <v>61731</v>
      </c>
      <c r="AB4304" s="406">
        <v>1.0532230695077478E-2</v>
      </c>
      <c r="AC4304" s="406">
        <v>1.0503271188374201E-2</v>
      </c>
      <c r="AD4304" s="407">
        <f t="shared" si="143"/>
        <v>0.28959506703276838</v>
      </c>
    </row>
    <row r="4305" spans="20:30" x14ac:dyDescent="0.2">
      <c r="T4305" s="400" t="s">
        <v>36</v>
      </c>
      <c r="U4305" s="413">
        <v>61738</v>
      </c>
      <c r="V4305" s="406">
        <v>1.0458050900037019E-2</v>
      </c>
      <c r="W4305" s="406">
        <v>1.0457249576321659E-2</v>
      </c>
      <c r="X4305" s="407">
        <f t="shared" si="142"/>
        <v>8.0132371536000002E-3</v>
      </c>
      <c r="Z4305" s="400" t="s">
        <v>36</v>
      </c>
      <c r="AA4305" s="413">
        <v>61738</v>
      </c>
      <c r="AB4305" s="406">
        <v>1.0509887261901413E-2</v>
      </c>
      <c r="AC4305" s="406">
        <v>1.0480977037648028E-2</v>
      </c>
      <c r="AD4305" s="407">
        <f t="shared" si="143"/>
        <v>0.28910224253385008</v>
      </c>
    </row>
    <row r="4306" spans="20:30" x14ac:dyDescent="0.2">
      <c r="T4306" s="400" t="s">
        <v>36</v>
      </c>
      <c r="U4306" s="413">
        <v>61745</v>
      </c>
      <c r="V4306" s="406">
        <v>1.0456235299482133E-2</v>
      </c>
      <c r="W4306" s="406">
        <v>1.045543453965001E-2</v>
      </c>
      <c r="X4306" s="407">
        <f t="shared" si="142"/>
        <v>8.0075983212302138E-3</v>
      </c>
      <c r="Z4306" s="400" t="s">
        <v>36</v>
      </c>
      <c r="AA4306" s="413">
        <v>61745</v>
      </c>
      <c r="AB4306" s="406">
        <v>1.0508098475579777E-2</v>
      </c>
      <c r="AC4306" s="406">
        <v>1.0479181116025596E-2</v>
      </c>
      <c r="AD4306" s="407">
        <f t="shared" si="143"/>
        <v>0.28917359554181399</v>
      </c>
    </row>
    <row r="4307" spans="20:30" x14ac:dyDescent="0.2">
      <c r="T4307" s="400" t="s">
        <v>36</v>
      </c>
      <c r="U4307" s="413">
        <v>61752</v>
      </c>
      <c r="V4307" s="406">
        <v>1.0454419685054193E-2</v>
      </c>
      <c r="W4307" s="406">
        <v>1.045361951608835E-2</v>
      </c>
      <c r="X4307" s="407">
        <f t="shared" si="142"/>
        <v>8.0016896584350627E-3</v>
      </c>
      <c r="Z4307" s="400" t="s">
        <v>36</v>
      </c>
      <c r="AA4307" s="413">
        <v>61752</v>
      </c>
      <c r="AB4307" s="406">
        <v>1.0506309631214057E-2</v>
      </c>
      <c r="AC4307" s="406">
        <v>1.0477385236175935E-2</v>
      </c>
      <c r="AD4307" s="407">
        <f t="shared" si="143"/>
        <v>0.2892439503812162</v>
      </c>
    </row>
    <row r="4308" spans="20:30" x14ac:dyDescent="0.2">
      <c r="T4308" s="400" t="s">
        <v>36</v>
      </c>
      <c r="U4308" s="413">
        <v>61759</v>
      </c>
      <c r="V4308" s="406">
        <v>1.0452604056718419E-2</v>
      </c>
      <c r="W4308" s="406">
        <v>1.0451804505671352E-2</v>
      </c>
      <c r="X4308" s="407">
        <f t="shared" si="142"/>
        <v>7.9955104706659619E-3</v>
      </c>
      <c r="Z4308" s="400" t="s">
        <v>36</v>
      </c>
      <c r="AA4308" s="413">
        <v>61759</v>
      </c>
      <c r="AB4308" s="406">
        <v>1.0504520728665284E-2</v>
      </c>
      <c r="AC4308" s="406">
        <v>1.0475589398099E-2</v>
      </c>
      <c r="AD4308" s="407">
        <f t="shared" si="143"/>
        <v>0.28931330566283819</v>
      </c>
    </row>
    <row r="4309" spans="20:30" x14ac:dyDescent="0.2">
      <c r="T4309" s="400" t="s">
        <v>36</v>
      </c>
      <c r="U4309" s="413">
        <v>61766</v>
      </c>
      <c r="V4309" s="406">
        <v>1.0450788414428615E-2</v>
      </c>
      <c r="W4309" s="406">
        <v>1.0449989508387552E-2</v>
      </c>
      <c r="X4309" s="407">
        <f t="shared" si="142"/>
        <v>7.9890604106312713E-3</v>
      </c>
      <c r="Z4309" s="400" t="s">
        <v>36</v>
      </c>
      <c r="AA4309" s="413">
        <v>61766</v>
      </c>
      <c r="AB4309" s="406">
        <v>1.0502731767783076E-2</v>
      </c>
      <c r="AC4309" s="406">
        <v>1.0473793601806477E-2</v>
      </c>
      <c r="AD4309" s="407">
        <f t="shared" si="143"/>
        <v>0.28938165976599706</v>
      </c>
    </row>
    <row r="4310" spans="20:30" x14ac:dyDescent="0.2">
      <c r="T4310" s="400" t="s">
        <v>36</v>
      </c>
      <c r="U4310" s="413">
        <v>61773</v>
      </c>
      <c r="V4310" s="406">
        <v>1.0448972758138421E-2</v>
      </c>
      <c r="W4310" s="406">
        <v>1.0448174524236895E-2</v>
      </c>
      <c r="X4310" s="407">
        <f t="shared" si="142"/>
        <v>7.9823390152639062E-3</v>
      </c>
      <c r="Z4310" s="400" t="s">
        <v>36</v>
      </c>
      <c r="AA4310" s="413">
        <v>61773</v>
      </c>
      <c r="AB4310" s="406">
        <v>1.0500942748393739E-2</v>
      </c>
      <c r="AC4310" s="406">
        <v>1.0471997847286739E-2</v>
      </c>
      <c r="AD4310" s="407">
        <f t="shared" si="143"/>
        <v>0.28944901106999277</v>
      </c>
    </row>
    <row r="4311" spans="20:30" x14ac:dyDescent="0.2">
      <c r="T4311" s="400" t="s">
        <v>36</v>
      </c>
      <c r="U4311" s="413">
        <v>61780</v>
      </c>
      <c r="V4311" s="406">
        <v>1.0447157087836202E-2</v>
      </c>
      <c r="W4311" s="406">
        <v>1.0446359553219325E-2</v>
      </c>
      <c r="X4311" s="407">
        <f t="shared" si="142"/>
        <v>7.9753461687710747E-3</v>
      </c>
      <c r="Z4311" s="400" t="s">
        <v>36</v>
      </c>
      <c r="AA4311" s="413">
        <v>61780</v>
      </c>
      <c r="AB4311" s="406">
        <v>1.0499153670335142E-2</v>
      </c>
      <c r="AC4311" s="406">
        <v>1.0470202134574462E-2</v>
      </c>
      <c r="AD4311" s="407">
        <f t="shared" si="143"/>
        <v>0.28951535760679892</v>
      </c>
    </row>
    <row r="4312" spans="20:30" x14ac:dyDescent="0.2">
      <c r="T4312" s="400" t="s">
        <v>36</v>
      </c>
      <c r="U4312" s="413">
        <v>61787</v>
      </c>
      <c r="V4312" s="406">
        <v>1.0445341403464196E-2</v>
      </c>
      <c r="W4312" s="406">
        <v>1.044454459531181E-2</v>
      </c>
      <c r="X4312" s="407">
        <f t="shared" si="142"/>
        <v>7.9680815238611369E-3</v>
      </c>
      <c r="Z4312" s="400" t="s">
        <v>36</v>
      </c>
      <c r="AA4312" s="413">
        <v>61787</v>
      </c>
      <c r="AB4312" s="406">
        <v>1.0497364533456921E-2</v>
      </c>
      <c r="AC4312" s="406">
        <v>1.0468406463611888E-2</v>
      </c>
      <c r="AD4312" s="407">
        <f t="shared" si="143"/>
        <v>0.28958069845033341</v>
      </c>
    </row>
    <row r="4313" spans="20:30" x14ac:dyDescent="0.2">
      <c r="T4313" s="400" t="s">
        <v>36</v>
      </c>
      <c r="U4313" s="413">
        <v>61794</v>
      </c>
      <c r="V4313" s="406">
        <v>1.0443525704976055E-2</v>
      </c>
      <c r="W4313" s="406">
        <v>1.0442729650572186E-2</v>
      </c>
      <c r="X4313" s="407">
        <f t="shared" si="142"/>
        <v>7.9605440386938675E-3</v>
      </c>
      <c r="Z4313" s="400" t="s">
        <v>36</v>
      </c>
      <c r="AA4313" s="413">
        <v>61794</v>
      </c>
      <c r="AB4313" s="406">
        <v>1.0495575337585387E-2</v>
      </c>
      <c r="AC4313" s="406">
        <v>1.0466610834468433E-2</v>
      </c>
      <c r="AD4313" s="407">
        <f t="shared" si="143"/>
        <v>0.28964503116953727</v>
      </c>
    </row>
    <row r="4314" spans="20:30" x14ac:dyDescent="0.2">
      <c r="T4314" s="400" t="s">
        <v>36</v>
      </c>
      <c r="U4314" s="413">
        <v>61801</v>
      </c>
      <c r="V4314" s="406">
        <v>1.0441709992383323E-2</v>
      </c>
      <c r="W4314" s="406">
        <v>1.0440914718954121E-2</v>
      </c>
      <c r="X4314" s="407">
        <f t="shared" si="142"/>
        <v>7.9527342920250599E-3</v>
      </c>
      <c r="Z4314" s="400" t="s">
        <v>36</v>
      </c>
      <c r="AA4314" s="413">
        <v>61801</v>
      </c>
      <c r="AB4314" s="406">
        <v>1.049378608259317E-2</v>
      </c>
      <c r="AC4314" s="406">
        <v>1.0464815247086192E-2</v>
      </c>
      <c r="AD4314" s="407">
        <f t="shared" si="143"/>
        <v>0.28970835506977533</v>
      </c>
    </row>
    <row r="4315" spans="20:30" x14ac:dyDescent="0.2">
      <c r="T4315" s="400" t="s">
        <v>36</v>
      </c>
      <c r="U4315" s="413">
        <v>61808</v>
      </c>
      <c r="V4315" s="406">
        <v>1.0439894265570196E-2</v>
      </c>
      <c r="W4315" s="406">
        <v>1.0439099800457572E-2</v>
      </c>
      <c r="X4315" s="407">
        <f t="shared" si="142"/>
        <v>7.944651126239044E-3</v>
      </c>
      <c r="Z4315" s="400" t="s">
        <v>36</v>
      </c>
      <c r="AA4315" s="413">
        <v>61808</v>
      </c>
      <c r="AB4315" s="406">
        <v>1.0491996768283433E-2</v>
      </c>
      <c r="AC4315" s="406">
        <v>1.0463019701488276E-2</v>
      </c>
      <c r="AD4315" s="407">
        <f t="shared" si="143"/>
        <v>0.28977066795157425</v>
      </c>
    </row>
    <row r="4316" spans="20:30" x14ac:dyDescent="0.2">
      <c r="T4316" s="400" t="s">
        <v>36</v>
      </c>
      <c r="U4316" s="413">
        <v>61815</v>
      </c>
      <c r="V4316" s="406">
        <v>1.0438078524571522E-2</v>
      </c>
      <c r="W4316" s="406">
        <v>1.0437284895105812E-2</v>
      </c>
      <c r="X4316" s="407">
        <f t="shared" si="142"/>
        <v>7.9362946570939175E-3</v>
      </c>
      <c r="Z4316" s="400" t="s">
        <v>36</v>
      </c>
      <c r="AA4316" s="413">
        <v>61815</v>
      </c>
      <c r="AB4316" s="406">
        <v>1.0490207394505806E-2</v>
      </c>
      <c r="AC4316" s="406">
        <v>1.0461224197674809E-2</v>
      </c>
      <c r="AD4316" s="407">
        <f t="shared" si="143"/>
        <v>0.28983196830997471</v>
      </c>
    </row>
    <row r="4317" spans="20:30" x14ac:dyDescent="0.2">
      <c r="T4317" s="400" t="s">
        <v>36</v>
      </c>
      <c r="U4317" s="413">
        <v>61822</v>
      </c>
      <c r="V4317" s="406">
        <v>1.0436262769294628E-2</v>
      </c>
      <c r="W4317" s="406">
        <v>1.0435470002875629E-2</v>
      </c>
      <c r="X4317" s="407">
        <f t="shared" si="142"/>
        <v>7.9276641899890532E-3</v>
      </c>
      <c r="Z4317" s="400" t="s">
        <v>36</v>
      </c>
      <c r="AA4317" s="413">
        <v>61822</v>
      </c>
      <c r="AB4317" s="406">
        <v>1.0488417961144464E-2</v>
      </c>
      <c r="AC4317" s="406">
        <v>1.0459428735680461E-2</v>
      </c>
      <c r="AD4317" s="407">
        <f t="shared" si="143"/>
        <v>0.28989225464003465</v>
      </c>
    </row>
    <row r="4318" spans="20:30" x14ac:dyDescent="0.2">
      <c r="T4318" s="400" t="s">
        <v>36</v>
      </c>
      <c r="U4318" s="413">
        <v>61829</v>
      </c>
      <c r="V4318" s="406">
        <v>1.0434446999751049E-2</v>
      </c>
      <c r="W4318" s="406">
        <v>1.0433655123801708E-2</v>
      </c>
      <c r="X4318" s="407">
        <f t="shared" si="142"/>
        <v>7.9187594934082561E-3</v>
      </c>
      <c r="Z4318" s="400" t="s">
        <v>36</v>
      </c>
      <c r="AA4318" s="413">
        <v>61829</v>
      </c>
      <c r="AB4318" s="406">
        <v>1.0486628467956269E-2</v>
      </c>
      <c r="AC4318" s="406">
        <v>1.0457633315458891E-2</v>
      </c>
      <c r="AD4318" s="407">
        <f t="shared" si="143"/>
        <v>0.28995152497377985</v>
      </c>
    </row>
    <row r="4319" spans="20:30" x14ac:dyDescent="0.2">
      <c r="T4319" s="400" t="s">
        <v>36</v>
      </c>
      <c r="U4319" s="413">
        <v>61836</v>
      </c>
      <c r="V4319" s="406">
        <v>1.043263121584825E-2</v>
      </c>
      <c r="W4319" s="406">
        <v>1.0431840257837825E-2</v>
      </c>
      <c r="X4319" s="407">
        <f t="shared" si="142"/>
        <v>7.9095801042497471E-3</v>
      </c>
      <c r="Z4319" s="400" t="s">
        <v>36</v>
      </c>
      <c r="AA4319" s="413">
        <v>61836</v>
      </c>
      <c r="AB4319" s="406">
        <v>1.0484838914871833E-2</v>
      </c>
      <c r="AC4319" s="406">
        <v>1.0455837937044903E-2</v>
      </c>
      <c r="AD4319" s="407">
        <f t="shared" si="143"/>
        <v>0.29000977826930052</v>
      </c>
    </row>
    <row r="4320" spans="20:30" x14ac:dyDescent="0.2">
      <c r="T4320" s="400" t="s">
        <v>36</v>
      </c>
      <c r="U4320" s="413">
        <v>61843</v>
      </c>
      <c r="V4320" s="406">
        <v>1.0430815417609382E-2</v>
      </c>
      <c r="W4320" s="406">
        <v>1.0430025405018703E-2</v>
      </c>
      <c r="X4320" s="407">
        <f t="shared" si="142"/>
        <v>7.9001259067901231E-3</v>
      </c>
      <c r="Z4320" s="400" t="s">
        <v>36</v>
      </c>
      <c r="AA4320" s="413">
        <v>61843</v>
      </c>
      <c r="AB4320" s="406">
        <v>1.0483049301671212E-2</v>
      </c>
      <c r="AC4320" s="406">
        <v>1.04540426003922E-2</v>
      </c>
      <c r="AD4320" s="407">
        <f t="shared" si="143"/>
        <v>0.29006701279012115</v>
      </c>
    </row>
    <row r="4321" spans="20:30" x14ac:dyDescent="0.2">
      <c r="T4321" s="400" t="s">
        <v>36</v>
      </c>
      <c r="U4321" s="413">
        <v>61850</v>
      </c>
      <c r="V4321" s="406">
        <v>1.0428999604918625E-2</v>
      </c>
      <c r="W4321" s="406">
        <v>1.0428210565332713E-2</v>
      </c>
      <c r="X4321" s="407">
        <f t="shared" si="142"/>
        <v>7.8903958591197698E-3</v>
      </c>
      <c r="Z4321" s="400" t="s">
        <v>36</v>
      </c>
      <c r="AA4321" s="413">
        <v>61850</v>
      </c>
      <c r="AB4321" s="406">
        <v>1.0481259628215431E-2</v>
      </c>
      <c r="AC4321" s="406">
        <v>1.045224730554703E-2</v>
      </c>
      <c r="AD4321" s="407">
        <f t="shared" si="143"/>
        <v>0.29012322668400814</v>
      </c>
    </row>
    <row r="4322" spans="20:30" x14ac:dyDescent="0.2">
      <c r="T4322" s="400" t="s">
        <v>36</v>
      </c>
      <c r="U4322" s="413">
        <v>61857</v>
      </c>
      <c r="V4322" s="406">
        <v>1.0427183777822282E-2</v>
      </c>
      <c r="W4322" s="406">
        <v>1.0426395738779851E-2</v>
      </c>
      <c r="X4322" s="407">
        <f t="shared" si="142"/>
        <v>7.8803904243057721E-3</v>
      </c>
      <c r="Z4322" s="400" t="s">
        <v>36</v>
      </c>
      <c r="AA4322" s="413">
        <v>61857</v>
      </c>
      <c r="AB4322" s="406">
        <v>1.0479469894330847E-2</v>
      </c>
      <c r="AC4322" s="406">
        <v>1.0450452052532547E-2</v>
      </c>
      <c r="AD4322" s="407">
        <f t="shared" si="143"/>
        <v>0.29017841798300442</v>
      </c>
    </row>
    <row r="4323" spans="20:30" x14ac:dyDescent="0.2">
      <c r="T4323" s="400" t="s">
        <v>36</v>
      </c>
      <c r="U4323" s="413">
        <v>61864</v>
      </c>
      <c r="V4323" s="406">
        <v>1.042536793623941E-2</v>
      </c>
      <c r="W4323" s="406">
        <v>1.0424580925371791E-2</v>
      </c>
      <c r="X4323" s="407">
        <f t="shared" si="142"/>
        <v>7.8701086761966133E-3</v>
      </c>
      <c r="Z4323" s="400" t="s">
        <v>36</v>
      </c>
      <c r="AA4323" s="413">
        <v>61864</v>
      </c>
      <c r="AB4323" s="406">
        <v>1.0477680099890214E-2</v>
      </c>
      <c r="AC4323" s="406">
        <v>1.0448656841279392E-2</v>
      </c>
      <c r="AD4323" s="407">
        <f t="shared" si="143"/>
        <v>0.29023258610821545</v>
      </c>
    </row>
    <row r="4324" spans="20:30" x14ac:dyDescent="0.2">
      <c r="T4324" s="400" t="s">
        <v>36</v>
      </c>
      <c r="U4324" s="413">
        <v>61871</v>
      </c>
      <c r="V4324" s="406">
        <v>1.0423552080112039E-2</v>
      </c>
      <c r="W4324" s="406">
        <v>1.0422766125085286E-2</v>
      </c>
      <c r="X4324" s="407">
        <f t="shared" si="142"/>
        <v>7.8595502675353479E-3</v>
      </c>
      <c r="Z4324" s="400" t="s">
        <v>36</v>
      </c>
      <c r="AA4324" s="413">
        <v>61871</v>
      </c>
      <c r="AB4324" s="406">
        <v>1.0475890244719798E-2</v>
      </c>
      <c r="AC4324" s="406">
        <v>1.0446861671833781E-2</v>
      </c>
      <c r="AD4324" s="407">
        <f t="shared" si="143"/>
        <v>0.2902857288601679</v>
      </c>
    </row>
    <row r="4325" spans="20:30" x14ac:dyDescent="0.2">
      <c r="T4325" s="400" t="s">
        <v>36</v>
      </c>
      <c r="U4325" s="413">
        <v>61878</v>
      </c>
      <c r="V4325" s="406">
        <v>1.0421736209440169E-2</v>
      </c>
      <c r="W4325" s="406">
        <v>1.0420951337931918E-2</v>
      </c>
      <c r="X4325" s="407">
        <f t="shared" si="142"/>
        <v>7.8487150825118368E-3</v>
      </c>
      <c r="Z4325" s="400" t="s">
        <v>36</v>
      </c>
      <c r="AA4325" s="413">
        <v>61878</v>
      </c>
      <c r="AB4325" s="406">
        <v>1.0474100328645956E-2</v>
      </c>
      <c r="AC4325" s="406">
        <v>1.0445066544195719E-2</v>
      </c>
      <c r="AD4325" s="407">
        <f t="shared" si="143"/>
        <v>0.29033784450236899</v>
      </c>
    </row>
    <row r="4326" spans="20:30" x14ac:dyDescent="0.2">
      <c r="T4326" s="400" t="s">
        <v>36</v>
      </c>
      <c r="U4326" s="413">
        <v>61885</v>
      </c>
      <c r="V4326" s="406">
        <v>1.0419920324165978E-2</v>
      </c>
      <c r="W4326" s="406">
        <v>1.041913656392332E-2</v>
      </c>
      <c r="X4326" s="407">
        <f t="shared" si="142"/>
        <v>7.8376024265774946E-3</v>
      </c>
      <c r="Z4326" s="400" t="s">
        <v>36</v>
      </c>
      <c r="AA4326" s="413">
        <v>61885</v>
      </c>
      <c r="AB4326" s="406">
        <v>1.0472310351518261E-2</v>
      </c>
      <c r="AC4326" s="406">
        <v>1.0443271458353698E-2</v>
      </c>
      <c r="AD4326" s="407">
        <f t="shared" si="143"/>
        <v>0.29038893164563473</v>
      </c>
    </row>
    <row r="4327" spans="20:30" x14ac:dyDescent="0.2">
      <c r="T4327" s="400" t="s">
        <v>36</v>
      </c>
      <c r="U4327" s="413">
        <v>61892</v>
      </c>
      <c r="V4327" s="406">
        <v>1.0418104424254738E-2</v>
      </c>
      <c r="W4327" s="406">
        <v>1.0417321803047922E-2</v>
      </c>
      <c r="X4327" s="407">
        <f t="shared" si="142"/>
        <v>7.8262120681640845E-3</v>
      </c>
      <c r="Z4327" s="400" t="s">
        <v>36</v>
      </c>
      <c r="AA4327" s="413">
        <v>61892</v>
      </c>
      <c r="AB4327" s="406">
        <v>1.0470520313174645E-2</v>
      </c>
      <c r="AC4327" s="406">
        <v>1.0441476414307715E-2</v>
      </c>
      <c r="AD4327" s="407">
        <f t="shared" si="143"/>
        <v>0.29043898866929974</v>
      </c>
    </row>
    <row r="4328" spans="20:30" x14ac:dyDescent="0.2">
      <c r="T4328" s="400" t="s">
        <v>36</v>
      </c>
      <c r="U4328" s="413">
        <v>61899</v>
      </c>
      <c r="V4328" s="406">
        <v>1.0416288509671691E-2</v>
      </c>
      <c r="W4328" s="406">
        <v>1.0415507055305692E-2</v>
      </c>
      <c r="X4328" s="407">
        <f t="shared" si="142"/>
        <v>7.8145436599973139E-3</v>
      </c>
      <c r="Z4328" s="400" t="s">
        <v>36</v>
      </c>
      <c r="AA4328" s="413">
        <v>61899</v>
      </c>
      <c r="AB4328" s="406">
        <v>1.0468730213476161E-2</v>
      </c>
      <c r="AC4328" s="406">
        <v>1.0439681412080902E-2</v>
      </c>
      <c r="AD4328" s="407">
        <f t="shared" si="143"/>
        <v>0.29048801395259449</v>
      </c>
    </row>
    <row r="4329" spans="20:30" x14ac:dyDescent="0.2">
      <c r="T4329" s="400" t="s">
        <v>36</v>
      </c>
      <c r="U4329" s="413">
        <v>61906</v>
      </c>
      <c r="V4329" s="406">
        <v>1.0414472580393594E-2</v>
      </c>
      <c r="W4329" s="406">
        <v>1.0413692320696543E-2</v>
      </c>
      <c r="X4329" s="407">
        <f t="shared" si="142"/>
        <v>7.802596970508946E-3</v>
      </c>
      <c r="Z4329" s="400" t="s">
        <v>36</v>
      </c>
      <c r="AA4329" s="413">
        <v>61906</v>
      </c>
      <c r="AB4329" s="406">
        <v>1.0466940052249078E-2</v>
      </c>
      <c r="AC4329" s="406">
        <v>1.043788645165002E-2</v>
      </c>
      <c r="AD4329" s="407">
        <f t="shared" si="143"/>
        <v>0.29053600599057705</v>
      </c>
    </row>
    <row r="4330" spans="20:30" x14ac:dyDescent="0.2">
      <c r="T4330" s="400" t="s">
        <v>36</v>
      </c>
      <c r="U4330" s="413">
        <v>61913</v>
      </c>
      <c r="V4330" s="406">
        <v>1.0412656636339562E-2</v>
      </c>
      <c r="W4330" s="406">
        <v>1.0411877599232202E-2</v>
      </c>
      <c r="X4330" s="407">
        <f t="shared" si="142"/>
        <v>7.7903710735995058E-3</v>
      </c>
      <c r="Z4330" s="400" t="s">
        <v>36</v>
      </c>
      <c r="AA4330" s="413">
        <v>61913</v>
      </c>
      <c r="AB4330" s="406">
        <v>1.0465149829308329E-2</v>
      </c>
      <c r="AC4330" s="406">
        <v>1.0436091533015222E-2</v>
      </c>
      <c r="AD4330" s="407">
        <f t="shared" si="143"/>
        <v>0.29058296293106578</v>
      </c>
    </row>
    <row r="4331" spans="20:30" x14ac:dyDescent="0.2">
      <c r="T4331" s="400" t="s">
        <v>36</v>
      </c>
      <c r="U4331" s="413">
        <v>61920</v>
      </c>
      <c r="V4331" s="406">
        <v>1.0410840677509539E-2</v>
      </c>
      <c r="W4331" s="406">
        <v>1.0410062890901033E-2</v>
      </c>
      <c r="X4331" s="407">
        <f t="shared" si="142"/>
        <v>7.7778660850617853E-3</v>
      </c>
      <c r="Z4331" s="400" t="s">
        <v>36</v>
      </c>
      <c r="AA4331" s="413">
        <v>61920</v>
      </c>
      <c r="AB4331" s="406">
        <v>1.0463359544526514E-2</v>
      </c>
      <c r="AC4331" s="406">
        <v>1.043429665621118E-2</v>
      </c>
      <c r="AD4331" s="407">
        <f t="shared" si="143"/>
        <v>0.29062888315334323</v>
      </c>
    </row>
    <row r="4332" spans="20:30" x14ac:dyDescent="0.2">
      <c r="T4332" s="400" t="s">
        <v>36</v>
      </c>
      <c r="U4332" s="413">
        <v>61927</v>
      </c>
      <c r="V4332" s="406">
        <v>1.0409024703857215E-2</v>
      </c>
      <c r="W4332" s="406">
        <v>1.0408248195703041E-2</v>
      </c>
      <c r="X4332" s="407">
        <f t="shared" si="142"/>
        <v>7.7650815417419639E-3</v>
      </c>
      <c r="Z4332" s="400" t="s">
        <v>36</v>
      </c>
      <c r="AA4332" s="413">
        <v>61927</v>
      </c>
      <c r="AB4332" s="406">
        <v>1.0461569197753144E-2</v>
      </c>
      <c r="AC4332" s="406">
        <v>1.0432501821203173E-2</v>
      </c>
      <c r="AD4332" s="407">
        <f t="shared" si="143"/>
        <v>0.29067376549970703</v>
      </c>
    </row>
    <row r="4333" spans="20:30" x14ac:dyDescent="0.2">
      <c r="T4333" s="400" t="s">
        <v>36</v>
      </c>
      <c r="U4333" s="413">
        <v>61934</v>
      </c>
      <c r="V4333" s="406">
        <v>1.0407208715336291E-2</v>
      </c>
      <c r="W4333" s="406">
        <v>1.0406433513638224E-2</v>
      </c>
      <c r="X4333" s="407">
        <f t="shared" si="142"/>
        <v>7.75201698067704E-3</v>
      </c>
      <c r="Z4333" s="400" t="s">
        <v>36</v>
      </c>
      <c r="AA4333" s="413">
        <v>61934</v>
      </c>
      <c r="AB4333" s="406">
        <v>1.0459778788803E-2</v>
      </c>
      <c r="AC4333" s="406">
        <v>1.0430707028014356E-2</v>
      </c>
      <c r="AD4333" s="407">
        <f t="shared" si="143"/>
        <v>0.29071760788644196</v>
      </c>
    </row>
    <row r="4334" spans="20:30" x14ac:dyDescent="0.2">
      <c r="T4334" s="400" t="s">
        <v>36</v>
      </c>
      <c r="U4334" s="413">
        <v>61941</v>
      </c>
      <c r="V4334" s="406">
        <v>1.0405392711912095E-2</v>
      </c>
      <c r="W4334" s="406">
        <v>1.0404618844718218E-2</v>
      </c>
      <c r="X4334" s="407">
        <f t="shared" si="142"/>
        <v>7.7386719387652347E-3</v>
      </c>
      <c r="Z4334" s="400" t="s">
        <v>36</v>
      </c>
      <c r="AA4334" s="413">
        <v>61941</v>
      </c>
      <c r="AB4334" s="406">
        <v>1.0457988317525651E-2</v>
      </c>
      <c r="AC4334" s="406">
        <v>1.0428912276633217E-2</v>
      </c>
      <c r="AD4334" s="407">
        <f t="shared" si="143"/>
        <v>0.29076040892434679</v>
      </c>
    </row>
    <row r="4335" spans="20:30" x14ac:dyDescent="0.2">
      <c r="T4335" s="400" t="s">
        <v>36</v>
      </c>
      <c r="U4335" s="413">
        <v>61948</v>
      </c>
      <c r="V4335" s="406">
        <v>1.0403576693549778E-2</v>
      </c>
      <c r="W4335" s="406">
        <v>1.0402804188919758E-2</v>
      </c>
      <c r="X4335" s="407">
        <f t="shared" si="142"/>
        <v>7.7250463001964087E-3</v>
      </c>
      <c r="Z4335" s="400" t="s">
        <v>36</v>
      </c>
      <c r="AA4335" s="413">
        <v>61948</v>
      </c>
      <c r="AB4335" s="406">
        <v>1.0456197783747335E-2</v>
      </c>
      <c r="AC4335" s="406">
        <v>1.0427117567059638E-2</v>
      </c>
      <c r="AD4335" s="407">
        <f t="shared" si="143"/>
        <v>0.29080216687696336</v>
      </c>
    </row>
    <row r="4336" spans="20:30" x14ac:dyDescent="0.2">
      <c r="T4336" s="400" t="s">
        <v>36</v>
      </c>
      <c r="U4336" s="413">
        <v>61955</v>
      </c>
      <c r="V4336" s="406">
        <v>1.0401760660203036E-2</v>
      </c>
      <c r="W4336" s="406">
        <v>1.0400989546265992E-2</v>
      </c>
      <c r="X4336" s="407">
        <f t="shared" si="142"/>
        <v>7.7111393704393238E-3</v>
      </c>
      <c r="Z4336" s="400" t="s">
        <v>36</v>
      </c>
      <c r="AA4336" s="413">
        <v>61955</v>
      </c>
      <c r="AB4336" s="406">
        <v>1.0454407187352289E-2</v>
      </c>
      <c r="AC4336" s="406">
        <v>1.042532289931678E-2</v>
      </c>
      <c r="AD4336" s="407">
        <f t="shared" si="143"/>
        <v>0.29084288035509043</v>
      </c>
    </row>
    <row r="4337" spans="20:30" x14ac:dyDescent="0.2">
      <c r="T4337" s="400" t="s">
        <v>36</v>
      </c>
      <c r="U4337" s="413">
        <v>61962</v>
      </c>
      <c r="V4337" s="406">
        <v>1.0399944611860413E-2</v>
      </c>
      <c r="W4337" s="406">
        <v>1.039917491674547E-2</v>
      </c>
      <c r="X4337" s="407">
        <f t="shared" si="142"/>
        <v>7.6969511494245912E-3</v>
      </c>
      <c r="Z4337" s="400" t="s">
        <v>36</v>
      </c>
      <c r="AA4337" s="413">
        <v>61962</v>
      </c>
      <c r="AB4337" s="406">
        <v>1.045261652813226E-2</v>
      </c>
      <c r="AC4337" s="406">
        <v>1.0423528273370035E-2</v>
      </c>
      <c r="AD4337" s="407">
        <f t="shared" si="143"/>
        <v>0.29088254762225235</v>
      </c>
    </row>
    <row r="4338" spans="20:30" x14ac:dyDescent="0.2">
      <c r="T4338" s="400" t="s">
        <v>36</v>
      </c>
      <c r="U4338" s="413">
        <v>61969</v>
      </c>
      <c r="V4338" s="406">
        <v>1.0398128548429239E-2</v>
      </c>
      <c r="W4338" s="406">
        <v>1.0397360300358129E-2</v>
      </c>
      <c r="X4338" s="407">
        <f t="shared" si="142"/>
        <v>7.6824807111047777E-3</v>
      </c>
      <c r="Z4338" s="400" t="s">
        <v>36</v>
      </c>
      <c r="AA4338" s="413">
        <v>61969</v>
      </c>
      <c r="AB4338" s="406">
        <v>1.0450825805948279E-2</v>
      </c>
      <c r="AC4338" s="406">
        <v>1.0421733689265654E-2</v>
      </c>
      <c r="AD4338" s="407">
        <f t="shared" si="143"/>
        <v>0.29092116682625024</v>
      </c>
    </row>
    <row r="4339" spans="20:30" x14ac:dyDescent="0.2">
      <c r="T4339" s="400" t="s">
        <v>36</v>
      </c>
      <c r="U4339" s="413">
        <v>61976</v>
      </c>
      <c r="V4339" s="406">
        <v>1.0396312469932667E-2</v>
      </c>
      <c r="W4339" s="406">
        <v>1.0395545697138702E-2</v>
      </c>
      <c r="X4339" s="407">
        <f t="shared" si="142"/>
        <v>7.6677279396523967E-3</v>
      </c>
      <c r="Z4339" s="400" t="s">
        <v>36</v>
      </c>
      <c r="AA4339" s="413">
        <v>61976</v>
      </c>
      <c r="AB4339" s="406">
        <v>1.0449035020661426E-2</v>
      </c>
      <c r="AC4339" s="406">
        <v>1.0419939146945761E-2</v>
      </c>
      <c r="AD4339" s="407">
        <f t="shared" si="143"/>
        <v>0.29095873715665604</v>
      </c>
    </row>
    <row r="4340" spans="20:30" x14ac:dyDescent="0.2">
      <c r="T4340" s="400" t="s">
        <v>36</v>
      </c>
      <c r="U4340" s="413">
        <v>61983</v>
      </c>
      <c r="V4340" s="406">
        <v>1.0394496376312816E-2</v>
      </c>
      <c r="W4340" s="406">
        <v>1.039373110701773E-2</v>
      </c>
      <c r="X4340" s="407">
        <f t="shared" si="142"/>
        <v>7.6526929508602404E-3</v>
      </c>
      <c r="Z4340" s="400" t="s">
        <v>36</v>
      </c>
      <c r="AA4340" s="413">
        <v>61983</v>
      </c>
      <c r="AB4340" s="406">
        <v>1.0447244172074911E-2</v>
      </c>
      <c r="AC4340" s="406">
        <v>1.0418144646479815E-2</v>
      </c>
      <c r="AD4340" s="407">
        <f t="shared" si="143"/>
        <v>0.29099525595096404</v>
      </c>
    </row>
    <row r="4341" spans="20:30" x14ac:dyDescent="0.2">
      <c r="T4341" s="400" t="s">
        <v>36</v>
      </c>
      <c r="U4341" s="413">
        <v>61990</v>
      </c>
      <c r="V4341" s="406">
        <v>1.0392680267488711E-2</v>
      </c>
      <c r="W4341" s="406">
        <v>1.0391916530053159E-2</v>
      </c>
      <c r="X4341" s="407">
        <f t="shared" si="142"/>
        <v>7.6373743555270546E-3</v>
      </c>
      <c r="Z4341" s="400" t="s">
        <v>36</v>
      </c>
      <c r="AA4341" s="413">
        <v>61990</v>
      </c>
      <c r="AB4341" s="406">
        <v>1.044545326006145E-2</v>
      </c>
      <c r="AC4341" s="406">
        <v>1.0416350187821577E-2</v>
      </c>
      <c r="AD4341" s="407">
        <f t="shared" si="143"/>
        <v>0.29103072239872879</v>
      </c>
    </row>
    <row r="4342" spans="20:30" x14ac:dyDescent="0.2">
      <c r="T4342" s="400" t="s">
        <v>36</v>
      </c>
      <c r="U4342" s="413">
        <v>61997</v>
      </c>
      <c r="V4342" s="406">
        <v>1.0390864143494962E-2</v>
      </c>
      <c r="W4342" s="406">
        <v>1.0390101966210138E-2</v>
      </c>
      <c r="X4342" s="407">
        <f t="shared" si="142"/>
        <v>7.6217728482361191E-3</v>
      </c>
      <c r="Z4342" s="400" t="s">
        <v>36</v>
      </c>
      <c r="AA4342" s="413">
        <v>61997</v>
      </c>
      <c r="AB4342" s="406">
        <v>1.0443662284435709E-2</v>
      </c>
      <c r="AC4342" s="406">
        <v>1.0414555770994084E-2</v>
      </c>
      <c r="AD4342" s="407">
        <f t="shared" si="143"/>
        <v>0.29106513441625248</v>
      </c>
    </row>
    <row r="4343" spans="20:30" x14ac:dyDescent="0.2">
      <c r="T4343" s="400" t="s">
        <v>36</v>
      </c>
      <c r="U4343" s="413">
        <v>62004</v>
      </c>
      <c r="V4343" s="406">
        <v>1.0389048004227384E-2</v>
      </c>
      <c r="W4343" s="406">
        <v>1.0388287415534977E-2</v>
      </c>
      <c r="X4343" s="407">
        <f t="shared" si="142"/>
        <v>7.6058869240627769E-3</v>
      </c>
      <c r="Z4343" s="400" t="s">
        <v>36</v>
      </c>
      <c r="AA4343" s="413">
        <v>62004</v>
      </c>
      <c r="AB4343" s="406">
        <v>1.044187124505877E-2</v>
      </c>
      <c r="AC4343" s="406">
        <v>1.0412761395974185E-2</v>
      </c>
      <c r="AD4343" s="407">
        <f t="shared" si="143"/>
        <v>0.29109849084585016</v>
      </c>
    </row>
    <row r="4344" spans="20:30" x14ac:dyDescent="0.2">
      <c r="T4344" s="400" t="s">
        <v>36</v>
      </c>
      <c r="U4344" s="413">
        <v>62011</v>
      </c>
      <c r="V4344" s="406">
        <v>1.038723184969767E-2</v>
      </c>
      <c r="W4344" s="406">
        <v>1.0386472877958339E-2</v>
      </c>
      <c r="X4344" s="407">
        <f t="shared" si="142"/>
        <v>7.5897173933137108E-3</v>
      </c>
      <c r="Z4344" s="400" t="s">
        <v>36</v>
      </c>
      <c r="AA4344" s="413">
        <v>62011</v>
      </c>
      <c r="AB4344" s="406">
        <v>1.0440080141757114E-2</v>
      </c>
      <c r="AC4344" s="406">
        <v>1.0410967062785161E-2</v>
      </c>
      <c r="AD4344" s="407">
        <f t="shared" si="143"/>
        <v>0.29113078971952988</v>
      </c>
    </row>
    <row r="4345" spans="20:30" x14ac:dyDescent="0.2">
      <c r="T4345" s="400" t="s">
        <v>36</v>
      </c>
      <c r="U4345" s="413">
        <v>62018</v>
      </c>
      <c r="V4345" s="406">
        <v>1.0385415679836307E-2</v>
      </c>
      <c r="W4345" s="406">
        <v>1.0384658353549622E-2</v>
      </c>
      <c r="X4345" s="407">
        <f t="shared" si="142"/>
        <v>7.5732628668570556E-3</v>
      </c>
      <c r="Z4345" s="400" t="s">
        <v>36</v>
      </c>
      <c r="AA4345" s="413">
        <v>62018</v>
      </c>
      <c r="AB4345" s="406">
        <v>1.0438288974357035E-2</v>
      </c>
      <c r="AC4345" s="406">
        <v>1.0409172771415379E-2</v>
      </c>
      <c r="AD4345" s="407">
        <f t="shared" si="143"/>
        <v>0.29116202941655706</v>
      </c>
    </row>
    <row r="4346" spans="20:30" x14ac:dyDescent="0.2">
      <c r="T4346" s="400" t="s">
        <v>36</v>
      </c>
      <c r="U4346" s="413">
        <v>62025</v>
      </c>
      <c r="V4346" s="406">
        <v>1.0383599494620139E-2</v>
      </c>
      <c r="W4346" s="406">
        <v>1.0382843842274097E-2</v>
      </c>
      <c r="X4346" s="407">
        <f t="shared" si="142"/>
        <v>7.5565234604162146E-3</v>
      </c>
      <c r="Z4346" s="400" t="s">
        <v>36</v>
      </c>
      <c r="AA4346" s="413">
        <v>62025</v>
      </c>
      <c r="AB4346" s="406">
        <v>1.0436497742754345E-2</v>
      </c>
      <c r="AC4346" s="406">
        <v>1.0407378521899569E-2</v>
      </c>
      <c r="AD4346" s="407">
        <f t="shared" si="143"/>
        <v>0.29119220854776501</v>
      </c>
    </row>
    <row r="4347" spans="20:30" x14ac:dyDescent="0.2">
      <c r="T4347" s="400" t="s">
        <v>36</v>
      </c>
      <c r="U4347" s="413">
        <v>62032</v>
      </c>
      <c r="V4347" s="406">
        <v>1.0381783294002861E-2</v>
      </c>
      <c r="W4347" s="406">
        <v>1.0381029344143344E-2</v>
      </c>
      <c r="X4347" s="407">
        <f t="shared" si="142"/>
        <v>7.5394985951660054E-3</v>
      </c>
      <c r="Z4347" s="400" t="s">
        <v>36</v>
      </c>
      <c r="AA4347" s="413">
        <v>62032</v>
      </c>
      <c r="AB4347" s="406">
        <v>1.0434706446752253E-2</v>
      </c>
      <c r="AC4347" s="406">
        <v>1.040558431420301E-2</v>
      </c>
      <c r="AD4347" s="407">
        <f t="shared" si="143"/>
        <v>0.29122132549243629</v>
      </c>
    </row>
    <row r="4348" spans="20:30" x14ac:dyDescent="0.2">
      <c r="T4348" s="400" t="s">
        <v>36</v>
      </c>
      <c r="U4348" s="413">
        <v>62039</v>
      </c>
      <c r="V4348" s="406">
        <v>1.0379967077961383E-2</v>
      </c>
      <c r="W4348" s="406">
        <v>1.0379214859122696E-2</v>
      </c>
      <c r="X4348" s="407">
        <f t="shared" si="142"/>
        <v>7.5221883868645256E-3</v>
      </c>
      <c r="Z4348" s="400" t="s">
        <v>36</v>
      </c>
      <c r="AA4348" s="413">
        <v>62039</v>
      </c>
      <c r="AB4348" s="406">
        <v>1.04329150861656E-2</v>
      </c>
      <c r="AC4348" s="406">
        <v>1.0403790148314189E-2</v>
      </c>
      <c r="AD4348" s="407">
        <f t="shared" si="143"/>
        <v>0.29124937851411281</v>
      </c>
    </row>
    <row r="4349" spans="20:30" x14ac:dyDescent="0.2">
      <c r="T4349" s="400" t="s">
        <v>36</v>
      </c>
      <c r="U4349" s="413">
        <v>62046</v>
      </c>
      <c r="V4349" s="406">
        <v>1.0378150846437704E-2</v>
      </c>
      <c r="W4349" s="406">
        <v>1.0377400387258338E-2</v>
      </c>
      <c r="X4349" s="407">
        <f t="shared" si="142"/>
        <v>7.5045917936542028E-3</v>
      </c>
      <c r="Z4349" s="400" t="s">
        <v>36</v>
      </c>
      <c r="AA4349" s="413">
        <v>62046</v>
      </c>
      <c r="AB4349" s="406">
        <v>1.0431123660890078E-2</v>
      </c>
      <c r="AC4349" s="406">
        <v>1.0401996024279292E-2</v>
      </c>
      <c r="AD4349" s="407">
        <f t="shared" si="143"/>
        <v>0.2912763661078524</v>
      </c>
    </row>
    <row r="4350" spans="20:30" x14ac:dyDescent="0.2">
      <c r="T4350" s="400" t="s">
        <v>36</v>
      </c>
      <c r="U4350" s="413">
        <v>62053</v>
      </c>
      <c r="V4350" s="406">
        <v>1.0376334599408668E-2</v>
      </c>
      <c r="W4350" s="406">
        <v>1.0375585928538695E-2</v>
      </c>
      <c r="X4350" s="407">
        <f t="shared" si="142"/>
        <v>7.4867086997248977E-3</v>
      </c>
      <c r="Z4350" s="400" t="s">
        <v>36</v>
      </c>
      <c r="AA4350" s="413">
        <v>62053</v>
      </c>
      <c r="AB4350" s="406">
        <v>1.0429332170728889E-2</v>
      </c>
      <c r="AC4350" s="406">
        <v>1.0400201942075174E-2</v>
      </c>
      <c r="AD4350" s="407">
        <f t="shared" si="143"/>
        <v>0.29130228653714496</v>
      </c>
    </row>
    <row r="4351" spans="20:30" x14ac:dyDescent="0.2">
      <c r="T4351" s="400" t="s">
        <v>36</v>
      </c>
      <c r="U4351" s="413">
        <v>62060</v>
      </c>
      <c r="V4351" s="406">
        <v>1.0374518336816518E-2</v>
      </c>
      <c r="W4351" s="406">
        <v>1.0373771482952312E-2</v>
      </c>
      <c r="X4351" s="407">
        <f t="shared" si="142"/>
        <v>7.4685386420615674E-3</v>
      </c>
      <c r="Z4351" s="400" t="s">
        <v>36</v>
      </c>
      <c r="AA4351" s="413">
        <v>62060</v>
      </c>
      <c r="AB4351" s="406">
        <v>1.042754061554324E-2</v>
      </c>
      <c r="AC4351" s="406">
        <v>1.0398407901713537E-2</v>
      </c>
      <c r="AD4351" s="407">
        <f t="shared" si="143"/>
        <v>0.29132713829703105</v>
      </c>
    </row>
    <row r="4352" spans="20:30" x14ac:dyDescent="0.2">
      <c r="T4352" s="400" t="s">
        <v>36</v>
      </c>
      <c r="U4352" s="413">
        <v>62067</v>
      </c>
      <c r="V4352" s="406">
        <v>1.037270205863804E-2</v>
      </c>
      <c r="W4352" s="406">
        <v>1.0371957050499132E-2</v>
      </c>
      <c r="X4352" s="407">
        <f t="shared" si="142"/>
        <v>7.4500813890786277E-3</v>
      </c>
      <c r="Z4352" s="400" t="s">
        <v>36</v>
      </c>
      <c r="AA4352" s="413">
        <v>62067</v>
      </c>
      <c r="AB4352" s="406">
        <v>1.0425748995147857E-2</v>
      </c>
      <c r="AC4352" s="406">
        <v>1.0396613903171171E-2</v>
      </c>
      <c r="AD4352" s="407">
        <f t="shared" si="143"/>
        <v>0.29135091976686261</v>
      </c>
    </row>
    <row r="4353" spans="20:30" x14ac:dyDescent="0.2">
      <c r="T4353" s="400" t="s">
        <v>36</v>
      </c>
      <c r="U4353" s="413">
        <v>62074</v>
      </c>
      <c r="V4353" s="406">
        <v>1.0370885764850079E-2</v>
      </c>
      <c r="W4353" s="406">
        <v>1.0370142631179156E-2</v>
      </c>
      <c r="X4353" s="407">
        <f t="shared" si="142"/>
        <v>7.4313367092251892E-3</v>
      </c>
      <c r="Z4353" s="400" t="s">
        <v>36</v>
      </c>
      <c r="AA4353" s="413">
        <v>62074</v>
      </c>
      <c r="AB4353" s="406">
        <v>1.0423957309415394E-2</v>
      </c>
      <c r="AC4353" s="406">
        <v>1.0394819946471231E-2</v>
      </c>
      <c r="AD4353" s="407">
        <f t="shared" si="143"/>
        <v>0.29137362944162831</v>
      </c>
    </row>
    <row r="4354" spans="20:30" x14ac:dyDescent="0.2">
      <c r="T4354" s="400" t="s">
        <v>36</v>
      </c>
      <c r="U4354" s="413">
        <v>62081</v>
      </c>
      <c r="V4354" s="406">
        <v>1.0369069455406332E-2</v>
      </c>
      <c r="W4354" s="406">
        <v>1.0368328225038687E-2</v>
      </c>
      <c r="X4354" s="407">
        <f t="shared" si="142"/>
        <v>7.4123036764538186E-3</v>
      </c>
      <c r="Z4354" s="400" t="s">
        <v>36</v>
      </c>
      <c r="AA4354" s="413">
        <v>62081</v>
      </c>
      <c r="AB4354" s="406">
        <v>1.042216555817221E-2</v>
      </c>
      <c r="AC4354" s="406">
        <v>1.0393026031625298E-2</v>
      </c>
      <c r="AD4354" s="407">
        <f t="shared" si="143"/>
        <v>0.29139526546912919</v>
      </c>
    </row>
    <row r="4355" spans="20:30" x14ac:dyDescent="0.2">
      <c r="T4355" s="400" t="s">
        <v>36</v>
      </c>
      <c r="U4355" s="413">
        <v>62089</v>
      </c>
      <c r="V4355" s="406">
        <v>1.036712339190542E-2</v>
      </c>
      <c r="W4355" s="406">
        <v>1.0366384233159148E-2</v>
      </c>
      <c r="X4355" s="407">
        <f t="shared" si="142"/>
        <v>7.3915874627267231E-3</v>
      </c>
      <c r="Z4355" s="400" t="s">
        <v>36</v>
      </c>
      <c r="AA4355" s="413">
        <v>62089</v>
      </c>
      <c r="AB4355" s="406">
        <v>1.0420245750972027E-2</v>
      </c>
      <c r="AC4355" s="406">
        <v>1.0391104026927665E-2</v>
      </c>
      <c r="AD4355" s="407">
        <f t="shared" si="143"/>
        <v>0.29141724044362549</v>
      </c>
    </row>
    <row r="4356" spans="20:30" x14ac:dyDescent="0.2">
      <c r="T4356" s="400" t="s">
        <v>36</v>
      </c>
      <c r="U4356" s="413">
        <v>62096</v>
      </c>
      <c r="V4356" s="406">
        <v>1.036517731076592E-2</v>
      </c>
      <c r="W4356" s="406">
        <v>1.0364440256047689E-2</v>
      </c>
      <c r="X4356" s="407">
        <f t="shared" si="142"/>
        <v>7.3705471823060087E-3</v>
      </c>
      <c r="Z4356" s="400" t="s">
        <v>36</v>
      </c>
      <c r="AA4356" s="413">
        <v>62096</v>
      </c>
      <c r="AB4356" s="406">
        <v>1.0418325869869233E-2</v>
      </c>
      <c r="AC4356" s="406">
        <v>1.0389182069233137E-2</v>
      </c>
      <c r="AD4356" s="407">
        <f t="shared" si="143"/>
        <v>0.29143800636096184</v>
      </c>
    </row>
    <row r="4357" spans="20:30" x14ac:dyDescent="0.2">
      <c r="T4357" s="400" t="s">
        <v>36</v>
      </c>
      <c r="U4357" s="413">
        <v>62103</v>
      </c>
      <c r="V4357" s="406">
        <v>1.0363360951833817E-2</v>
      </c>
      <c r="W4357" s="406">
        <v>1.0362625891161504E-2</v>
      </c>
      <c r="X4357" s="407">
        <f t="shared" si="142"/>
        <v>7.3506067231263184E-3</v>
      </c>
      <c r="Z4357" s="400" t="s">
        <v>36</v>
      </c>
      <c r="AA4357" s="413">
        <v>62103</v>
      </c>
      <c r="AB4357" s="406">
        <v>1.0416533911678462E-2</v>
      </c>
      <c r="AC4357" s="406">
        <v>1.0387388285867201E-2</v>
      </c>
      <c r="AD4357" s="407">
        <f t="shared" si="143"/>
        <v>0.29145625811261705</v>
      </c>
    </row>
    <row r="4358" spans="20:30" x14ac:dyDescent="0.2">
      <c r="T4358" s="400" t="s">
        <v>36</v>
      </c>
      <c r="U4358" s="413">
        <v>62110</v>
      </c>
      <c r="V4358" s="406">
        <v>1.0361544577083893E-2</v>
      </c>
      <c r="W4358" s="406">
        <v>1.036081153944329E-2</v>
      </c>
      <c r="X4358" s="407">
        <f t="shared" si="142"/>
        <v>7.3303764060346499E-3</v>
      </c>
      <c r="Z4358" s="400" t="s">
        <v>36</v>
      </c>
      <c r="AA4358" s="413">
        <v>62110</v>
      </c>
      <c r="AB4358" s="406">
        <v>1.0414741887351883E-2</v>
      </c>
      <c r="AC4358" s="406">
        <v>1.0385594544355317E-2</v>
      </c>
      <c r="AD4358" s="407">
        <f t="shared" si="143"/>
        <v>0.29147342996565379</v>
      </c>
    </row>
    <row r="4359" spans="20:30" x14ac:dyDescent="0.2">
      <c r="T4359" s="400" t="s">
        <v>36</v>
      </c>
      <c r="U4359" s="413">
        <v>62117</v>
      </c>
      <c r="V4359" s="406">
        <v>1.0359728186458233E-2</v>
      </c>
      <c r="W4359" s="406">
        <v>1.0358997200846707E-2</v>
      </c>
      <c r="X4359" s="407">
        <f t="shared" si="142"/>
        <v>7.3098561152555586E-3</v>
      </c>
      <c r="Z4359" s="400" t="s">
        <v>36</v>
      </c>
      <c r="AA4359" s="413">
        <v>62117</v>
      </c>
      <c r="AB4359" s="406">
        <v>1.0412949796669518E-2</v>
      </c>
      <c r="AC4359" s="406">
        <v>1.0383800844685888E-2</v>
      </c>
      <c r="AD4359" s="407">
        <f t="shared" si="143"/>
        <v>0.29148951983630489</v>
      </c>
    </row>
    <row r="4360" spans="20:30" x14ac:dyDescent="0.2">
      <c r="T4360" s="400" t="s">
        <v>36</v>
      </c>
      <c r="U4360" s="413">
        <v>62124</v>
      </c>
      <c r="V4360" s="406">
        <v>1.035791177994521E-2</v>
      </c>
      <c r="W4360" s="406">
        <v>1.0357182875394862E-2</v>
      </c>
      <c r="X4360" s="407">
        <f t="shared" ref="X4360:X4423" si="144">(V4360-W4360)*10000</f>
        <v>7.2890455034800572E-3</v>
      </c>
      <c r="Z4360" s="400" t="s">
        <v>36</v>
      </c>
      <c r="AA4360" s="413">
        <v>62124</v>
      </c>
      <c r="AB4360" s="406">
        <v>1.0411157639480827E-2</v>
      </c>
      <c r="AC4360" s="406">
        <v>1.038200718687044E-2</v>
      </c>
      <c r="AD4360" s="407">
        <f t="shared" ref="AD4360:AD4423" si="145">(AB4360-AC4360)*10000</f>
        <v>0.29150452610387023</v>
      </c>
    </row>
    <row r="4361" spans="20:30" x14ac:dyDescent="0.2">
      <c r="T4361" s="400" t="s">
        <v>36</v>
      </c>
      <c r="U4361" s="413">
        <v>62131</v>
      </c>
      <c r="V4361" s="406">
        <v>1.0356095357498624E-2</v>
      </c>
      <c r="W4361" s="406">
        <v>1.035536856306471E-2</v>
      </c>
      <c r="X4361" s="407">
        <f t="shared" si="144"/>
        <v>7.267944339139909E-3</v>
      </c>
      <c r="Z4361" s="400" t="s">
        <v>36</v>
      </c>
      <c r="AA4361" s="413">
        <v>62131</v>
      </c>
      <c r="AB4361" s="406">
        <v>1.0409365415681725E-2</v>
      </c>
      <c r="AC4361" s="406">
        <v>1.0380213570885932E-2</v>
      </c>
      <c r="AD4361" s="407">
        <f t="shared" si="145"/>
        <v>0.29151844795793913</v>
      </c>
    </row>
    <row r="4362" spans="20:30" x14ac:dyDescent="0.2">
      <c r="T4362" s="400" t="s">
        <v>36</v>
      </c>
      <c r="U4362" s="413">
        <v>62138</v>
      </c>
      <c r="V4362" s="406">
        <v>1.0354278919060541E-2</v>
      </c>
      <c r="W4362" s="406">
        <v>1.03535542639025E-2</v>
      </c>
      <c r="X4362" s="407">
        <f t="shared" si="144"/>
        <v>7.246551580412236E-3</v>
      </c>
      <c r="Z4362" s="400" t="s">
        <v>36</v>
      </c>
      <c r="AA4362" s="413">
        <v>62138</v>
      </c>
      <c r="AB4362" s="406">
        <v>1.0407573125052215E-2</v>
      </c>
      <c r="AC4362" s="406">
        <v>1.0378419996755464E-2</v>
      </c>
      <c r="AD4362" s="407">
        <f t="shared" si="145"/>
        <v>0.29153128296750475</v>
      </c>
    </row>
    <row r="4363" spans="20:30" x14ac:dyDescent="0.2">
      <c r="T4363" s="400" t="s">
        <v>36</v>
      </c>
      <c r="U4363" s="413">
        <v>62145</v>
      </c>
      <c r="V4363" s="406">
        <v>1.0352462464642475E-2</v>
      </c>
      <c r="W4363" s="406">
        <v>1.035173997786187E-2</v>
      </c>
      <c r="X4363" s="407">
        <f t="shared" si="144"/>
        <v>7.2248678060528315E-3</v>
      </c>
      <c r="Z4363" s="400" t="s">
        <v>36</v>
      </c>
      <c r="AA4363" s="413">
        <v>62145</v>
      </c>
      <c r="AB4363" s="406">
        <v>1.0405780767453321E-2</v>
      </c>
      <c r="AC4363" s="406">
        <v>1.0376626464490562E-2</v>
      </c>
      <c r="AD4363" s="407">
        <f t="shared" si="145"/>
        <v>0.29154302962759032</v>
      </c>
    </row>
    <row r="4364" spans="20:30" x14ac:dyDescent="0.2">
      <c r="T4364" s="400" t="s">
        <v>36</v>
      </c>
      <c r="U4364" s="413">
        <v>62152</v>
      </c>
      <c r="V4364" s="406">
        <v>1.0350645994151943E-2</v>
      </c>
      <c r="W4364" s="406">
        <v>1.0349925704977675E-2</v>
      </c>
      <c r="X4364" s="407">
        <f t="shared" si="144"/>
        <v>7.202891742687928E-3</v>
      </c>
      <c r="Z4364" s="400" t="s">
        <v>36</v>
      </c>
      <c r="AA4364" s="413">
        <v>62152</v>
      </c>
      <c r="AB4364" s="406">
        <v>1.0403988342746247E-2</v>
      </c>
      <c r="AC4364" s="406">
        <v>1.0374832974056617E-2</v>
      </c>
      <c r="AD4364" s="407">
        <f t="shared" si="145"/>
        <v>0.29155368689630368</v>
      </c>
    </row>
    <row r="4365" spans="20:30" x14ac:dyDescent="0.2">
      <c r="T4365" s="400" t="s">
        <v>36</v>
      </c>
      <c r="U4365" s="413">
        <v>62159</v>
      </c>
      <c r="V4365" s="406">
        <v>1.0348829507577317E-2</v>
      </c>
      <c r="W4365" s="406">
        <v>1.034811144522671E-2</v>
      </c>
      <c r="X4365" s="407">
        <f t="shared" si="144"/>
        <v>7.1806235060756229E-3</v>
      </c>
      <c r="Z4365" s="400" t="s">
        <v>36</v>
      </c>
      <c r="AA4365" s="413">
        <v>62159</v>
      </c>
      <c r="AB4365" s="406">
        <v>1.0402195850734156E-2</v>
      </c>
      <c r="AC4365" s="406">
        <v>1.037303952548832E-2</v>
      </c>
      <c r="AD4365" s="407">
        <f t="shared" si="145"/>
        <v>0.2915632524583614</v>
      </c>
    </row>
    <row r="4366" spans="20:30" x14ac:dyDescent="0.2">
      <c r="T4366" s="400" t="s">
        <v>36</v>
      </c>
      <c r="U4366" s="413">
        <v>62166</v>
      </c>
      <c r="V4366" s="406">
        <v>1.0347013004883842E-2</v>
      </c>
      <c r="W4366" s="406">
        <v>1.0346297198620531E-2</v>
      </c>
      <c r="X4366" s="407">
        <f t="shared" si="144"/>
        <v>7.1580626331141373E-3</v>
      </c>
      <c r="Z4366" s="400" t="s">
        <v>36</v>
      </c>
      <c r="AA4366" s="413">
        <v>62166</v>
      </c>
      <c r="AB4366" s="406">
        <v>1.0400403291278098E-2</v>
      </c>
      <c r="AC4366" s="406">
        <v>1.0371246118785643E-2</v>
      </c>
      <c r="AD4366" s="407">
        <f t="shared" si="145"/>
        <v>0.29157172492454486</v>
      </c>
    </row>
    <row r="4367" spans="20:30" x14ac:dyDescent="0.2">
      <c r="T4367" s="400" t="s">
        <v>36</v>
      </c>
      <c r="U4367" s="413">
        <v>62173</v>
      </c>
      <c r="V4367" s="406">
        <v>1.0345196486025164E-2</v>
      </c>
      <c r="W4367" s="406">
        <v>1.0344482965135939E-2</v>
      </c>
      <c r="X4367" s="407">
        <f t="shared" si="144"/>
        <v>7.1352088922525814E-3</v>
      </c>
      <c r="Z4367" s="400" t="s">
        <v>36</v>
      </c>
      <c r="AA4367" s="413">
        <v>62173</v>
      </c>
      <c r="AB4367" s="406">
        <v>1.0398610664239114E-2</v>
      </c>
      <c r="AC4367" s="406">
        <v>1.0369452753913818E-2</v>
      </c>
      <c r="AD4367" s="407">
        <f t="shared" si="145"/>
        <v>0.29157910325296188</v>
      </c>
    </row>
    <row r="4368" spans="20:30" x14ac:dyDescent="0.2">
      <c r="T4368" s="400" t="s">
        <v>36</v>
      </c>
      <c r="U4368" s="413">
        <v>62179</v>
      </c>
      <c r="V4368" s="406">
        <v>1.0343509704169139E-2</v>
      </c>
      <c r="W4368" s="406">
        <v>1.0342798331393668E-2</v>
      </c>
      <c r="X4368" s="407">
        <f t="shared" si="144"/>
        <v>7.1137277547067557E-3</v>
      </c>
      <c r="Z4368" s="400" t="s">
        <v>36</v>
      </c>
      <c r="AA4368" s="413">
        <v>62179</v>
      </c>
      <c r="AB4368" s="406">
        <v>1.0396946022032342E-2</v>
      </c>
      <c r="AC4368" s="406">
        <v>1.0367787523553006E-2</v>
      </c>
      <c r="AD4368" s="407">
        <f t="shared" si="145"/>
        <v>0.29158498479335548</v>
      </c>
    </row>
    <row r="4369" spans="20:30" x14ac:dyDescent="0.2">
      <c r="T4369" s="400" t="s">
        <v>36</v>
      </c>
      <c r="U4369" s="413">
        <v>62186</v>
      </c>
      <c r="V4369" s="406">
        <v>1.0341822907979071E-2</v>
      </c>
      <c r="W4369" s="406">
        <v>1.0341113709287638E-2</v>
      </c>
      <c r="X4369" s="407">
        <f t="shared" si="144"/>
        <v>7.0919869143287739E-3</v>
      </c>
      <c r="Z4369" s="400" t="s">
        <v>36</v>
      </c>
      <c r="AA4369" s="413">
        <v>62186</v>
      </c>
      <c r="AB4369" s="406">
        <v>1.0395281319792058E-2</v>
      </c>
      <c r="AC4369" s="406">
        <v>1.0366122330239449E-2</v>
      </c>
      <c r="AD4369" s="407">
        <f t="shared" si="145"/>
        <v>0.29158989552609604</v>
      </c>
    </row>
    <row r="4370" spans="20:30" x14ac:dyDescent="0.2">
      <c r="T4370" s="400" t="s">
        <v>36</v>
      </c>
      <c r="U4370" s="413">
        <v>62193</v>
      </c>
      <c r="V4370" s="406">
        <v>1.0340006342717653E-2</v>
      </c>
      <c r="W4370" s="406">
        <v>1.0339299513371212E-2</v>
      </c>
      <c r="X4370" s="407">
        <f t="shared" si="144"/>
        <v>7.0682934644183959E-3</v>
      </c>
      <c r="Z4370" s="400" t="s">
        <v>36</v>
      </c>
      <c r="AA4370" s="413">
        <v>62193</v>
      </c>
      <c r="AB4370" s="406">
        <v>1.0393488498718207E-2</v>
      </c>
      <c r="AC4370" s="406">
        <v>1.0364329084942435E-2</v>
      </c>
      <c r="AD4370" s="407">
        <f t="shared" si="145"/>
        <v>0.29159413775771414</v>
      </c>
    </row>
    <row r="4371" spans="20:30" x14ac:dyDescent="0.2">
      <c r="T4371" s="400" t="s">
        <v>36</v>
      </c>
      <c r="U4371" s="413">
        <v>62200</v>
      </c>
      <c r="V4371" s="406">
        <v>1.0338189761140664E-2</v>
      </c>
      <c r="W4371" s="406">
        <v>1.0337485330576497E-2</v>
      </c>
      <c r="X4371" s="407">
        <f t="shared" si="144"/>
        <v>7.0443056416659433E-3</v>
      </c>
      <c r="Z4371" s="400" t="s">
        <v>36</v>
      </c>
      <c r="AA4371" s="413">
        <v>62200</v>
      </c>
      <c r="AB4371" s="406">
        <v>1.0391695609413285E-2</v>
      </c>
      <c r="AC4371" s="406">
        <v>1.0362535881545867E-2</v>
      </c>
      <c r="AD4371" s="407">
        <f t="shared" si="145"/>
        <v>0.29159727867418206</v>
      </c>
    </row>
    <row r="4372" spans="20:30" x14ac:dyDescent="0.2">
      <c r="T4372" s="400" t="s">
        <v>36</v>
      </c>
      <c r="U4372" s="413">
        <v>62207</v>
      </c>
      <c r="V4372" s="406">
        <v>1.033637316324801E-2</v>
      </c>
      <c r="W4372" s="406">
        <v>1.033567116094971E-2</v>
      </c>
      <c r="X4372" s="407">
        <f t="shared" si="144"/>
        <v>7.0200229830043315E-3</v>
      </c>
      <c r="Z4372" s="400" t="s">
        <v>36</v>
      </c>
      <c r="AA4372" s="413">
        <v>62207</v>
      </c>
      <c r="AB4372" s="406">
        <v>1.0389902651715131E-2</v>
      </c>
      <c r="AC4372" s="406">
        <v>1.0360742720014927E-2</v>
      </c>
      <c r="AD4372" s="407">
        <f t="shared" si="145"/>
        <v>0.29159931700203923</v>
      </c>
    </row>
    <row r="4373" spans="20:30" x14ac:dyDescent="0.2">
      <c r="T4373" s="400" t="s">
        <v>36</v>
      </c>
      <c r="U4373" s="413">
        <v>62215</v>
      </c>
      <c r="V4373" s="406">
        <v>1.0334426789927402E-2</v>
      </c>
      <c r="W4373" s="406">
        <v>1.0333727422514059E-2</v>
      </c>
      <c r="X4373" s="407">
        <f t="shared" si="144"/>
        <v>6.9936741334264418E-3</v>
      </c>
      <c r="Z4373" s="400" t="s">
        <v>36</v>
      </c>
      <c r="AA4373" s="413">
        <v>62215</v>
      </c>
      <c r="AB4373" s="406">
        <v>1.0387981548700789E-2</v>
      </c>
      <c r="AC4373" s="406">
        <v>1.0358821522497305E-2</v>
      </c>
      <c r="AD4373" s="407">
        <f t="shared" si="145"/>
        <v>0.29160026203484124</v>
      </c>
    </row>
    <row r="4374" spans="20:30" x14ac:dyDescent="0.2">
      <c r="T4374" s="400" t="s">
        <v>36</v>
      </c>
      <c r="U4374" s="413">
        <v>62222</v>
      </c>
      <c r="V4374" s="406">
        <v>1.0332480398195763E-2</v>
      </c>
      <c r="W4374" s="406">
        <v>1.033178369883331E-2</v>
      </c>
      <c r="X4374" s="407">
        <f t="shared" si="144"/>
        <v>6.9669936245304875E-3</v>
      </c>
      <c r="Z4374" s="400" t="s">
        <v>36</v>
      </c>
      <c r="AA4374" s="413">
        <v>62222</v>
      </c>
      <c r="AB4374" s="406">
        <v>1.0386060368558058E-2</v>
      </c>
      <c r="AC4374" s="406">
        <v>1.0356900371957037E-2</v>
      </c>
      <c r="AD4374" s="407">
        <f t="shared" si="145"/>
        <v>0.29159996601021282</v>
      </c>
    </row>
    <row r="4375" spans="20:30" x14ac:dyDescent="0.2">
      <c r="T4375" s="400" t="s">
        <v>36</v>
      </c>
      <c r="U4375" s="413">
        <v>62229</v>
      </c>
      <c r="V4375" s="406">
        <v>1.0330663748638462E-2</v>
      </c>
      <c r="W4375" s="406">
        <v>1.0329969570495656E-2</v>
      </c>
      <c r="X4375" s="407">
        <f t="shared" si="144"/>
        <v>6.9417814280679779E-3</v>
      </c>
      <c r="Z4375" s="400" t="s">
        <v>36</v>
      </c>
      <c r="AA4375" s="413">
        <v>62229</v>
      </c>
      <c r="AB4375" s="406">
        <v>1.0384267194929197E-2</v>
      </c>
      <c r="AC4375" s="406">
        <v>1.0355107341987411E-2</v>
      </c>
      <c r="AD4375" s="407">
        <f t="shared" si="145"/>
        <v>0.29159852941785736</v>
      </c>
    </row>
    <row r="4376" spans="20:30" x14ac:dyDescent="0.2">
      <c r="T4376" s="400" t="s">
        <v>36</v>
      </c>
      <c r="U4376" s="413">
        <v>62236</v>
      </c>
      <c r="V4376" s="406">
        <v>1.0328847082591857E-2</v>
      </c>
      <c r="W4376" s="406">
        <v>1.0328155455302782E-2</v>
      </c>
      <c r="X4376" s="407">
        <f t="shared" si="144"/>
        <v>6.9162728907543047E-3</v>
      </c>
      <c r="Z4376" s="400" t="s">
        <v>36</v>
      </c>
      <c r="AA4376" s="413">
        <v>62236</v>
      </c>
      <c r="AB4376" s="406">
        <v>1.0382473952281987E-2</v>
      </c>
      <c r="AC4376" s="406">
        <v>1.0353314353906587E-2</v>
      </c>
      <c r="AD4376" s="407">
        <f t="shared" si="145"/>
        <v>0.29159598375400397</v>
      </c>
    </row>
    <row r="4377" spans="20:30" x14ac:dyDescent="0.2">
      <c r="T4377" s="400" t="s">
        <v>36</v>
      </c>
      <c r="U4377" s="413">
        <v>62243</v>
      </c>
      <c r="V4377" s="406">
        <v>1.0327030399986488E-2</v>
      </c>
      <c r="W4377" s="406">
        <v>1.0326341353277844E-2</v>
      </c>
      <c r="X4377" s="407">
        <f t="shared" si="144"/>
        <v>6.8904670864379514E-3</v>
      </c>
      <c r="Z4377" s="400" t="s">
        <v>36</v>
      </c>
      <c r="AA4377" s="413">
        <v>62243</v>
      </c>
      <c r="AB4377" s="406">
        <v>1.0380680640419634E-2</v>
      </c>
      <c r="AC4377" s="406">
        <v>1.0351521407679838E-2</v>
      </c>
      <c r="AD4377" s="407">
        <f t="shared" si="145"/>
        <v>0.29159232739795271</v>
      </c>
    </row>
    <row r="4378" spans="20:30" x14ac:dyDescent="0.2">
      <c r="T4378" s="400" t="s">
        <v>36</v>
      </c>
      <c r="U4378" s="413">
        <v>62250</v>
      </c>
      <c r="V4378" s="406">
        <v>1.0325213700822414E-2</v>
      </c>
      <c r="W4378" s="406">
        <v>1.0324527264351444E-2</v>
      </c>
      <c r="X4378" s="407">
        <f t="shared" si="144"/>
        <v>6.8643647097021976E-3</v>
      </c>
      <c r="Z4378" s="400" t="s">
        <v>36</v>
      </c>
      <c r="AA4378" s="413">
        <v>62250</v>
      </c>
      <c r="AB4378" s="406">
        <v>1.0378887259214854E-2</v>
      </c>
      <c r="AC4378" s="406">
        <v>1.0349728503307232E-2</v>
      </c>
      <c r="AD4378" s="407">
        <f t="shared" si="145"/>
        <v>0.29158755907622569</v>
      </c>
    </row>
    <row r="4379" spans="20:30" x14ac:dyDescent="0.2">
      <c r="T4379" s="400" t="s">
        <v>36</v>
      </c>
      <c r="U4379" s="413">
        <v>62257</v>
      </c>
      <c r="V4379" s="406">
        <v>1.0323396985018603E-2</v>
      </c>
      <c r="W4379" s="406">
        <v>1.0322713188593043E-2</v>
      </c>
      <c r="X4379" s="407">
        <f t="shared" si="144"/>
        <v>6.8379642556050391E-3</v>
      </c>
      <c r="Z4379" s="400" t="s">
        <v>36</v>
      </c>
      <c r="AA4379" s="413">
        <v>62257</v>
      </c>
      <c r="AB4379" s="406">
        <v>1.0377093808482432E-2</v>
      </c>
      <c r="AC4379" s="406">
        <v>1.0347935640823498E-2</v>
      </c>
      <c r="AD4379" s="407">
        <f t="shared" si="145"/>
        <v>0.29158167658934964</v>
      </c>
    </row>
    <row r="4380" spans="20:30" x14ac:dyDescent="0.2">
      <c r="T4380" s="400" t="s">
        <v>36</v>
      </c>
      <c r="U4380" s="413">
        <v>62264</v>
      </c>
      <c r="V4380" s="406">
        <v>1.0321580252551874E-2</v>
      </c>
      <c r="W4380" s="406">
        <v>1.0320899125979459E-2</v>
      </c>
      <c r="X4380" s="407">
        <f t="shared" si="144"/>
        <v>6.8112657241464758E-3</v>
      </c>
      <c r="Z4380" s="400" t="s">
        <v>36</v>
      </c>
      <c r="AA4380" s="413">
        <v>62264</v>
      </c>
      <c r="AB4380" s="406">
        <v>1.037530028808342E-2</v>
      </c>
      <c r="AC4380" s="406">
        <v>1.0346142820205462E-2</v>
      </c>
      <c r="AD4380" s="407">
        <f t="shared" si="145"/>
        <v>0.29157467877958743</v>
      </c>
    </row>
    <row r="4381" spans="20:30" x14ac:dyDescent="0.2">
      <c r="T4381" s="400" t="s">
        <v>36</v>
      </c>
      <c r="U4381" s="413">
        <v>62271</v>
      </c>
      <c r="V4381" s="406">
        <v>1.0319763503410557E-2</v>
      </c>
      <c r="W4381" s="406">
        <v>1.0319085076499025E-2</v>
      </c>
      <c r="X4381" s="407">
        <f t="shared" si="144"/>
        <v>6.7842691153265078E-3</v>
      </c>
      <c r="Z4381" s="400" t="s">
        <v>36</v>
      </c>
      <c r="AA4381" s="413">
        <v>62271</v>
      </c>
      <c r="AB4381" s="406">
        <v>1.0373506697844086E-2</v>
      </c>
      <c r="AC4381" s="406">
        <v>1.034435004146461E-2</v>
      </c>
      <c r="AD4381" s="407">
        <f t="shared" si="145"/>
        <v>0.29156656379475743</v>
      </c>
    </row>
    <row r="4382" spans="20:30" x14ac:dyDescent="0.2">
      <c r="T4382" s="400" t="s">
        <v>36</v>
      </c>
      <c r="U4382" s="413">
        <v>62278</v>
      </c>
      <c r="V4382" s="406">
        <v>1.0317946737502194E-2</v>
      </c>
      <c r="W4382" s="406">
        <v>1.0317271040175048E-2</v>
      </c>
      <c r="X4382" s="407">
        <f t="shared" si="144"/>
        <v>6.7569732714600761E-3</v>
      </c>
      <c r="Z4382" s="400" t="s">
        <v>36</v>
      </c>
      <c r="AA4382" s="413">
        <v>62278</v>
      </c>
      <c r="AB4382" s="406">
        <v>1.0371713037625662E-2</v>
      </c>
      <c r="AC4382" s="406">
        <v>1.0342557304589524E-2</v>
      </c>
      <c r="AD4382" s="407">
        <f t="shared" si="145"/>
        <v>0.29155733036138193</v>
      </c>
    </row>
    <row r="4383" spans="20:30" x14ac:dyDescent="0.2">
      <c r="T4383" s="400" t="s">
        <v>36</v>
      </c>
      <c r="U4383" s="413">
        <v>62285</v>
      </c>
      <c r="V4383" s="406">
        <v>1.0316129954849877E-2</v>
      </c>
      <c r="W4383" s="406">
        <v>1.0315457016972739E-2</v>
      </c>
      <c r="X4383" s="407">
        <f t="shared" si="144"/>
        <v>6.729378771372363E-3</v>
      </c>
      <c r="Z4383" s="400" t="s">
        <v>36</v>
      </c>
      <c r="AA4383" s="413">
        <v>62285</v>
      </c>
      <c r="AB4383" s="406">
        <v>1.036991930724287E-2</v>
      </c>
      <c r="AC4383" s="406">
        <v>1.0340764609614875E-2</v>
      </c>
      <c r="AD4383" s="407">
        <f t="shared" si="145"/>
        <v>0.29154697627995285</v>
      </c>
    </row>
    <row r="4384" spans="20:30" x14ac:dyDescent="0.2">
      <c r="T4384" s="400" t="s">
        <v>36</v>
      </c>
      <c r="U4384" s="413">
        <v>62292</v>
      </c>
      <c r="V4384" s="406">
        <v>1.0314313155384147E-2</v>
      </c>
      <c r="W4384" s="406">
        <v>1.0313643006938404E-2</v>
      </c>
      <c r="X4384" s="407">
        <f t="shared" si="144"/>
        <v>6.7014844574303511E-3</v>
      </c>
      <c r="Z4384" s="400" t="s">
        <v>36</v>
      </c>
      <c r="AA4384" s="413">
        <v>62292</v>
      </c>
      <c r="AB4384" s="406">
        <v>1.0368125506568371E-2</v>
      </c>
      <c r="AC4384" s="406">
        <v>1.0338971956494362E-2</v>
      </c>
      <c r="AD4384" s="407">
        <f t="shared" si="145"/>
        <v>0.29153550074009427</v>
      </c>
    </row>
    <row r="4385" spans="20:30" x14ac:dyDescent="0.2">
      <c r="T4385" s="400" t="s">
        <v>36</v>
      </c>
      <c r="U4385" s="413">
        <v>62299</v>
      </c>
      <c r="V4385" s="406">
        <v>1.031249633903555E-2</v>
      </c>
      <c r="W4385" s="406">
        <v>1.0311829010037318E-2</v>
      </c>
      <c r="X4385" s="407">
        <f t="shared" si="144"/>
        <v>6.6732899823250535E-3</v>
      </c>
      <c r="Z4385" s="400" t="s">
        <v>36</v>
      </c>
      <c r="AA4385" s="413">
        <v>62299</v>
      </c>
      <c r="AB4385" s="406">
        <v>1.0366331635382215E-2</v>
      </c>
      <c r="AC4385" s="406">
        <v>1.0337179345262718E-2</v>
      </c>
      <c r="AD4385" s="407">
        <f t="shared" si="145"/>
        <v>0.29152290119497171</v>
      </c>
    </row>
    <row r="4386" spans="20:30" x14ac:dyDescent="0.2">
      <c r="T4386" s="400" t="s">
        <v>36</v>
      </c>
      <c r="U4386" s="413">
        <v>62306</v>
      </c>
      <c r="V4386" s="406">
        <v>1.0310679505827296E-2</v>
      </c>
      <c r="W4386" s="406">
        <v>1.0310015026281115E-2</v>
      </c>
      <c r="X4386" s="407">
        <f t="shared" si="144"/>
        <v>6.6447954618145677E-3</v>
      </c>
      <c r="Z4386" s="400" t="s">
        <v>36</v>
      </c>
      <c r="AA4386" s="413">
        <v>62306</v>
      </c>
      <c r="AB4386" s="406">
        <v>1.036453769360343E-2</v>
      </c>
      <c r="AC4386" s="406">
        <v>1.0335386775920009E-2</v>
      </c>
      <c r="AD4386" s="407">
        <f t="shared" si="145"/>
        <v>0.29150917683420929</v>
      </c>
    </row>
    <row r="4387" spans="20:30" x14ac:dyDescent="0.2">
      <c r="T4387" s="400" t="s">
        <v>36</v>
      </c>
      <c r="U4387" s="413">
        <v>62313</v>
      </c>
      <c r="V4387" s="406">
        <v>1.0308862655701382E-2</v>
      </c>
      <c r="W4387" s="406">
        <v>1.0308201055669678E-2</v>
      </c>
      <c r="X4387" s="407">
        <f t="shared" si="144"/>
        <v>6.6160003170390169E-3</v>
      </c>
      <c r="Z4387" s="400" t="s">
        <v>36</v>
      </c>
      <c r="AA4387" s="413">
        <v>62313</v>
      </c>
      <c r="AB4387" s="406">
        <v>1.0362743681023521E-2</v>
      </c>
      <c r="AC4387" s="406">
        <v>1.0333594248442966E-2</v>
      </c>
      <c r="AD4387" s="407">
        <f t="shared" si="145"/>
        <v>0.2914943258055559</v>
      </c>
    </row>
    <row r="4388" spans="20:30" x14ac:dyDescent="0.2">
      <c r="T4388" s="400" t="s">
        <v>36</v>
      </c>
      <c r="U4388" s="413">
        <v>62320</v>
      </c>
      <c r="V4388" s="406">
        <v>1.0307045788599929E-2</v>
      </c>
      <c r="W4388" s="406">
        <v>1.030638709820301E-2</v>
      </c>
      <c r="X4388" s="407">
        <f t="shared" si="144"/>
        <v>6.5869039691905662E-3</v>
      </c>
      <c r="Z4388" s="400" t="s">
        <v>36</v>
      </c>
      <c r="AA4388" s="413">
        <v>62320</v>
      </c>
      <c r="AB4388" s="406">
        <v>1.0360949597491996E-2</v>
      </c>
      <c r="AC4388" s="406">
        <v>1.033180176286632E-2</v>
      </c>
      <c r="AD4388" s="407">
        <f t="shared" si="145"/>
        <v>0.29147834625676061</v>
      </c>
    </row>
    <row r="4389" spans="20:30" x14ac:dyDescent="0.2">
      <c r="T4389" s="400" t="s">
        <v>36</v>
      </c>
      <c r="U4389" s="413">
        <v>62327</v>
      </c>
      <c r="V4389" s="406">
        <v>1.0305228904499905E-2</v>
      </c>
      <c r="W4389" s="406">
        <v>1.0304573153881232E-2</v>
      </c>
      <c r="X4389" s="407">
        <f t="shared" si="144"/>
        <v>6.5575061867356732E-3</v>
      </c>
      <c r="Z4389" s="400" t="s">
        <v>36</v>
      </c>
      <c r="AA4389" s="413">
        <v>62327</v>
      </c>
      <c r="AB4389" s="406">
        <v>1.0359155442870062E-2</v>
      </c>
      <c r="AC4389" s="406">
        <v>1.0330009319155469E-2</v>
      </c>
      <c r="AD4389" s="407">
        <f t="shared" si="145"/>
        <v>0.2914612371459312</v>
      </c>
    </row>
    <row r="4390" spans="20:30" x14ac:dyDescent="0.2">
      <c r="T4390" s="400" t="s">
        <v>36</v>
      </c>
      <c r="U4390" s="413">
        <v>62334</v>
      </c>
      <c r="V4390" s="406">
        <v>1.0303412003343367E-2</v>
      </c>
      <c r="W4390" s="406">
        <v>1.0302759222692706E-2</v>
      </c>
      <c r="X4390" s="407">
        <f t="shared" si="144"/>
        <v>6.5278065066072533E-3</v>
      </c>
      <c r="Z4390" s="400" t="s">
        <v>36</v>
      </c>
      <c r="AA4390" s="413">
        <v>62334</v>
      </c>
      <c r="AB4390" s="406">
        <v>1.0357361216949287E-2</v>
      </c>
      <c r="AC4390" s="406">
        <v>1.0328216917345086E-2</v>
      </c>
      <c r="AD4390" s="407">
        <f t="shared" si="145"/>
        <v>0.29144299604200868</v>
      </c>
    </row>
    <row r="4391" spans="20:30" x14ac:dyDescent="0.2">
      <c r="T4391" s="400" t="s">
        <v>36</v>
      </c>
      <c r="U4391" s="413">
        <v>62341</v>
      </c>
      <c r="V4391" s="406">
        <v>1.0301595085130316E-2</v>
      </c>
      <c r="W4391" s="406">
        <v>1.0300945304660589E-2</v>
      </c>
      <c r="X4391" s="407">
        <f t="shared" si="144"/>
        <v>6.497804697271764E-3</v>
      </c>
      <c r="Z4391" s="400" t="s">
        <v>36</v>
      </c>
      <c r="AA4391" s="413">
        <v>62341</v>
      </c>
      <c r="AB4391" s="406">
        <v>1.035556691962548E-2</v>
      </c>
      <c r="AC4391" s="406">
        <v>1.0326424557412022E-2</v>
      </c>
      <c r="AD4391" s="407">
        <f t="shared" si="145"/>
        <v>0.29142362213458239</v>
      </c>
    </row>
    <row r="4392" spans="20:30" x14ac:dyDescent="0.2">
      <c r="T4392" s="400" t="s">
        <v>36</v>
      </c>
      <c r="U4392" s="413">
        <v>62348</v>
      </c>
      <c r="V4392" s="406">
        <v>1.0299778149791293E-2</v>
      </c>
      <c r="W4392" s="406">
        <v>1.029913139978488E-2</v>
      </c>
      <c r="X4392" s="407">
        <f t="shared" si="144"/>
        <v>6.4675000641285785E-3</v>
      </c>
      <c r="Z4392" s="400" t="s">
        <v>36</v>
      </c>
      <c r="AA4392" s="413">
        <v>62348</v>
      </c>
      <c r="AB4392" s="406">
        <v>1.0353772550713423E-2</v>
      </c>
      <c r="AC4392" s="406">
        <v>1.0324632239379431E-2</v>
      </c>
      <c r="AD4392" s="407">
        <f t="shared" si="145"/>
        <v>0.29140311333991986</v>
      </c>
    </row>
    <row r="4393" spans="20:30" x14ac:dyDescent="0.2">
      <c r="T4393" s="400" t="s">
        <v>36</v>
      </c>
      <c r="U4393" s="413">
        <v>62355</v>
      </c>
      <c r="V4393" s="406">
        <v>1.0297961197291629E-2</v>
      </c>
      <c r="W4393" s="406">
        <v>1.029731750804249E-2</v>
      </c>
      <c r="X4393" s="407">
        <f t="shared" si="144"/>
        <v>6.4368924913849046E-3</v>
      </c>
      <c r="Z4393" s="400" t="s">
        <v>36</v>
      </c>
      <c r="AA4393" s="413">
        <v>62355</v>
      </c>
      <c r="AB4393" s="406">
        <v>1.0351978110051112E-2</v>
      </c>
      <c r="AC4393" s="406">
        <v>1.0322839963235806E-2</v>
      </c>
      <c r="AD4393" s="407">
        <f t="shared" si="145"/>
        <v>0.29138146815306176</v>
      </c>
    </row>
    <row r="4394" spans="20:30" x14ac:dyDescent="0.2">
      <c r="T4394" s="400" t="s">
        <v>36</v>
      </c>
      <c r="U4394" s="413">
        <v>62362</v>
      </c>
      <c r="V4394" s="406">
        <v>1.0296144227631204E-2</v>
      </c>
      <c r="W4394" s="406">
        <v>1.02955036294333E-2</v>
      </c>
      <c r="X4394" s="407">
        <f t="shared" si="144"/>
        <v>6.4059819790407424E-3</v>
      </c>
      <c r="Z4394" s="400" t="s">
        <v>36</v>
      </c>
      <c r="AA4394" s="413">
        <v>62362</v>
      </c>
      <c r="AB4394" s="406">
        <v>1.0350183597487928E-2</v>
      </c>
      <c r="AC4394" s="406">
        <v>1.0321047728969452E-2</v>
      </c>
      <c r="AD4394" s="407">
        <f t="shared" si="145"/>
        <v>0.29135868518475466</v>
      </c>
    </row>
    <row r="4395" spans="20:30" x14ac:dyDescent="0.2">
      <c r="T4395" s="400" t="s">
        <v>36</v>
      </c>
      <c r="U4395" s="413">
        <v>62369</v>
      </c>
      <c r="V4395" s="406">
        <v>1.0294327240705834E-2</v>
      </c>
      <c r="W4395" s="406">
        <v>1.029368976399204E-2</v>
      </c>
      <c r="X4395" s="407">
        <f t="shared" si="144"/>
        <v>6.3747671379468795E-3</v>
      </c>
      <c r="Z4395" s="400" t="s">
        <v>36</v>
      </c>
      <c r="AA4395" s="413">
        <v>62369</v>
      </c>
      <c r="AB4395" s="406">
        <v>1.0348389012873384E-2</v>
      </c>
      <c r="AC4395" s="406">
        <v>1.0319255536603528E-2</v>
      </c>
      <c r="AD4395" s="407">
        <f t="shared" si="145"/>
        <v>0.29133476269855785</v>
      </c>
    </row>
    <row r="4396" spans="20:30" x14ac:dyDescent="0.2">
      <c r="T4396" s="400" t="s">
        <v>36</v>
      </c>
      <c r="U4396" s="413">
        <v>62376</v>
      </c>
      <c r="V4396" s="406">
        <v>1.0292510236515636E-2</v>
      </c>
      <c r="W4396" s="406">
        <v>1.0291875911684102E-2</v>
      </c>
      <c r="X4396" s="407">
        <f t="shared" si="144"/>
        <v>6.3432483153429142E-3</v>
      </c>
      <c r="Z4396" s="400" t="s">
        <v>36</v>
      </c>
      <c r="AA4396" s="413">
        <v>62376</v>
      </c>
      <c r="AB4396" s="406">
        <v>1.0346594356022379E-2</v>
      </c>
      <c r="AC4396" s="406">
        <v>1.0317463386138155E-2</v>
      </c>
      <c r="AD4396" s="407">
        <f t="shared" si="145"/>
        <v>0.29130969884223756</v>
      </c>
    </row>
    <row r="4397" spans="20:30" x14ac:dyDescent="0.2">
      <c r="T4397" s="400" t="s">
        <v>36</v>
      </c>
      <c r="U4397" s="413">
        <v>62383</v>
      </c>
      <c r="V4397" s="406">
        <v>1.0290693215037399E-2</v>
      </c>
      <c r="W4397" s="406">
        <v>1.0290062072509428E-2</v>
      </c>
      <c r="X4397" s="407">
        <f t="shared" si="144"/>
        <v>6.3114252797126513E-3</v>
      </c>
      <c r="Z4397" s="400" t="s">
        <v>36</v>
      </c>
      <c r="AA4397" s="413">
        <v>62383</v>
      </c>
      <c r="AB4397" s="406">
        <v>1.0344799626795936E-2</v>
      </c>
      <c r="AC4397" s="406">
        <v>1.0315671277550129E-2</v>
      </c>
      <c r="AD4397" s="407">
        <f t="shared" si="145"/>
        <v>0.29128349245807417</v>
      </c>
    </row>
    <row r="4398" spans="20:30" x14ac:dyDescent="0.2">
      <c r="T4398" s="400" t="s">
        <v>36</v>
      </c>
      <c r="U4398" s="413">
        <v>62390</v>
      </c>
      <c r="V4398" s="406">
        <v>1.0288876176201663E-2</v>
      </c>
      <c r="W4398" s="406">
        <v>1.0288248246502747E-2</v>
      </c>
      <c r="X4398" s="407">
        <f t="shared" si="144"/>
        <v>6.2792969891638239E-3</v>
      </c>
      <c r="Z4398" s="400" t="s">
        <v>36</v>
      </c>
      <c r="AA4398" s="413">
        <v>62390</v>
      </c>
      <c r="AB4398" s="406">
        <v>1.0343004825020412E-2</v>
      </c>
      <c r="AC4398" s="406">
        <v>1.0313879210874177E-2</v>
      </c>
      <c r="AD4398" s="407">
        <f t="shared" si="145"/>
        <v>0.2912561414623524</v>
      </c>
    </row>
    <row r="4399" spans="20:30" x14ac:dyDescent="0.2">
      <c r="T4399" s="400" t="s">
        <v>36</v>
      </c>
      <c r="U4399" s="413">
        <v>62397</v>
      </c>
      <c r="V4399" s="406">
        <v>1.0287059120008431E-2</v>
      </c>
      <c r="W4399" s="406">
        <v>1.0286434433652484E-2</v>
      </c>
      <c r="X4399" s="407">
        <f t="shared" si="144"/>
        <v>6.2468635594718769E-3</v>
      </c>
      <c r="Z4399" s="400" t="s">
        <v>36</v>
      </c>
      <c r="AA4399" s="413">
        <v>62397</v>
      </c>
      <c r="AB4399" s="406">
        <v>1.0341209950545317E-2</v>
      </c>
      <c r="AC4399" s="406">
        <v>1.0312087186098733E-2</v>
      </c>
      <c r="AD4399" s="407">
        <f t="shared" si="145"/>
        <v>0.29122764446583638</v>
      </c>
    </row>
    <row r="4400" spans="20:30" x14ac:dyDescent="0.2">
      <c r="T4400" s="400" t="s">
        <v>36</v>
      </c>
      <c r="U4400" s="413">
        <v>62404</v>
      </c>
      <c r="V4400" s="406">
        <v>1.0285242046342E-2</v>
      </c>
      <c r="W4400" s="406">
        <v>1.0284620633912398E-2</v>
      </c>
      <c r="X4400" s="407">
        <f t="shared" si="144"/>
        <v>6.2141242960188359E-3</v>
      </c>
      <c r="Z4400" s="400" t="s">
        <v>36</v>
      </c>
      <c r="AA4400" s="413">
        <v>62404</v>
      </c>
      <c r="AB4400" s="406">
        <v>1.0339415003231791E-2</v>
      </c>
      <c r="AC4400" s="406">
        <v>1.0310295203223858E-2</v>
      </c>
      <c r="AD4400" s="407">
        <f t="shared" si="145"/>
        <v>0.29119800007932489</v>
      </c>
    </row>
    <row r="4401" spans="20:30" x14ac:dyDescent="0.2">
      <c r="T4401" s="400" t="s">
        <v>36</v>
      </c>
      <c r="U4401" s="413">
        <v>62411</v>
      </c>
      <c r="V4401" s="406">
        <v>1.0283424955283279E-2</v>
      </c>
      <c r="W4401" s="406">
        <v>1.0282806847328673E-2</v>
      </c>
      <c r="X4401" s="407">
        <f t="shared" si="144"/>
        <v>6.1810795460616463E-3</v>
      </c>
      <c r="Z4401" s="400" t="s">
        <v>36</v>
      </c>
      <c r="AA4401" s="413">
        <v>62411</v>
      </c>
      <c r="AB4401" s="406">
        <v>1.033761998288292E-2</v>
      </c>
      <c r="AC4401" s="406">
        <v>1.0308503262226284E-2</v>
      </c>
      <c r="AD4401" s="407">
        <f t="shared" si="145"/>
        <v>0.29116720656635964</v>
      </c>
    </row>
    <row r="4402" spans="20:30" x14ac:dyDescent="0.2">
      <c r="T4402" s="400" t="s">
        <v>36</v>
      </c>
      <c r="U4402" s="413">
        <v>62418</v>
      </c>
      <c r="V4402" s="406">
        <v>1.0281607846681782E-2</v>
      </c>
      <c r="W4402" s="406">
        <v>1.0280993073912887E-2</v>
      </c>
      <c r="X4402" s="407">
        <f t="shared" si="144"/>
        <v>6.1477276889522481E-3</v>
      </c>
      <c r="Z4402" s="400" t="s">
        <v>36</v>
      </c>
      <c r="AA4402" s="413">
        <v>62418</v>
      </c>
      <c r="AB4402" s="406">
        <v>1.0335824889348214E-2</v>
      </c>
      <c r="AC4402" s="406">
        <v>1.0306711363152322E-2</v>
      </c>
      <c r="AD4402" s="407">
        <f t="shared" si="145"/>
        <v>0.29113526195891426</v>
      </c>
    </row>
    <row r="4403" spans="20:30" x14ac:dyDescent="0.2">
      <c r="T4403" s="400" t="s">
        <v>36</v>
      </c>
      <c r="U4403" s="413">
        <v>62425</v>
      </c>
      <c r="V4403" s="406">
        <v>1.0279790720549202E-2</v>
      </c>
      <c r="W4403" s="406">
        <v>1.0279179313618858E-2</v>
      </c>
      <c r="X4403" s="407">
        <f t="shared" si="144"/>
        <v>6.1140693034464344E-3</v>
      </c>
      <c r="Z4403" s="400" t="s">
        <v>36</v>
      </c>
      <c r="AA4403" s="413">
        <v>62425</v>
      </c>
      <c r="AB4403" s="406">
        <v>1.0334029722488872E-2</v>
      </c>
      <c r="AC4403" s="406">
        <v>1.0304919505978942E-2</v>
      </c>
      <c r="AD4403" s="407">
        <f t="shared" si="145"/>
        <v>0.2911021650993037</v>
      </c>
    </row>
    <row r="4404" spans="20:30" x14ac:dyDescent="0.2">
      <c r="T4404" s="400" t="s">
        <v>36</v>
      </c>
      <c r="U4404" s="413">
        <v>62432</v>
      </c>
      <c r="V4404" s="406">
        <v>1.0277973576862328E-2</v>
      </c>
      <c r="W4404" s="406">
        <v>1.0277365566492828E-2</v>
      </c>
      <c r="X4404" s="407">
        <f t="shared" si="144"/>
        <v>6.08010369499562E-3</v>
      </c>
      <c r="Z4404" s="400" t="s">
        <v>36</v>
      </c>
      <c r="AA4404" s="413">
        <v>62432</v>
      </c>
      <c r="AB4404" s="406">
        <v>1.0332234482131195E-2</v>
      </c>
      <c r="AC4404" s="406">
        <v>1.030312769070609E-2</v>
      </c>
      <c r="AD4404" s="407">
        <f t="shared" si="145"/>
        <v>0.29106791425105238</v>
      </c>
    </row>
    <row r="4405" spans="20:30" x14ac:dyDescent="0.2">
      <c r="T4405" s="400" t="s">
        <v>36</v>
      </c>
      <c r="U4405" s="413">
        <v>62439</v>
      </c>
      <c r="V4405" s="406">
        <v>1.0276156415551701E-2</v>
      </c>
      <c r="W4405" s="406">
        <v>1.0275551832500075E-2</v>
      </c>
      <c r="X4405" s="407">
        <f t="shared" si="144"/>
        <v>6.0458305162561232E-3</v>
      </c>
      <c r="Z4405" s="400" t="s">
        <v>36</v>
      </c>
      <c r="AA4405" s="413">
        <v>62439</v>
      </c>
      <c r="AB4405" s="406">
        <v>1.0330439168113111E-2</v>
      </c>
      <c r="AC4405" s="406">
        <v>1.0301335917333768E-2</v>
      </c>
      <c r="AD4405" s="407">
        <f t="shared" si="145"/>
        <v>0.29103250779342549</v>
      </c>
    </row>
    <row r="4406" spans="20:30" x14ac:dyDescent="0.2">
      <c r="T4406" s="400" t="s">
        <v>36</v>
      </c>
      <c r="U4406" s="413">
        <v>62446</v>
      </c>
      <c r="V4406" s="406">
        <v>1.0274339236605744E-2</v>
      </c>
      <c r="W4406" s="406">
        <v>1.027373811166375E-2</v>
      </c>
      <c r="X4406" s="407">
        <f t="shared" si="144"/>
        <v>6.0112494199363042E-3</v>
      </c>
      <c r="Z4406" s="400" t="s">
        <v>36</v>
      </c>
      <c r="AA4406" s="413">
        <v>62446</v>
      </c>
      <c r="AB4406" s="406">
        <v>1.0328643780295707E-2</v>
      </c>
      <c r="AC4406" s="406">
        <v>1.0299544185873557E-2</v>
      </c>
      <c r="AD4406" s="407">
        <f t="shared" si="145"/>
        <v>0.29099594422149833</v>
      </c>
    </row>
    <row r="4407" spans="20:30" x14ac:dyDescent="0.2">
      <c r="T4407" s="400" t="s">
        <v>36</v>
      </c>
      <c r="U4407" s="413">
        <v>62456</v>
      </c>
      <c r="V4407" s="406">
        <v>1.0272132637605604E-2</v>
      </c>
      <c r="W4407" s="406">
        <v>1.0271535754600268E-2</v>
      </c>
      <c r="X4407" s="407">
        <f t="shared" si="144"/>
        <v>5.9688300533579375E-3</v>
      </c>
      <c r="Z4407" s="400" t="s">
        <v>36</v>
      </c>
      <c r="AA4407" s="413">
        <v>62456</v>
      </c>
      <c r="AB4407" s="406">
        <v>1.0326463563807392E-2</v>
      </c>
      <c r="AC4407" s="406">
        <v>1.0297368570116571E-2</v>
      </c>
      <c r="AD4407" s="407">
        <f t="shared" si="145"/>
        <v>0.29094993690820942</v>
      </c>
    </row>
    <row r="4408" spans="20:30" x14ac:dyDescent="0.2">
      <c r="T4408" s="400" t="s">
        <v>36</v>
      </c>
      <c r="U4408" s="413">
        <v>62463</v>
      </c>
      <c r="V4408" s="406">
        <v>1.0269926013985471E-2</v>
      </c>
      <c r="W4408" s="406">
        <v>1.0269333415778513E-2</v>
      </c>
      <c r="X4408" s="407">
        <f t="shared" si="144"/>
        <v>5.9259820695857501E-3</v>
      </c>
      <c r="Z4408" s="400" t="s">
        <v>36</v>
      </c>
      <c r="AA4408" s="413">
        <v>62463</v>
      </c>
      <c r="AB4408" s="406">
        <v>1.0324283244426344E-2</v>
      </c>
      <c r="AC4408" s="406">
        <v>1.0295193012518021E-2</v>
      </c>
      <c r="AD4408" s="407">
        <f t="shared" si="145"/>
        <v>0.29090231908323116</v>
      </c>
    </row>
    <row r="4409" spans="20:30" x14ac:dyDescent="0.2">
      <c r="T4409" s="400" t="s">
        <v>36</v>
      </c>
      <c r="U4409" s="413">
        <v>62470</v>
      </c>
      <c r="V4409" s="406">
        <v>1.0268108774234831E-2</v>
      </c>
      <c r="W4409" s="406">
        <v>1.0267519740021812E-2</v>
      </c>
      <c r="X4409" s="407">
        <f t="shared" si="144"/>
        <v>5.8903421301832737E-3</v>
      </c>
      <c r="Z4409" s="400" t="s">
        <v>36</v>
      </c>
      <c r="AA4409" s="413">
        <v>62470</v>
      </c>
      <c r="AB4409" s="406">
        <v>1.0322487602297701E-2</v>
      </c>
      <c r="AC4409" s="406">
        <v>1.0293401424756484E-2</v>
      </c>
      <c r="AD4409" s="407">
        <f t="shared" si="145"/>
        <v>0.29086177541217184</v>
      </c>
    </row>
    <row r="4410" spans="20:30" x14ac:dyDescent="0.2">
      <c r="T4410" s="400" t="s">
        <v>36</v>
      </c>
      <c r="U4410" s="413">
        <v>62477</v>
      </c>
      <c r="V4410" s="406">
        <v>1.0266291516675258E-2</v>
      </c>
      <c r="W4410" s="406">
        <v>1.026570607739844E-2</v>
      </c>
      <c r="X4410" s="407">
        <f t="shared" si="144"/>
        <v>5.8543927681890817E-3</v>
      </c>
      <c r="Z4410" s="400" t="s">
        <v>36</v>
      </c>
      <c r="AA4410" s="413">
        <v>62477</v>
      </c>
      <c r="AB4410" s="406">
        <v>1.0320691885663627E-2</v>
      </c>
      <c r="AC4410" s="406">
        <v>1.0291609878895549E-2</v>
      </c>
      <c r="AD4410" s="407">
        <f t="shared" si="145"/>
        <v>0.29082006768078872</v>
      </c>
    </row>
    <row r="4411" spans="20:30" x14ac:dyDescent="0.2">
      <c r="T4411" s="400" t="s">
        <v>36</v>
      </c>
      <c r="U4411" s="413">
        <v>62484</v>
      </c>
      <c r="V4411" s="406">
        <v>1.0264474241225681E-2</v>
      </c>
      <c r="W4411" s="406">
        <v>1.0263892427931503E-2</v>
      </c>
      <c r="X4411" s="407">
        <f t="shared" si="144"/>
        <v>5.8181329417802963E-3</v>
      </c>
      <c r="Z4411" s="400" t="s">
        <v>36</v>
      </c>
      <c r="AA4411" s="413">
        <v>62484</v>
      </c>
      <c r="AB4411" s="406">
        <v>1.0318896094350433E-2</v>
      </c>
      <c r="AC4411" s="406">
        <v>1.0289818374958324E-2</v>
      </c>
      <c r="AD4411" s="407">
        <f t="shared" si="145"/>
        <v>0.29077719392109003</v>
      </c>
    </row>
    <row r="4412" spans="20:30" x14ac:dyDescent="0.2">
      <c r="T4412" s="400" t="s">
        <v>36</v>
      </c>
      <c r="U4412" s="413">
        <v>62491</v>
      </c>
      <c r="V4412" s="406">
        <v>1.0262656947909243E-2</v>
      </c>
      <c r="W4412" s="406">
        <v>1.0262078791609423E-2</v>
      </c>
      <c r="X4412" s="407">
        <f t="shared" si="144"/>
        <v>5.7815629981965155E-3</v>
      </c>
      <c r="Z4412" s="400" t="s">
        <v>36</v>
      </c>
      <c r="AA4412" s="413">
        <v>62491</v>
      </c>
      <c r="AB4412" s="406">
        <v>1.0317100228184471E-2</v>
      </c>
      <c r="AC4412" s="406">
        <v>1.0288026912933235E-2</v>
      </c>
      <c r="AD4412" s="407">
        <f t="shared" si="145"/>
        <v>0.29073315251235826</v>
      </c>
    </row>
    <row r="4413" spans="20:30" x14ac:dyDescent="0.2">
      <c r="T4413" s="400" t="s">
        <v>36</v>
      </c>
      <c r="U4413" s="413">
        <v>62498</v>
      </c>
      <c r="V4413" s="406">
        <v>1.0260839636668007E-2</v>
      </c>
      <c r="W4413" s="406">
        <v>1.0260265168432146E-2</v>
      </c>
      <c r="X4413" s="407">
        <f t="shared" si="144"/>
        <v>5.7446823586125573E-3</v>
      </c>
      <c r="Z4413" s="400" t="s">
        <v>36</v>
      </c>
      <c r="AA4413" s="413">
        <v>62498</v>
      </c>
      <c r="AB4413" s="406">
        <v>1.0315304287038342E-2</v>
      </c>
      <c r="AC4413" s="406">
        <v>1.0286235492820229E-2</v>
      </c>
      <c r="AD4413" s="407">
        <f t="shared" si="145"/>
        <v>0.29068794218113303</v>
      </c>
    </row>
    <row r="4414" spans="20:30" x14ac:dyDescent="0.2">
      <c r="T4414" s="400" t="s">
        <v>36</v>
      </c>
      <c r="U4414" s="413">
        <v>62505</v>
      </c>
      <c r="V4414" s="406">
        <v>1.0259022307444214E-2</v>
      </c>
      <c r="W4414" s="406">
        <v>1.0258451558422945E-2</v>
      </c>
      <c r="X4414" s="407">
        <f t="shared" si="144"/>
        <v>5.7074902126870442E-3</v>
      </c>
      <c r="Z4414" s="400" t="s">
        <v>36</v>
      </c>
      <c r="AA4414" s="413">
        <v>62505</v>
      </c>
      <c r="AB4414" s="406">
        <v>1.0313508270738526E-2</v>
      </c>
      <c r="AC4414" s="406">
        <v>1.0284444114631005E-2</v>
      </c>
      <c r="AD4414" s="407">
        <f t="shared" si="145"/>
        <v>0.29064156107521527</v>
      </c>
    </row>
    <row r="4415" spans="20:30" x14ac:dyDescent="0.2">
      <c r="T4415" s="400" t="s">
        <v>36</v>
      </c>
      <c r="U4415" s="413">
        <v>62512</v>
      </c>
      <c r="V4415" s="406">
        <v>1.0257204960203088E-2</v>
      </c>
      <c r="W4415" s="406">
        <v>1.0256637961535472E-2</v>
      </c>
      <c r="X4415" s="407">
        <f t="shared" si="144"/>
        <v>5.6699866761607265E-3</v>
      </c>
      <c r="Z4415" s="400" t="s">
        <v>36</v>
      </c>
      <c r="AA4415" s="413">
        <v>62512</v>
      </c>
      <c r="AB4415" s="406">
        <v>1.0311712179111331E-2</v>
      </c>
      <c r="AC4415" s="406">
        <v>1.0282652778353951E-2</v>
      </c>
      <c r="AD4415" s="407">
        <f t="shared" si="145"/>
        <v>0.29059400757380088</v>
      </c>
    </row>
    <row r="4416" spans="20:30" x14ac:dyDescent="0.2">
      <c r="T4416" s="400" t="s">
        <v>36</v>
      </c>
      <c r="U4416" s="413">
        <v>62519</v>
      </c>
      <c r="V4416" s="406">
        <v>1.0255387594921386E-2</v>
      </c>
      <c r="W4416" s="406">
        <v>1.0254824377815943E-2</v>
      </c>
      <c r="X4416" s="407">
        <f t="shared" si="144"/>
        <v>5.6321710544329773E-3</v>
      </c>
      <c r="Z4416" s="400" t="s">
        <v>36</v>
      </c>
      <c r="AA4416" s="413">
        <v>62519</v>
      </c>
      <c r="AB4416" s="406">
        <v>1.0309916012006174E-2</v>
      </c>
      <c r="AC4416" s="406">
        <v>1.0280861484000554E-2</v>
      </c>
      <c r="AD4416" s="407">
        <f t="shared" si="145"/>
        <v>0.29054528005620706</v>
      </c>
    </row>
    <row r="4417" spans="20:30" x14ac:dyDescent="0.2">
      <c r="T4417" s="400" t="s">
        <v>36</v>
      </c>
      <c r="U4417" s="413">
        <v>62526</v>
      </c>
      <c r="V4417" s="406">
        <v>1.0253570211564514E-2</v>
      </c>
      <c r="W4417" s="406">
        <v>1.0253010807229766E-2</v>
      </c>
      <c r="X4417" s="407">
        <f t="shared" si="144"/>
        <v>5.5940433474864493E-3</v>
      </c>
      <c r="Z4417" s="400" t="s">
        <v>36</v>
      </c>
      <c r="AA4417" s="413">
        <v>62526</v>
      </c>
      <c r="AB4417" s="406">
        <v>1.0308119769272699E-2</v>
      </c>
      <c r="AC4417" s="406">
        <v>1.0279070231570951E-2</v>
      </c>
      <c r="AD4417" s="407">
        <f t="shared" si="145"/>
        <v>0.29049537701747452</v>
      </c>
    </row>
    <row r="4418" spans="20:30" x14ac:dyDescent="0.2">
      <c r="T4418" s="400" t="s">
        <v>36</v>
      </c>
      <c r="U4418" s="413">
        <v>62533</v>
      </c>
      <c r="V4418" s="406">
        <v>1.0251752810086109E-2</v>
      </c>
      <c r="W4418" s="406">
        <v>1.0251197249811609E-2</v>
      </c>
      <c r="X4418" s="407">
        <f t="shared" si="144"/>
        <v>5.5556027449971124E-3</v>
      </c>
      <c r="Z4418" s="400" t="s">
        <v>36</v>
      </c>
      <c r="AA4418" s="413">
        <v>62533</v>
      </c>
      <c r="AB4418" s="406">
        <v>1.0306323450748779E-2</v>
      </c>
      <c r="AC4418" s="406">
        <v>1.0277279021065091E-2</v>
      </c>
      <c r="AD4418" s="407">
        <f t="shared" si="145"/>
        <v>0.29044429683688577</v>
      </c>
    </row>
    <row r="4419" spans="20:30" x14ac:dyDescent="0.2">
      <c r="T4419" s="400" t="s">
        <v>36</v>
      </c>
      <c r="U4419" s="413">
        <v>62540</v>
      </c>
      <c r="V4419" s="406">
        <v>1.0249935390439861E-2</v>
      </c>
      <c r="W4419" s="406">
        <v>1.0249383705526747E-2</v>
      </c>
      <c r="X4419" s="407">
        <f t="shared" si="144"/>
        <v>5.5168491311374801E-3</v>
      </c>
      <c r="Z4419" s="400" t="s">
        <v>36</v>
      </c>
      <c r="AA4419" s="413">
        <v>62540</v>
      </c>
      <c r="AB4419" s="406">
        <v>1.0304527056260768E-2</v>
      </c>
      <c r="AC4419" s="406">
        <v>1.0275487852482975E-2</v>
      </c>
      <c r="AD4419" s="407">
        <f t="shared" si="145"/>
        <v>0.29039203777793055</v>
      </c>
    </row>
    <row r="4420" spans="20:30" x14ac:dyDescent="0.2">
      <c r="T4420" s="400" t="s">
        <v>36</v>
      </c>
      <c r="U4420" s="413">
        <v>62547</v>
      </c>
      <c r="V4420" s="406">
        <v>1.0248117952590988E-2</v>
      </c>
      <c r="W4420" s="406">
        <v>1.0247570174386697E-2</v>
      </c>
      <c r="X4420" s="407">
        <f t="shared" si="144"/>
        <v>5.4777820429098567E-3</v>
      </c>
      <c r="Z4420" s="400" t="s">
        <v>36</v>
      </c>
      <c r="AA4420" s="413">
        <v>62547</v>
      </c>
      <c r="AB4420" s="406">
        <v>1.0302730585669689E-2</v>
      </c>
      <c r="AC4420" s="406">
        <v>1.0273696725836126E-2</v>
      </c>
      <c r="AD4420" s="407">
        <f t="shared" si="145"/>
        <v>0.29033859833563214</v>
      </c>
    </row>
    <row r="4421" spans="20:30" x14ac:dyDescent="0.2">
      <c r="T4421" s="400" t="s">
        <v>36</v>
      </c>
      <c r="U4421" s="413">
        <v>62554</v>
      </c>
      <c r="V4421" s="406">
        <v>1.0246300496516465E-2</v>
      </c>
      <c r="W4421" s="406">
        <v>1.0245756656426325E-2</v>
      </c>
      <c r="X4421" s="407">
        <f t="shared" si="144"/>
        <v>5.4384009014023238E-3</v>
      </c>
      <c r="Z4421" s="400" t="s">
        <v>36</v>
      </c>
      <c r="AA4421" s="413">
        <v>62554</v>
      </c>
      <c r="AB4421" s="406">
        <v>1.0300934038802032E-2</v>
      </c>
      <c r="AC4421" s="406">
        <v>1.0271905641101529E-2</v>
      </c>
      <c r="AD4421" s="407">
        <f t="shared" si="145"/>
        <v>0.29028397700503128</v>
      </c>
    </row>
    <row r="4422" spans="20:30" x14ac:dyDescent="0.2">
      <c r="T4422" s="400" t="s">
        <v>36</v>
      </c>
      <c r="U4422" s="413">
        <v>62561</v>
      </c>
      <c r="V4422" s="406">
        <v>1.0244483022169886E-2</v>
      </c>
      <c r="W4422" s="406">
        <v>1.0243943151576068E-2</v>
      </c>
      <c r="X4422" s="407">
        <f t="shared" si="144"/>
        <v>5.3987059381831182E-3</v>
      </c>
      <c r="Z4422" s="400" t="s">
        <v>36</v>
      </c>
      <c r="AA4422" s="413">
        <v>62561</v>
      </c>
      <c r="AB4422" s="406">
        <v>1.0299137415507201E-2</v>
      </c>
      <c r="AC4422" s="406">
        <v>1.0270114598313812E-2</v>
      </c>
      <c r="AD4422" s="407">
        <f t="shared" si="145"/>
        <v>0.29022817193389422</v>
      </c>
    </row>
    <row r="4423" spans="20:30" x14ac:dyDescent="0.2">
      <c r="T4423" s="400" t="s">
        <v>36</v>
      </c>
      <c r="U4423" s="413">
        <v>62569</v>
      </c>
      <c r="V4423" s="406">
        <v>1.024253570764919E-2</v>
      </c>
      <c r="W4423" s="406">
        <v>1.0242000125452368E-2</v>
      </c>
      <c r="X4423" s="407">
        <f t="shared" si="144"/>
        <v>5.3558219682142694E-3</v>
      </c>
      <c r="Z4423" s="400" t="s">
        <v>36</v>
      </c>
      <c r="AA4423" s="413">
        <v>62569</v>
      </c>
      <c r="AB4423" s="406">
        <v>1.0297212376007357E-2</v>
      </c>
      <c r="AC4423" s="406">
        <v>1.0268195670933395E-2</v>
      </c>
      <c r="AD4423" s="407">
        <f t="shared" si="145"/>
        <v>0.29016705073962523</v>
      </c>
    </row>
    <row r="4424" spans="20:30" x14ac:dyDescent="0.2">
      <c r="T4424" s="400" t="s">
        <v>36</v>
      </c>
      <c r="U4424" s="413">
        <v>62576</v>
      </c>
      <c r="V4424" s="406">
        <v>1.0240588372552427E-2</v>
      </c>
      <c r="W4424" s="406">
        <v>1.0240057114091839E-2</v>
      </c>
      <c r="X4424" s="407">
        <f t="shared" ref="X4424:X4487" si="146">(V4424-W4424)*10000</f>
        <v>5.312584605877968E-3</v>
      </c>
      <c r="Z4424" s="400" t="s">
        <v>36</v>
      </c>
      <c r="AA4424" s="413">
        <v>62576</v>
      </c>
      <c r="AB4424" s="406">
        <v>1.0295287250340485E-2</v>
      </c>
      <c r="AC4424" s="406">
        <v>1.026627679065222E-2</v>
      </c>
      <c r="AD4424" s="407">
        <f t="shared" ref="AD4424:AD4487" si="147">(AB4424-AC4424)*10000</f>
        <v>0.29010459688264334</v>
      </c>
    </row>
    <row r="4425" spans="20:30" x14ac:dyDescent="0.2">
      <c r="T4425" s="400" t="s">
        <v>36</v>
      </c>
      <c r="U4425" s="413">
        <v>62583</v>
      </c>
      <c r="V4425" s="406">
        <v>1.0238770840521518E-2</v>
      </c>
      <c r="W4425" s="406">
        <v>1.0238243650588811E-2</v>
      </c>
      <c r="X4425" s="407">
        <f t="shared" si="146"/>
        <v>5.271899327068813E-3</v>
      </c>
      <c r="Z4425" s="400" t="s">
        <v>36</v>
      </c>
      <c r="AA4425" s="413">
        <v>62583</v>
      </c>
      <c r="AB4425" s="406">
        <v>1.0293490385786027E-2</v>
      </c>
      <c r="AC4425" s="406">
        <v>1.0264485879623289E-2</v>
      </c>
      <c r="AD4425" s="407">
        <f t="shared" si="147"/>
        <v>0.29004506162737598</v>
      </c>
    </row>
    <row r="4426" spans="20:30" x14ac:dyDescent="0.2">
      <c r="T4426" s="400" t="s">
        <v>36</v>
      </c>
      <c r="U4426" s="413">
        <v>62590</v>
      </c>
      <c r="V4426" s="406">
        <v>1.023695329004491E-2</v>
      </c>
      <c r="W4426" s="406">
        <v>1.0236430200230637E-2</v>
      </c>
      <c r="X4426" s="407">
        <f t="shared" si="146"/>
        <v>5.2308981427287571E-3</v>
      </c>
      <c r="Z4426" s="400" t="s">
        <v>36</v>
      </c>
      <c r="AA4426" s="413">
        <v>62590</v>
      </c>
      <c r="AB4426" s="406">
        <v>1.0291693444167697E-2</v>
      </c>
      <c r="AC4426" s="406">
        <v>1.0262695010552833E-2</v>
      </c>
      <c r="AD4426" s="407">
        <f t="shared" si="147"/>
        <v>0.28998433614863328</v>
      </c>
    </row>
    <row r="4427" spans="20:30" x14ac:dyDescent="0.2">
      <c r="T4427" s="400" t="s">
        <v>36</v>
      </c>
      <c r="U4427" s="413">
        <v>62597</v>
      </c>
      <c r="V4427" s="406">
        <v>1.0235135721111019E-2</v>
      </c>
      <c r="W4427" s="406">
        <v>1.0234616763040466E-2</v>
      </c>
      <c r="X4427" s="407">
        <f t="shared" si="146"/>
        <v>5.1895807055314658E-3</v>
      </c>
      <c r="Z4427" s="400" t="s">
        <v>36</v>
      </c>
      <c r="AA4427" s="413">
        <v>62597</v>
      </c>
      <c r="AB4427" s="406">
        <v>1.0289896425265545E-2</v>
      </c>
      <c r="AC4427" s="406">
        <v>1.0260904183406128E-2</v>
      </c>
      <c r="AD4427" s="407">
        <f t="shared" si="147"/>
        <v>0.28992241859416429</v>
      </c>
    </row>
    <row r="4428" spans="20:30" x14ac:dyDescent="0.2">
      <c r="T4428" s="400" t="s">
        <v>36</v>
      </c>
      <c r="U4428" s="413">
        <v>62604</v>
      </c>
      <c r="V4428" s="406">
        <v>1.0233318133673636E-2</v>
      </c>
      <c r="W4428" s="406">
        <v>1.0232803338972087E-2</v>
      </c>
      <c r="X4428" s="407">
        <f t="shared" si="146"/>
        <v>5.1479470154942863E-3</v>
      </c>
      <c r="Z4428" s="400" t="s">
        <v>36</v>
      </c>
      <c r="AA4428" s="413">
        <v>62604</v>
      </c>
      <c r="AB4428" s="406">
        <v>1.028809932897547E-2</v>
      </c>
      <c r="AC4428" s="406">
        <v>1.0259113398194842E-2</v>
      </c>
      <c r="AD4428" s="407">
        <f t="shared" si="147"/>
        <v>0.28985930780628388</v>
      </c>
    </row>
    <row r="4429" spans="20:30" x14ac:dyDescent="0.2">
      <c r="T4429" s="400" t="s">
        <v>36</v>
      </c>
      <c r="U4429" s="413">
        <v>62611</v>
      </c>
      <c r="V4429" s="406">
        <v>1.0231500527663211E-2</v>
      </c>
      <c r="W4429" s="406">
        <v>1.0230989928083288E-2</v>
      </c>
      <c r="X4429" s="407">
        <f t="shared" si="146"/>
        <v>5.105995799226104E-3</v>
      </c>
      <c r="Z4429" s="400" t="s">
        <v>36</v>
      </c>
      <c r="AA4429" s="413">
        <v>62611</v>
      </c>
      <c r="AB4429" s="406">
        <v>1.0286302155123743E-2</v>
      </c>
      <c r="AC4429" s="406">
        <v>1.0257322654907317E-2</v>
      </c>
      <c r="AD4429" s="407">
        <f t="shared" si="147"/>
        <v>0.2897950021642573</v>
      </c>
    </row>
    <row r="4430" spans="20:30" x14ac:dyDescent="0.2">
      <c r="T4430" s="400" t="s">
        <v>36</v>
      </c>
      <c r="U4430" s="413">
        <v>62618</v>
      </c>
      <c r="V4430" s="406">
        <v>1.0229682903102898E-2</v>
      </c>
      <c r="W4430" s="406">
        <v>1.0229176530327773E-2</v>
      </c>
      <c r="X4430" s="407">
        <f t="shared" si="146"/>
        <v>5.0637277512581569E-3</v>
      </c>
      <c r="Z4430" s="400" t="s">
        <v>36</v>
      </c>
      <c r="AA4430" s="413">
        <v>62618</v>
      </c>
      <c r="AB4430" s="406">
        <v>1.028450490352514E-2</v>
      </c>
      <c r="AC4430" s="406">
        <v>1.0255531953601434E-2</v>
      </c>
      <c r="AD4430" s="407">
        <f t="shared" si="147"/>
        <v>0.28972949923706037</v>
      </c>
    </row>
    <row r="4431" spans="20:30" x14ac:dyDescent="0.2">
      <c r="T4431" s="400" t="s">
        <v>36</v>
      </c>
      <c r="U4431" s="413">
        <v>62625</v>
      </c>
      <c r="V4431" s="406">
        <v>1.0227865259888566E-2</v>
      </c>
      <c r="W4431" s="406">
        <v>1.0227363145728747E-2</v>
      </c>
      <c r="X4431" s="407">
        <f t="shared" si="146"/>
        <v>5.0211415981993301E-3</v>
      </c>
      <c r="Z4431" s="400" t="s">
        <v>36</v>
      </c>
      <c r="AA4431" s="413">
        <v>62625</v>
      </c>
      <c r="AB4431" s="406">
        <v>1.0282707574052381E-2</v>
      </c>
      <c r="AC4431" s="406">
        <v>1.0253741294184649E-2</v>
      </c>
      <c r="AD4431" s="407">
        <f t="shared" si="147"/>
        <v>0.28966279867731481</v>
      </c>
    </row>
    <row r="4432" spans="20:30" x14ac:dyDescent="0.2">
      <c r="T4432" s="400" t="s">
        <v>36</v>
      </c>
      <c r="U4432" s="413">
        <v>62632</v>
      </c>
      <c r="V4432" s="406">
        <v>1.0226047598043369E-2</v>
      </c>
      <c r="W4432" s="406">
        <v>1.0225549774286219E-2</v>
      </c>
      <c r="X4432" s="407">
        <f t="shared" si="146"/>
        <v>4.97823757149643E-3</v>
      </c>
      <c r="Z4432" s="400" t="s">
        <v>36</v>
      </c>
      <c r="AA4432" s="413">
        <v>62632</v>
      </c>
      <c r="AB4432" s="406">
        <v>1.0280910166531819E-2</v>
      </c>
      <c r="AC4432" s="406">
        <v>1.0251950676761153E-2</v>
      </c>
      <c r="AD4432" s="407">
        <f t="shared" si="147"/>
        <v>0.2895948977066527</v>
      </c>
    </row>
    <row r="4433" spans="20:30" x14ac:dyDescent="0.2">
      <c r="T4433" s="400" t="s">
        <v>36</v>
      </c>
      <c r="U4433" s="413">
        <v>62639</v>
      </c>
      <c r="V4433" s="406">
        <v>1.0224229917486245E-2</v>
      </c>
      <c r="W4433" s="406">
        <v>1.0223736415988578E-2</v>
      </c>
      <c r="X4433" s="407">
        <f t="shared" si="146"/>
        <v>4.93501497667026E-3</v>
      </c>
      <c r="Z4433" s="400" t="s">
        <v>36</v>
      </c>
      <c r="AA4433" s="413">
        <v>62639</v>
      </c>
      <c r="AB4433" s="406">
        <v>1.0279112680801358E-2</v>
      </c>
      <c r="AC4433" s="406">
        <v>1.0250160101238311E-2</v>
      </c>
      <c r="AD4433" s="407">
        <f t="shared" si="147"/>
        <v>0.28952579563047354</v>
      </c>
    </row>
    <row r="4434" spans="20:30" x14ac:dyDescent="0.2">
      <c r="T4434" s="400" t="s">
        <v>36</v>
      </c>
      <c r="U4434" s="413">
        <v>62646</v>
      </c>
      <c r="V4434" s="406">
        <v>1.0222412218182373E-2</v>
      </c>
      <c r="W4434" s="406">
        <v>1.0221923070847317E-2</v>
      </c>
      <c r="X4434" s="407">
        <f t="shared" si="146"/>
        <v>4.8914733505669994E-3</v>
      </c>
      <c r="Z4434" s="400" t="s">
        <v>36</v>
      </c>
      <c r="AA4434" s="413">
        <v>62646</v>
      </c>
      <c r="AB4434" s="406">
        <v>1.0277315116698837E-2</v>
      </c>
      <c r="AC4434" s="406">
        <v>1.0248369567673917E-2</v>
      </c>
      <c r="AD4434" s="407">
        <f t="shared" si="147"/>
        <v>0.28945549024919981</v>
      </c>
    </row>
    <row r="4435" spans="20:30" x14ac:dyDescent="0.2">
      <c r="T4435" s="400" t="s">
        <v>36</v>
      </c>
      <c r="U4435" s="413">
        <v>62653</v>
      </c>
      <c r="V4435" s="406">
        <v>1.0220594500120327E-2</v>
      </c>
      <c r="W4435" s="406">
        <v>1.022010973885101E-2</v>
      </c>
      <c r="X4435" s="407">
        <f t="shared" si="146"/>
        <v>4.8476126931693009E-3</v>
      </c>
      <c r="Z4435" s="400" t="s">
        <v>36</v>
      </c>
      <c r="AA4435" s="413">
        <v>62653</v>
      </c>
      <c r="AB4435" s="406">
        <v>1.0275517474097067E-2</v>
      </c>
      <c r="AC4435" s="406">
        <v>1.0246579076068126E-2</v>
      </c>
      <c r="AD4435" s="407">
        <f t="shared" si="147"/>
        <v>0.28938398028940593</v>
      </c>
    </row>
    <row r="4436" spans="20:30" x14ac:dyDescent="0.2">
      <c r="T4436" s="400" t="s">
        <v>36</v>
      </c>
      <c r="U4436" s="413">
        <v>62660</v>
      </c>
      <c r="V4436" s="406">
        <v>1.0218776763242223E-2</v>
      </c>
      <c r="W4436" s="406">
        <v>1.0218296420022805E-2</v>
      </c>
      <c r="X4436" s="407">
        <f t="shared" si="146"/>
        <v>4.8034321941878289E-3</v>
      </c>
      <c r="Z4436" s="400" t="s">
        <v>36</v>
      </c>
      <c r="AA4436" s="413">
        <v>62660</v>
      </c>
      <c r="AB4436" s="406">
        <v>1.0273719752787675E-2</v>
      </c>
      <c r="AC4436" s="406">
        <v>1.0244788626386213E-2</v>
      </c>
      <c r="AD4436" s="407">
        <f t="shared" si="147"/>
        <v>0.28931126401461615</v>
      </c>
    </row>
    <row r="4437" spans="20:30" x14ac:dyDescent="0.2">
      <c r="T4437" s="400" t="s">
        <v>36</v>
      </c>
      <c r="U4437" s="413">
        <v>62667</v>
      </c>
      <c r="V4437" s="406">
        <v>1.0216959007501639E-2</v>
      </c>
      <c r="W4437" s="406">
        <v>1.0216483114316286E-2</v>
      </c>
      <c r="X4437" s="407">
        <f t="shared" si="146"/>
        <v>4.7589318535358471E-3</v>
      </c>
      <c r="Z4437" s="400" t="s">
        <v>36</v>
      </c>
      <c r="AA4437" s="413">
        <v>62667</v>
      </c>
      <c r="AB4437" s="406">
        <v>1.0271921952654776E-2</v>
      </c>
      <c r="AC4437" s="406">
        <v>1.0242998218685944E-2</v>
      </c>
      <c r="AD4437" s="407">
        <f t="shared" si="147"/>
        <v>0.28923733968832033</v>
      </c>
    </row>
    <row r="4438" spans="20:30" x14ac:dyDescent="0.2">
      <c r="T4438" s="400" t="s">
        <v>36</v>
      </c>
      <c r="U4438" s="413">
        <v>62674</v>
      </c>
      <c r="V4438" s="406">
        <v>1.0215141232875423E-2</v>
      </c>
      <c r="W4438" s="406">
        <v>1.0214669821789332E-2</v>
      </c>
      <c r="X4438" s="407">
        <f t="shared" si="146"/>
        <v>4.7141108609066729E-3</v>
      </c>
      <c r="Z4438" s="400" t="s">
        <v>36</v>
      </c>
      <c r="AA4438" s="413">
        <v>62674</v>
      </c>
      <c r="AB4438" s="406">
        <v>1.0270124073513151E-2</v>
      </c>
      <c r="AC4438" s="406">
        <v>1.0241207852909443E-2</v>
      </c>
      <c r="AD4438" s="407">
        <f t="shared" si="147"/>
        <v>0.28916220603707532</v>
      </c>
    </row>
    <row r="4439" spans="20:30" x14ac:dyDescent="0.2">
      <c r="T4439" s="400" t="s">
        <v>36</v>
      </c>
      <c r="U4439" s="413">
        <v>62681</v>
      </c>
      <c r="V4439" s="406">
        <v>1.0213323439340536E-2</v>
      </c>
      <c r="W4439" s="406">
        <v>1.021285654239576E-2</v>
      </c>
      <c r="X4439" s="407">
        <f t="shared" si="146"/>
        <v>4.6689694477644594E-3</v>
      </c>
      <c r="Z4439" s="400" t="s">
        <v>36</v>
      </c>
      <c r="AA4439" s="413">
        <v>62681</v>
      </c>
      <c r="AB4439" s="406">
        <v>1.0268326115212422E-2</v>
      </c>
      <c r="AC4439" s="406">
        <v>1.0239417529079984E-2</v>
      </c>
      <c r="AD4439" s="407">
        <f t="shared" si="147"/>
        <v>0.28908586132438824</v>
      </c>
    </row>
    <row r="4440" spans="20:30" x14ac:dyDescent="0.2">
      <c r="T4440" s="400" t="s">
        <v>36</v>
      </c>
      <c r="U4440" s="413">
        <v>62688</v>
      </c>
      <c r="V4440" s="406">
        <v>1.021150562681589E-2</v>
      </c>
      <c r="W4440" s="406">
        <v>1.0211043276170239E-2</v>
      </c>
      <c r="X4440" s="407">
        <f t="shared" si="146"/>
        <v>4.6235064565108841E-3</v>
      </c>
      <c r="Z4440" s="400" t="s">
        <v>36</v>
      </c>
      <c r="AA4440" s="413">
        <v>62688</v>
      </c>
      <c r="AB4440" s="406">
        <v>1.0266528077578888E-2</v>
      </c>
      <c r="AC4440" s="406">
        <v>1.0237627247220667E-2</v>
      </c>
      <c r="AD4440" s="407">
        <f t="shared" si="147"/>
        <v>0.28900830358221524</v>
      </c>
    </row>
    <row r="4441" spans="20:30" x14ac:dyDescent="0.2">
      <c r="T4441" s="400" t="s">
        <v>36</v>
      </c>
      <c r="U4441" s="413">
        <v>62695</v>
      </c>
      <c r="V4441" s="406">
        <v>1.0209687795301483E-2</v>
      </c>
      <c r="W4441" s="406">
        <v>1.0209230023078044E-2</v>
      </c>
      <c r="X4441" s="407">
        <f t="shared" si="146"/>
        <v>4.577722234385545E-3</v>
      </c>
      <c r="Z4441" s="400" t="s">
        <v>36</v>
      </c>
      <c r="AA4441" s="413">
        <v>62695</v>
      </c>
      <c r="AB4441" s="406">
        <v>1.0264729960485209E-2</v>
      </c>
      <c r="AC4441" s="406">
        <v>1.0235837007308341E-2</v>
      </c>
      <c r="AD4441" s="407">
        <f t="shared" si="147"/>
        <v>0.28892953176868141</v>
      </c>
    </row>
    <row r="4442" spans="20:30" x14ac:dyDescent="0.2">
      <c r="T4442" s="400" t="s">
        <v>36</v>
      </c>
      <c r="U4442" s="413">
        <v>62702</v>
      </c>
      <c r="V4442" s="406">
        <v>1.020786994473943E-2</v>
      </c>
      <c r="W4442" s="406">
        <v>1.0207416783165479E-2</v>
      </c>
      <c r="X4442" s="407">
        <f t="shared" si="146"/>
        <v>4.5316157395135226E-3</v>
      </c>
      <c r="Z4442" s="400" t="s">
        <v>36</v>
      </c>
      <c r="AA4442" s="413">
        <v>62702</v>
      </c>
      <c r="AB4442" s="406">
        <v>1.0262931763746161E-2</v>
      </c>
      <c r="AC4442" s="406">
        <v>1.0234046809354587E-2</v>
      </c>
      <c r="AD4442" s="407">
        <f t="shared" si="147"/>
        <v>0.28884954391574302</v>
      </c>
    </row>
    <row r="4443" spans="20:30" x14ac:dyDescent="0.2">
      <c r="T4443" s="400" t="s">
        <v>36</v>
      </c>
      <c r="U4443" s="413">
        <v>62709</v>
      </c>
      <c r="V4443" s="406">
        <v>1.0206052075106642E-2</v>
      </c>
      <c r="W4443" s="406">
        <v>1.0205603556386302E-2</v>
      </c>
      <c r="X4443" s="407">
        <f t="shared" si="146"/>
        <v>4.4851872033936646E-3</v>
      </c>
      <c r="Z4443" s="400" t="s">
        <v>36</v>
      </c>
      <c r="AA4443" s="413">
        <v>62709</v>
      </c>
      <c r="AB4443" s="406">
        <v>1.0261133487199738E-2</v>
      </c>
      <c r="AC4443" s="406">
        <v>1.0232256653336319E-2</v>
      </c>
      <c r="AD4443" s="407">
        <f t="shared" si="147"/>
        <v>0.2887683386341815</v>
      </c>
    </row>
    <row r="4444" spans="20:30" x14ac:dyDescent="0.2">
      <c r="T4444" s="400" t="s">
        <v>36</v>
      </c>
      <c r="U4444" s="413">
        <v>62716</v>
      </c>
      <c r="V4444" s="406">
        <v>1.0204234186356692E-2</v>
      </c>
      <c r="W4444" s="406">
        <v>1.0203790342763546E-2</v>
      </c>
      <c r="X4444" s="407">
        <f t="shared" si="146"/>
        <v>4.4384359314600386E-3</v>
      </c>
      <c r="Z4444" s="400" t="s">
        <v>36</v>
      </c>
      <c r="AA4444" s="413">
        <v>62716</v>
      </c>
      <c r="AB4444" s="406">
        <v>1.0259335130718476E-2</v>
      </c>
      <c r="AC4444" s="406">
        <v>1.0230466539311299E-2</v>
      </c>
      <c r="AD4444" s="407">
        <f t="shared" si="147"/>
        <v>0.28868591407176303</v>
      </c>
    </row>
    <row r="4445" spans="20:30" x14ac:dyDescent="0.2">
      <c r="T4445" s="400" t="s">
        <v>36</v>
      </c>
      <c r="U4445" s="413">
        <v>62723</v>
      </c>
      <c r="V4445" s="406">
        <v>1.0202416278443276E-2</v>
      </c>
      <c r="W4445" s="406">
        <v>1.0201977142297213E-2</v>
      </c>
      <c r="X4445" s="407">
        <f t="shared" si="146"/>
        <v>4.3913614606282125E-3</v>
      </c>
      <c r="Z4445" s="400" t="s">
        <v>36</v>
      </c>
      <c r="AA4445" s="413">
        <v>62723</v>
      </c>
      <c r="AB4445" s="406">
        <v>1.0257536694094004E-2</v>
      </c>
      <c r="AC4445" s="406">
        <v>1.0228676467221655E-2</v>
      </c>
      <c r="AD4445" s="407">
        <f t="shared" si="147"/>
        <v>0.28860226872349376</v>
      </c>
    </row>
    <row r="4446" spans="20:30" x14ac:dyDescent="0.2">
      <c r="T4446" s="400" t="s">
        <v>36</v>
      </c>
      <c r="U4446" s="413">
        <v>62730</v>
      </c>
      <c r="V4446" s="406">
        <v>1.0200598351331842E-2</v>
      </c>
      <c r="W4446" s="406">
        <v>1.0200163954987483E-2</v>
      </c>
      <c r="X4446" s="407">
        <f t="shared" si="146"/>
        <v>4.3439634435891994E-3</v>
      </c>
      <c r="Z4446" s="400" t="s">
        <v>36</v>
      </c>
      <c r="AA4446" s="413">
        <v>62730</v>
      </c>
      <c r="AB4446" s="406">
        <v>1.0255738177222312E-2</v>
      </c>
      <c r="AC4446" s="406">
        <v>1.0226886437102295E-2</v>
      </c>
      <c r="AD4446" s="407">
        <f t="shared" si="147"/>
        <v>0.28851740120017233</v>
      </c>
    </row>
    <row r="4447" spans="20:30" x14ac:dyDescent="0.2">
      <c r="T4447" s="400" t="s">
        <v>36</v>
      </c>
      <c r="U4447" s="413">
        <v>62737</v>
      </c>
      <c r="V4447" s="406">
        <v>1.0198780404999001E-2</v>
      </c>
      <c r="W4447" s="406">
        <v>1.0198350780810968E-2</v>
      </c>
      <c r="X4447" s="407">
        <f t="shared" si="146"/>
        <v>4.2962418803256519E-3</v>
      </c>
      <c r="Z4447" s="400" t="s">
        <v>36</v>
      </c>
      <c r="AA4447" s="413">
        <v>62737</v>
      </c>
      <c r="AB4447" s="406">
        <v>1.0253939579894787E-2</v>
      </c>
      <c r="AC4447" s="406">
        <v>1.0225096448929834E-2</v>
      </c>
      <c r="AD4447" s="407">
        <f t="shared" si="147"/>
        <v>0.28843130964953045</v>
      </c>
    </row>
    <row r="4448" spans="20:30" x14ac:dyDescent="0.2">
      <c r="T4448" s="400" t="s">
        <v>36</v>
      </c>
      <c r="U4448" s="413">
        <v>62744</v>
      </c>
      <c r="V4448" s="406">
        <v>1.0196962439387048E-2</v>
      </c>
      <c r="W4448" s="406">
        <v>1.019653761981415E-2</v>
      </c>
      <c r="X4448" s="407">
        <f t="shared" si="146"/>
        <v>4.2481957289799976E-3</v>
      </c>
      <c r="Z4448" s="400" t="s">
        <v>36</v>
      </c>
      <c r="AA4448" s="413">
        <v>62744</v>
      </c>
      <c r="AB4448" s="406">
        <v>1.025214090198427E-2</v>
      </c>
      <c r="AC4448" s="406">
        <v>1.0223306502727608E-2</v>
      </c>
      <c r="AD4448" s="407">
        <f t="shared" si="147"/>
        <v>0.28834399256662602</v>
      </c>
    </row>
    <row r="4449" spans="20:30" x14ac:dyDescent="0.2">
      <c r="T4449" s="400" t="s">
        <v>36</v>
      </c>
      <c r="U4449" s="413">
        <v>62751</v>
      </c>
      <c r="V4449" s="406">
        <v>1.0195144454472772E-2</v>
      </c>
      <c r="W4449" s="406">
        <v>1.0194724471962246E-2</v>
      </c>
      <c r="X4449" s="407">
        <f t="shared" si="146"/>
        <v>4.1998251052582924E-3</v>
      </c>
      <c r="Z4449" s="400" t="s">
        <v>36</v>
      </c>
      <c r="AA4449" s="413">
        <v>62751</v>
      </c>
      <c r="AB4449" s="406">
        <v>1.0250342143305476E-2</v>
      </c>
      <c r="AC4449" s="406">
        <v>1.022151659849556E-2</v>
      </c>
      <c r="AD4449" s="407">
        <f t="shared" si="147"/>
        <v>0.28825544809915615</v>
      </c>
    </row>
    <row r="4450" spans="20:30" x14ac:dyDescent="0.2">
      <c r="T4450" s="400" t="s">
        <v>36</v>
      </c>
      <c r="U4450" s="413">
        <v>62758</v>
      </c>
      <c r="V4450" s="406">
        <v>1.0193326450209922E-2</v>
      </c>
      <c r="W4450" s="406">
        <v>1.0192911337255311E-2</v>
      </c>
      <c r="X4450" s="407">
        <f t="shared" si="146"/>
        <v>4.1511295461107989E-3</v>
      </c>
      <c r="Z4450" s="400" t="s">
        <v>36</v>
      </c>
      <c r="AA4450" s="413">
        <v>62758</v>
      </c>
      <c r="AB4450" s="406">
        <v>1.0248543303719552E-2</v>
      </c>
      <c r="AC4450" s="406">
        <v>1.0219726736233753E-2</v>
      </c>
      <c r="AD4450" s="407">
        <f t="shared" si="147"/>
        <v>0.28816567485798888</v>
      </c>
    </row>
    <row r="4451" spans="20:30" x14ac:dyDescent="0.2">
      <c r="T4451" s="400" t="s">
        <v>36</v>
      </c>
      <c r="U4451" s="413">
        <v>62765</v>
      </c>
      <c r="V4451" s="406">
        <v>1.0191508426575173E-2</v>
      </c>
      <c r="W4451" s="406">
        <v>1.0191098215716328E-2</v>
      </c>
      <c r="X4451" s="407">
        <f t="shared" si="146"/>
        <v>4.102108588453085E-3</v>
      </c>
      <c r="Z4451" s="400" t="s">
        <v>36</v>
      </c>
      <c r="AA4451" s="413">
        <v>62765</v>
      </c>
      <c r="AB4451" s="406">
        <v>1.0246744383075823E-2</v>
      </c>
      <c r="AC4451" s="406">
        <v>1.0217936915918865E-2</v>
      </c>
      <c r="AD4451" s="407">
        <f t="shared" si="147"/>
        <v>0.288074671569577</v>
      </c>
    </row>
    <row r="4452" spans="20:30" x14ac:dyDescent="0.2">
      <c r="T4452" s="400" t="s">
        <v>36</v>
      </c>
      <c r="U4452" s="413">
        <v>62772</v>
      </c>
      <c r="V4452" s="406">
        <v>1.0189690383499246E-2</v>
      </c>
      <c r="W4452" s="406">
        <v>1.0189285107322319E-2</v>
      </c>
      <c r="X4452" s="407">
        <f t="shared" si="146"/>
        <v>4.0527617692701079E-3</v>
      </c>
      <c r="Z4452" s="400" t="s">
        <v>36</v>
      </c>
      <c r="AA4452" s="413">
        <v>62772</v>
      </c>
      <c r="AB4452" s="406">
        <v>1.0244945381189247E-2</v>
      </c>
      <c r="AC4452" s="406">
        <v>1.0216147137597378E-2</v>
      </c>
      <c r="AD4452" s="407">
        <f t="shared" si="147"/>
        <v>0.28798243591868916</v>
      </c>
    </row>
    <row r="4453" spans="20:30" x14ac:dyDescent="0.2">
      <c r="T4453" s="400" t="s">
        <v>36</v>
      </c>
      <c r="U4453" s="413">
        <v>62779</v>
      </c>
      <c r="V4453" s="406">
        <v>1.0187872320970558E-2</v>
      </c>
      <c r="W4453" s="406">
        <v>1.0187472012084862E-2</v>
      </c>
      <c r="X4453" s="407">
        <f t="shared" si="146"/>
        <v>4.0030888569589362E-3</v>
      </c>
      <c r="Z4453" s="400" t="s">
        <v>36</v>
      </c>
      <c r="AA4453" s="413">
        <v>62779</v>
      </c>
      <c r="AB4453" s="406">
        <v>1.0243146297920905E-2</v>
      </c>
      <c r="AC4453" s="406">
        <v>1.0214357401222996E-2</v>
      </c>
      <c r="AD4453" s="407">
        <f t="shared" si="147"/>
        <v>0.28788896697908711</v>
      </c>
    </row>
    <row r="4454" spans="20:30" x14ac:dyDescent="0.2">
      <c r="T4454" s="400" t="s">
        <v>36</v>
      </c>
      <c r="U4454" s="413">
        <v>62786</v>
      </c>
      <c r="V4454" s="406">
        <v>1.0186054238954205E-2</v>
      </c>
      <c r="W4454" s="406">
        <v>1.0185658930003783E-2</v>
      </c>
      <c r="X4454" s="407">
        <f t="shared" si="146"/>
        <v>3.9530895042279302E-3</v>
      </c>
      <c r="Z4454" s="400" t="s">
        <v>36</v>
      </c>
      <c r="AA4454" s="413">
        <v>62786</v>
      </c>
      <c r="AB4454" s="406">
        <v>1.0241347133085403E-2</v>
      </c>
      <c r="AC4454" s="406">
        <v>1.021256770683027E-2</v>
      </c>
      <c r="AD4454" s="407">
        <f t="shared" si="147"/>
        <v>0.28779426255133234</v>
      </c>
    </row>
    <row r="4455" spans="20:30" x14ac:dyDescent="0.2">
      <c r="T4455" s="400" t="s">
        <v>36</v>
      </c>
      <c r="U4455" s="413">
        <v>62793</v>
      </c>
      <c r="V4455" s="406">
        <v>1.0184236137392484E-2</v>
      </c>
      <c r="W4455" s="406">
        <v>1.0183845861079257E-2</v>
      </c>
      <c r="X4455" s="407">
        <f t="shared" si="146"/>
        <v>3.9027631322692546E-3</v>
      </c>
      <c r="Z4455" s="400" t="s">
        <v>36</v>
      </c>
      <c r="AA4455" s="413">
        <v>62793</v>
      </c>
      <c r="AB4455" s="406">
        <v>1.0239547886567149E-2</v>
      </c>
      <c r="AC4455" s="406">
        <v>1.021077805440781E-2</v>
      </c>
      <c r="AD4455" s="407">
        <f t="shared" si="147"/>
        <v>0.2876983215933937</v>
      </c>
    </row>
    <row r="4456" spans="20:30" x14ac:dyDescent="0.2">
      <c r="T4456" s="400" t="s">
        <v>36</v>
      </c>
      <c r="U4456" s="413">
        <v>62800</v>
      </c>
      <c r="V4456" s="406">
        <v>1.0182418016250607E-2</v>
      </c>
      <c r="W4456" s="406">
        <v>1.0182032805299656E-2</v>
      </c>
      <c r="X4456" s="407">
        <f t="shared" si="146"/>
        <v>3.8521095095146729E-3</v>
      </c>
      <c r="Z4456" s="400" t="s">
        <v>36</v>
      </c>
      <c r="AA4456" s="413">
        <v>62800</v>
      </c>
      <c r="AB4456" s="406">
        <v>1.0237748558157712E-2</v>
      </c>
      <c r="AC4456" s="406">
        <v>1.0208988443955557E-2</v>
      </c>
      <c r="AD4456" s="407">
        <f t="shared" si="147"/>
        <v>0.28760114202155618</v>
      </c>
    </row>
    <row r="4457" spans="20:30" x14ac:dyDescent="0.2">
      <c r="T4457" s="400" t="s">
        <v>36</v>
      </c>
      <c r="U4457" s="413">
        <v>62807</v>
      </c>
      <c r="V4457" s="406">
        <v>1.0180599875505476E-2</v>
      </c>
      <c r="W4457" s="406">
        <v>1.0180219762688186E-2</v>
      </c>
      <c r="X4457" s="407">
        <f t="shared" si="146"/>
        <v>3.8011281728971003E-3</v>
      </c>
      <c r="Z4457" s="400" t="s">
        <v>36</v>
      </c>
      <c r="AA4457" s="413">
        <v>62807</v>
      </c>
      <c r="AB4457" s="406">
        <v>1.0235949147741386E-2</v>
      </c>
      <c r="AC4457" s="406">
        <v>1.0207198875485154E-2</v>
      </c>
      <c r="AD4457" s="407">
        <f t="shared" si="147"/>
        <v>0.28750272256232445</v>
      </c>
    </row>
    <row r="4458" spans="20:30" x14ac:dyDescent="0.2">
      <c r="T4458" s="400" t="s">
        <v>36</v>
      </c>
      <c r="U4458" s="413">
        <v>62814</v>
      </c>
      <c r="V4458" s="406">
        <v>1.0178781715110613E-2</v>
      </c>
      <c r="W4458" s="406">
        <v>1.0178406733221524E-2</v>
      </c>
      <c r="X4458" s="407">
        <f t="shared" si="146"/>
        <v>3.7498188908829944E-3</v>
      </c>
      <c r="Z4458" s="400" t="s">
        <v>36</v>
      </c>
      <c r="AA4458" s="413">
        <v>62814</v>
      </c>
      <c r="AB4458" s="406">
        <v>1.0234149655121197E-2</v>
      </c>
      <c r="AC4458" s="406">
        <v>1.0205409348984848E-2</v>
      </c>
      <c r="AD4458" s="407">
        <f t="shared" si="147"/>
        <v>0.28740306136348232</v>
      </c>
    </row>
    <row r="4459" spans="20:30" x14ac:dyDescent="0.2">
      <c r="T4459" s="400" t="s">
        <v>36</v>
      </c>
      <c r="U4459" s="413">
        <v>62821</v>
      </c>
      <c r="V4459" s="406">
        <v>1.0176963535019888E-2</v>
      </c>
      <c r="W4459" s="406">
        <v>1.0176593716911422E-2</v>
      </c>
      <c r="X4459" s="407">
        <f t="shared" si="146"/>
        <v>3.6981810846645202E-3</v>
      </c>
      <c r="Z4459" s="400" t="s">
        <v>36</v>
      </c>
      <c r="AA4459" s="413">
        <v>62821</v>
      </c>
      <c r="AB4459" s="406">
        <v>1.0232350080169978E-2</v>
      </c>
      <c r="AC4459" s="406">
        <v>1.02036198644664E-2</v>
      </c>
      <c r="AD4459" s="407">
        <f t="shared" si="147"/>
        <v>0.28730215703577644</v>
      </c>
    </row>
    <row r="4460" spans="20:30" x14ac:dyDescent="0.2">
      <c r="T4460" s="400" t="s">
        <v>36</v>
      </c>
      <c r="U4460" s="413">
        <v>62828</v>
      </c>
      <c r="V4460" s="406">
        <v>1.019105643033944E-2</v>
      </c>
      <c r="W4460" s="406">
        <v>1.0190691238720715E-2</v>
      </c>
      <c r="X4460" s="407">
        <f t="shared" si="146"/>
        <v>3.6519161872479444E-3</v>
      </c>
      <c r="Z4460" s="400" t="s">
        <v>36</v>
      </c>
      <c r="AA4460" s="413">
        <v>62828</v>
      </c>
      <c r="AB4460" s="406">
        <v>1.0246548155967056E-2</v>
      </c>
      <c r="AC4460" s="406">
        <v>1.0217783245107142E-2</v>
      </c>
      <c r="AD4460" s="407">
        <f t="shared" si="147"/>
        <v>0.28764910859914106</v>
      </c>
    </row>
    <row r="4461" spans="20:30" x14ac:dyDescent="0.2">
      <c r="T4461" s="400" t="s">
        <v>36</v>
      </c>
      <c r="U4461" s="413">
        <v>62835</v>
      </c>
      <c r="V4461" s="406">
        <v>1.0201199244718863E-2</v>
      </c>
      <c r="W4461" s="406">
        <v>1.0200838868209413E-2</v>
      </c>
      <c r="X4461" s="407">
        <f t="shared" si="146"/>
        <v>3.6037650944995003E-3</v>
      </c>
      <c r="Z4461" s="400" t="s">
        <v>36</v>
      </c>
      <c r="AA4461" s="413">
        <v>62835</v>
      </c>
      <c r="AB4461" s="406">
        <v>1.0256774657052546E-2</v>
      </c>
      <c r="AC4461" s="406">
        <v>1.0227986339230111E-2</v>
      </c>
      <c r="AD4461" s="407">
        <f t="shared" si="147"/>
        <v>0.28788317822435117</v>
      </c>
    </row>
    <row r="4462" spans="20:30" x14ac:dyDescent="0.2">
      <c r="T4462" s="400" t="s">
        <v>36</v>
      </c>
      <c r="U4462" s="413">
        <v>62842</v>
      </c>
      <c r="V4462" s="406">
        <v>1.0199376023854236E-2</v>
      </c>
      <c r="W4462" s="406">
        <v>1.0199020924320606E-2</v>
      </c>
      <c r="X4462" s="407">
        <f t="shared" si="146"/>
        <v>3.5509953363009605E-3</v>
      </c>
      <c r="Z4462" s="400" t="s">
        <v>36</v>
      </c>
      <c r="AA4462" s="413">
        <v>62842</v>
      </c>
      <c r="AB4462" s="406">
        <v>1.0254969903090756E-2</v>
      </c>
      <c r="AC4462" s="406">
        <v>1.022619207829323E-2</v>
      </c>
      <c r="AD4462" s="407">
        <f t="shared" si="147"/>
        <v>0.2877782479752608</v>
      </c>
    </row>
    <row r="4463" spans="20:30" x14ac:dyDescent="0.2">
      <c r="T4463" s="400" t="s">
        <v>36</v>
      </c>
      <c r="U4463" s="413">
        <v>62849</v>
      </c>
      <c r="V4463" s="406">
        <v>1.0197552783100427E-2</v>
      </c>
      <c r="W4463" s="406">
        <v>1.019720299361274E-2</v>
      </c>
      <c r="X4463" s="407">
        <f t="shared" si="146"/>
        <v>3.4978948768721319E-3</v>
      </c>
      <c r="Z4463" s="400" t="s">
        <v>36</v>
      </c>
      <c r="AA4463" s="413">
        <v>62849</v>
      </c>
      <c r="AB4463" s="406">
        <v>1.0253165065887434E-2</v>
      </c>
      <c r="AC4463" s="406">
        <v>1.0224397859464785E-2</v>
      </c>
      <c r="AD4463" s="407">
        <f t="shared" si="147"/>
        <v>0.28767206422648794</v>
      </c>
    </row>
    <row r="4464" spans="20:30" x14ac:dyDescent="0.2">
      <c r="T4464" s="400" t="s">
        <v>36</v>
      </c>
      <c r="U4464" s="413">
        <v>62856</v>
      </c>
      <c r="V4464" s="406">
        <v>1.0195729522410952E-2</v>
      </c>
      <c r="W4464" s="406">
        <v>1.0195385076085769E-2</v>
      </c>
      <c r="X4464" s="407">
        <f t="shared" si="146"/>
        <v>3.4444632518275398E-3</v>
      </c>
      <c r="Z4464" s="400" t="s">
        <v>36</v>
      </c>
      <c r="AA4464" s="413">
        <v>62856</v>
      </c>
      <c r="AB4464" s="406">
        <v>1.0251360145338059E-2</v>
      </c>
      <c r="AC4464" s="406">
        <v>1.0222603682721522E-2</v>
      </c>
      <c r="AD4464" s="407">
        <f t="shared" si="147"/>
        <v>0.28756462616536665</v>
      </c>
    </row>
    <row r="4465" spans="20:30" x14ac:dyDescent="0.2">
      <c r="T4465" s="400" t="s">
        <v>36</v>
      </c>
      <c r="U4465" s="413">
        <v>62863</v>
      </c>
      <c r="V4465" s="406">
        <v>1.0193906241751099E-2</v>
      </c>
      <c r="W4465" s="406">
        <v>1.0193567171763021E-2</v>
      </c>
      <c r="X4465" s="407">
        <f t="shared" si="146"/>
        <v>3.3906998807807509E-3</v>
      </c>
      <c r="Z4465" s="400" t="s">
        <v>36</v>
      </c>
      <c r="AA4465" s="413">
        <v>62863</v>
      </c>
      <c r="AB4465" s="406">
        <v>1.0249555141280224E-2</v>
      </c>
      <c r="AC4465" s="406">
        <v>1.0220809548086766E-2</v>
      </c>
      <c r="AD4465" s="407">
        <f t="shared" si="147"/>
        <v>0.28745593193458052</v>
      </c>
    </row>
    <row r="4466" spans="20:30" x14ac:dyDescent="0.2">
      <c r="T4466" s="400" t="s">
        <v>36</v>
      </c>
      <c r="U4466" s="413">
        <v>62870</v>
      </c>
      <c r="V4466" s="406">
        <v>1.0192082941085975E-2</v>
      </c>
      <c r="W4466" s="406">
        <v>1.0191749280644428E-2</v>
      </c>
      <c r="X4466" s="407">
        <f t="shared" si="146"/>
        <v>3.3366044154686803E-3</v>
      </c>
      <c r="Z4466" s="400" t="s">
        <v>36</v>
      </c>
      <c r="AA4466" s="413">
        <v>62870</v>
      </c>
      <c r="AB4466" s="406">
        <v>1.0247750053493314E-2</v>
      </c>
      <c r="AC4466" s="406">
        <v>1.0219015455560457E-2</v>
      </c>
      <c r="AD4466" s="407">
        <f t="shared" si="147"/>
        <v>0.28734597932856754</v>
      </c>
    </row>
    <row r="4467" spans="20:30" x14ac:dyDescent="0.2">
      <c r="T4467" s="400" t="s">
        <v>36</v>
      </c>
      <c r="U4467" s="413">
        <v>62877</v>
      </c>
      <c r="V4467" s="406">
        <v>1.0190259620369168E-2</v>
      </c>
      <c r="W4467" s="406">
        <v>1.0189931402695186E-2</v>
      </c>
      <c r="X4467" s="407">
        <f t="shared" si="146"/>
        <v>3.28217673982098E-3</v>
      </c>
      <c r="Z4467" s="400" t="s">
        <v>36</v>
      </c>
      <c r="AA4467" s="413">
        <v>62877</v>
      </c>
      <c r="AB4467" s="406">
        <v>1.0245944881872868E-2</v>
      </c>
      <c r="AC4467" s="406">
        <v>1.0217221405119398E-2</v>
      </c>
      <c r="AD4467" s="407">
        <f t="shared" si="147"/>
        <v>0.28723476753469634</v>
      </c>
    </row>
    <row r="4468" spans="20:30" x14ac:dyDescent="0.2">
      <c r="T4468" s="400" t="s">
        <v>36</v>
      </c>
      <c r="U4468" s="413">
        <v>62884</v>
      </c>
      <c r="V4468" s="406">
        <v>1.0188436279565838E-2</v>
      </c>
      <c r="W4468" s="406">
        <v>1.018811353795011E-2</v>
      </c>
      <c r="X4468" s="407">
        <f t="shared" si="146"/>
        <v>3.2274161572767857E-3</v>
      </c>
      <c r="Z4468" s="400" t="s">
        <v>36</v>
      </c>
      <c r="AA4468" s="413">
        <v>62884</v>
      </c>
      <c r="AB4468" s="406">
        <v>1.0244139626256364E-2</v>
      </c>
      <c r="AC4468" s="406">
        <v>1.0215427396798411E-2</v>
      </c>
      <c r="AD4468" s="407">
        <f t="shared" si="147"/>
        <v>0.2871222945795282</v>
      </c>
    </row>
    <row r="4469" spans="20:30" x14ac:dyDescent="0.2">
      <c r="T4469" s="400" t="s">
        <v>36</v>
      </c>
      <c r="U4469" s="413">
        <v>62891</v>
      </c>
      <c r="V4469" s="406">
        <v>1.0188436279565838E-2</v>
      </c>
      <c r="W4469" s="406">
        <v>1.018811353795011E-2</v>
      </c>
      <c r="X4469" s="407">
        <f t="shared" si="146"/>
        <v>3.2274161572767857E-3</v>
      </c>
      <c r="Z4469" s="400" t="s">
        <v>36</v>
      </c>
      <c r="AA4469" s="413">
        <v>62891</v>
      </c>
      <c r="AB4469" s="406">
        <v>1.0242334286446391E-2</v>
      </c>
      <c r="AC4469" s="406">
        <v>1.0213633430574208E-2</v>
      </c>
      <c r="AD4469" s="407">
        <f t="shared" si="147"/>
        <v>0.28700855872183451</v>
      </c>
    </row>
    <row r="4470" spans="20:30" x14ac:dyDescent="0.2">
      <c r="T4470" s="400" t="s">
        <v>36</v>
      </c>
      <c r="U4470" s="413">
        <v>62898</v>
      </c>
      <c r="V4470" s="406">
        <v>1.0188436279565838E-2</v>
      </c>
      <c r="W4470" s="406">
        <v>1.018811353795011E-2</v>
      </c>
      <c r="X4470" s="407">
        <f t="shared" si="146"/>
        <v>3.2274161572767857E-3</v>
      </c>
      <c r="Z4470" s="400" t="s">
        <v>36</v>
      </c>
      <c r="AA4470" s="413">
        <v>62898</v>
      </c>
      <c r="AB4470" s="406">
        <v>1.0240528862350233E-2</v>
      </c>
      <c r="AC4470" s="406">
        <v>1.0211839506458553E-2</v>
      </c>
      <c r="AD4470" s="407">
        <f t="shared" si="147"/>
        <v>0.28689355891680857</v>
      </c>
    </row>
    <row r="4471" spans="20:30" x14ac:dyDescent="0.2">
      <c r="T4471" s="400" t="s">
        <v>36</v>
      </c>
      <c r="U4471" s="413">
        <v>62905</v>
      </c>
      <c r="V4471" s="406">
        <v>1.0188436279565838E-2</v>
      </c>
      <c r="W4471" s="406">
        <v>1.018811353795011E-2</v>
      </c>
      <c r="X4471" s="407">
        <f t="shared" si="146"/>
        <v>3.2274161572767857E-3</v>
      </c>
      <c r="Z4471" s="400" t="s">
        <v>36</v>
      </c>
      <c r="AA4471" s="413">
        <v>62905</v>
      </c>
      <c r="AB4471" s="406">
        <v>1.0238723353724047E-2</v>
      </c>
      <c r="AC4471" s="406">
        <v>1.021004562445137E-2</v>
      </c>
      <c r="AD4471" s="407">
        <f t="shared" si="147"/>
        <v>0.28677729272676489</v>
      </c>
    </row>
    <row r="4472" spans="20:30" x14ac:dyDescent="0.2">
      <c r="T4472" s="400" t="s">
        <v>36</v>
      </c>
      <c r="U4472" s="413">
        <v>62912</v>
      </c>
      <c r="V4472" s="406">
        <v>1.0188436279565838E-2</v>
      </c>
      <c r="W4472" s="406">
        <v>1.018811353795011E-2</v>
      </c>
      <c r="X4472" s="407">
        <f t="shared" si="146"/>
        <v>3.2274161572767857E-3</v>
      </c>
      <c r="Z4472" s="400" t="s">
        <v>36</v>
      </c>
      <c r="AA4472" s="413">
        <v>62912</v>
      </c>
      <c r="AB4472" s="406">
        <v>1.0236917760463354E-2</v>
      </c>
      <c r="AC4472" s="406">
        <v>1.0208251784552669E-2</v>
      </c>
      <c r="AD4472" s="407">
        <f t="shared" si="147"/>
        <v>0.28665975910684494</v>
      </c>
    </row>
    <row r="4473" spans="20:30" x14ac:dyDescent="0.2">
      <c r="T4473" s="400" t="s">
        <v>36</v>
      </c>
      <c r="U4473" s="413">
        <v>62919</v>
      </c>
      <c r="V4473" s="406">
        <v>1.0188436279565838E-2</v>
      </c>
      <c r="W4473" s="406">
        <v>1.018811353795011E-2</v>
      </c>
      <c r="X4473" s="407">
        <f t="shared" si="146"/>
        <v>3.2274161572767857E-3</v>
      </c>
      <c r="Z4473" s="400" t="s">
        <v>36</v>
      </c>
      <c r="AA4473" s="413">
        <v>62919</v>
      </c>
      <c r="AB4473" s="406">
        <v>1.023511208240563E-2</v>
      </c>
      <c r="AC4473" s="406">
        <v>1.0206457986774045E-2</v>
      </c>
      <c r="AD4473" s="407">
        <f t="shared" si="147"/>
        <v>0.28654095631585469</v>
      </c>
    </row>
    <row r="4474" spans="20:30" x14ac:dyDescent="0.2">
      <c r="T4474" s="400" t="s">
        <v>36</v>
      </c>
      <c r="U4474" s="413">
        <v>62926</v>
      </c>
      <c r="V4474" s="406">
        <v>1.0188436279565838E-2</v>
      </c>
      <c r="W4474" s="406">
        <v>1.018811353795011E-2</v>
      </c>
      <c r="X4474" s="407">
        <f t="shared" si="146"/>
        <v>3.2274161572767857E-3</v>
      </c>
      <c r="Z4474" s="400" t="s">
        <v>36</v>
      </c>
      <c r="AA4474" s="413">
        <v>62926</v>
      </c>
      <c r="AB4474" s="406">
        <v>1.0233306319376736E-2</v>
      </c>
      <c r="AC4474" s="406">
        <v>1.0204664231103881E-2</v>
      </c>
      <c r="AD4474" s="407">
        <f t="shared" si="147"/>
        <v>0.28642088272854904</v>
      </c>
    </row>
    <row r="4475" spans="20:30" x14ac:dyDescent="0.2">
      <c r="T4475" s="400" t="s">
        <v>36</v>
      </c>
      <c r="U4475" s="413">
        <v>62933</v>
      </c>
      <c r="V4475" s="406">
        <v>1.0188436279565838E-2</v>
      </c>
      <c r="W4475" s="406">
        <v>1.018811353795011E-2</v>
      </c>
      <c r="X4475" s="407">
        <f t="shared" si="146"/>
        <v>3.2274161572767857E-3</v>
      </c>
      <c r="Z4475" s="400" t="s">
        <v>36</v>
      </c>
      <c r="AA4475" s="413">
        <v>62933</v>
      </c>
      <c r="AB4475" s="406">
        <v>1.023150047121422E-2</v>
      </c>
      <c r="AC4475" s="406">
        <v>1.0202870517530632E-2</v>
      </c>
      <c r="AD4475" s="407">
        <f t="shared" si="147"/>
        <v>0.28629953683587461</v>
      </c>
    </row>
    <row r="4476" spans="20:30" x14ac:dyDescent="0.2">
      <c r="T4476" s="400" t="s">
        <v>36</v>
      </c>
      <c r="U4476" s="413">
        <v>62940</v>
      </c>
      <c r="V4476" s="406">
        <v>1.0188436279565838E-2</v>
      </c>
      <c r="W4476" s="406">
        <v>1.018811353795011E-2</v>
      </c>
      <c r="X4476" s="407">
        <f t="shared" si="146"/>
        <v>3.2274161572767857E-3</v>
      </c>
      <c r="Z4476" s="400" t="s">
        <v>36</v>
      </c>
      <c r="AA4476" s="413">
        <v>62940</v>
      </c>
      <c r="AB4476" s="406">
        <v>1.0229694537778753E-2</v>
      </c>
      <c r="AC4476" s="406">
        <v>1.0201076846089095E-2</v>
      </c>
      <c r="AD4476" s="407">
        <f t="shared" si="147"/>
        <v>0.28617691689658553</v>
      </c>
    </row>
    <row r="4477" spans="20:30" x14ac:dyDescent="0.2">
      <c r="T4477" s="400" t="s">
        <v>36</v>
      </c>
      <c r="U4477" s="413">
        <v>62947</v>
      </c>
      <c r="V4477" s="406">
        <v>1.0188436279565838E-2</v>
      </c>
      <c r="W4477" s="406">
        <v>1.018811353795011E-2</v>
      </c>
      <c r="X4477" s="407">
        <f t="shared" si="146"/>
        <v>3.2274161572767857E-3</v>
      </c>
      <c r="Z4477" s="400" t="s">
        <v>36</v>
      </c>
      <c r="AA4477" s="413">
        <v>62947</v>
      </c>
      <c r="AB4477" s="406">
        <v>1.0227888518896243E-2</v>
      </c>
      <c r="AC4477" s="406">
        <v>1.0199283216779305E-2</v>
      </c>
      <c r="AD4477" s="407">
        <f t="shared" si="147"/>
        <v>0.28605302116938358</v>
      </c>
    </row>
    <row r="4478" spans="20:30" x14ac:dyDescent="0.2">
      <c r="T4478" s="400" t="s">
        <v>36</v>
      </c>
      <c r="U4478" s="413">
        <v>62954</v>
      </c>
      <c r="V4478" s="406">
        <v>1.0188436279565838E-2</v>
      </c>
      <c r="W4478" s="406">
        <v>1.018811353795011E-2</v>
      </c>
      <c r="X4478" s="407">
        <f t="shared" si="146"/>
        <v>3.2274161572767857E-3</v>
      </c>
      <c r="Z4478" s="400" t="s">
        <v>36</v>
      </c>
      <c r="AA4478" s="413">
        <v>62954</v>
      </c>
      <c r="AB4478" s="406">
        <v>1.0226082414404116E-2</v>
      </c>
      <c r="AC4478" s="406">
        <v>1.0197489629543168E-2</v>
      </c>
      <c r="AD4478" s="407">
        <f t="shared" si="147"/>
        <v>0.28592784860947962</v>
      </c>
    </row>
    <row r="4479" spans="20:30" x14ac:dyDescent="0.2">
      <c r="T4479" s="400" t="s">
        <v>36</v>
      </c>
      <c r="U4479" s="413">
        <v>62961</v>
      </c>
      <c r="V4479" s="406">
        <v>1.0188436279565838E-2</v>
      </c>
      <c r="W4479" s="406">
        <v>1.018811353795011E-2</v>
      </c>
      <c r="X4479" s="407">
        <f t="shared" si="146"/>
        <v>3.2274161572767857E-3</v>
      </c>
      <c r="Z4479" s="400" t="s">
        <v>36</v>
      </c>
      <c r="AA4479" s="413">
        <v>62961</v>
      </c>
      <c r="AB4479" s="406">
        <v>1.0224276224139833E-2</v>
      </c>
      <c r="AC4479" s="406">
        <v>1.0195696084461914E-2</v>
      </c>
      <c r="AD4479" s="407">
        <f t="shared" si="147"/>
        <v>0.28580139677918809</v>
      </c>
    </row>
    <row r="4480" spans="20:30" x14ac:dyDescent="0.2">
      <c r="T4480" s="400" t="s">
        <v>36</v>
      </c>
      <c r="U4480" s="413">
        <v>62968</v>
      </c>
      <c r="V4480" s="406">
        <v>1.0188436279565838E-2</v>
      </c>
      <c r="W4480" s="406">
        <v>1.018811353795011E-2</v>
      </c>
      <c r="X4480" s="407">
        <f t="shared" si="146"/>
        <v>3.2274161572767857E-3</v>
      </c>
      <c r="Z4480" s="400" t="s">
        <v>36</v>
      </c>
      <c r="AA4480" s="413">
        <v>62968</v>
      </c>
      <c r="AB4480" s="406">
        <v>1.0222469947975845E-2</v>
      </c>
      <c r="AC4480" s="406">
        <v>1.0193902581489261E-2</v>
      </c>
      <c r="AD4480" s="407">
        <f t="shared" si="147"/>
        <v>0.28567366486584311</v>
      </c>
    </row>
    <row r="4481" spans="20:30" x14ac:dyDescent="0.2">
      <c r="T4481" s="400" t="s">
        <v>36</v>
      </c>
      <c r="U4481" s="413">
        <v>62975</v>
      </c>
      <c r="V4481" s="406">
        <v>1.0188436279565838E-2</v>
      </c>
      <c r="W4481" s="406">
        <v>1.018811353795011E-2</v>
      </c>
      <c r="X4481" s="407">
        <f t="shared" si="146"/>
        <v>3.2274161572767857E-3</v>
      </c>
      <c r="Z4481" s="400" t="s">
        <v>36</v>
      </c>
      <c r="AA4481" s="413">
        <v>62975</v>
      </c>
      <c r="AB4481" s="406">
        <v>1.0220663585691485E-2</v>
      </c>
      <c r="AC4481" s="406">
        <v>1.0192109120636708E-2</v>
      </c>
      <c r="AD4481" s="407">
        <f t="shared" si="147"/>
        <v>0.28554465054776018</v>
      </c>
    </row>
    <row r="4482" spans="20:30" x14ac:dyDescent="0.2">
      <c r="T4482" s="400" t="s">
        <v>36</v>
      </c>
      <c r="U4482" s="413">
        <v>62982</v>
      </c>
      <c r="V4482" s="406">
        <v>1.0188436279565838E-2</v>
      </c>
      <c r="W4482" s="406">
        <v>1.018811353795011E-2</v>
      </c>
      <c r="X4482" s="407">
        <f t="shared" si="146"/>
        <v>3.2274161572767857E-3</v>
      </c>
      <c r="Z4482" s="400" t="s">
        <v>36</v>
      </c>
      <c r="AA4482" s="413">
        <v>62982</v>
      </c>
      <c r="AB4482" s="406">
        <v>1.0218857137193945E-2</v>
      </c>
      <c r="AC4482" s="406">
        <v>1.0190315701904314E-2</v>
      </c>
      <c r="AD4482" s="407">
        <f t="shared" si="147"/>
        <v>0.28541435289630712</v>
      </c>
    </row>
    <row r="4483" spans="20:30" x14ac:dyDescent="0.2">
      <c r="T4483" s="400" t="s">
        <v>36</v>
      </c>
      <c r="U4483" s="413">
        <v>62989</v>
      </c>
      <c r="V4483" s="406">
        <v>1.0188436279565838E-2</v>
      </c>
      <c r="W4483" s="406">
        <v>1.018811353795011E-2</v>
      </c>
      <c r="X4483" s="407">
        <f t="shared" si="146"/>
        <v>3.2274161572767857E-3</v>
      </c>
      <c r="Z4483" s="400" t="s">
        <v>36</v>
      </c>
      <c r="AA4483" s="413">
        <v>62989</v>
      </c>
      <c r="AB4483" s="406">
        <v>1.0217050602274218E-2</v>
      </c>
      <c r="AC4483" s="406">
        <v>1.0188522325292024E-2</v>
      </c>
      <c r="AD4483" s="407">
        <f t="shared" si="147"/>
        <v>0.28528276982194012</v>
      </c>
    </row>
    <row r="4484" spans="20:30" x14ac:dyDescent="0.2">
      <c r="T4484" s="400" t="s">
        <v>36</v>
      </c>
      <c r="U4484" s="413">
        <v>62996</v>
      </c>
      <c r="V4484" s="406">
        <v>1.0188436279565838E-2</v>
      </c>
      <c r="W4484" s="406">
        <v>1.018811353795011E-2</v>
      </c>
      <c r="X4484" s="407">
        <f t="shared" si="146"/>
        <v>3.2274161572767857E-3</v>
      </c>
      <c r="Z4484" s="400" t="s">
        <v>36</v>
      </c>
      <c r="AA4484" s="413">
        <v>62996</v>
      </c>
      <c r="AB4484" s="406">
        <v>1.0215243980804586E-2</v>
      </c>
      <c r="AC4484" s="406">
        <v>1.0186728990834639E-2</v>
      </c>
      <c r="AD4484" s="407">
        <f t="shared" si="147"/>
        <v>0.28514989969946614</v>
      </c>
    </row>
    <row r="4485" spans="20:30" x14ac:dyDescent="0.2">
      <c r="T4485" s="400" t="s">
        <v>36</v>
      </c>
      <c r="U4485" s="413">
        <v>63003</v>
      </c>
      <c r="V4485" s="406">
        <v>1.0188436279565838E-2</v>
      </c>
      <c r="W4485" s="406">
        <v>1.018811353795011E-2</v>
      </c>
      <c r="X4485" s="407">
        <f t="shared" si="146"/>
        <v>3.2274161572767857E-3</v>
      </c>
      <c r="Z4485" s="400" t="s">
        <v>36</v>
      </c>
      <c r="AA4485" s="413">
        <v>63003</v>
      </c>
      <c r="AB4485" s="406">
        <v>1.0213437272611075E-2</v>
      </c>
      <c r="AC4485" s="406">
        <v>1.0184935698462665E-2</v>
      </c>
      <c r="AD4485" s="407">
        <f t="shared" si="147"/>
        <v>0.28501574148409592</v>
      </c>
    </row>
    <row r="4486" spans="20:30" x14ac:dyDescent="0.2">
      <c r="T4486" s="400" t="s">
        <v>36</v>
      </c>
      <c r="U4486" s="413">
        <v>63010</v>
      </c>
      <c r="V4486" s="406">
        <v>1.0188436279565838E-2</v>
      </c>
      <c r="W4486" s="406">
        <v>1.018811353795011E-2</v>
      </c>
      <c r="X4486" s="407">
        <f t="shared" si="146"/>
        <v>3.2274161572767857E-3</v>
      </c>
      <c r="Z4486" s="400" t="s">
        <v>36</v>
      </c>
      <c r="AA4486" s="413">
        <v>63010</v>
      </c>
      <c r="AB4486" s="406">
        <v>1.0211630477519445E-2</v>
      </c>
      <c r="AC4486" s="406">
        <v>1.0183142448245631E-2</v>
      </c>
      <c r="AD4486" s="407">
        <f t="shared" si="147"/>
        <v>0.28488029273814397</v>
      </c>
    </row>
    <row r="4487" spans="20:30" x14ac:dyDescent="0.2">
      <c r="T4487" s="400" t="s">
        <v>36</v>
      </c>
      <c r="U4487" s="413">
        <v>63017</v>
      </c>
      <c r="V4487" s="406">
        <v>1.0188436279565838E-2</v>
      </c>
      <c r="W4487" s="406">
        <v>1.018811353795011E-2</v>
      </c>
      <c r="X4487" s="407">
        <f t="shared" si="146"/>
        <v>3.2274161572767857E-3</v>
      </c>
      <c r="Z4487" s="400" t="s">
        <v>36</v>
      </c>
      <c r="AA4487" s="413">
        <v>63017</v>
      </c>
      <c r="AB4487" s="406">
        <v>1.0209823595413642E-2</v>
      </c>
      <c r="AC4487" s="406">
        <v>1.0181349240148751E-2</v>
      </c>
      <c r="AD4487" s="407">
        <f t="shared" si="147"/>
        <v>0.28474355264890977</v>
      </c>
    </row>
    <row r="4488" spans="20:30" x14ac:dyDescent="0.2">
      <c r="T4488" s="400" t="s">
        <v>36</v>
      </c>
      <c r="U4488" s="413">
        <v>63024</v>
      </c>
      <c r="V4488" s="406">
        <v>1.0188436279565838E-2</v>
      </c>
      <c r="W4488" s="406">
        <v>1.018811353795011E-2</v>
      </c>
      <c r="X4488" s="407">
        <f t="shared" ref="X4488:X4551" si="148">(V4488-W4488)*10000</f>
        <v>3.2274161572767857E-3</v>
      </c>
      <c r="Z4488" s="400" t="s">
        <v>36</v>
      </c>
      <c r="AA4488" s="413">
        <v>63024</v>
      </c>
      <c r="AB4488" s="406">
        <v>1.0208016626073116E-2</v>
      </c>
      <c r="AC4488" s="406">
        <v>1.0179556074183633E-2</v>
      </c>
      <c r="AD4488" s="407">
        <f t="shared" ref="AD4488:AD4551" si="149">(AB4488-AC4488)*10000</f>
        <v>0.28460551889483016</v>
      </c>
    </row>
    <row r="4489" spans="20:30" x14ac:dyDescent="0.2">
      <c r="T4489" s="400" t="s">
        <v>36</v>
      </c>
      <c r="U4489" s="413">
        <v>63031</v>
      </c>
      <c r="V4489" s="406">
        <v>1.0188436279565838E-2</v>
      </c>
      <c r="W4489" s="406">
        <v>1.018811353795011E-2</v>
      </c>
      <c r="X4489" s="407">
        <f t="shared" si="148"/>
        <v>3.2274161572767857E-3</v>
      </c>
      <c r="Z4489" s="400" t="s">
        <v>36</v>
      </c>
      <c r="AA4489" s="413">
        <v>63031</v>
      </c>
      <c r="AB4489" s="406">
        <v>1.0206209569393387E-2</v>
      </c>
      <c r="AC4489" s="406">
        <v>1.0177762950350286E-2</v>
      </c>
      <c r="AD4489" s="407">
        <f t="shared" si="149"/>
        <v>0.28446619043101184</v>
      </c>
    </row>
    <row r="4490" spans="20:30" x14ac:dyDescent="0.2">
      <c r="T4490" s="400" t="s">
        <v>36</v>
      </c>
      <c r="U4490" s="413">
        <v>63038</v>
      </c>
      <c r="V4490" s="406">
        <v>1.0188436279565838E-2</v>
      </c>
      <c r="W4490" s="406">
        <v>1.018811353795011E-2</v>
      </c>
      <c r="X4490" s="407">
        <f t="shared" si="148"/>
        <v>3.2274161572767857E-3</v>
      </c>
      <c r="Z4490" s="400" t="s">
        <v>36</v>
      </c>
      <c r="AA4490" s="413">
        <v>63038</v>
      </c>
      <c r="AB4490" s="406">
        <v>1.0204402425188788E-2</v>
      </c>
      <c r="AC4490" s="406">
        <v>1.0175969868648771E-2</v>
      </c>
      <c r="AD4490" s="407">
        <f t="shared" si="149"/>
        <v>0.28432556540017306</v>
      </c>
    </row>
    <row r="4491" spans="20:30" x14ac:dyDescent="0.2">
      <c r="T4491" s="400" t="s">
        <v>36</v>
      </c>
      <c r="U4491" s="413">
        <v>63045</v>
      </c>
      <c r="V4491" s="406">
        <v>1.0188436279565838E-2</v>
      </c>
      <c r="W4491" s="406">
        <v>1.018811353795011E-2</v>
      </c>
      <c r="X4491" s="407">
        <f t="shared" si="148"/>
        <v>3.2274161572767857E-3</v>
      </c>
      <c r="Z4491" s="400" t="s">
        <v>36</v>
      </c>
      <c r="AA4491" s="413">
        <v>63045</v>
      </c>
      <c r="AB4491" s="406">
        <v>1.0202595193296627E-2</v>
      </c>
      <c r="AC4491" s="406">
        <v>1.0174176829090522E-2</v>
      </c>
      <c r="AD4491" s="407">
        <f t="shared" si="149"/>
        <v>0.28418364206105051</v>
      </c>
    </row>
    <row r="4492" spans="20:30" x14ac:dyDescent="0.2">
      <c r="T4492" s="400" t="s">
        <v>36</v>
      </c>
      <c r="U4492" s="413">
        <v>63052</v>
      </c>
      <c r="V4492" s="406">
        <v>1.0188436279565838E-2</v>
      </c>
      <c r="W4492" s="406">
        <v>1.018811353795011E-2</v>
      </c>
      <c r="X4492" s="407">
        <f t="shared" si="148"/>
        <v>3.2274161572767857E-3</v>
      </c>
      <c r="Z4492" s="400" t="s">
        <v>36</v>
      </c>
      <c r="AA4492" s="413">
        <v>63052</v>
      </c>
      <c r="AB4492" s="406">
        <v>1.0200787873577781E-2</v>
      </c>
      <c r="AC4492" s="406">
        <v>1.0172383831652506E-2</v>
      </c>
      <c r="AD4492" s="407">
        <f t="shared" si="149"/>
        <v>0.28404041925274987</v>
      </c>
    </row>
    <row r="4493" spans="20:30" x14ac:dyDescent="0.2">
      <c r="T4493" s="400" t="s">
        <v>36</v>
      </c>
      <c r="U4493" s="413">
        <v>63059</v>
      </c>
      <c r="V4493" s="406">
        <v>1.0188436279565838E-2</v>
      </c>
      <c r="W4493" s="406">
        <v>1.018811353795011E-2</v>
      </c>
      <c r="X4493" s="407">
        <f t="shared" si="148"/>
        <v>3.2274161572767857E-3</v>
      </c>
      <c r="Z4493" s="400" t="s">
        <v>36</v>
      </c>
      <c r="AA4493" s="413">
        <v>63059</v>
      </c>
      <c r="AB4493" s="406">
        <v>1.0198980465834855E-2</v>
      </c>
      <c r="AC4493" s="406">
        <v>1.0170590876369493E-2</v>
      </c>
      <c r="AD4493" s="407">
        <f t="shared" si="149"/>
        <v>0.28389589465362131</v>
      </c>
    </row>
    <row r="4494" spans="20:30" x14ac:dyDescent="0.2">
      <c r="T4494" s="400" t="s">
        <v>36</v>
      </c>
      <c r="U4494" s="413">
        <v>63066</v>
      </c>
      <c r="V4494" s="406">
        <v>1.0188436279565838E-2</v>
      </c>
      <c r="W4494" s="406">
        <v>1.018811353795011E-2</v>
      </c>
      <c r="X4494" s="407">
        <f t="shared" si="148"/>
        <v>3.2274161572767857E-3</v>
      </c>
      <c r="Z4494" s="400" t="s">
        <v>36</v>
      </c>
      <c r="AA4494" s="413">
        <v>63066</v>
      </c>
      <c r="AB4494" s="406">
        <v>1.0197172969951767E-2</v>
      </c>
      <c r="AC4494" s="406">
        <v>1.0168797963206661E-2</v>
      </c>
      <c r="AD4494" s="407">
        <f t="shared" si="149"/>
        <v>0.28375006745106834</v>
      </c>
    </row>
    <row r="4495" spans="20:30" x14ac:dyDescent="0.2">
      <c r="T4495" s="400" t="s">
        <v>36</v>
      </c>
      <c r="U4495" s="413">
        <v>63073</v>
      </c>
      <c r="V4495" s="406">
        <v>1.0188436279565838E-2</v>
      </c>
      <c r="W4495" s="406">
        <v>1.018811353795011E-2</v>
      </c>
      <c r="X4495" s="407">
        <f t="shared" si="148"/>
        <v>3.2274161572767857E-3</v>
      </c>
      <c r="Z4495" s="400" t="s">
        <v>36</v>
      </c>
      <c r="AA4495" s="413">
        <v>63073</v>
      </c>
      <c r="AB4495" s="406">
        <v>1.0195365385754452E-2</v>
      </c>
      <c r="AC4495" s="406">
        <v>1.0167005092198899E-2</v>
      </c>
      <c r="AD4495" s="407">
        <f t="shared" si="149"/>
        <v>0.28360293555552973</v>
      </c>
    </row>
    <row r="4496" spans="20:30" x14ac:dyDescent="0.2">
      <c r="T4496" s="400" t="s">
        <v>36</v>
      </c>
      <c r="U4496" s="413">
        <v>63080</v>
      </c>
      <c r="V4496" s="406">
        <v>1.0188436279565838E-2</v>
      </c>
      <c r="W4496" s="406">
        <v>1.018811353795011E-2</v>
      </c>
      <c r="X4496" s="407">
        <f t="shared" si="148"/>
        <v>3.2274161572767857E-3</v>
      </c>
      <c r="Z4496" s="400" t="s">
        <v>36</v>
      </c>
      <c r="AA4496" s="413">
        <v>63080</v>
      </c>
      <c r="AB4496" s="406">
        <v>1.0193557713045396E-2</v>
      </c>
      <c r="AC4496" s="406">
        <v>1.0165212263322818E-2</v>
      </c>
      <c r="AD4496" s="407">
        <f t="shared" si="149"/>
        <v>0.28345449722577687</v>
      </c>
    </row>
    <row r="4497" spans="20:30" x14ac:dyDescent="0.2">
      <c r="T4497" s="400" t="s">
        <v>36</v>
      </c>
      <c r="U4497" s="413">
        <v>63087</v>
      </c>
      <c r="V4497" s="406">
        <v>1.01884362795658E-2</v>
      </c>
      <c r="W4497" s="406">
        <v>1.01881135379501E-2</v>
      </c>
      <c r="X4497" s="407">
        <f t="shared" si="148"/>
        <v>3.2274161569992299E-3</v>
      </c>
      <c r="Z4497" s="400" t="s">
        <v>36</v>
      </c>
      <c r="AA4497" s="413">
        <v>63087</v>
      </c>
      <c r="AB4497" s="406">
        <v>1.01917499517203E-2</v>
      </c>
      <c r="AC4497" s="406">
        <v>1.0163419476590206E-2</v>
      </c>
      <c r="AD4497" s="407">
        <f t="shared" si="149"/>
        <v>0.2833047513009328</v>
      </c>
    </row>
    <row r="4498" spans="20:30" x14ac:dyDescent="0.2">
      <c r="T4498" s="400" t="s">
        <v>36</v>
      </c>
      <c r="U4498" s="413">
        <v>63094</v>
      </c>
      <c r="V4498" s="406">
        <v>1.01884362795658E-2</v>
      </c>
      <c r="W4498" s="406">
        <v>1.01881135379501E-2</v>
      </c>
      <c r="X4498" s="407">
        <f t="shared" si="148"/>
        <v>3.2274161569992299E-3</v>
      </c>
      <c r="Z4498" s="400" t="s">
        <v>36</v>
      </c>
      <c r="AA4498" s="413">
        <v>63094</v>
      </c>
      <c r="AB4498" s="406">
        <v>1.0189942101604985E-2</v>
      </c>
      <c r="AC4498" s="406">
        <v>1.0161626732012619E-2</v>
      </c>
      <c r="AD4498" s="407">
        <f t="shared" si="149"/>
        <v>0.28315369592366368</v>
      </c>
    </row>
    <row r="4499" spans="20:30" x14ac:dyDescent="0.2">
      <c r="T4499" s="400" t="s">
        <v>36</v>
      </c>
      <c r="U4499" s="413">
        <v>63101</v>
      </c>
      <c r="V4499" s="406">
        <v>1.01884362795658E-2</v>
      </c>
      <c r="W4499" s="406">
        <v>1.01881135379501E-2</v>
      </c>
      <c r="X4499" s="407">
        <f t="shared" si="148"/>
        <v>3.2274161569992299E-3</v>
      </c>
      <c r="Z4499" s="400" t="s">
        <v>36</v>
      </c>
      <c r="AA4499" s="413">
        <v>63101</v>
      </c>
      <c r="AB4499" s="406">
        <v>1.0188134162513721E-2</v>
      </c>
      <c r="AC4499" s="406">
        <v>1.0159834029555236E-2</v>
      </c>
      <c r="AD4499" s="407">
        <f t="shared" si="149"/>
        <v>0.28300132958484703</v>
      </c>
    </row>
    <row r="4500" spans="20:30" x14ac:dyDescent="0.2">
      <c r="T4500" s="400" t="s">
        <v>36</v>
      </c>
      <c r="U4500" s="413">
        <v>63108</v>
      </c>
      <c r="V4500" s="406">
        <v>1.01884362795658E-2</v>
      </c>
      <c r="W4500" s="406">
        <v>1.01881135379501E-2</v>
      </c>
      <c r="X4500" s="407">
        <f t="shared" si="148"/>
        <v>3.2274161569992299E-3</v>
      </c>
      <c r="Z4500" s="400" t="s">
        <v>36</v>
      </c>
      <c r="AA4500" s="413">
        <v>63108</v>
      </c>
      <c r="AB4500" s="406">
        <v>1.0186326134318874E-2</v>
      </c>
      <c r="AC4500" s="406">
        <v>1.0158041369276158E-2</v>
      </c>
      <c r="AD4500" s="407">
        <f t="shared" si="149"/>
        <v>0.28284765042716625</v>
      </c>
    </row>
    <row r="4501" spans="20:30" x14ac:dyDescent="0.2">
      <c r="T4501" s="400" t="s">
        <v>36</v>
      </c>
      <c r="U4501" s="413">
        <v>63115</v>
      </c>
      <c r="V4501" s="406">
        <v>1.01884362795658E-2</v>
      </c>
      <c r="W4501" s="406">
        <v>1.01881135379501E-2</v>
      </c>
      <c r="X4501" s="407">
        <f t="shared" si="148"/>
        <v>3.2274161569992299E-3</v>
      </c>
      <c r="Z4501" s="400" t="s">
        <v>36</v>
      </c>
      <c r="AA4501" s="413">
        <v>63115</v>
      </c>
      <c r="AB4501" s="406">
        <v>1.0184518016834539E-2</v>
      </c>
      <c r="AC4501" s="406">
        <v>1.0156248751117177E-2</v>
      </c>
      <c r="AD4501" s="407">
        <f t="shared" si="149"/>
        <v>0.28269265717362213</v>
      </c>
    </row>
    <row r="4502" spans="20:30" x14ac:dyDescent="0.2">
      <c r="T4502" s="400" t="s">
        <v>36</v>
      </c>
      <c r="U4502" s="413">
        <v>63122</v>
      </c>
      <c r="V4502" s="406">
        <v>1.01884362795658E-2</v>
      </c>
      <c r="W4502" s="406">
        <v>1.01881135379501E-2</v>
      </c>
      <c r="X4502" s="407">
        <f t="shared" si="148"/>
        <v>3.2274161569992299E-3</v>
      </c>
      <c r="Z4502" s="400" t="s">
        <v>36</v>
      </c>
      <c r="AA4502" s="413">
        <v>63122</v>
      </c>
      <c r="AB4502" s="406">
        <v>1.0182709809921591E-2</v>
      </c>
      <c r="AC4502" s="406">
        <v>1.01544561751249E-2</v>
      </c>
      <c r="AD4502" s="407">
        <f t="shared" si="149"/>
        <v>0.28253634796691562</v>
      </c>
    </row>
    <row r="4503" spans="20:30" x14ac:dyDescent="0.2">
      <c r="T4503" s="400" t="s">
        <v>36</v>
      </c>
      <c r="U4503" s="413">
        <v>63129</v>
      </c>
      <c r="V4503" s="406">
        <v>1.01884362795658E-2</v>
      </c>
      <c r="W4503" s="406">
        <v>1.01881135379501E-2</v>
      </c>
      <c r="X4503" s="407">
        <f t="shared" si="148"/>
        <v>3.2274161569992299E-3</v>
      </c>
      <c r="Z4503" s="400" t="s">
        <v>36</v>
      </c>
      <c r="AA4503" s="413">
        <v>63129</v>
      </c>
      <c r="AB4503" s="406">
        <v>1.0180901513405853E-2</v>
      </c>
      <c r="AC4503" s="406">
        <v>1.0152663641276061E-2</v>
      </c>
      <c r="AD4503" s="407">
        <f t="shared" si="149"/>
        <v>0.28237872129792396</v>
      </c>
    </row>
    <row r="4504" spans="20:30" x14ac:dyDescent="0.2">
      <c r="T4504" s="400" t="s">
        <v>36</v>
      </c>
      <c r="U4504" s="413">
        <v>63136</v>
      </c>
      <c r="V4504" s="406">
        <v>1.01884362795658E-2</v>
      </c>
      <c r="W4504" s="406">
        <v>1.01881135379501E-2</v>
      </c>
      <c r="X4504" s="407">
        <f t="shared" si="148"/>
        <v>3.2274161569992299E-3</v>
      </c>
      <c r="Z4504" s="400" t="s">
        <v>36</v>
      </c>
      <c r="AA4504" s="413">
        <v>63136</v>
      </c>
      <c r="AB4504" s="406">
        <v>1.0179093127136477E-2</v>
      </c>
      <c r="AC4504" s="406">
        <v>1.015087114958233E-2</v>
      </c>
      <c r="AD4504" s="407">
        <f t="shared" si="149"/>
        <v>0.28221977554147154</v>
      </c>
    </row>
    <row r="4505" spans="20:30" x14ac:dyDescent="0.2">
      <c r="T4505" s="400" t="s">
        <v>36</v>
      </c>
      <c r="U4505" s="413">
        <v>63143</v>
      </c>
      <c r="V4505" s="406">
        <v>1.01884362795658E-2</v>
      </c>
      <c r="W4505" s="406">
        <v>1.01881135379501E-2</v>
      </c>
      <c r="X4505" s="407">
        <f t="shared" si="148"/>
        <v>3.2274161569992299E-3</v>
      </c>
      <c r="Z4505" s="400" t="s">
        <v>36</v>
      </c>
      <c r="AA4505" s="413">
        <v>63143</v>
      </c>
      <c r="AB4505" s="406">
        <v>1.017728465095083E-2</v>
      </c>
      <c r="AC4505" s="406">
        <v>1.0149078700043593E-2</v>
      </c>
      <c r="AD4505" s="407">
        <f t="shared" si="149"/>
        <v>0.28205950907236532</v>
      </c>
    </row>
    <row r="4506" spans="20:30" x14ac:dyDescent="0.2">
      <c r="T4506" s="400" t="s">
        <v>36</v>
      </c>
      <c r="U4506" s="413">
        <v>63150</v>
      </c>
      <c r="V4506" s="406">
        <v>1.01884362795658E-2</v>
      </c>
      <c r="W4506" s="406">
        <v>1.01881135379501E-2</v>
      </c>
      <c r="X4506" s="407">
        <f t="shared" si="148"/>
        <v>3.2274161569992299E-3</v>
      </c>
      <c r="Z4506" s="400" t="s">
        <v>36</v>
      </c>
      <c r="AA4506" s="413">
        <v>63150</v>
      </c>
      <c r="AB4506" s="406">
        <v>1.0175476084686394E-2</v>
      </c>
      <c r="AC4506" s="406">
        <v>1.0147286292659857E-2</v>
      </c>
      <c r="AD4506" s="407">
        <f t="shared" si="149"/>
        <v>0.28189792026537752</v>
      </c>
    </row>
    <row r="4507" spans="20:30" x14ac:dyDescent="0.2">
      <c r="T4507" s="400" t="s">
        <v>36</v>
      </c>
      <c r="U4507" s="413">
        <v>63157</v>
      </c>
      <c r="V4507" s="406">
        <v>1.01884362795658E-2</v>
      </c>
      <c r="W4507" s="406">
        <v>1.01881135379501E-2</v>
      </c>
      <c r="X4507" s="407">
        <f t="shared" si="148"/>
        <v>3.2274161569992299E-3</v>
      </c>
      <c r="Z4507" s="400" t="s">
        <v>36</v>
      </c>
      <c r="AA4507" s="413">
        <v>63157</v>
      </c>
      <c r="AB4507" s="406">
        <v>1.0173667428180776E-2</v>
      </c>
      <c r="AC4507" s="406">
        <v>1.0145493927419631E-2</v>
      </c>
      <c r="AD4507" s="407">
        <f t="shared" si="149"/>
        <v>0.28173500761145487</v>
      </c>
    </row>
    <row r="4508" spans="20:30" x14ac:dyDescent="0.2">
      <c r="T4508" s="400" t="s">
        <v>36</v>
      </c>
      <c r="U4508" s="413">
        <v>63164</v>
      </c>
      <c r="V4508" s="406">
        <v>1.01884362795658E-2</v>
      </c>
      <c r="W4508" s="406">
        <v>1.01881135379501E-2</v>
      </c>
      <c r="X4508" s="407">
        <f t="shared" si="148"/>
        <v>3.2274161569992299E-3</v>
      </c>
      <c r="Z4508" s="400" t="s">
        <v>36</v>
      </c>
      <c r="AA4508" s="413">
        <v>63164</v>
      </c>
      <c r="AB4508" s="406">
        <v>1.0171858681283012E-2</v>
      </c>
      <c r="AC4508" s="406">
        <v>1.0143701604334475E-2</v>
      </c>
      <c r="AD4508" s="407">
        <f t="shared" si="149"/>
        <v>0.28157076948536963</v>
      </c>
    </row>
    <row r="4509" spans="20:30" x14ac:dyDescent="0.2">
      <c r="T4509" s="400" t="s">
        <v>36</v>
      </c>
      <c r="U4509" s="413">
        <v>63171</v>
      </c>
      <c r="V4509" s="406">
        <v>1.01884362795658E-2</v>
      </c>
      <c r="W4509" s="406">
        <v>1.01881135379501E-2</v>
      </c>
      <c r="X4509" s="407">
        <f t="shared" si="148"/>
        <v>3.2274161569992299E-3</v>
      </c>
      <c r="Z4509" s="400" t="s">
        <v>36</v>
      </c>
      <c r="AA4509" s="413">
        <v>63171</v>
      </c>
      <c r="AB4509" s="406">
        <v>1.0170049843842193E-2</v>
      </c>
      <c r="AC4509" s="406">
        <v>1.0141909323415993E-2</v>
      </c>
      <c r="AD4509" s="407">
        <f t="shared" si="149"/>
        <v>0.28140520426199811</v>
      </c>
    </row>
    <row r="4510" spans="20:30" x14ac:dyDescent="0.2">
      <c r="T4510" s="400" t="s">
        <v>36</v>
      </c>
      <c r="U4510" s="413">
        <v>63178</v>
      </c>
      <c r="V4510" s="406">
        <v>1.01884362795658E-2</v>
      </c>
      <c r="W4510" s="406">
        <v>1.01881135379501E-2</v>
      </c>
      <c r="X4510" s="407">
        <f t="shared" si="148"/>
        <v>3.2274161569992299E-3</v>
      </c>
      <c r="Z4510" s="400" t="s">
        <v>36</v>
      </c>
      <c r="AA4510" s="413">
        <v>63178</v>
      </c>
      <c r="AB4510" s="406">
        <v>1.0168240915684254E-2</v>
      </c>
      <c r="AC4510" s="406">
        <v>1.0140117084675862E-2</v>
      </c>
      <c r="AD4510" s="407">
        <f t="shared" si="149"/>
        <v>0.28123831008391997</v>
      </c>
    </row>
    <row r="4511" spans="20:30" x14ac:dyDescent="0.2">
      <c r="T4511" s="400" t="s">
        <v>36</v>
      </c>
      <c r="U4511" s="413">
        <v>63185</v>
      </c>
      <c r="V4511" s="406">
        <v>1.01884362795658E-2</v>
      </c>
      <c r="W4511" s="406">
        <v>1.01881135379501E-2</v>
      </c>
      <c r="X4511" s="407">
        <f t="shared" si="148"/>
        <v>3.2274161569992299E-3</v>
      </c>
      <c r="Z4511" s="400" t="s">
        <v>36</v>
      </c>
      <c r="AA4511" s="413">
        <v>63185</v>
      </c>
      <c r="AB4511" s="406">
        <v>1.0166431896634898E-2</v>
      </c>
      <c r="AC4511" s="406">
        <v>1.0138324888067478E-2</v>
      </c>
      <c r="AD4511" s="407">
        <f t="shared" si="149"/>
        <v>0.28107008567420516</v>
      </c>
    </row>
    <row r="4512" spans="20:30" x14ac:dyDescent="0.2">
      <c r="T4512" s="400" t="s">
        <v>36</v>
      </c>
      <c r="U4512" s="413">
        <v>63192</v>
      </c>
      <c r="V4512" s="406">
        <v>1.01884362795658E-2</v>
      </c>
      <c r="W4512" s="406">
        <v>1.01881135379501E-2</v>
      </c>
      <c r="X4512" s="407">
        <f t="shared" si="148"/>
        <v>3.2274161569992299E-3</v>
      </c>
      <c r="Z4512" s="400" t="s">
        <v>36</v>
      </c>
      <c r="AA4512" s="413">
        <v>63192</v>
      </c>
      <c r="AB4512" s="406">
        <v>1.0156672358106265E-2</v>
      </c>
      <c r="AC4512" s="406">
        <v>1.012860427627834E-2</v>
      </c>
      <c r="AD4512" s="407">
        <f t="shared" si="149"/>
        <v>0.28068081827925528</v>
      </c>
    </row>
    <row r="4513" spans="20:30" x14ac:dyDescent="0.2">
      <c r="T4513" s="400" t="s">
        <v>36</v>
      </c>
      <c r="U4513" s="413">
        <v>63199</v>
      </c>
      <c r="V4513" s="406">
        <v>1.01884362795658E-2</v>
      </c>
      <c r="W4513" s="406">
        <v>1.01881135379501E-2</v>
      </c>
      <c r="X4513" s="407">
        <f t="shared" si="148"/>
        <v>3.2274161569992299E-3</v>
      </c>
      <c r="Z4513" s="400" t="s">
        <v>36</v>
      </c>
      <c r="AA4513" s="413">
        <v>63199</v>
      </c>
      <c r="AB4513" s="406">
        <v>1.0135046335060559E-2</v>
      </c>
      <c r="AC4513" s="406">
        <v>1.0107050073216712E-2</v>
      </c>
      <c r="AD4513" s="407">
        <f t="shared" si="149"/>
        <v>0.2799626184384757</v>
      </c>
    </row>
    <row r="4514" spans="20:30" x14ac:dyDescent="0.2">
      <c r="T4514" s="400" t="s">
        <v>36</v>
      </c>
      <c r="U4514" s="413">
        <v>63206</v>
      </c>
      <c r="V4514" s="406">
        <v>1.01884362795658E-2</v>
      </c>
      <c r="W4514" s="406">
        <v>1.01881135379501E-2</v>
      </c>
      <c r="X4514" s="407">
        <f t="shared" si="148"/>
        <v>3.2274161569992299E-3</v>
      </c>
      <c r="Z4514" s="400" t="s">
        <v>36</v>
      </c>
      <c r="AA4514" s="413">
        <v>63206</v>
      </c>
      <c r="AB4514" s="406">
        <v>1.0133241985865998E-2</v>
      </c>
      <c r="AC4514" s="406">
        <v>1.0105262899486479E-2</v>
      </c>
      <c r="AD4514" s="407">
        <f t="shared" si="149"/>
        <v>0.27979086379519014</v>
      </c>
    </row>
    <row r="4515" spans="20:30" x14ac:dyDescent="0.2">
      <c r="T4515" s="400" t="s">
        <v>36</v>
      </c>
      <c r="U4515" s="413">
        <v>63213</v>
      </c>
      <c r="V4515" s="406">
        <v>1.01884362795658E-2</v>
      </c>
      <c r="W4515" s="406">
        <v>1.01881135379501E-2</v>
      </c>
      <c r="X4515" s="407">
        <f t="shared" si="148"/>
        <v>3.2274161569992299E-3</v>
      </c>
      <c r="Z4515" s="400" t="s">
        <v>36</v>
      </c>
      <c r="AA4515" s="413">
        <v>63213</v>
      </c>
      <c r="AB4515" s="406">
        <v>1.0131437545403344E-2</v>
      </c>
      <c r="AC4515" s="406">
        <v>1.0103475767796164E-2</v>
      </c>
      <c r="AD4515" s="407">
        <f t="shared" si="149"/>
        <v>0.27961777607179994</v>
      </c>
    </row>
    <row r="4516" spans="20:30" x14ac:dyDescent="0.2">
      <c r="T4516" s="400" t="s">
        <v>36</v>
      </c>
      <c r="U4516" s="413">
        <v>63220</v>
      </c>
      <c r="V4516" s="406">
        <v>1.01884362795658E-2</v>
      </c>
      <c r="W4516" s="406">
        <v>1.01881135379501E-2</v>
      </c>
      <c r="X4516" s="407">
        <f t="shared" si="148"/>
        <v>3.2274161569992299E-3</v>
      </c>
      <c r="Z4516" s="400" t="s">
        <v>36</v>
      </c>
      <c r="AA4516" s="413">
        <v>63220</v>
      </c>
      <c r="AB4516" s="406">
        <v>1.0129633013522051E-2</v>
      </c>
      <c r="AC4516" s="406">
        <v>1.0101688678145721E-2</v>
      </c>
      <c r="AD4516" s="407">
        <f t="shared" si="149"/>
        <v>0.27944335376329371</v>
      </c>
    </row>
    <row r="4517" spans="20:30" x14ac:dyDescent="0.2">
      <c r="T4517" s="400" t="s">
        <v>36</v>
      </c>
      <c r="U4517" s="413">
        <v>63227</v>
      </c>
      <c r="V4517" s="406">
        <v>1.01884362795658E-2</v>
      </c>
      <c r="W4517" s="406">
        <v>1.01881135379501E-2</v>
      </c>
      <c r="X4517" s="407">
        <f t="shared" si="148"/>
        <v>3.2274161569992299E-3</v>
      </c>
      <c r="Z4517" s="400" t="s">
        <v>36</v>
      </c>
      <c r="AA4517" s="413">
        <v>63227</v>
      </c>
      <c r="AB4517" s="406">
        <v>1.0127828390060149E-2</v>
      </c>
      <c r="AC4517" s="406">
        <v>1.0099901630569987E-2</v>
      </c>
      <c r="AD4517" s="407">
        <f t="shared" si="149"/>
        <v>0.27926759490162767</v>
      </c>
    </row>
    <row r="4518" spans="20:30" x14ac:dyDescent="0.2">
      <c r="T4518" s="400" t="s">
        <v>36</v>
      </c>
      <c r="U4518" s="413">
        <v>63234</v>
      </c>
      <c r="V4518" s="406">
        <v>1.01884362795658E-2</v>
      </c>
      <c r="W4518" s="406">
        <v>1.01881135379501E-2</v>
      </c>
      <c r="X4518" s="407">
        <f t="shared" si="148"/>
        <v>3.2274161569992299E-3</v>
      </c>
      <c r="Z4518" s="400" t="s">
        <v>36</v>
      </c>
      <c r="AA4518" s="413">
        <v>63234</v>
      </c>
      <c r="AB4518" s="406">
        <v>1.012602367485552E-2</v>
      </c>
      <c r="AC4518" s="406">
        <v>1.0098114625034181E-2</v>
      </c>
      <c r="AD4518" s="407">
        <f t="shared" si="149"/>
        <v>0.27909049821339338</v>
      </c>
    </row>
    <row r="4519" spans="20:30" x14ac:dyDescent="0.2">
      <c r="T4519" s="400" t="s">
        <v>36</v>
      </c>
      <c r="U4519" s="413">
        <v>63241</v>
      </c>
      <c r="V4519" s="406">
        <v>1.01884362795658E-2</v>
      </c>
      <c r="W4519" s="406">
        <v>1.01881135379501E-2</v>
      </c>
      <c r="X4519" s="407">
        <f t="shared" si="148"/>
        <v>3.2274161569992299E-3</v>
      </c>
      <c r="Z4519" s="400" t="s">
        <v>36</v>
      </c>
      <c r="AA4519" s="413">
        <v>63241</v>
      </c>
      <c r="AB4519" s="406">
        <v>1.012421886775761E-2</v>
      </c>
      <c r="AC4519" s="406">
        <v>1.0096327661561405E-2</v>
      </c>
      <c r="AD4519" s="407">
        <f t="shared" si="149"/>
        <v>0.27891206196204582</v>
      </c>
    </row>
    <row r="4520" spans="20:30" x14ac:dyDescent="0.2">
      <c r="T4520" s="400" t="s">
        <v>36</v>
      </c>
      <c r="U4520" s="413">
        <v>63248</v>
      </c>
      <c r="V4520" s="406">
        <v>1.01884362795658E-2</v>
      </c>
      <c r="W4520" s="406">
        <v>1.01881135379501E-2</v>
      </c>
      <c r="X4520" s="407">
        <f t="shared" si="148"/>
        <v>3.2274161569992299E-3</v>
      </c>
      <c r="Z4520" s="400" t="s">
        <v>36</v>
      </c>
      <c r="AA4520" s="413">
        <v>63248</v>
      </c>
      <c r="AB4520" s="406">
        <v>1.0122413968581313E-2</v>
      </c>
      <c r="AC4520" s="406">
        <v>1.0094540740163357E-2</v>
      </c>
      <c r="AD4520" s="407">
        <f t="shared" si="149"/>
        <v>0.27873228417955864</v>
      </c>
    </row>
    <row r="4521" spans="20:30" x14ac:dyDescent="0.2">
      <c r="T4521" s="400" t="s">
        <v>36</v>
      </c>
      <c r="U4521" s="413">
        <v>63255</v>
      </c>
      <c r="V4521" s="406">
        <v>1.01884362795658E-2</v>
      </c>
      <c r="W4521" s="406">
        <v>1.01881135379501E-2</v>
      </c>
      <c r="X4521" s="407">
        <f t="shared" si="148"/>
        <v>3.2274161569992299E-3</v>
      </c>
      <c r="Z4521" s="400" t="s">
        <v>36</v>
      </c>
      <c r="AA4521" s="413">
        <v>63255</v>
      </c>
      <c r="AB4521" s="406">
        <v>1.0120608977187666E-2</v>
      </c>
      <c r="AC4521" s="406">
        <v>1.0092753860793689E-2</v>
      </c>
      <c r="AD4521" s="407">
        <f t="shared" si="149"/>
        <v>0.27855116393976298</v>
      </c>
    </row>
    <row r="4522" spans="20:30" x14ac:dyDescent="0.2">
      <c r="T4522" s="400" t="s">
        <v>36</v>
      </c>
      <c r="U4522" s="413">
        <v>63262</v>
      </c>
      <c r="V4522" s="406">
        <v>1.01884362795658E-2</v>
      </c>
      <c r="W4522" s="406">
        <v>1.01881135379501E-2</v>
      </c>
      <c r="X4522" s="407">
        <f t="shared" si="148"/>
        <v>3.2274161569992299E-3</v>
      </c>
      <c r="Z4522" s="400" t="s">
        <v>36</v>
      </c>
      <c r="AA4522" s="413">
        <v>63262</v>
      </c>
      <c r="AB4522" s="406">
        <v>1.0118803893437719E-2</v>
      </c>
      <c r="AC4522" s="406">
        <v>1.0090967023498687E-2</v>
      </c>
      <c r="AD4522" s="407">
        <f t="shared" si="149"/>
        <v>0.27836869939032105</v>
      </c>
    </row>
    <row r="4523" spans="20:30" x14ac:dyDescent="0.2">
      <c r="T4523" s="400" t="s">
        <v>36</v>
      </c>
      <c r="U4523" s="413">
        <v>63269</v>
      </c>
      <c r="V4523" s="406">
        <v>1.01884362795658E-2</v>
      </c>
      <c r="W4523" s="406">
        <v>1.01881135379501E-2</v>
      </c>
      <c r="X4523" s="407">
        <f t="shared" si="148"/>
        <v>3.2274161569992299E-3</v>
      </c>
      <c r="Z4523" s="400" t="s">
        <v>36</v>
      </c>
      <c r="AA4523" s="413">
        <v>63269</v>
      </c>
      <c r="AB4523" s="406">
        <v>1.0116998717146209E-2</v>
      </c>
      <c r="AC4523" s="406">
        <v>1.0089180228266728E-2</v>
      </c>
      <c r="AD4523" s="407">
        <f t="shared" si="149"/>
        <v>0.27818488879480935</v>
      </c>
    </row>
    <row r="4524" spans="20:30" x14ac:dyDescent="0.2">
      <c r="T4524" s="400" t="s">
        <v>36</v>
      </c>
      <c r="U4524" s="413">
        <v>63276</v>
      </c>
      <c r="V4524" s="406">
        <v>1.01884362795658E-2</v>
      </c>
      <c r="W4524" s="406">
        <v>1.01881135379501E-2</v>
      </c>
      <c r="X4524" s="407">
        <f t="shared" si="148"/>
        <v>3.2274161569992299E-3</v>
      </c>
      <c r="Z4524" s="400" t="s">
        <v>36</v>
      </c>
      <c r="AA4524" s="413">
        <v>63276</v>
      </c>
      <c r="AB4524" s="406">
        <v>1.0115193448139605E-2</v>
      </c>
      <c r="AC4524" s="406">
        <v>1.0087393475097938E-2</v>
      </c>
      <c r="AD4524" s="407">
        <f t="shared" si="149"/>
        <v>0.27799973041666565</v>
      </c>
    </row>
    <row r="4525" spans="20:30" x14ac:dyDescent="0.2">
      <c r="T4525" s="400" t="s">
        <v>36</v>
      </c>
      <c r="U4525" s="413">
        <v>63283</v>
      </c>
      <c r="V4525" s="406">
        <v>1.01884362795658E-2</v>
      </c>
      <c r="W4525" s="406">
        <v>1.01881135379501E-2</v>
      </c>
      <c r="X4525" s="407">
        <f t="shared" si="148"/>
        <v>3.2274161569992299E-3</v>
      </c>
      <c r="Z4525" s="400" t="s">
        <v>36</v>
      </c>
      <c r="AA4525" s="413">
        <v>63283</v>
      </c>
      <c r="AB4525" s="406">
        <v>1.0113388086302079E-2</v>
      </c>
      <c r="AC4525" s="406">
        <v>1.0085606763980686E-2</v>
      </c>
      <c r="AD4525" s="407">
        <f t="shared" si="149"/>
        <v>0.27781322321392826</v>
      </c>
    </row>
    <row r="4526" spans="20:30" x14ac:dyDescent="0.2">
      <c r="T4526" s="400" t="s">
        <v>36</v>
      </c>
      <c r="U4526" s="413">
        <v>63290</v>
      </c>
      <c r="V4526" s="406">
        <v>1.01884362795658E-2</v>
      </c>
      <c r="W4526" s="406">
        <v>1.01881135379501E-2</v>
      </c>
      <c r="X4526" s="407">
        <f t="shared" si="148"/>
        <v>3.2274161569992299E-3</v>
      </c>
      <c r="Z4526" s="400" t="s">
        <v>36</v>
      </c>
      <c r="AA4526" s="413">
        <v>63290</v>
      </c>
      <c r="AB4526" s="406">
        <v>1.0111582631425217E-2</v>
      </c>
      <c r="AC4526" s="406">
        <v>1.0083820094961235E-2</v>
      </c>
      <c r="AD4526" s="407">
        <f t="shared" si="149"/>
        <v>0.27762536463981496</v>
      </c>
    </row>
    <row r="4527" spans="20:30" x14ac:dyDescent="0.2">
      <c r="T4527" s="400" t="s">
        <v>36</v>
      </c>
      <c r="U4527" s="413">
        <v>63297</v>
      </c>
      <c r="V4527" s="406">
        <v>1.01884362795658E-2</v>
      </c>
      <c r="W4527" s="406">
        <v>1.01881135379501E-2</v>
      </c>
      <c r="X4527" s="407">
        <f t="shared" si="148"/>
        <v>3.2274161569992299E-3</v>
      </c>
      <c r="Z4527" s="400" t="s">
        <v>36</v>
      </c>
      <c r="AA4527" s="413">
        <v>63297</v>
      </c>
      <c r="AB4527" s="406">
        <v>1.0109777083393322E-2</v>
      </c>
      <c r="AC4527" s="406">
        <v>1.008203346797021E-2</v>
      </c>
      <c r="AD4527" s="407">
        <f t="shared" si="149"/>
        <v>0.27743615423111989</v>
      </c>
    </row>
    <row r="4528" spans="20:30" x14ac:dyDescent="0.2">
      <c r="T4528" s="400" t="s">
        <v>36</v>
      </c>
      <c r="U4528" s="413">
        <v>63304</v>
      </c>
      <c r="V4528" s="406">
        <v>1.01884362795658E-2</v>
      </c>
      <c r="W4528" s="406">
        <v>1.01881135379501E-2</v>
      </c>
      <c r="X4528" s="407">
        <f t="shared" si="148"/>
        <v>3.2274161569992299E-3</v>
      </c>
      <c r="Z4528" s="400" t="s">
        <v>36</v>
      </c>
      <c r="AA4528" s="413">
        <v>63304</v>
      </c>
      <c r="AB4528" s="406">
        <v>1.0107971442009598E-2</v>
      </c>
      <c r="AC4528" s="406">
        <v>1.008024688306549E-2</v>
      </c>
      <c r="AD4528" s="407">
        <f t="shared" si="149"/>
        <v>0.27724558944107813</v>
      </c>
    </row>
    <row r="4529" spans="20:30" x14ac:dyDescent="0.2">
      <c r="T4529" s="400" t="s">
        <v>36</v>
      </c>
      <c r="U4529" s="413">
        <v>63311</v>
      </c>
      <c r="V4529" s="406">
        <v>1.01884362795658E-2</v>
      </c>
      <c r="W4529" s="406">
        <v>1.01881135379501E-2</v>
      </c>
      <c r="X4529" s="407">
        <f t="shared" si="148"/>
        <v>3.2274161569992299E-3</v>
      </c>
      <c r="Z4529" s="400" t="s">
        <v>36</v>
      </c>
      <c r="AA4529" s="413">
        <v>63311</v>
      </c>
      <c r="AB4529" s="406">
        <v>1.010616570714664E-2</v>
      </c>
      <c r="AC4529" s="406">
        <v>1.0078460340235448E-2</v>
      </c>
      <c r="AD4529" s="407">
        <f t="shared" si="149"/>
        <v>0.27705366911191798</v>
      </c>
    </row>
    <row r="4530" spans="20:30" x14ac:dyDescent="0.2">
      <c r="T4530" s="400" t="s">
        <v>36</v>
      </c>
      <c r="U4530" s="413">
        <v>63318</v>
      </c>
      <c r="V4530" s="406">
        <v>1.01884362795658E-2</v>
      </c>
      <c r="W4530" s="406">
        <v>1.01881135379501E-2</v>
      </c>
      <c r="X4530" s="407">
        <f t="shared" si="148"/>
        <v>3.2274161569992299E-3</v>
      </c>
      <c r="Z4530" s="400" t="s">
        <v>36</v>
      </c>
      <c r="AA4530" s="413">
        <v>63318</v>
      </c>
      <c r="AB4530" s="406">
        <v>1.01043598786308E-2</v>
      </c>
      <c r="AC4530" s="406">
        <v>1.0076673839456938E-2</v>
      </c>
      <c r="AD4530" s="407">
        <f t="shared" si="149"/>
        <v>0.27686039173862798</v>
      </c>
    </row>
    <row r="4531" spans="20:30" x14ac:dyDescent="0.2">
      <c r="T4531" s="400" t="s">
        <v>36</v>
      </c>
      <c r="U4531" s="413">
        <v>63325</v>
      </c>
      <c r="V4531" s="406">
        <v>1.01884362795658E-2</v>
      </c>
      <c r="W4531" s="406">
        <v>1.01881135379501E-2</v>
      </c>
      <c r="X4531" s="407">
        <f t="shared" si="148"/>
        <v>3.2274161569992299E-3</v>
      </c>
      <c r="Z4531" s="400" t="s">
        <v>36</v>
      </c>
      <c r="AA4531" s="413">
        <v>63325</v>
      </c>
      <c r="AB4531" s="406">
        <v>1.0102553956300104E-2</v>
      </c>
      <c r="AC4531" s="406">
        <v>1.0074887380776351E-2</v>
      </c>
      <c r="AD4531" s="407">
        <f t="shared" si="149"/>
        <v>0.27666575523752762</v>
      </c>
    </row>
    <row r="4532" spans="20:30" x14ac:dyDescent="0.2">
      <c r="T4532" s="400" t="s">
        <v>36</v>
      </c>
      <c r="U4532" s="413">
        <v>63332</v>
      </c>
      <c r="V4532" s="406">
        <v>1.01884362795658E-2</v>
      </c>
      <c r="W4532" s="406">
        <v>1.01881135379501E-2</v>
      </c>
      <c r="X4532" s="407">
        <f t="shared" si="148"/>
        <v>3.2274161569992299E-3</v>
      </c>
      <c r="Z4532" s="400" t="s">
        <v>36</v>
      </c>
      <c r="AA4532" s="413">
        <v>63332</v>
      </c>
      <c r="AB4532" s="406">
        <v>1.0100747940003959E-2</v>
      </c>
      <c r="AC4532" s="406">
        <v>1.0073100964147305E-2</v>
      </c>
      <c r="AD4532" s="407">
        <f t="shared" si="149"/>
        <v>0.27646975856653389</v>
      </c>
    </row>
    <row r="4533" spans="20:30" x14ac:dyDescent="0.2">
      <c r="T4533" s="400" t="s">
        <v>36</v>
      </c>
      <c r="U4533" s="413">
        <v>63339</v>
      </c>
      <c r="V4533" s="406">
        <v>1.01884362795658E-2</v>
      </c>
      <c r="W4533" s="406">
        <v>1.01881135379501E-2</v>
      </c>
      <c r="X4533" s="407">
        <f t="shared" si="148"/>
        <v>3.2274161569992299E-3</v>
      </c>
      <c r="Z4533" s="400" t="s">
        <v>36</v>
      </c>
      <c r="AA4533" s="413">
        <v>63339</v>
      </c>
      <c r="AB4533" s="406">
        <v>1.0098941829580295E-2</v>
      </c>
      <c r="AC4533" s="406">
        <v>1.0071314589604528E-2</v>
      </c>
      <c r="AD4533" s="407">
        <f t="shared" si="149"/>
        <v>0.27627239975767243</v>
      </c>
    </row>
    <row r="4534" spans="20:30" x14ac:dyDescent="0.2">
      <c r="T4534" s="400" t="s">
        <v>36</v>
      </c>
      <c r="U4534" s="413">
        <v>63346</v>
      </c>
      <c r="V4534" s="406">
        <v>1.01884362795658E-2</v>
      </c>
      <c r="W4534" s="406">
        <v>1.01881135379501E-2</v>
      </c>
      <c r="X4534" s="407">
        <f t="shared" si="148"/>
        <v>3.2274161569992299E-3</v>
      </c>
      <c r="Z4534" s="400" t="s">
        <v>36</v>
      </c>
      <c r="AA4534" s="413">
        <v>63346</v>
      </c>
      <c r="AB4534" s="406">
        <v>1.009713562485553E-2</v>
      </c>
      <c r="AC4534" s="406">
        <v>1.0069528257124934E-2</v>
      </c>
      <c r="AD4534" s="407">
        <f t="shared" si="149"/>
        <v>0.27607367730596644</v>
      </c>
    </row>
    <row r="4535" spans="20:30" x14ac:dyDescent="0.2">
      <c r="T4535" s="400" t="s">
        <v>36</v>
      </c>
      <c r="U4535" s="413">
        <v>63353</v>
      </c>
      <c r="V4535" s="406">
        <v>1.01884362795658E-2</v>
      </c>
      <c r="W4535" s="406">
        <v>1.01881135379501E-2</v>
      </c>
      <c r="X4535" s="407">
        <f t="shared" si="148"/>
        <v>3.2274161569992299E-3</v>
      </c>
      <c r="Z4535" s="400" t="s">
        <v>36</v>
      </c>
      <c r="AA4535" s="413">
        <v>63353</v>
      </c>
      <c r="AB4535" s="406">
        <v>1.0095329325702318E-2</v>
      </c>
      <c r="AC4535" s="406">
        <v>1.0067741966731675E-2</v>
      </c>
      <c r="AD4535" s="407">
        <f t="shared" si="149"/>
        <v>0.27587358970642195</v>
      </c>
    </row>
    <row r="4536" spans="20:30" x14ac:dyDescent="0.2">
      <c r="T4536" s="400" t="s">
        <v>36</v>
      </c>
      <c r="U4536" s="413">
        <v>63360</v>
      </c>
      <c r="V4536" s="406">
        <v>1.01884362795658E-2</v>
      </c>
      <c r="W4536" s="406">
        <v>1.01881135379501E-2</v>
      </c>
      <c r="X4536" s="407">
        <f t="shared" si="148"/>
        <v>3.2274161569992299E-3</v>
      </c>
      <c r="Z4536" s="400" t="s">
        <v>36</v>
      </c>
      <c r="AA4536" s="413">
        <v>63360</v>
      </c>
      <c r="AB4536" s="406">
        <v>1.0093522931923829E-2</v>
      </c>
      <c r="AC4536" s="406">
        <v>1.0065955718424733E-2</v>
      </c>
      <c r="AD4536" s="407">
        <f t="shared" si="149"/>
        <v>0.27567213499096049</v>
      </c>
    </row>
    <row r="4537" spans="20:30" x14ac:dyDescent="0.2">
      <c r="T4537" s="400" t="s">
        <v>36</v>
      </c>
      <c r="U4537" s="413">
        <v>63367</v>
      </c>
      <c r="V4537" s="406">
        <v>1.01884362795658E-2</v>
      </c>
      <c r="W4537" s="406">
        <v>1.01881135379501E-2</v>
      </c>
      <c r="X4537" s="407">
        <f t="shared" si="148"/>
        <v>3.2274161569992299E-3</v>
      </c>
      <c r="Z4537" s="400" t="s">
        <v>36</v>
      </c>
      <c r="AA4537" s="413">
        <v>63367</v>
      </c>
      <c r="AB4537" s="406">
        <v>1.0091716443381056E-2</v>
      </c>
      <c r="AC4537" s="406">
        <v>1.0064169512180865E-2</v>
      </c>
      <c r="AD4537" s="407">
        <f t="shared" si="149"/>
        <v>0.27546931200191427</v>
      </c>
    </row>
    <row r="4538" spans="20:30" x14ac:dyDescent="0.2">
      <c r="T4538" s="400" t="s">
        <v>36</v>
      </c>
      <c r="U4538" s="413">
        <v>63374</v>
      </c>
      <c r="V4538" s="406">
        <v>1.01884362795658E-2</v>
      </c>
      <c r="W4538" s="406">
        <v>1.01881135379501E-2</v>
      </c>
      <c r="X4538" s="407">
        <f t="shared" si="148"/>
        <v>3.2274161569992299E-3</v>
      </c>
      <c r="Z4538" s="400" t="s">
        <v>36</v>
      </c>
      <c r="AA4538" s="413">
        <v>63374</v>
      </c>
      <c r="AB4538" s="406">
        <v>1.0089909859923652E-2</v>
      </c>
      <c r="AC4538" s="406">
        <v>1.0062383348034954E-2</v>
      </c>
      <c r="AD4538" s="407">
        <f t="shared" si="149"/>
        <v>0.27526511888698035</v>
      </c>
    </row>
    <row r="4539" spans="20:30" x14ac:dyDescent="0.2">
      <c r="T4539" s="400" t="s">
        <v>36</v>
      </c>
      <c r="U4539" s="413">
        <v>63381</v>
      </c>
      <c r="V4539" s="406">
        <v>1.01884362795658E-2</v>
      </c>
      <c r="W4539" s="406">
        <v>1.01881135379501E-2</v>
      </c>
      <c r="X4539" s="407">
        <f t="shared" si="148"/>
        <v>3.2274161569992299E-3</v>
      </c>
      <c r="Z4539" s="400" t="s">
        <v>36</v>
      </c>
      <c r="AA4539" s="413">
        <v>63381</v>
      </c>
      <c r="AB4539" s="406">
        <v>1.0088103181377912E-2</v>
      </c>
      <c r="AC4539" s="406">
        <v>1.0060597225963794E-2</v>
      </c>
      <c r="AD4539" s="407">
        <f t="shared" si="149"/>
        <v>0.27505955414118199</v>
      </c>
    </row>
    <row r="4540" spans="20:30" x14ac:dyDescent="0.2">
      <c r="T4540" s="400" t="s">
        <v>36</v>
      </c>
      <c r="U4540" s="413">
        <v>63388</v>
      </c>
      <c r="V4540" s="406">
        <v>1.01884362795658E-2</v>
      </c>
      <c r="W4540" s="406">
        <v>1.01881135379501E-2</v>
      </c>
      <c r="X4540" s="407">
        <f t="shared" si="148"/>
        <v>3.2274161569992299E-3</v>
      </c>
      <c r="Z4540" s="400" t="s">
        <v>36</v>
      </c>
      <c r="AA4540" s="413">
        <v>63388</v>
      </c>
      <c r="AB4540" s="406">
        <v>1.0086296407570187E-2</v>
      </c>
      <c r="AC4540" s="406">
        <v>1.0058811145967387E-2</v>
      </c>
      <c r="AD4540" s="407">
        <f t="shared" si="149"/>
        <v>0.27485261602800892</v>
      </c>
    </row>
    <row r="4541" spans="20:30" x14ac:dyDescent="0.2">
      <c r="T4541" s="400" t="s">
        <v>36</v>
      </c>
      <c r="U4541" s="413">
        <v>63395</v>
      </c>
      <c r="V4541" s="406">
        <v>1.01884362795658E-2</v>
      </c>
      <c r="W4541" s="406">
        <v>1.01881135379501E-2</v>
      </c>
      <c r="X4541" s="407">
        <f t="shared" si="148"/>
        <v>3.2274161569992299E-3</v>
      </c>
      <c r="Z4541" s="400" t="s">
        <v>36</v>
      </c>
      <c r="AA4541" s="413">
        <v>63395</v>
      </c>
      <c r="AB4541" s="406">
        <v>1.008448953838471E-2</v>
      </c>
      <c r="AC4541" s="406">
        <v>1.0057025108057316E-2</v>
      </c>
      <c r="AD4541" s="407">
        <f t="shared" si="149"/>
        <v>0.27464430327394862</v>
      </c>
    </row>
    <row r="4542" spans="20:30" x14ac:dyDescent="0.2">
      <c r="T4542" s="400" t="s">
        <v>36</v>
      </c>
      <c r="U4542" s="413">
        <v>63402</v>
      </c>
      <c r="V4542" s="406">
        <v>1.01884362795658E-2</v>
      </c>
      <c r="W4542" s="406">
        <v>1.01881135379501E-2</v>
      </c>
      <c r="X4542" s="407">
        <f t="shared" si="148"/>
        <v>3.2274161569992299E-3</v>
      </c>
      <c r="Z4542" s="400" t="s">
        <v>36</v>
      </c>
      <c r="AA4542" s="413">
        <v>63402</v>
      </c>
      <c r="AB4542" s="406">
        <v>1.0082682573624741E-2</v>
      </c>
      <c r="AC4542" s="406">
        <v>1.0055239112268369E-2</v>
      </c>
      <c r="AD4542" s="407">
        <f t="shared" si="149"/>
        <v>0.27443461356371768</v>
      </c>
    </row>
    <row r="4543" spans="20:30" x14ac:dyDescent="0.2">
      <c r="T4543" s="400" t="s">
        <v>36</v>
      </c>
      <c r="U4543" s="413">
        <v>63409</v>
      </c>
      <c r="V4543" s="406">
        <v>1.01884362795658E-2</v>
      </c>
      <c r="W4543" s="406">
        <v>1.01881135379501E-2</v>
      </c>
      <c r="X4543" s="407">
        <f t="shared" si="148"/>
        <v>3.2274161569992299E-3</v>
      </c>
      <c r="Z4543" s="400" t="s">
        <v>36</v>
      </c>
      <c r="AA4543" s="413">
        <v>63409</v>
      </c>
      <c r="AB4543" s="406">
        <v>1.0080875513128092E-2</v>
      </c>
      <c r="AC4543" s="406">
        <v>1.0053453158519403E-2</v>
      </c>
      <c r="AD4543" s="407">
        <f t="shared" si="149"/>
        <v>0.27422354608688804</v>
      </c>
    </row>
    <row r="4544" spans="20:30" x14ac:dyDescent="0.2">
      <c r="T4544" s="400" t="s">
        <v>36</v>
      </c>
      <c r="U4544" s="413">
        <v>63416</v>
      </c>
      <c r="V4544" s="406">
        <v>1.01884362795658E-2</v>
      </c>
      <c r="W4544" s="406">
        <v>1.01881135379501E-2</v>
      </c>
      <c r="X4544" s="407">
        <f t="shared" si="148"/>
        <v>3.2274161569992299E-3</v>
      </c>
      <c r="Z4544" s="400" t="s">
        <v>36</v>
      </c>
      <c r="AA4544" s="413">
        <v>63416</v>
      </c>
      <c r="AB4544" s="406">
        <v>1.0079068356778995E-2</v>
      </c>
      <c r="AC4544" s="406">
        <v>1.0051667246891454E-2</v>
      </c>
      <c r="AD4544" s="407">
        <f t="shared" si="149"/>
        <v>0.27401109887541586</v>
      </c>
    </row>
    <row r="4545" spans="20:30" x14ac:dyDescent="0.2">
      <c r="T4545" s="400" t="s">
        <v>36</v>
      </c>
      <c r="U4545" s="413">
        <v>63423</v>
      </c>
      <c r="V4545" s="406">
        <v>1.01884362795658E-2</v>
      </c>
      <c r="W4545" s="406">
        <v>1.01881135379501E-2</v>
      </c>
      <c r="X4545" s="407">
        <f t="shared" si="148"/>
        <v>3.2274161569992299E-3</v>
      </c>
      <c r="Z4545" s="400" t="s">
        <v>36</v>
      </c>
      <c r="AA4545" s="413">
        <v>63423</v>
      </c>
      <c r="AB4545" s="406">
        <v>1.0077261104380767E-2</v>
      </c>
      <c r="AC4545" s="406">
        <v>1.0049881377338339E-2</v>
      </c>
      <c r="AD4545" s="407">
        <f t="shared" si="149"/>
        <v>0.27379727042427249</v>
      </c>
    </row>
    <row r="4546" spans="20:30" x14ac:dyDescent="0.2">
      <c r="T4546" s="400" t="s">
        <v>36</v>
      </c>
      <c r="U4546" s="413">
        <v>63430</v>
      </c>
      <c r="V4546" s="406">
        <v>1.01884362795658E-2</v>
      </c>
      <c r="W4546" s="406">
        <v>1.01881135379501E-2</v>
      </c>
      <c r="X4546" s="407">
        <f t="shared" si="148"/>
        <v>3.2274161569992299E-3</v>
      </c>
      <c r="Z4546" s="400" t="s">
        <v>36</v>
      </c>
      <c r="AA4546" s="413">
        <v>63430</v>
      </c>
      <c r="AB4546" s="406">
        <v>1.0075453755771279E-2</v>
      </c>
      <c r="AC4546" s="406">
        <v>1.0048095549871581E-2</v>
      </c>
      <c r="AD4546" s="407">
        <f t="shared" si="149"/>
        <v>0.27358205899698229</v>
      </c>
    </row>
    <row r="4547" spans="20:30" x14ac:dyDescent="0.2">
      <c r="T4547" s="400" t="s">
        <v>36</v>
      </c>
      <c r="U4547" s="413">
        <v>63437</v>
      </c>
      <c r="V4547" s="406">
        <v>1.01884362795658E-2</v>
      </c>
      <c r="W4547" s="406">
        <v>1.01881135379501E-2</v>
      </c>
      <c r="X4547" s="407">
        <f t="shared" si="148"/>
        <v>3.2274161569992299E-3</v>
      </c>
      <c r="Z4547" s="400" t="s">
        <v>36</v>
      </c>
      <c r="AA4547" s="413">
        <v>63437</v>
      </c>
      <c r="AB4547" s="406">
        <v>1.0073646310811615E-2</v>
      </c>
      <c r="AC4547" s="406">
        <v>1.0046309764514332E-2</v>
      </c>
      <c r="AD4547" s="407">
        <f t="shared" si="149"/>
        <v>0.27336546297282782</v>
      </c>
    </row>
    <row r="4548" spans="20:30" x14ac:dyDescent="0.2">
      <c r="T4548" s="400" t="s">
        <v>36</v>
      </c>
      <c r="U4548" s="413">
        <v>63444</v>
      </c>
      <c r="V4548" s="406">
        <v>1.01884362795658E-2</v>
      </c>
      <c r="W4548" s="406">
        <v>1.01881135379501E-2</v>
      </c>
      <c r="X4548" s="407">
        <f t="shared" si="148"/>
        <v>3.2274161569992299E-3</v>
      </c>
      <c r="Z4548" s="400" t="s">
        <v>36</v>
      </c>
      <c r="AA4548" s="413">
        <v>63444</v>
      </c>
      <c r="AB4548" s="406">
        <v>1.0071838769328122E-2</v>
      </c>
      <c r="AC4548" s="406">
        <v>1.0044524021243451E-2</v>
      </c>
      <c r="AD4548" s="407">
        <f t="shared" si="149"/>
        <v>0.27314748084671103</v>
      </c>
    </row>
    <row r="4549" spans="20:30" x14ac:dyDescent="0.2">
      <c r="T4549" s="400" t="s">
        <v>36</v>
      </c>
      <c r="U4549" s="413">
        <v>63451</v>
      </c>
      <c r="V4549" s="406">
        <v>1.01884362795658E-2</v>
      </c>
      <c r="W4549" s="406">
        <v>1.01881135379501E-2</v>
      </c>
      <c r="X4549" s="407">
        <f t="shared" si="148"/>
        <v>3.2274161569992299E-3</v>
      </c>
      <c r="Z4549" s="400" t="s">
        <v>36</v>
      </c>
      <c r="AA4549" s="413">
        <v>63451</v>
      </c>
      <c r="AB4549" s="406">
        <v>1.0070031131181942E-2</v>
      </c>
      <c r="AC4549" s="406">
        <v>1.0042738320070571E-2</v>
      </c>
      <c r="AD4549" s="407">
        <f t="shared" si="149"/>
        <v>0.27292811111370718</v>
      </c>
    </row>
    <row r="4550" spans="20:30" x14ac:dyDescent="0.2">
      <c r="T4550" s="400" t="s">
        <v>36</v>
      </c>
      <c r="U4550" s="413">
        <v>63458</v>
      </c>
      <c r="V4550" s="406">
        <v>1.01884362795658E-2</v>
      </c>
      <c r="W4550" s="406">
        <v>1.01881135379501E-2</v>
      </c>
      <c r="X4550" s="407">
        <f t="shared" si="148"/>
        <v>3.2274161569992299E-3</v>
      </c>
      <c r="Z4550" s="400" t="s">
        <v>36</v>
      </c>
      <c r="AA4550" s="413">
        <v>63458</v>
      </c>
      <c r="AB4550" s="406">
        <v>1.0068223396176159E-2</v>
      </c>
      <c r="AC4550" s="406">
        <v>1.0040952660995583E-2</v>
      </c>
      <c r="AD4550" s="407">
        <f t="shared" si="149"/>
        <v>0.27270735180575517</v>
      </c>
    </row>
    <row r="4551" spans="20:30" x14ac:dyDescent="0.2">
      <c r="T4551" s="400" t="s">
        <v>36</v>
      </c>
      <c r="U4551" s="413">
        <v>63465</v>
      </c>
      <c r="V4551" s="406">
        <v>1.01884362795658E-2</v>
      </c>
      <c r="W4551" s="406">
        <v>1.01881135379501E-2</v>
      </c>
      <c r="X4551" s="407">
        <f t="shared" si="148"/>
        <v>3.2274161569992299E-3</v>
      </c>
      <c r="Z4551" s="400" t="s">
        <v>36</v>
      </c>
      <c r="AA4551" s="413">
        <v>63465</v>
      </c>
      <c r="AB4551" s="406">
        <v>1.006641556418343E-2</v>
      </c>
      <c r="AC4551" s="406">
        <v>1.0039167044006914E-2</v>
      </c>
      <c r="AD4551" s="407">
        <f t="shared" si="149"/>
        <v>0.27248520176515256</v>
      </c>
    </row>
    <row r="4552" spans="20:30" x14ac:dyDescent="0.2">
      <c r="T4552" s="400" t="s">
        <v>36</v>
      </c>
      <c r="U4552" s="413">
        <v>63472</v>
      </c>
      <c r="V4552" s="406">
        <v>1.01884362795658E-2</v>
      </c>
      <c r="W4552" s="406">
        <v>1.01881135379501E-2</v>
      </c>
      <c r="X4552" s="407">
        <f t="shared" ref="X4552:X4615" si="150">(V4552-W4552)*10000</f>
        <v>3.2274161569992299E-3</v>
      </c>
      <c r="Z4552" s="400" t="s">
        <v>36</v>
      </c>
      <c r="AA4552" s="413">
        <v>63472</v>
      </c>
      <c r="AB4552" s="406">
        <v>1.0064607635041798E-2</v>
      </c>
      <c r="AC4552" s="406">
        <v>1.0037381469139413E-2</v>
      </c>
      <c r="AD4552" s="407">
        <f t="shared" ref="AD4552:AD4615" si="151">(AB4552-AC4552)*10000</f>
        <v>0.27226165902385568</v>
      </c>
    </row>
    <row r="4553" spans="20:30" x14ac:dyDescent="0.2">
      <c r="T4553" s="400" t="s">
        <v>36</v>
      </c>
      <c r="U4553" s="413">
        <v>63479</v>
      </c>
      <c r="V4553" s="406">
        <v>1.01884362795658E-2</v>
      </c>
      <c r="W4553" s="406">
        <v>1.01881135379501E-2</v>
      </c>
      <c r="X4553" s="407">
        <f t="shared" si="150"/>
        <v>3.2274161569992299E-3</v>
      </c>
      <c r="Z4553" s="400" t="s">
        <v>36</v>
      </c>
      <c r="AA4553" s="413">
        <v>63479</v>
      </c>
      <c r="AB4553" s="406">
        <v>1.0062799608577561E-2</v>
      </c>
      <c r="AC4553" s="406">
        <v>1.00355959363583E-2</v>
      </c>
      <c r="AD4553" s="407">
        <f t="shared" si="151"/>
        <v>0.2720367221926111</v>
      </c>
    </row>
    <row r="4554" spans="20:30" x14ac:dyDescent="0.2">
      <c r="T4554" s="400" t="s">
        <v>36</v>
      </c>
      <c r="U4554" s="413">
        <v>63486</v>
      </c>
      <c r="V4554" s="406">
        <v>1.01884362795658E-2</v>
      </c>
      <c r="W4554" s="406">
        <v>1.01881135379501E-2</v>
      </c>
      <c r="X4554" s="407">
        <f t="shared" si="150"/>
        <v>3.2274161569992299E-3</v>
      </c>
      <c r="Z4554" s="400" t="s">
        <v>36</v>
      </c>
      <c r="AA4554" s="413">
        <v>63486</v>
      </c>
      <c r="AB4554" s="406">
        <v>1.006099148464022E-2</v>
      </c>
      <c r="AC4554" s="406">
        <v>1.003381044567515E-2</v>
      </c>
      <c r="AD4554" s="407">
        <f t="shared" si="151"/>
        <v>0.27181038965070137</v>
      </c>
    </row>
    <row r="4555" spans="20:30" x14ac:dyDescent="0.2">
      <c r="T4555" s="400" t="s">
        <v>36</v>
      </c>
      <c r="U4555" s="413">
        <v>63493</v>
      </c>
      <c r="V4555" s="406">
        <v>1.01884362795658E-2</v>
      </c>
      <c r="W4555" s="406">
        <v>1.01881135379501E-2</v>
      </c>
      <c r="X4555" s="407">
        <f t="shared" si="150"/>
        <v>3.2274161569992299E-3</v>
      </c>
      <c r="Z4555" s="400" t="s">
        <v>36</v>
      </c>
      <c r="AA4555" s="413">
        <v>63493</v>
      </c>
      <c r="AB4555" s="406">
        <v>1.0059183263090856E-2</v>
      </c>
      <c r="AC4555" s="406">
        <v>1.0032024997113125E-2</v>
      </c>
      <c r="AD4555" s="407">
        <f t="shared" si="151"/>
        <v>0.27158265977730511</v>
      </c>
    </row>
    <row r="4556" spans="20:30" x14ac:dyDescent="0.2">
      <c r="T4556" s="400" t="s">
        <v>36</v>
      </c>
      <c r="U4556" s="413">
        <v>63500</v>
      </c>
      <c r="V4556" s="406">
        <v>1.01884362795658E-2</v>
      </c>
      <c r="W4556" s="406">
        <v>1.01881135379501E-2</v>
      </c>
      <c r="X4556" s="407">
        <f t="shared" si="150"/>
        <v>3.2274161569992299E-3</v>
      </c>
      <c r="Z4556" s="400" t="s">
        <v>36</v>
      </c>
      <c r="AA4556" s="413">
        <v>63500</v>
      </c>
      <c r="AB4556" s="406">
        <v>1.0057374943721152E-2</v>
      </c>
      <c r="AC4556" s="406">
        <v>1.0030239590649132E-2</v>
      </c>
      <c r="AD4556" s="407">
        <f t="shared" si="151"/>
        <v>0.27135353072020585</v>
      </c>
    </row>
    <row r="4557" spans="20:30" x14ac:dyDescent="0.2">
      <c r="T4557" s="400" t="s">
        <v>36</v>
      </c>
      <c r="U4557" s="413">
        <v>63507</v>
      </c>
      <c r="V4557" s="406">
        <v>1.01884362795658E-2</v>
      </c>
      <c r="W4557" s="406">
        <v>1.01881135379501E-2</v>
      </c>
      <c r="X4557" s="407">
        <f t="shared" si="150"/>
        <v>3.2274161569992299E-3</v>
      </c>
      <c r="Z4557" s="400" t="s">
        <v>36</v>
      </c>
      <c r="AA4557" s="413">
        <v>63507</v>
      </c>
      <c r="AB4557" s="406">
        <v>1.0055566526415228E-2</v>
      </c>
      <c r="AC4557" s="406">
        <v>1.0028454226271485E-2</v>
      </c>
      <c r="AD4557" s="407">
        <f t="shared" si="151"/>
        <v>0.27112300143742468</v>
      </c>
    </row>
    <row r="4558" spans="20:30" x14ac:dyDescent="0.2">
      <c r="T4558" s="400" t="s">
        <v>36</v>
      </c>
      <c r="U4558" s="413">
        <v>63514</v>
      </c>
      <c r="V4558" s="406">
        <v>1.01884362795658E-2</v>
      </c>
      <c r="W4558" s="406">
        <v>1.01881135379501E-2</v>
      </c>
      <c r="X4558" s="407">
        <f t="shared" si="150"/>
        <v>3.2274161569992299E-3</v>
      </c>
      <c r="Z4558" s="400" t="s">
        <v>36</v>
      </c>
      <c r="AA4558" s="413">
        <v>63514</v>
      </c>
      <c r="AB4558" s="406">
        <v>1.005375801099943E-2</v>
      </c>
      <c r="AC4558" s="406">
        <v>1.0026668904014917E-2</v>
      </c>
      <c r="AD4558" s="407">
        <f t="shared" si="151"/>
        <v>0.27089106984512501</v>
      </c>
    </row>
    <row r="4559" spans="20:30" x14ac:dyDescent="0.2">
      <c r="T4559" s="400" t="s">
        <v>36</v>
      </c>
      <c r="U4559" s="413">
        <v>63521</v>
      </c>
      <c r="V4559" s="406">
        <v>1.01884362795658E-2</v>
      </c>
      <c r="W4559" s="406">
        <v>1.01881135379501E-2</v>
      </c>
      <c r="X4559" s="407">
        <f t="shared" si="150"/>
        <v>3.2274161569992299E-3</v>
      </c>
      <c r="Z4559" s="400" t="s">
        <v>36</v>
      </c>
      <c r="AA4559" s="413">
        <v>63521</v>
      </c>
      <c r="AB4559" s="406">
        <v>1.005194939730023E-2</v>
      </c>
      <c r="AC4559" s="406">
        <v>1.0024883623879544E-2</v>
      </c>
      <c r="AD4559" s="407">
        <f t="shared" si="151"/>
        <v>0.27065773420686601</v>
      </c>
    </row>
    <row r="4560" spans="20:30" x14ac:dyDescent="0.2">
      <c r="T4560" s="400" t="s">
        <v>36</v>
      </c>
      <c r="U4560" s="413">
        <v>63528</v>
      </c>
      <c r="V4560" s="406">
        <v>1.01884362795658E-2</v>
      </c>
      <c r="W4560" s="406">
        <v>1.01881135379501E-2</v>
      </c>
      <c r="X4560" s="407">
        <f t="shared" si="150"/>
        <v>3.2274161569992299E-3</v>
      </c>
      <c r="Z4560" s="400" t="s">
        <v>36</v>
      </c>
      <c r="AA4560" s="413">
        <v>63528</v>
      </c>
      <c r="AB4560" s="406">
        <v>1.0050140685190227E-2</v>
      </c>
      <c r="AC4560" s="406">
        <v>1.0023098385842165E-2</v>
      </c>
      <c r="AD4560" s="407">
        <f t="shared" si="151"/>
        <v>0.27042299348061655</v>
      </c>
    </row>
    <row r="4561" spans="20:30" x14ac:dyDescent="0.2">
      <c r="T4561" s="400" t="s">
        <v>36</v>
      </c>
      <c r="U4561" s="413">
        <v>63535</v>
      </c>
      <c r="V4561" s="406">
        <v>1.01884362795658E-2</v>
      </c>
      <c r="W4561" s="406">
        <v>1.01881135379501E-2</v>
      </c>
      <c r="X4561" s="407">
        <f t="shared" si="150"/>
        <v>3.2274161569992299E-3</v>
      </c>
      <c r="Z4561" s="400" t="s">
        <v>36</v>
      </c>
      <c r="AA4561" s="413">
        <v>63535</v>
      </c>
      <c r="AB4561" s="406">
        <v>1.0048331874484196E-2</v>
      </c>
      <c r="AC4561" s="406">
        <v>1.0021313189925933E-2</v>
      </c>
      <c r="AD4561" s="407">
        <f t="shared" si="151"/>
        <v>0.27018684558262684</v>
      </c>
    </row>
    <row r="4562" spans="20:30" x14ac:dyDescent="0.2">
      <c r="T4562" s="400" t="s">
        <v>36</v>
      </c>
      <c r="U4562" s="413">
        <v>63542</v>
      </c>
      <c r="V4562" s="406">
        <v>1.01884362795658E-2</v>
      </c>
      <c r="W4562" s="406">
        <v>1.01881135379501E-2</v>
      </c>
      <c r="X4562" s="407">
        <f t="shared" si="150"/>
        <v>3.2274161569992299E-3</v>
      </c>
      <c r="Z4562" s="400" t="s">
        <v>36</v>
      </c>
      <c r="AA4562" s="413">
        <v>63542</v>
      </c>
      <c r="AB4562" s="406">
        <v>1.0046522965020066E-2</v>
      </c>
      <c r="AC4562" s="406">
        <v>1.0019528036107705E-2</v>
      </c>
      <c r="AD4562" s="407">
        <f t="shared" si="151"/>
        <v>0.26994928912360894</v>
      </c>
    </row>
    <row r="4563" spans="20:30" x14ac:dyDescent="0.2">
      <c r="T4563" s="400" t="s">
        <v>36</v>
      </c>
      <c r="U4563" s="413">
        <v>63550</v>
      </c>
      <c r="V4563" s="406">
        <v>1.01884362795658E-2</v>
      </c>
      <c r="W4563" s="406">
        <v>1.01881135379501E-2</v>
      </c>
      <c r="X4563" s="407">
        <f t="shared" si="150"/>
        <v>3.2274161569992299E-3</v>
      </c>
      <c r="Z4563" s="400" t="s">
        <v>36</v>
      </c>
      <c r="AA4563" s="413">
        <v>63550</v>
      </c>
      <c r="AB4563" s="406">
        <v>1.0044584736732294E-2</v>
      </c>
      <c r="AC4563" s="406">
        <v>1.0017615418578504E-2</v>
      </c>
      <c r="AD4563" s="407">
        <f t="shared" si="151"/>
        <v>0.26969318153789723</v>
      </c>
    </row>
    <row r="4564" spans="20:30" x14ac:dyDescent="0.2">
      <c r="T4564" s="400" t="s">
        <v>36</v>
      </c>
      <c r="U4564" s="413">
        <v>63557</v>
      </c>
      <c r="V4564" s="406">
        <v>1.01884362795658E-2</v>
      </c>
      <c r="W4564" s="406">
        <v>1.01881135379501E-2</v>
      </c>
      <c r="X4564" s="407">
        <f t="shared" si="150"/>
        <v>3.2274161569992299E-3</v>
      </c>
      <c r="Z4564" s="400" t="s">
        <v>36</v>
      </c>
      <c r="AA4564" s="413">
        <v>63557</v>
      </c>
      <c r="AB4564" s="406">
        <v>1.0042646397208367E-2</v>
      </c>
      <c r="AC4564" s="406">
        <v>1.0015702848328352E-2</v>
      </c>
      <c r="AD4564" s="407">
        <f t="shared" si="151"/>
        <v>0.2694354888001585</v>
      </c>
    </row>
    <row r="4565" spans="20:30" x14ac:dyDescent="0.2">
      <c r="T4565" s="400" t="s">
        <v>36</v>
      </c>
      <c r="U4565" s="413">
        <v>63564</v>
      </c>
      <c r="V4565" s="406">
        <v>1.01884362795658E-2</v>
      </c>
      <c r="W4565" s="406">
        <v>1.01881135379501E-2</v>
      </c>
      <c r="X4565" s="407">
        <f t="shared" si="150"/>
        <v>3.2274161569992299E-3</v>
      </c>
      <c r="Z4565" s="400" t="s">
        <v>36</v>
      </c>
      <c r="AA4565" s="413">
        <v>63564</v>
      </c>
      <c r="AB4565" s="406">
        <v>1.0040837176389192E-2</v>
      </c>
      <c r="AC4565" s="406">
        <v>1.0013917826872713E-2</v>
      </c>
      <c r="AD4565" s="407">
        <f t="shared" si="151"/>
        <v>0.26919349516478508</v>
      </c>
    </row>
    <row r="4566" spans="20:30" x14ac:dyDescent="0.2">
      <c r="T4566" s="400" t="s">
        <v>36</v>
      </c>
      <c r="U4566" s="413">
        <v>63571</v>
      </c>
      <c r="V4566" s="406">
        <v>1.01884362795658E-2</v>
      </c>
      <c r="W4566" s="406">
        <v>1.01881135379501E-2</v>
      </c>
      <c r="X4566" s="407">
        <f t="shared" si="150"/>
        <v>3.2274161569992299E-3</v>
      </c>
      <c r="Z4566" s="400" t="s">
        <v>36</v>
      </c>
      <c r="AA4566" s="413">
        <v>63571</v>
      </c>
      <c r="AB4566" s="406">
        <v>1.0039027856128932E-2</v>
      </c>
      <c r="AC4566" s="406">
        <v>1.001213284754985E-2</v>
      </c>
      <c r="AD4566" s="407">
        <f t="shared" si="151"/>
        <v>0.26895008579082624</v>
      </c>
    </row>
    <row r="4567" spans="20:30" x14ac:dyDescent="0.2">
      <c r="T4567" s="400" t="s">
        <v>36</v>
      </c>
      <c r="U4567" s="413">
        <v>63578</v>
      </c>
      <c r="V4567" s="406">
        <v>1.01884362795658E-2</v>
      </c>
      <c r="W4567" s="406">
        <v>1.01881135379501E-2</v>
      </c>
      <c r="X4567" s="407">
        <f t="shared" si="150"/>
        <v>3.2274161569992299E-3</v>
      </c>
      <c r="Z4567" s="400" t="s">
        <v>36</v>
      </c>
      <c r="AA4567" s="413">
        <v>63578</v>
      </c>
      <c r="AB4567" s="406">
        <v>1.0037218436323362E-2</v>
      </c>
      <c r="AC4567" s="406">
        <v>1.0010347910336583E-2</v>
      </c>
      <c r="AD4567" s="407">
        <f t="shared" si="151"/>
        <v>0.2687052598677846</v>
      </c>
    </row>
    <row r="4568" spans="20:30" x14ac:dyDescent="0.2">
      <c r="T4568" s="400" t="s">
        <v>36</v>
      </c>
      <c r="U4568" s="413">
        <v>63585</v>
      </c>
      <c r="V4568" s="406">
        <v>1.01884362795658E-2</v>
      </c>
      <c r="W4568" s="406">
        <v>1.01881135379501E-2</v>
      </c>
      <c r="X4568" s="407">
        <f t="shared" si="150"/>
        <v>3.2274161569992299E-3</v>
      </c>
      <c r="Z4568" s="400" t="s">
        <v>36</v>
      </c>
      <c r="AA4568" s="413">
        <v>63585</v>
      </c>
      <c r="AB4568" s="406">
        <v>1.0035408916764061E-2</v>
      </c>
      <c r="AC4568" s="406">
        <v>1.0008563015244446E-2</v>
      </c>
      <c r="AD4568" s="407">
        <f t="shared" si="151"/>
        <v>0.26845901519615201</v>
      </c>
    </row>
    <row r="4569" spans="20:30" x14ac:dyDescent="0.2">
      <c r="T4569" s="400" t="s">
        <v>36</v>
      </c>
      <c r="U4569" s="413">
        <v>63592</v>
      </c>
      <c r="V4569" s="406">
        <v>1.01884362795658E-2</v>
      </c>
      <c r="W4569" s="406">
        <v>1.01881135379501E-2</v>
      </c>
      <c r="X4569" s="407">
        <f t="shared" si="150"/>
        <v>3.2274161569992299E-3</v>
      </c>
      <c r="Z4569" s="400" t="s">
        <v>36</v>
      </c>
      <c r="AA4569" s="413">
        <v>63592</v>
      </c>
      <c r="AB4569" s="406">
        <v>1.003359929735851E-2</v>
      </c>
      <c r="AC4569" s="406">
        <v>1.0006778162285119E-2</v>
      </c>
      <c r="AD4569" s="407">
        <f t="shared" si="151"/>
        <v>0.268211350733915</v>
      </c>
    </row>
    <row r="4570" spans="20:30" x14ac:dyDescent="0.2">
      <c r="T4570" s="400" t="s">
        <v>36</v>
      </c>
      <c r="U4570" s="413">
        <v>63599</v>
      </c>
      <c r="V4570" s="406">
        <v>1.01884362795658E-2</v>
      </c>
      <c r="W4570" s="406">
        <v>1.01881135379501E-2</v>
      </c>
      <c r="X4570" s="407">
        <f t="shared" si="150"/>
        <v>3.2274161569992299E-3</v>
      </c>
      <c r="Z4570" s="400" t="s">
        <v>36</v>
      </c>
      <c r="AA4570" s="413">
        <v>63599</v>
      </c>
      <c r="AB4570" s="406">
        <v>1.003178957788671E-2</v>
      </c>
      <c r="AC4570" s="406">
        <v>1.0004993351435404E-2</v>
      </c>
      <c r="AD4570" s="407">
        <f t="shared" si="151"/>
        <v>0.26796226451306426</v>
      </c>
    </row>
    <row r="4571" spans="20:30" x14ac:dyDescent="0.2">
      <c r="T4571" s="400" t="s">
        <v>36</v>
      </c>
      <c r="U4571" s="413">
        <v>63606</v>
      </c>
      <c r="V4571" s="406">
        <v>1.01884362795658E-2</v>
      </c>
      <c r="W4571" s="406">
        <v>1.01881135379501E-2</v>
      </c>
      <c r="X4571" s="407">
        <f t="shared" si="150"/>
        <v>3.2274161569992299E-3</v>
      </c>
      <c r="Z4571" s="400" t="s">
        <v>36</v>
      </c>
      <c r="AA4571" s="413">
        <v>63606</v>
      </c>
      <c r="AB4571" s="406">
        <v>1.0029979758209682E-2</v>
      </c>
      <c r="AC4571" s="406">
        <v>1.0003208582706823E-2</v>
      </c>
      <c r="AD4571" s="407">
        <f t="shared" si="151"/>
        <v>0.26771175502858857</v>
      </c>
    </row>
    <row r="4572" spans="20:30" x14ac:dyDescent="0.2">
      <c r="T4572" s="400" t="s">
        <v>36</v>
      </c>
      <c r="U4572" s="413">
        <v>63613</v>
      </c>
      <c r="V4572" s="406">
        <v>1.01884362795658E-2</v>
      </c>
      <c r="W4572" s="406">
        <v>1.01881135379501E-2</v>
      </c>
      <c r="X4572" s="407">
        <f t="shared" si="150"/>
        <v>3.2274161569992299E-3</v>
      </c>
      <c r="Z4572" s="400" t="s">
        <v>36</v>
      </c>
      <c r="AA4572" s="413">
        <v>63613</v>
      </c>
      <c r="AB4572" s="406">
        <v>1.0028169838177045E-2</v>
      </c>
      <c r="AC4572" s="406">
        <v>1.0001423856122649E-2</v>
      </c>
      <c r="AD4572" s="407">
        <f t="shared" si="151"/>
        <v>0.26745982054396034</v>
      </c>
    </row>
    <row r="4573" spans="20:30" x14ac:dyDescent="0.2">
      <c r="T4573" s="400" t="s">
        <v>36</v>
      </c>
      <c r="U4573" s="413">
        <v>63620</v>
      </c>
      <c r="V4573" s="406">
        <v>1.01884362795658E-2</v>
      </c>
      <c r="W4573" s="406">
        <v>1.01881135379501E-2</v>
      </c>
      <c r="X4573" s="407">
        <f t="shared" si="150"/>
        <v>3.2274161569992299E-3</v>
      </c>
      <c r="Z4573" s="400" t="s">
        <v>36</v>
      </c>
      <c r="AA4573" s="413">
        <v>63620</v>
      </c>
      <c r="AB4573" s="406">
        <v>1.0026359817603534E-2</v>
      </c>
      <c r="AC4573" s="406">
        <v>9.9996391716596893E-3</v>
      </c>
      <c r="AD4573" s="407">
        <f t="shared" si="151"/>
        <v>0.26720645943844462</v>
      </c>
    </row>
    <row r="4574" spans="20:30" x14ac:dyDescent="0.2">
      <c r="T4574" s="400" t="s">
        <v>36</v>
      </c>
      <c r="U4574" s="413">
        <v>63627</v>
      </c>
      <c r="V4574" s="406">
        <v>1.01884362795658E-2</v>
      </c>
      <c r="W4574" s="406">
        <v>1.01881135379501E-2</v>
      </c>
      <c r="X4574" s="407">
        <f t="shared" si="150"/>
        <v>3.2274161569992299E-3</v>
      </c>
      <c r="Z4574" s="400" t="s">
        <v>36</v>
      </c>
      <c r="AA4574" s="413">
        <v>63627</v>
      </c>
      <c r="AB4574" s="406">
        <v>1.002454969637335E-2</v>
      </c>
      <c r="AC4574" s="406">
        <v>9.9978545293063457E-3</v>
      </c>
      <c r="AD4574" s="407">
        <f t="shared" si="151"/>
        <v>0.26695167067004522</v>
      </c>
    </row>
    <row r="4575" spans="20:30" x14ac:dyDescent="0.2">
      <c r="T4575" s="400" t="s">
        <v>36</v>
      </c>
      <c r="U4575" s="413">
        <v>63634</v>
      </c>
      <c r="V4575" s="406">
        <v>1.01884362795658E-2</v>
      </c>
      <c r="W4575" s="406">
        <v>1.01881135379501E-2</v>
      </c>
      <c r="X4575" s="407">
        <f t="shared" si="150"/>
        <v>3.2274161569992299E-3</v>
      </c>
      <c r="Z4575" s="400" t="s">
        <v>36</v>
      </c>
      <c r="AA4575" s="413">
        <v>63634</v>
      </c>
      <c r="AB4575" s="406">
        <v>1.002273947428965E-2</v>
      </c>
      <c r="AC4575" s="406">
        <v>9.9960699291088799E-3</v>
      </c>
      <c r="AD4575" s="407">
        <f t="shared" si="151"/>
        <v>0.26669545180770315</v>
      </c>
    </row>
    <row r="4576" spans="20:30" x14ac:dyDescent="0.2">
      <c r="T4576" s="400" t="s">
        <v>36</v>
      </c>
      <c r="U4576" s="413">
        <v>63641</v>
      </c>
      <c r="V4576" s="406">
        <v>1.01884362795658E-2</v>
      </c>
      <c r="W4576" s="406">
        <v>1.01881135379501E-2</v>
      </c>
      <c r="X4576" s="407">
        <f t="shared" si="150"/>
        <v>3.2274161569992299E-3</v>
      </c>
      <c r="Z4576" s="400" t="s">
        <v>36</v>
      </c>
      <c r="AA4576" s="413">
        <v>63641</v>
      </c>
      <c r="AB4576" s="406">
        <v>1.0020929151225207E-2</v>
      </c>
      <c r="AC4576" s="406">
        <v>9.9942853710326875E-3</v>
      </c>
      <c r="AD4576" s="407">
        <f t="shared" si="151"/>
        <v>0.26643780192519773</v>
      </c>
    </row>
    <row r="4577" spans="20:30" x14ac:dyDescent="0.2">
      <c r="T4577" s="400" t="s">
        <v>36</v>
      </c>
      <c r="U4577" s="413">
        <v>63648</v>
      </c>
      <c r="V4577" s="406">
        <v>1.01884362795658E-2</v>
      </c>
      <c r="W4577" s="406">
        <v>1.01881135379501E-2</v>
      </c>
      <c r="X4577" s="407">
        <f t="shared" si="150"/>
        <v>3.2274161569992299E-3</v>
      </c>
      <c r="Z4577" s="400" t="s">
        <v>36</v>
      </c>
      <c r="AA4577" s="413">
        <v>63648</v>
      </c>
      <c r="AB4577" s="406">
        <v>1.001911872696001E-2</v>
      </c>
      <c r="AC4577" s="406">
        <v>9.9925008550892872E-3</v>
      </c>
      <c r="AD4577" s="407">
        <f t="shared" si="151"/>
        <v>0.26617871870722798</v>
      </c>
    </row>
    <row r="4578" spans="20:30" x14ac:dyDescent="0.2">
      <c r="T4578" s="400" t="s">
        <v>36</v>
      </c>
      <c r="U4578" s="413">
        <v>63655</v>
      </c>
      <c r="V4578" s="406">
        <v>1.01884362795658E-2</v>
      </c>
      <c r="W4578" s="406">
        <v>1.01881135379501E-2</v>
      </c>
      <c r="X4578" s="407">
        <f t="shared" si="150"/>
        <v>3.2274161569992299E-3</v>
      </c>
      <c r="Z4578" s="400" t="s">
        <v>36</v>
      </c>
      <c r="AA4578" s="413">
        <v>63655</v>
      </c>
      <c r="AB4578" s="406">
        <v>1.0017308201412976E-2</v>
      </c>
      <c r="AC4578" s="406">
        <v>9.9907163812786443E-3</v>
      </c>
      <c r="AD4578" s="407">
        <f t="shared" si="151"/>
        <v>0.26591820134331395</v>
      </c>
    </row>
    <row r="4579" spans="20:30" x14ac:dyDescent="0.2">
      <c r="T4579" s="400" t="s">
        <v>36</v>
      </c>
      <c r="U4579" s="413">
        <v>63662</v>
      </c>
      <c r="V4579" s="406">
        <v>1.01884362795658E-2</v>
      </c>
      <c r="W4579" s="406">
        <v>1.01881135379501E-2</v>
      </c>
      <c r="X4579" s="407">
        <f t="shared" si="150"/>
        <v>3.2274161569992299E-3</v>
      </c>
      <c r="Z4579" s="400" t="s">
        <v>36</v>
      </c>
      <c r="AA4579" s="413">
        <v>63662</v>
      </c>
      <c r="AB4579" s="406">
        <v>1.0015497574387378E-2</v>
      </c>
      <c r="AC4579" s="406">
        <v>9.9889319496008315E-3</v>
      </c>
      <c r="AD4579" s="407">
        <f t="shared" si="151"/>
        <v>0.26565624786546382</v>
      </c>
    </row>
    <row r="4580" spans="20:30" x14ac:dyDescent="0.2">
      <c r="T4580" s="400" t="s">
        <v>36</v>
      </c>
      <c r="U4580" s="413">
        <v>63669</v>
      </c>
      <c r="V4580" s="406">
        <v>1.01884362795658E-2</v>
      </c>
      <c r="W4580" s="406">
        <v>1.01881135379501E-2</v>
      </c>
      <c r="X4580" s="407">
        <f t="shared" si="150"/>
        <v>3.2274161569992299E-3</v>
      </c>
      <c r="Z4580" s="400" t="s">
        <v>36</v>
      </c>
      <c r="AA4580" s="413">
        <v>63669</v>
      </c>
      <c r="AB4580" s="406">
        <v>1.0013686845721143E-2</v>
      </c>
      <c r="AC4580" s="406">
        <v>9.9871475600674317E-3</v>
      </c>
      <c r="AD4580" s="407">
        <f t="shared" si="151"/>
        <v>0.26539285653711525</v>
      </c>
    </row>
    <row r="4581" spans="20:30" x14ac:dyDescent="0.2">
      <c r="T4581" s="400" t="s">
        <v>36</v>
      </c>
      <c r="U4581" s="413">
        <v>63676</v>
      </c>
      <c r="V4581" s="406">
        <v>1.01884362795658E-2</v>
      </c>
      <c r="W4581" s="406">
        <v>1.01881135379501E-2</v>
      </c>
      <c r="X4581" s="407">
        <f t="shared" si="150"/>
        <v>3.2274161569992299E-3</v>
      </c>
      <c r="Z4581" s="400" t="s">
        <v>36</v>
      </c>
      <c r="AA4581" s="413">
        <v>63676</v>
      </c>
      <c r="AB4581" s="406">
        <v>1.0011876015240565E-2</v>
      </c>
      <c r="AC4581" s="406">
        <v>9.9853632126668136E-3</v>
      </c>
      <c r="AD4581" s="407">
        <f t="shared" si="151"/>
        <v>0.26512802573751615</v>
      </c>
    </row>
    <row r="4582" spans="20:30" x14ac:dyDescent="0.2">
      <c r="T4582" s="400" t="s">
        <v>36</v>
      </c>
      <c r="U4582" s="413">
        <v>63683</v>
      </c>
      <c r="V4582" s="406">
        <v>1.01884362795658E-2</v>
      </c>
      <c r="W4582" s="406">
        <v>1.01881135379501E-2</v>
      </c>
      <c r="X4582" s="407">
        <f t="shared" si="150"/>
        <v>3.2274161569992299E-3</v>
      </c>
      <c r="Z4582" s="400" t="s">
        <v>36</v>
      </c>
      <c r="AA4582" s="413">
        <v>63683</v>
      </c>
      <c r="AB4582" s="406">
        <v>1.0010065082829875E-2</v>
      </c>
      <c r="AC4582" s="406">
        <v>9.9835789073989822E-3</v>
      </c>
      <c r="AD4582" s="407">
        <f t="shared" si="151"/>
        <v>0.26486175430892944</v>
      </c>
    </row>
    <row r="4583" spans="20:30" x14ac:dyDescent="0.2">
      <c r="T4583" s="400" t="s">
        <v>36</v>
      </c>
      <c r="U4583" s="413">
        <v>63690</v>
      </c>
      <c r="V4583" s="406">
        <v>1.01884362795658E-2</v>
      </c>
      <c r="W4583" s="406">
        <v>1.01881135379501E-2</v>
      </c>
      <c r="X4583" s="407">
        <f t="shared" si="150"/>
        <v>3.2274161569992299E-3</v>
      </c>
      <c r="Z4583" s="400" t="s">
        <v>36</v>
      </c>
      <c r="AA4583" s="413">
        <v>63690</v>
      </c>
      <c r="AB4583" s="406">
        <v>1.0008254048280787E-2</v>
      </c>
      <c r="AC4583" s="406">
        <v>9.9817946442871796E-3</v>
      </c>
      <c r="AD4583" s="407">
        <f t="shared" si="151"/>
        <v>0.26459403993607178</v>
      </c>
    </row>
    <row r="4584" spans="20:30" x14ac:dyDescent="0.2">
      <c r="T4584" s="400" t="s">
        <v>36</v>
      </c>
      <c r="U4584" s="413">
        <v>63697</v>
      </c>
      <c r="V4584" s="406">
        <v>1.01884362795658E-2</v>
      </c>
      <c r="W4584" s="406">
        <v>1.01881135379501E-2</v>
      </c>
      <c r="X4584" s="407">
        <f t="shared" si="150"/>
        <v>3.2274161569992299E-3</v>
      </c>
      <c r="Z4584" s="400" t="s">
        <v>36</v>
      </c>
      <c r="AA4584" s="413">
        <v>63697</v>
      </c>
      <c r="AB4584" s="406">
        <v>1.0006442911477443E-2</v>
      </c>
      <c r="AC4584" s="406">
        <v>9.9800104232965984E-3</v>
      </c>
      <c r="AD4584" s="407">
        <f t="shared" si="151"/>
        <v>0.26432488180844549</v>
      </c>
    </row>
    <row r="4585" spans="20:30" x14ac:dyDescent="0.2">
      <c r="T4585" s="400" t="s">
        <v>36</v>
      </c>
      <c r="U4585" s="413">
        <v>63704</v>
      </c>
      <c r="V4585" s="406">
        <v>1.01884362795658E-2</v>
      </c>
      <c r="W4585" s="406">
        <v>1.01881135379501E-2</v>
      </c>
      <c r="X4585" s="407">
        <f t="shared" si="150"/>
        <v>3.2274161569992299E-3</v>
      </c>
      <c r="Z4585" s="400" t="s">
        <v>36</v>
      </c>
      <c r="AA4585" s="413">
        <v>63704</v>
      </c>
      <c r="AB4585" s="406">
        <v>1.0004631672234619E-2</v>
      </c>
      <c r="AC4585" s="406">
        <v>9.9782262444735436E-3</v>
      </c>
      <c r="AD4585" s="407">
        <f t="shared" si="151"/>
        <v>0.26405427761075007</v>
      </c>
    </row>
    <row r="4586" spans="20:30" x14ac:dyDescent="0.2">
      <c r="T4586" s="400" t="s">
        <v>36</v>
      </c>
      <c r="U4586" s="413">
        <v>63711</v>
      </c>
      <c r="V4586" s="406">
        <v>1.01884362795658E-2</v>
      </c>
      <c r="W4586" s="406">
        <v>1.01881135379501E-2</v>
      </c>
      <c r="X4586" s="407">
        <f t="shared" si="150"/>
        <v>3.2274161569992299E-3</v>
      </c>
      <c r="Z4586" s="400" t="s">
        <v>36</v>
      </c>
      <c r="AA4586" s="413">
        <v>63711</v>
      </c>
      <c r="AB4586" s="406">
        <v>1.0002820330401879E-2</v>
      </c>
      <c r="AC4586" s="406">
        <v>9.9764421077717762E-3</v>
      </c>
      <c r="AD4586" s="407">
        <f t="shared" si="151"/>
        <v>0.26378222630102366</v>
      </c>
    </row>
    <row r="4587" spans="20:30" x14ac:dyDescent="0.2">
      <c r="T4587" s="400" t="s">
        <v>36</v>
      </c>
      <c r="U4587" s="413">
        <v>63718</v>
      </c>
      <c r="V4587" s="406">
        <v>1.01884362795658E-2</v>
      </c>
      <c r="W4587" s="406">
        <v>1.01881135379501E-2</v>
      </c>
      <c r="X4587" s="407">
        <f t="shared" si="150"/>
        <v>3.2274161569992299E-3</v>
      </c>
      <c r="Z4587" s="400" t="s">
        <v>36</v>
      </c>
      <c r="AA4587" s="413">
        <v>63718</v>
      </c>
      <c r="AB4587" s="406">
        <v>1.0001008885817148E-2</v>
      </c>
      <c r="AC4587" s="406">
        <v>9.9746580132376011E-3</v>
      </c>
      <c r="AD4587" s="407">
        <f t="shared" si="151"/>
        <v>0.26350872579546447</v>
      </c>
    </row>
    <row r="4588" spans="20:30" x14ac:dyDescent="0.2">
      <c r="T4588" s="400" t="s">
        <v>36</v>
      </c>
      <c r="U4588" s="413">
        <v>63725</v>
      </c>
      <c r="V4588" s="406">
        <v>1.01884362795658E-2</v>
      </c>
      <c r="W4588" s="406">
        <v>1.01881135379501E-2</v>
      </c>
      <c r="X4588" s="407">
        <f t="shared" si="150"/>
        <v>3.2274161569992299E-3</v>
      </c>
      <c r="Z4588" s="400" t="s">
        <v>36</v>
      </c>
      <c r="AA4588" s="413">
        <v>63725</v>
      </c>
      <c r="AB4588" s="406">
        <v>9.9991973383183261E-3</v>
      </c>
      <c r="AC4588" s="406">
        <v>9.9728739608246908E-3</v>
      </c>
      <c r="AD4588" s="407">
        <f t="shared" si="151"/>
        <v>0.2632337749363528</v>
      </c>
    </row>
    <row r="4589" spans="20:30" x14ac:dyDescent="0.2">
      <c r="T4589" s="400" t="s">
        <v>36</v>
      </c>
      <c r="U4589" s="413">
        <v>63732</v>
      </c>
      <c r="V4589" s="406">
        <v>1.01884362795658E-2</v>
      </c>
      <c r="W4589" s="406">
        <v>1.01881135379501E-2</v>
      </c>
      <c r="X4589" s="407">
        <f t="shared" si="150"/>
        <v>3.2274161569992299E-3</v>
      </c>
      <c r="Z4589" s="400" t="s">
        <v>36</v>
      </c>
      <c r="AA4589" s="413">
        <v>63732</v>
      </c>
      <c r="AB4589" s="406">
        <v>9.9973856877548298E-3</v>
      </c>
      <c r="AC4589" s="406">
        <v>9.9710899505908446E-3</v>
      </c>
      <c r="AD4589" s="407">
        <f t="shared" si="151"/>
        <v>0.262957371639852</v>
      </c>
    </row>
    <row r="4590" spans="20:30" x14ac:dyDescent="0.2">
      <c r="T4590" s="400" t="s">
        <v>36</v>
      </c>
      <c r="U4590" s="413">
        <v>63739</v>
      </c>
      <c r="V4590" s="406">
        <v>1.01884362795658E-2</v>
      </c>
      <c r="W4590" s="406">
        <v>1.01881135379501E-2</v>
      </c>
      <c r="X4590" s="407">
        <f t="shared" si="150"/>
        <v>3.2274161569992299E-3</v>
      </c>
      <c r="Z4590" s="400" t="s">
        <v>36</v>
      </c>
      <c r="AA4590" s="413">
        <v>63739</v>
      </c>
      <c r="AB4590" s="406">
        <v>9.9955739339647326E-3</v>
      </c>
      <c r="AC4590" s="406">
        <v>9.9693059824899066E-3</v>
      </c>
      <c r="AD4590" s="407">
        <f t="shared" si="151"/>
        <v>0.26267951474825968</v>
      </c>
    </row>
    <row r="4591" spans="20:30" x14ac:dyDescent="0.2">
      <c r="T4591" s="400" t="s">
        <v>36</v>
      </c>
      <c r="U4591" s="413">
        <v>63746</v>
      </c>
      <c r="V4591" s="406">
        <v>1.01884362795658E-2</v>
      </c>
      <c r="W4591" s="406">
        <v>1.01881135379501E-2</v>
      </c>
      <c r="X4591" s="407">
        <f t="shared" si="150"/>
        <v>3.2274161569992299E-3</v>
      </c>
      <c r="Z4591" s="400" t="s">
        <v>36</v>
      </c>
      <c r="AA4591" s="413">
        <v>63746</v>
      </c>
      <c r="AB4591" s="406">
        <v>9.9937620767627522E-3</v>
      </c>
      <c r="AC4591" s="406">
        <v>9.9675220565334007E-3</v>
      </c>
      <c r="AD4591" s="407">
        <f t="shared" si="151"/>
        <v>0.26240020229351468</v>
      </c>
    </row>
    <row r="4592" spans="20:30" x14ac:dyDescent="0.2">
      <c r="T4592" s="400" t="s">
        <v>36</v>
      </c>
      <c r="U4592" s="413">
        <v>63753</v>
      </c>
      <c r="V4592" s="406">
        <v>1.01884362795658E-2</v>
      </c>
      <c r="W4592" s="406">
        <v>1.01881135379501E-2</v>
      </c>
      <c r="X4592" s="407">
        <f t="shared" si="150"/>
        <v>3.2274161569992299E-3</v>
      </c>
      <c r="Z4592" s="400" t="s">
        <v>36</v>
      </c>
      <c r="AA4592" s="413">
        <v>63753</v>
      </c>
      <c r="AB4592" s="406">
        <v>9.9919501160331201E-3</v>
      </c>
      <c r="AC4592" s="406">
        <v>9.9657381727444785E-3</v>
      </c>
      <c r="AD4592" s="407">
        <f t="shared" si="151"/>
        <v>0.26211943288641582</v>
      </c>
    </row>
    <row r="4593" spans="20:30" x14ac:dyDescent="0.2">
      <c r="T4593" s="400" t="s">
        <v>36</v>
      </c>
      <c r="U4593" s="413">
        <v>63760</v>
      </c>
      <c r="V4593" s="406">
        <v>1.01884362795658E-2</v>
      </c>
      <c r="W4593" s="406">
        <v>1.01881135379501E-2</v>
      </c>
      <c r="X4593" s="407">
        <f t="shared" si="150"/>
        <v>3.2274161569992299E-3</v>
      </c>
      <c r="Z4593" s="400" t="s">
        <v>36</v>
      </c>
      <c r="AA4593" s="413">
        <v>63760</v>
      </c>
      <c r="AB4593" s="406">
        <v>9.9901380516021852E-3</v>
      </c>
      <c r="AC4593" s="406">
        <v>9.9639543310999969E-3</v>
      </c>
      <c r="AD4593" s="407">
        <f t="shared" si="151"/>
        <v>0.26183720502188229</v>
      </c>
    </row>
    <row r="4594" spans="20:30" x14ac:dyDescent="0.2">
      <c r="T4594" s="400" t="s">
        <v>36</v>
      </c>
      <c r="U4594" s="413">
        <v>63767</v>
      </c>
      <c r="V4594" s="406">
        <v>1.01884362795658E-2</v>
      </c>
      <c r="W4594" s="406">
        <v>1.01881135379501E-2</v>
      </c>
      <c r="X4594" s="407">
        <f t="shared" si="150"/>
        <v>3.2274161569992299E-3</v>
      </c>
      <c r="Z4594" s="400" t="s">
        <v>36</v>
      </c>
      <c r="AA4594" s="413">
        <v>63767</v>
      </c>
      <c r="AB4594" s="406">
        <v>9.9883258832963607E-3</v>
      </c>
      <c r="AC4594" s="406">
        <v>9.9621705316115926E-3</v>
      </c>
      <c r="AD4594" s="407">
        <f t="shared" si="151"/>
        <v>0.26155351684768041</v>
      </c>
    </row>
    <row r="4595" spans="20:30" x14ac:dyDescent="0.2">
      <c r="T4595" s="400" t="s">
        <v>36</v>
      </c>
      <c r="U4595" s="413">
        <v>63774</v>
      </c>
      <c r="V4595" s="406">
        <v>1.01884362795658E-2</v>
      </c>
      <c r="W4595" s="406">
        <v>1.01881135379501E-2</v>
      </c>
      <c r="X4595" s="407">
        <f t="shared" si="150"/>
        <v>3.2274161569992299E-3</v>
      </c>
      <c r="Z4595" s="400" t="s">
        <v>36</v>
      </c>
      <c r="AA4595" s="413">
        <v>63774</v>
      </c>
      <c r="AB4595" s="406">
        <v>9.9865136109650345E-3</v>
      </c>
      <c r="AC4595" s="406">
        <v>9.9603867742791528E-3</v>
      </c>
      <c r="AD4595" s="407">
        <f t="shared" si="151"/>
        <v>0.26126836685881616</v>
      </c>
    </row>
    <row r="4596" spans="20:30" x14ac:dyDescent="0.2">
      <c r="T4596" s="400" t="s">
        <v>36</v>
      </c>
      <c r="U4596" s="413">
        <v>63781</v>
      </c>
      <c r="V4596" s="406">
        <v>1.01884362795658E-2</v>
      </c>
      <c r="W4596" s="406">
        <v>1.01881135379501E-2</v>
      </c>
      <c r="X4596" s="407">
        <f t="shared" si="150"/>
        <v>3.2274161569992299E-3</v>
      </c>
      <c r="Z4596" s="400" t="s">
        <v>36</v>
      </c>
      <c r="AA4596" s="413">
        <v>63781</v>
      </c>
      <c r="AB4596" s="406">
        <v>9.9847012344461313E-3</v>
      </c>
      <c r="AC4596" s="406">
        <v>9.9586030590911086E-3</v>
      </c>
      <c r="AD4596" s="407">
        <f t="shared" si="151"/>
        <v>0.26098175355022613</v>
      </c>
    </row>
    <row r="4597" spans="20:30" x14ac:dyDescent="0.2">
      <c r="T4597" s="400" t="s">
        <v>36</v>
      </c>
      <c r="U4597" s="413">
        <v>63788</v>
      </c>
      <c r="V4597" s="406">
        <v>1.01884362795658E-2</v>
      </c>
      <c r="W4597" s="406">
        <v>1.01881135379501E-2</v>
      </c>
      <c r="X4597" s="407">
        <f t="shared" si="150"/>
        <v>3.2274161569992299E-3</v>
      </c>
      <c r="Z4597" s="400" t="s">
        <v>36</v>
      </c>
      <c r="AA4597" s="413">
        <v>63788</v>
      </c>
      <c r="AB4597" s="406">
        <v>9.9828887536008489E-3</v>
      </c>
      <c r="AC4597" s="406">
        <v>9.9568193860938813E-3</v>
      </c>
      <c r="AD4597" s="407">
        <f t="shared" si="151"/>
        <v>0.26069367506967656</v>
      </c>
    </row>
    <row r="4598" spans="20:30" x14ac:dyDescent="0.2">
      <c r="T4598" s="400" t="s">
        <v>36</v>
      </c>
      <c r="U4598" s="413">
        <v>63795</v>
      </c>
      <c r="V4598" s="406">
        <v>1.01884362795658E-2</v>
      </c>
      <c r="W4598" s="406">
        <v>1.01881135379501E-2</v>
      </c>
      <c r="X4598" s="407">
        <f t="shared" si="150"/>
        <v>3.2274161569992299E-3</v>
      </c>
      <c r="Z4598" s="400" t="s">
        <v>36</v>
      </c>
      <c r="AA4598" s="413">
        <v>63795</v>
      </c>
      <c r="AB4598" s="406">
        <v>9.9810761682323276E-3</v>
      </c>
      <c r="AC4598" s="406">
        <v>9.9550357552295379E-3</v>
      </c>
      <c r="AD4598" s="407">
        <f t="shared" si="151"/>
        <v>0.26040413002789697</v>
      </c>
    </row>
    <row r="4599" spans="20:30" x14ac:dyDescent="0.2">
      <c r="T4599" s="400" t="s">
        <v>36</v>
      </c>
      <c r="U4599" s="413">
        <v>63802</v>
      </c>
      <c r="V4599" s="406">
        <v>1.01884362795658E-2</v>
      </c>
      <c r="W4599" s="406">
        <v>1.01881135379501E-2</v>
      </c>
      <c r="X4599" s="407">
        <f t="shared" si="150"/>
        <v>3.2274161569992299E-3</v>
      </c>
      <c r="Z4599" s="400" t="s">
        <v>36</v>
      </c>
      <c r="AA4599" s="413">
        <v>63802</v>
      </c>
      <c r="AB4599" s="406">
        <v>9.9792634782016471E-3</v>
      </c>
      <c r="AC4599" s="406">
        <v>9.9532521665328146E-3</v>
      </c>
      <c r="AD4599" s="407">
        <f t="shared" si="151"/>
        <v>0.26011311668832499</v>
      </c>
    </row>
    <row r="4600" spans="20:30" x14ac:dyDescent="0.2">
      <c r="T4600" s="400" t="s">
        <v>36</v>
      </c>
      <c r="U4600" s="413">
        <v>63809</v>
      </c>
      <c r="V4600" s="406">
        <v>1.01884362795658E-2</v>
      </c>
      <c r="W4600" s="406">
        <v>1.01881135379501E-2</v>
      </c>
      <c r="X4600" s="407">
        <f t="shared" si="150"/>
        <v>3.2274161569992299E-3</v>
      </c>
      <c r="Z4600" s="400" t="s">
        <v>36</v>
      </c>
      <c r="AA4600" s="413">
        <v>63809</v>
      </c>
      <c r="AB4600" s="406">
        <v>9.9774506833583115E-3</v>
      </c>
      <c r="AC4600" s="406">
        <v>9.9514686200037096E-3</v>
      </c>
      <c r="AD4600" s="407">
        <f t="shared" si="151"/>
        <v>0.25982063354601859</v>
      </c>
    </row>
    <row r="4601" spans="20:30" x14ac:dyDescent="0.2">
      <c r="T4601" s="400" t="s">
        <v>36</v>
      </c>
      <c r="U4601" s="413">
        <v>63816</v>
      </c>
      <c r="V4601" s="406">
        <v>1.01884362795658E-2</v>
      </c>
      <c r="W4601" s="406">
        <v>1.01881135379501E-2</v>
      </c>
      <c r="X4601" s="407">
        <f t="shared" si="150"/>
        <v>3.2274161569992299E-3</v>
      </c>
      <c r="Z4601" s="400" t="s">
        <v>36</v>
      </c>
      <c r="AA4601" s="413">
        <v>63816</v>
      </c>
      <c r="AB4601" s="406">
        <v>9.9756377835287287E-3</v>
      </c>
      <c r="AC4601" s="406">
        <v>9.9496851156422889E-3</v>
      </c>
      <c r="AD4601" s="407">
        <f t="shared" si="151"/>
        <v>0.25952667886439823</v>
      </c>
    </row>
    <row r="4602" spans="20:30" x14ac:dyDescent="0.2">
      <c r="T4602" s="400" t="s">
        <v>36</v>
      </c>
      <c r="U4602" s="413">
        <v>63823</v>
      </c>
      <c r="V4602" s="406">
        <v>1.01884362795658E-2</v>
      </c>
      <c r="W4602" s="406">
        <v>1.01881135379501E-2</v>
      </c>
      <c r="X4602" s="407">
        <f t="shared" si="150"/>
        <v>3.2274161569992299E-3</v>
      </c>
      <c r="Z4602" s="400" t="s">
        <v>36</v>
      </c>
      <c r="AA4602" s="413">
        <v>63823</v>
      </c>
      <c r="AB4602" s="406">
        <v>9.9738247785738626E-3</v>
      </c>
      <c r="AC4602" s="406">
        <v>9.947901653436864E-3</v>
      </c>
      <c r="AD4602" s="407">
        <f t="shared" si="151"/>
        <v>0.25923125136998598</v>
      </c>
    </row>
    <row r="4603" spans="20:30" x14ac:dyDescent="0.2">
      <c r="T4603" s="400" t="s">
        <v>36</v>
      </c>
      <c r="U4603" s="413">
        <v>63830</v>
      </c>
      <c r="V4603" s="406">
        <v>1.01884362795658E-2</v>
      </c>
      <c r="W4603" s="406">
        <v>1.01881135379501E-2</v>
      </c>
      <c r="X4603" s="407">
        <f t="shared" si="150"/>
        <v>3.2274161569992299E-3</v>
      </c>
      <c r="Z4603" s="400" t="s">
        <v>36</v>
      </c>
      <c r="AA4603" s="413">
        <v>63830</v>
      </c>
      <c r="AB4603" s="406">
        <v>9.9720116682969154E-3</v>
      </c>
      <c r="AC4603" s="406">
        <v>9.9461182334105933E-3</v>
      </c>
      <c r="AD4603" s="407">
        <f t="shared" si="151"/>
        <v>0.25893434886322186</v>
      </c>
    </row>
    <row r="4604" spans="20:30" x14ac:dyDescent="0.2">
      <c r="T4604" s="400" t="s">
        <v>36</v>
      </c>
      <c r="U4604" s="413">
        <v>63837</v>
      </c>
      <c r="V4604" s="406">
        <v>1.01884362795658E-2</v>
      </c>
      <c r="W4604" s="406">
        <v>1.01881135379501E-2</v>
      </c>
      <c r="X4604" s="407">
        <f t="shared" si="150"/>
        <v>3.2274161569992299E-3</v>
      </c>
      <c r="Z4604" s="400" t="s">
        <v>36</v>
      </c>
      <c r="AA4604" s="413">
        <v>63837</v>
      </c>
      <c r="AB4604" s="406">
        <v>9.9701984525822334E-3</v>
      </c>
      <c r="AC4604" s="406">
        <v>9.9443348555288639E-3</v>
      </c>
      <c r="AD4604" s="407">
        <f t="shared" si="151"/>
        <v>0.25863597053369519</v>
      </c>
    </row>
    <row r="4605" spans="20:30" x14ac:dyDescent="0.2">
      <c r="T4605" s="400" t="s">
        <v>36</v>
      </c>
      <c r="U4605" s="413">
        <v>63844</v>
      </c>
      <c r="V4605" s="406">
        <v>1.01884362795658E-2</v>
      </c>
      <c r="W4605" s="406">
        <v>1.01881135379501E-2</v>
      </c>
      <c r="X4605" s="407">
        <f t="shared" si="150"/>
        <v>3.2274161569992299E-3</v>
      </c>
      <c r="Z4605" s="400" t="s">
        <v>36</v>
      </c>
      <c r="AA4605" s="413">
        <v>63844</v>
      </c>
      <c r="AB4605" s="406">
        <v>9.9683851312329548E-3</v>
      </c>
      <c r="AC4605" s="406">
        <v>9.9425515198495063E-3</v>
      </c>
      <c r="AD4605" s="407">
        <f t="shared" si="151"/>
        <v>0.25833611383448485</v>
      </c>
    </row>
    <row r="4606" spans="20:30" x14ac:dyDescent="0.2">
      <c r="T4606" s="400" t="s">
        <v>36</v>
      </c>
      <c r="U4606" s="413">
        <v>63851</v>
      </c>
      <c r="V4606" s="406">
        <v>1.01884362795658E-2</v>
      </c>
      <c r="W4606" s="406">
        <v>1.01881135379501E-2</v>
      </c>
      <c r="X4606" s="407">
        <f t="shared" si="150"/>
        <v>3.2274161569992299E-3</v>
      </c>
      <c r="Z4606" s="400" t="s">
        <v>36</v>
      </c>
      <c r="AA4606" s="413">
        <v>63851</v>
      </c>
      <c r="AB4606" s="406">
        <v>9.9665717041217388E-3</v>
      </c>
      <c r="AC4606" s="406">
        <v>9.940768226314645E-3</v>
      </c>
      <c r="AD4606" s="407">
        <f t="shared" si="151"/>
        <v>0.25803477807093828</v>
      </c>
    </row>
    <row r="4607" spans="20:30" x14ac:dyDescent="0.2">
      <c r="T4607" s="400" t="s">
        <v>36</v>
      </c>
      <c r="U4607" s="413">
        <v>63858</v>
      </c>
      <c r="V4607" s="406">
        <v>1.01884362795658E-2</v>
      </c>
      <c r="W4607" s="406">
        <v>1.01881135379501E-2</v>
      </c>
      <c r="X4607" s="407">
        <f t="shared" si="150"/>
        <v>3.2274161569992299E-3</v>
      </c>
      <c r="Z4607" s="400" t="s">
        <v>36</v>
      </c>
      <c r="AA4607" s="413">
        <v>63858</v>
      </c>
      <c r="AB4607" s="406">
        <v>9.9647581710517828E-3</v>
      </c>
      <c r="AC4607" s="406">
        <v>9.938984974959009E-3</v>
      </c>
      <c r="AD4607" s="407">
        <f t="shared" si="151"/>
        <v>0.25773196092773731</v>
      </c>
    </row>
    <row r="4608" spans="20:30" x14ac:dyDescent="0.2">
      <c r="T4608" s="400" t="s">
        <v>36</v>
      </c>
      <c r="U4608" s="413">
        <v>63865</v>
      </c>
      <c r="V4608" s="406">
        <v>1.01884362795658E-2</v>
      </c>
      <c r="W4608" s="406">
        <v>1.01881135379501E-2</v>
      </c>
      <c r="X4608" s="407">
        <f t="shared" si="150"/>
        <v>3.2274161569992299E-3</v>
      </c>
      <c r="Z4608" s="400" t="s">
        <v>36</v>
      </c>
      <c r="AA4608" s="413">
        <v>63865</v>
      </c>
      <c r="AB4608" s="406">
        <v>9.9629445319189512E-3</v>
      </c>
      <c r="AC4608" s="406">
        <v>9.9372017657826626E-3</v>
      </c>
      <c r="AD4608" s="407">
        <f t="shared" si="151"/>
        <v>0.25742766136288564</v>
      </c>
    </row>
    <row r="4609" spans="20:30" x14ac:dyDescent="0.2">
      <c r="T4609" s="400" t="s">
        <v>36</v>
      </c>
      <c r="U4609" s="413">
        <v>63872</v>
      </c>
      <c r="V4609" s="406">
        <v>1.01884362795658E-2</v>
      </c>
      <c r="W4609" s="406">
        <v>1.01881135379501E-2</v>
      </c>
      <c r="X4609" s="407">
        <f t="shared" si="150"/>
        <v>3.2274161569992299E-3</v>
      </c>
      <c r="Z4609" s="400" t="s">
        <v>36</v>
      </c>
      <c r="AA4609" s="413">
        <v>63872</v>
      </c>
      <c r="AB4609" s="406">
        <v>9.961130786514753E-3</v>
      </c>
      <c r="AC4609" s="406">
        <v>9.9354185987739208E-3</v>
      </c>
      <c r="AD4609" s="407">
        <f t="shared" si="151"/>
        <v>0.25712187740832215</v>
      </c>
    </row>
    <row r="4610" spans="20:30" x14ac:dyDescent="0.2">
      <c r="T4610" s="400" t="s">
        <v>36</v>
      </c>
      <c r="U4610" s="413">
        <v>63879</v>
      </c>
      <c r="V4610" s="406">
        <v>1.01884362795658E-2</v>
      </c>
      <c r="W4610" s="406">
        <v>1.01881135379501E-2</v>
      </c>
      <c r="X4610" s="407">
        <f t="shared" si="150"/>
        <v>3.2274161569992299E-3</v>
      </c>
      <c r="Z4610" s="400" t="s">
        <v>36</v>
      </c>
      <c r="AA4610" s="413">
        <v>63879</v>
      </c>
      <c r="AB4610" s="406">
        <v>9.9593169346886921E-3</v>
      </c>
      <c r="AC4610" s="406">
        <v>9.9336354739443591E-3</v>
      </c>
      <c r="AD4610" s="407">
        <f t="shared" si="151"/>
        <v>0.25681460744332929</v>
      </c>
    </row>
    <row r="4611" spans="20:30" x14ac:dyDescent="0.2">
      <c r="T4611" s="400" t="s">
        <v>36</v>
      </c>
      <c r="U4611" s="413">
        <v>63886</v>
      </c>
      <c r="V4611" s="406">
        <v>1.01884362795658E-2</v>
      </c>
      <c r="W4611" s="406">
        <v>1.01881135379501E-2</v>
      </c>
      <c r="X4611" s="407">
        <f t="shared" si="150"/>
        <v>3.2274161569992299E-3</v>
      </c>
      <c r="Z4611" s="400" t="s">
        <v>36</v>
      </c>
      <c r="AA4611" s="413">
        <v>63886</v>
      </c>
      <c r="AB4611" s="406">
        <v>9.9575029762903854E-3</v>
      </c>
      <c r="AC4611" s="406">
        <v>9.9318523912941027E-3</v>
      </c>
      <c r="AD4611" s="407">
        <f t="shared" si="151"/>
        <v>0.25650584996282644</v>
      </c>
    </row>
    <row r="4612" spans="20:30" x14ac:dyDescent="0.2">
      <c r="T4612" s="400" t="s">
        <v>36</v>
      </c>
      <c r="U4612" s="413">
        <v>63893</v>
      </c>
      <c r="V4612" s="406">
        <v>1.01884362795658E-2</v>
      </c>
      <c r="W4612" s="406">
        <v>1.01881135379501E-2</v>
      </c>
      <c r="X4612" s="407">
        <f t="shared" si="150"/>
        <v>3.2274161569992299E-3</v>
      </c>
      <c r="Z4612" s="400" t="s">
        <v>36</v>
      </c>
      <c r="AA4612" s="413">
        <v>63893</v>
      </c>
      <c r="AB4612" s="406">
        <v>9.9556889111692796E-3</v>
      </c>
      <c r="AC4612" s="406">
        <v>9.9300693508115167E-3</v>
      </c>
      <c r="AD4612" s="407">
        <f t="shared" si="151"/>
        <v>0.2561956035776296</v>
      </c>
    </row>
    <row r="4613" spans="20:30" x14ac:dyDescent="0.2">
      <c r="T4613" s="400" t="s">
        <v>36</v>
      </c>
      <c r="U4613" s="413">
        <v>63900</v>
      </c>
      <c r="V4613" s="406">
        <v>1.01884362795658E-2</v>
      </c>
      <c r="W4613" s="406">
        <v>1.01881135379501E-2</v>
      </c>
      <c r="X4613" s="407">
        <f t="shared" si="150"/>
        <v>3.2274161569992299E-3</v>
      </c>
      <c r="Z4613" s="400" t="s">
        <v>36</v>
      </c>
      <c r="AA4613" s="413">
        <v>63900</v>
      </c>
      <c r="AB4613" s="406">
        <v>9.9538747391517274E-3</v>
      </c>
      <c r="AC4613" s="406">
        <v>9.9282863525197596E-3</v>
      </c>
      <c r="AD4613" s="407">
        <f t="shared" si="151"/>
        <v>0.25588386631967763</v>
      </c>
    </row>
    <row r="4614" spans="20:30" x14ac:dyDescent="0.2">
      <c r="T4614" s="400" t="s">
        <v>36</v>
      </c>
      <c r="U4614" s="413">
        <v>63907</v>
      </c>
      <c r="V4614" s="406">
        <v>1.01884362795658E-2</v>
      </c>
      <c r="W4614" s="406">
        <v>1.01881135379501E-2</v>
      </c>
      <c r="X4614" s="407">
        <f t="shared" si="150"/>
        <v>3.2274161569992299E-3</v>
      </c>
      <c r="Z4614" s="400" t="s">
        <v>36</v>
      </c>
      <c r="AA4614" s="413">
        <v>63907</v>
      </c>
      <c r="AB4614" s="406">
        <v>9.9520604600872292E-3</v>
      </c>
      <c r="AC4614" s="406">
        <v>9.9265033964072609E-3</v>
      </c>
      <c r="AD4614" s="407">
        <f t="shared" si="151"/>
        <v>0.2555706367996825</v>
      </c>
    </row>
    <row r="4615" spans="20:30" x14ac:dyDescent="0.2">
      <c r="T4615" s="400" t="s">
        <v>36</v>
      </c>
      <c r="U4615" s="413">
        <v>63915</v>
      </c>
      <c r="V4615" s="406">
        <v>1.01884362795658E-2</v>
      </c>
      <c r="W4615" s="406">
        <v>1.01881135379501E-2</v>
      </c>
      <c r="X4615" s="407">
        <f t="shared" si="150"/>
        <v>3.2274161569992299E-3</v>
      </c>
      <c r="Z4615" s="400" t="s">
        <v>36</v>
      </c>
      <c r="AA4615" s="413">
        <v>63915</v>
      </c>
      <c r="AB4615" s="406">
        <v>9.9501164693151303E-3</v>
      </c>
      <c r="AC4615" s="406">
        <v>9.9245931336384395E-3</v>
      </c>
      <c r="AD4615" s="407">
        <f t="shared" si="151"/>
        <v>0.25523335676690823</v>
      </c>
    </row>
    <row r="4616" spans="20:30" x14ac:dyDescent="0.2">
      <c r="T4616" s="400" t="s">
        <v>36</v>
      </c>
      <c r="U4616" s="413">
        <v>63922</v>
      </c>
      <c r="V4616" s="406">
        <v>1.01884362795658E-2</v>
      </c>
      <c r="W4616" s="406">
        <v>1.01881135379501E-2</v>
      </c>
      <c r="X4616" s="407">
        <f t="shared" ref="X4616:X4679" si="152">(V4616-W4616)*10000</f>
        <v>3.2274161569992299E-3</v>
      </c>
      <c r="Z4616" s="400" t="s">
        <v>36</v>
      </c>
      <c r="AA4616" s="413">
        <v>63922</v>
      </c>
      <c r="AB4616" s="406">
        <v>9.9481723580166492E-3</v>
      </c>
      <c r="AC4616" s="406">
        <v>9.9226829182048042E-3</v>
      </c>
      <c r="AD4616" s="407">
        <f t="shared" ref="AD4616:AD4679" si="153">(AB4616-AC4616)*10000</f>
        <v>0.25489439811844994</v>
      </c>
    </row>
    <row r="4617" spans="20:30" x14ac:dyDescent="0.2">
      <c r="T4617" s="400" t="s">
        <v>36</v>
      </c>
      <c r="U4617" s="413">
        <v>63929</v>
      </c>
      <c r="V4617" s="406">
        <v>1.01884362795658E-2</v>
      </c>
      <c r="W4617" s="406">
        <v>1.01881135379501E-2</v>
      </c>
      <c r="X4617" s="407">
        <f t="shared" si="152"/>
        <v>3.2274161569992299E-3</v>
      </c>
      <c r="Z4617" s="400" t="s">
        <v>36</v>
      </c>
      <c r="AA4617" s="413">
        <v>63929</v>
      </c>
      <c r="AB4617" s="406">
        <v>9.9463577414687157E-3</v>
      </c>
      <c r="AC4617" s="406">
        <v>9.920900094675545E-3</v>
      </c>
      <c r="AD4617" s="407">
        <f t="shared" si="153"/>
        <v>0.25457646793170668</v>
      </c>
    </row>
    <row r="4618" spans="20:30" x14ac:dyDescent="0.2">
      <c r="T4618" s="400" t="s">
        <v>36</v>
      </c>
      <c r="U4618" s="413">
        <v>63936</v>
      </c>
      <c r="V4618" s="406">
        <v>1.01884362795658E-2</v>
      </c>
      <c r="W4618" s="406">
        <v>1.01881135379501E-2</v>
      </c>
      <c r="X4618" s="407">
        <f t="shared" si="152"/>
        <v>3.2274161569992299E-3</v>
      </c>
      <c r="Z4618" s="400" t="s">
        <v>36</v>
      </c>
      <c r="AA4618" s="413">
        <v>63936</v>
      </c>
      <c r="AB4618" s="406">
        <v>9.9445430171908478E-3</v>
      </c>
      <c r="AC4618" s="406">
        <v>9.919117313325591E-3</v>
      </c>
      <c r="AD4618" s="407">
        <f t="shared" si="153"/>
        <v>0.25425703865256805</v>
      </c>
    </row>
    <row r="4619" spans="20:30" x14ac:dyDescent="0.2">
      <c r="T4619" s="400" t="s">
        <v>36</v>
      </c>
      <c r="U4619" s="413">
        <v>63943</v>
      </c>
      <c r="V4619" s="406">
        <v>1.01884362795658E-2</v>
      </c>
      <c r="W4619" s="406">
        <v>1.01881135379501E-2</v>
      </c>
      <c r="X4619" s="407">
        <f t="shared" si="152"/>
        <v>3.2274161569992299E-3</v>
      </c>
      <c r="Z4619" s="400" t="s">
        <v>36</v>
      </c>
      <c r="AA4619" s="413">
        <v>63943</v>
      </c>
      <c r="AB4619" s="406">
        <v>9.9427281850672407E-3</v>
      </c>
      <c r="AC4619" s="406">
        <v>9.917334574166492E-3</v>
      </c>
      <c r="AD4619" s="407">
        <f t="shared" si="153"/>
        <v>0.25393610900748681</v>
      </c>
    </row>
    <row r="4620" spans="20:30" x14ac:dyDescent="0.2">
      <c r="T4620" s="400" t="s">
        <v>36</v>
      </c>
      <c r="U4620" s="413">
        <v>63950</v>
      </c>
      <c r="V4620" s="406">
        <v>1.01884362795658E-2</v>
      </c>
      <c r="W4620" s="406">
        <v>1.01881135379501E-2</v>
      </c>
      <c r="X4620" s="407">
        <f t="shared" si="152"/>
        <v>3.2274161569992299E-3</v>
      </c>
      <c r="Z4620" s="400" t="s">
        <v>36</v>
      </c>
      <c r="AA4620" s="413">
        <v>63950</v>
      </c>
      <c r="AB4620" s="406">
        <v>9.9409132449126258E-3</v>
      </c>
      <c r="AC4620" s="406">
        <v>9.9155518771982011E-3</v>
      </c>
      <c r="AD4620" s="407">
        <f t="shared" si="153"/>
        <v>0.25361367714424665</v>
      </c>
    </row>
    <row r="4621" spans="20:30" x14ac:dyDescent="0.2">
      <c r="T4621" s="400" t="s">
        <v>36</v>
      </c>
      <c r="U4621" s="413">
        <v>63957</v>
      </c>
      <c r="V4621" s="406">
        <v>1.01884362795658E-2</v>
      </c>
      <c r="W4621" s="406">
        <v>1.01881135379501E-2</v>
      </c>
      <c r="X4621" s="407">
        <f t="shared" si="152"/>
        <v>3.2274161569992299E-3</v>
      </c>
      <c r="Z4621" s="400" t="s">
        <v>36</v>
      </c>
      <c r="AA4621" s="413">
        <v>63957</v>
      </c>
      <c r="AB4621" s="406">
        <v>9.9390981965650268E-3</v>
      </c>
      <c r="AC4621" s="406">
        <v>9.9137692224092501E-3</v>
      </c>
      <c r="AD4621" s="407">
        <f t="shared" si="153"/>
        <v>0.25328974155776685</v>
      </c>
    </row>
    <row r="4622" spans="20:30" x14ac:dyDescent="0.2">
      <c r="T4622" s="400" t="s">
        <v>36</v>
      </c>
      <c r="U4622" s="413">
        <v>63964</v>
      </c>
      <c r="V4622" s="406">
        <v>1.01884362795658E-2</v>
      </c>
      <c r="W4622" s="406">
        <v>1.01881135379501E-2</v>
      </c>
      <c r="X4622" s="407">
        <f t="shared" si="152"/>
        <v>3.2274161569992299E-3</v>
      </c>
      <c r="Z4622" s="400" t="s">
        <v>36</v>
      </c>
      <c r="AA4622" s="413">
        <v>63964</v>
      </c>
      <c r="AB4622" s="406">
        <v>9.9372830398623234E-3</v>
      </c>
      <c r="AC4622" s="406">
        <v>9.9119866098227438E-3</v>
      </c>
      <c r="AD4622" s="407">
        <f t="shared" si="153"/>
        <v>0.25296430039579643</v>
      </c>
    </row>
    <row r="4623" spans="20:30" x14ac:dyDescent="0.2">
      <c r="T4623" s="400" t="s">
        <v>36</v>
      </c>
      <c r="U4623" s="413">
        <v>63971</v>
      </c>
      <c r="V4623" s="406">
        <v>1.01884362795658E-2</v>
      </c>
      <c r="W4623" s="406">
        <v>1.01881135379501E-2</v>
      </c>
      <c r="X4623" s="407">
        <f t="shared" si="152"/>
        <v>3.2274161569992299E-3</v>
      </c>
      <c r="Z4623" s="400" t="s">
        <v>36</v>
      </c>
      <c r="AA4623" s="413">
        <v>63971</v>
      </c>
      <c r="AB4623" s="406">
        <v>9.9354677746655348E-3</v>
      </c>
      <c r="AC4623" s="406">
        <v>9.9102040394386283E-3</v>
      </c>
      <c r="AD4623" s="407">
        <f t="shared" si="153"/>
        <v>0.25263735226906459</v>
      </c>
    </row>
    <row r="4624" spans="20:30" x14ac:dyDescent="0.2">
      <c r="T4624" s="400" t="s">
        <v>36</v>
      </c>
      <c r="U4624" s="413">
        <v>63978</v>
      </c>
      <c r="V4624" s="406">
        <v>1.01884362795658E-2</v>
      </c>
      <c r="W4624" s="406">
        <v>1.01881135379501E-2</v>
      </c>
      <c r="X4624" s="407">
        <f t="shared" si="152"/>
        <v>3.2274161569992299E-3</v>
      </c>
      <c r="Z4624" s="400" t="s">
        <v>36</v>
      </c>
      <c r="AA4624" s="413">
        <v>63978</v>
      </c>
      <c r="AB4624" s="406">
        <v>9.9336524008011278E-3</v>
      </c>
      <c r="AC4624" s="406">
        <v>9.9084215112454476E-3</v>
      </c>
      <c r="AD4624" s="407">
        <f t="shared" si="153"/>
        <v>0.25230889555680203</v>
      </c>
    </row>
    <row r="4625" spans="20:30" x14ac:dyDescent="0.2">
      <c r="T4625" s="400" t="s">
        <v>36</v>
      </c>
      <c r="U4625" s="413">
        <v>63985</v>
      </c>
      <c r="V4625" s="406">
        <v>1.01884362795658E-2</v>
      </c>
      <c r="W4625" s="406">
        <v>1.01881135379501E-2</v>
      </c>
      <c r="X4625" s="407">
        <f t="shared" si="152"/>
        <v>3.2274161569992299E-3</v>
      </c>
      <c r="Z4625" s="400" t="s">
        <v>36</v>
      </c>
      <c r="AA4625" s="413">
        <v>63985</v>
      </c>
      <c r="AB4625" s="406">
        <v>9.9318369180954116E-3</v>
      </c>
      <c r="AC4625" s="406">
        <v>9.9066390252200102E-3</v>
      </c>
      <c r="AD4625" s="407">
        <f t="shared" si="153"/>
        <v>0.25197892875401462</v>
      </c>
    </row>
    <row r="4626" spans="20:30" x14ac:dyDescent="0.2">
      <c r="T4626" s="400" t="s">
        <v>36</v>
      </c>
      <c r="U4626" s="413">
        <v>63992</v>
      </c>
      <c r="V4626" s="406">
        <v>1.01884362795658E-2</v>
      </c>
      <c r="W4626" s="406">
        <v>1.01881135379501E-2</v>
      </c>
      <c r="X4626" s="407">
        <f t="shared" si="152"/>
        <v>3.2274161569992299E-3</v>
      </c>
      <c r="Z4626" s="400" t="s">
        <v>36</v>
      </c>
      <c r="AA4626" s="413">
        <v>63992</v>
      </c>
      <c r="AB4626" s="406">
        <v>9.930021326421009E-3</v>
      </c>
      <c r="AC4626" s="406">
        <v>9.90485658143175E-3</v>
      </c>
      <c r="AD4626" s="407">
        <f t="shared" si="153"/>
        <v>0.25164744989258914</v>
      </c>
    </row>
    <row r="4627" spans="20:30" x14ac:dyDescent="0.2">
      <c r="T4627" s="400" t="s">
        <v>36</v>
      </c>
      <c r="U4627" s="413">
        <v>63999</v>
      </c>
      <c r="V4627" s="406">
        <v>1.01884362795658E-2</v>
      </c>
      <c r="W4627" s="406">
        <v>1.01881135379501E-2</v>
      </c>
      <c r="X4627" s="407">
        <f t="shared" si="152"/>
        <v>3.2274161569992299E-3</v>
      </c>
      <c r="Z4627" s="400" t="s">
        <v>36</v>
      </c>
      <c r="AA4627" s="413">
        <v>63999</v>
      </c>
      <c r="AB4627" s="406">
        <v>9.9282056256042323E-3</v>
      </c>
      <c r="AC4627" s="406">
        <v>9.9030741798111707E-3</v>
      </c>
      <c r="AD4627" s="407">
        <f t="shared" si="153"/>
        <v>0.25131445793061602</v>
      </c>
    </row>
    <row r="4628" spans="20:30" x14ac:dyDescent="0.2">
      <c r="T4628" s="400" t="s">
        <v>36</v>
      </c>
      <c r="U4628" s="413">
        <v>64006</v>
      </c>
      <c r="V4628" s="406">
        <v>1.01884362795658E-2</v>
      </c>
      <c r="W4628" s="406">
        <v>1.01881135379501E-2</v>
      </c>
      <c r="X4628" s="407">
        <f t="shared" si="152"/>
        <v>3.2274161569992299E-3</v>
      </c>
      <c r="Z4628" s="400" t="s">
        <v>36</v>
      </c>
      <c r="AA4628" s="413">
        <v>64006</v>
      </c>
      <c r="AB4628" s="406">
        <v>9.9263898154715435E-3</v>
      </c>
      <c r="AC4628" s="406">
        <v>9.9012918204046934E-3</v>
      </c>
      <c r="AD4628" s="407">
        <f t="shared" si="153"/>
        <v>0.25097995066850065</v>
      </c>
    </row>
    <row r="4629" spans="20:30" x14ac:dyDescent="0.2">
      <c r="T4629" s="400" t="s">
        <v>36</v>
      </c>
      <c r="U4629" s="413">
        <v>64013</v>
      </c>
      <c r="V4629" s="406">
        <v>1.01884362795658E-2</v>
      </c>
      <c r="W4629" s="406">
        <v>1.01881135379501E-2</v>
      </c>
      <c r="X4629" s="407">
        <f t="shared" si="152"/>
        <v>3.2274161569992299E-3</v>
      </c>
      <c r="Z4629" s="400" t="s">
        <v>36</v>
      </c>
      <c r="AA4629" s="413">
        <v>64013</v>
      </c>
      <c r="AB4629" s="406">
        <v>9.9245738958955425E-3</v>
      </c>
      <c r="AC4629" s="406">
        <v>9.899509503200692E-3</v>
      </c>
      <c r="AD4629" s="407">
        <f t="shared" si="153"/>
        <v>0.25064392694850585</v>
      </c>
    </row>
    <row r="4630" spans="20:30" x14ac:dyDescent="0.2">
      <c r="T4630" s="400" t="s">
        <v>36</v>
      </c>
      <c r="U4630" s="413">
        <v>64020</v>
      </c>
      <c r="V4630" s="406">
        <v>1.01884362795658E-2</v>
      </c>
      <c r="W4630" s="406">
        <v>1.01881135379501E-2</v>
      </c>
      <c r="X4630" s="407">
        <f t="shared" si="152"/>
        <v>3.2274161569992299E-3</v>
      </c>
      <c r="Z4630" s="400" t="s">
        <v>36</v>
      </c>
      <c r="AA4630" s="413">
        <v>64020</v>
      </c>
      <c r="AB4630" s="406">
        <v>9.9227578666793836E-3</v>
      </c>
      <c r="AC4630" s="406">
        <v>9.8977272281875507E-3</v>
      </c>
      <c r="AD4630" s="407">
        <f t="shared" si="153"/>
        <v>0.25030638491832857</v>
      </c>
    </row>
    <row r="4631" spans="20:30" x14ac:dyDescent="0.2">
      <c r="T4631" s="400" t="s">
        <v>36</v>
      </c>
      <c r="U4631" s="413">
        <v>64027</v>
      </c>
      <c r="V4631" s="406">
        <v>1.01884362795658E-2</v>
      </c>
      <c r="W4631" s="406">
        <v>1.01881135379501E-2</v>
      </c>
      <c r="X4631" s="407">
        <f t="shared" si="152"/>
        <v>3.2274161569992299E-3</v>
      </c>
      <c r="Z4631" s="400" t="s">
        <v>36</v>
      </c>
      <c r="AA4631" s="413">
        <v>64027</v>
      </c>
      <c r="AB4631" s="406">
        <v>9.9209417276842175E-3</v>
      </c>
      <c r="AC4631" s="406">
        <v>9.8959449953884976E-3</v>
      </c>
      <c r="AD4631" s="407">
        <f t="shared" si="153"/>
        <v>0.24996732295719942</v>
      </c>
    </row>
    <row r="4632" spans="20:30" x14ac:dyDescent="0.2">
      <c r="T4632" s="400" t="s">
        <v>36</v>
      </c>
      <c r="U4632" s="413">
        <v>64034</v>
      </c>
      <c r="V4632" s="406">
        <v>1.01884362795658E-2</v>
      </c>
      <c r="W4632" s="406">
        <v>1.01881135379501E-2</v>
      </c>
      <c r="X4632" s="407">
        <f t="shared" si="152"/>
        <v>3.2274161569992299E-3</v>
      </c>
      <c r="Z4632" s="400" t="s">
        <v>36</v>
      </c>
      <c r="AA4632" s="413">
        <v>64034</v>
      </c>
      <c r="AB4632" s="406">
        <v>9.9191254787595468E-3</v>
      </c>
      <c r="AC4632" s="406">
        <v>9.8941628047919603E-3</v>
      </c>
      <c r="AD4632" s="407">
        <f t="shared" si="153"/>
        <v>0.24962673967586502</v>
      </c>
    </row>
    <row r="4633" spans="20:30" x14ac:dyDescent="0.2">
      <c r="T4633" s="400" t="s">
        <v>36</v>
      </c>
      <c r="U4633" s="413">
        <v>64041</v>
      </c>
      <c r="V4633" s="406">
        <v>1.01884362795658E-2</v>
      </c>
      <c r="W4633" s="406">
        <v>1.01881135379501E-2</v>
      </c>
      <c r="X4633" s="407">
        <f t="shared" si="152"/>
        <v>3.2274161569992299E-3</v>
      </c>
      <c r="Z4633" s="400" t="s">
        <v>36</v>
      </c>
      <c r="AA4633" s="413">
        <v>64041</v>
      </c>
      <c r="AB4633" s="406">
        <v>9.9173091197316647E-3</v>
      </c>
      <c r="AC4633" s="406">
        <v>9.8923806563978867E-3</v>
      </c>
      <c r="AD4633" s="407">
        <f t="shared" si="153"/>
        <v>0.24928463333778045</v>
      </c>
    </row>
    <row r="4634" spans="20:30" x14ac:dyDescent="0.2">
      <c r="T4634" s="400" t="s">
        <v>36</v>
      </c>
      <c r="U4634" s="413">
        <v>64048</v>
      </c>
      <c r="V4634" s="406">
        <v>1.01884362795658E-2</v>
      </c>
      <c r="W4634" s="406">
        <v>1.01881135379501E-2</v>
      </c>
      <c r="X4634" s="407">
        <f t="shared" si="152"/>
        <v>3.2274161569992299E-3</v>
      </c>
      <c r="Z4634" s="400" t="s">
        <v>36</v>
      </c>
      <c r="AA4634" s="413">
        <v>64048</v>
      </c>
      <c r="AB4634" s="406">
        <v>9.9154926504384996E-3</v>
      </c>
      <c r="AC4634" s="406">
        <v>9.8905985502178561E-3</v>
      </c>
      <c r="AD4634" s="407">
        <f t="shared" si="153"/>
        <v>0.24894100220643547</v>
      </c>
    </row>
    <row r="4635" spans="20:30" x14ac:dyDescent="0.2">
      <c r="T4635" s="400" t="s">
        <v>36</v>
      </c>
      <c r="U4635" s="413">
        <v>64055</v>
      </c>
      <c r="V4635" s="406">
        <v>1.01884362795658E-2</v>
      </c>
      <c r="W4635" s="406">
        <v>1.01881135379501E-2</v>
      </c>
      <c r="X4635" s="407">
        <f t="shared" si="152"/>
        <v>3.2274161569992299E-3</v>
      </c>
      <c r="Z4635" s="400" t="s">
        <v>36</v>
      </c>
      <c r="AA4635" s="413">
        <v>64055</v>
      </c>
      <c r="AB4635" s="406">
        <v>9.9136760707412147E-3</v>
      </c>
      <c r="AC4635" s="406">
        <v>9.8888164862403847E-3</v>
      </c>
      <c r="AD4635" s="407">
        <f t="shared" si="153"/>
        <v>0.2485958450083002</v>
      </c>
    </row>
    <row r="4636" spans="20:30" x14ac:dyDescent="0.2">
      <c r="T4636" s="400" t="s">
        <v>36</v>
      </c>
      <c r="U4636" s="413">
        <v>64062</v>
      </c>
      <c r="V4636" s="406">
        <v>1.01884362795658E-2</v>
      </c>
      <c r="W4636" s="406">
        <v>1.01881135379501E-2</v>
      </c>
      <c r="X4636" s="407">
        <f t="shared" si="152"/>
        <v>3.2274161569992299E-3</v>
      </c>
      <c r="Z4636" s="400" t="s">
        <v>36</v>
      </c>
      <c r="AA4636" s="413">
        <v>64062</v>
      </c>
      <c r="AB4636" s="406">
        <v>9.9118593804544981E-3</v>
      </c>
      <c r="AC4636" s="406">
        <v>9.887034464476965E-3</v>
      </c>
      <c r="AD4636" s="407">
        <f t="shared" si="153"/>
        <v>0.24824915977533085</v>
      </c>
    </row>
    <row r="4637" spans="20:30" x14ac:dyDescent="0.2">
      <c r="T4637" s="400" t="s">
        <v>36</v>
      </c>
      <c r="U4637" s="413">
        <v>64069</v>
      </c>
      <c r="V4637" s="406">
        <v>1.01884362795658E-2</v>
      </c>
      <c r="W4637" s="406">
        <v>1.01881135379501E-2</v>
      </c>
      <c r="X4637" s="407">
        <f t="shared" si="152"/>
        <v>3.2274161569992299E-3</v>
      </c>
      <c r="Z4637" s="400" t="s">
        <v>36</v>
      </c>
      <c r="AA4637" s="413">
        <v>64069</v>
      </c>
      <c r="AB4637" s="406">
        <v>9.9100425794278538E-3</v>
      </c>
      <c r="AC4637" s="406">
        <v>9.8852524849276039E-3</v>
      </c>
      <c r="AD4637" s="407">
        <f t="shared" si="153"/>
        <v>0.24790094500249868</v>
      </c>
    </row>
    <row r="4638" spans="20:30" x14ac:dyDescent="0.2">
      <c r="T4638" s="400" t="s">
        <v>36</v>
      </c>
      <c r="U4638" s="413">
        <v>64076</v>
      </c>
      <c r="V4638" s="406">
        <v>1.01884362795658E-2</v>
      </c>
      <c r="W4638" s="406">
        <v>1.01881135379501E-2</v>
      </c>
      <c r="X4638" s="407">
        <f t="shared" si="152"/>
        <v>3.2274161569992299E-3</v>
      </c>
      <c r="Z4638" s="400" t="s">
        <v>36</v>
      </c>
      <c r="AA4638" s="413">
        <v>64076</v>
      </c>
      <c r="AB4638" s="406">
        <v>9.9082256675224172E-3</v>
      </c>
      <c r="AC4638" s="406">
        <v>9.8834705475807829E-3</v>
      </c>
      <c r="AD4638" s="407">
        <f t="shared" si="153"/>
        <v>0.24755119941634318</v>
      </c>
    </row>
    <row r="4639" spans="20:30" x14ac:dyDescent="0.2">
      <c r="T4639" s="400" t="s">
        <v>36</v>
      </c>
      <c r="U4639" s="413">
        <v>64083</v>
      </c>
      <c r="V4639" s="406">
        <v>1.01884362795658E-2</v>
      </c>
      <c r="W4639" s="406">
        <v>1.01881135379501E-2</v>
      </c>
      <c r="X4639" s="407">
        <f t="shared" si="152"/>
        <v>3.2274161569992299E-3</v>
      </c>
      <c r="Z4639" s="400" t="s">
        <v>36</v>
      </c>
      <c r="AA4639" s="413">
        <v>64083</v>
      </c>
      <c r="AB4639" s="406">
        <v>9.9064086445529633E-3</v>
      </c>
      <c r="AC4639" s="406">
        <v>9.8816886524596605E-3</v>
      </c>
      <c r="AD4639" s="407">
        <f t="shared" si="153"/>
        <v>0.24719992093302778</v>
      </c>
    </row>
    <row r="4640" spans="20:30" x14ac:dyDescent="0.2">
      <c r="T4640" s="400" t="s">
        <v>36</v>
      </c>
      <c r="U4640" s="413">
        <v>64090</v>
      </c>
      <c r="V4640" s="406">
        <v>1.01884362795658E-2</v>
      </c>
      <c r="W4640" s="406">
        <v>1.01881135379501E-2</v>
      </c>
      <c r="X4640" s="407">
        <f t="shared" si="152"/>
        <v>3.2274161569992299E-3</v>
      </c>
      <c r="Z4640" s="400" t="s">
        <v>36</v>
      </c>
      <c r="AA4640" s="413">
        <v>64090</v>
      </c>
      <c r="AB4640" s="406">
        <v>9.9045915103573891E-3</v>
      </c>
      <c r="AC4640" s="406">
        <v>9.8799067995526384E-3</v>
      </c>
      <c r="AD4640" s="407">
        <f t="shared" si="153"/>
        <v>0.2468471080475064</v>
      </c>
    </row>
    <row r="4641" spans="20:30" x14ac:dyDescent="0.2">
      <c r="T4641" s="400" t="s">
        <v>36</v>
      </c>
      <c r="U4641" s="413">
        <v>64097</v>
      </c>
      <c r="V4641" s="406">
        <v>1.01884362795658E-2</v>
      </c>
      <c r="W4641" s="406">
        <v>1.01881135379501E-2</v>
      </c>
      <c r="X4641" s="407">
        <f t="shared" si="152"/>
        <v>3.2274161569992299E-3</v>
      </c>
      <c r="Z4641" s="400" t="s">
        <v>36</v>
      </c>
      <c r="AA4641" s="413">
        <v>64097</v>
      </c>
      <c r="AB4641" s="406">
        <v>9.9027742648082652E-3</v>
      </c>
      <c r="AC4641" s="406">
        <v>9.8781249888596299E-3</v>
      </c>
      <c r="AD4641" s="407">
        <f t="shared" si="153"/>
        <v>0.24649275948635321</v>
      </c>
    </row>
    <row r="4642" spans="20:30" x14ac:dyDescent="0.2">
      <c r="T4642" s="400" t="s">
        <v>36</v>
      </c>
      <c r="U4642" s="413">
        <v>64104</v>
      </c>
      <c r="V4642" s="406">
        <v>1.01884362795658E-2</v>
      </c>
      <c r="W4642" s="406">
        <v>1.01881135379501E-2</v>
      </c>
      <c r="X4642" s="407">
        <f t="shared" si="152"/>
        <v>3.2274161569992299E-3</v>
      </c>
      <c r="Z4642" s="400" t="s">
        <v>36</v>
      </c>
      <c r="AA4642" s="413">
        <v>64104</v>
      </c>
      <c r="AB4642" s="406">
        <v>9.9009569077320829E-3</v>
      </c>
      <c r="AC4642" s="406">
        <v>9.8763432203923633E-3</v>
      </c>
      <c r="AD4642" s="407">
        <f t="shared" si="153"/>
        <v>0.24613687339719581</v>
      </c>
    </row>
    <row r="4643" spans="20:30" x14ac:dyDescent="0.2">
      <c r="T4643" s="400" t="s">
        <v>36</v>
      </c>
      <c r="U4643" s="413">
        <v>64111</v>
      </c>
      <c r="V4643" s="406">
        <v>1.01884362795658E-2</v>
      </c>
      <c r="W4643" s="406">
        <v>1.01881135379501E-2</v>
      </c>
      <c r="X4643" s="407">
        <f t="shared" si="152"/>
        <v>3.2274161569992299E-3</v>
      </c>
      <c r="Z4643" s="400" t="s">
        <v>36</v>
      </c>
      <c r="AA4643" s="413">
        <v>64111</v>
      </c>
      <c r="AB4643" s="406">
        <v>9.899139438931984E-3</v>
      </c>
      <c r="AC4643" s="406">
        <v>9.8745614941276316E-3</v>
      </c>
      <c r="AD4643" s="407">
        <f t="shared" si="153"/>
        <v>0.24577944804352395</v>
      </c>
    </row>
    <row r="4644" spans="20:30" x14ac:dyDescent="0.2">
      <c r="T4644" s="400" t="s">
        <v>36</v>
      </c>
      <c r="U4644" s="413">
        <v>64118</v>
      </c>
      <c r="V4644" s="406">
        <v>1.01884362795658E-2</v>
      </c>
      <c r="W4644" s="406">
        <v>1.01881135379501E-2</v>
      </c>
      <c r="X4644" s="407">
        <f t="shared" si="152"/>
        <v>3.2274161569992299E-3</v>
      </c>
      <c r="Z4644" s="400" t="s">
        <v>36</v>
      </c>
      <c r="AA4644" s="413">
        <v>64118</v>
      </c>
      <c r="AB4644" s="406">
        <v>9.8973218583153517E-3</v>
      </c>
      <c r="AC4644" s="406">
        <v>9.8727798100885916E-3</v>
      </c>
      <c r="AD4644" s="407">
        <f t="shared" si="153"/>
        <v>0.24542048226760052</v>
      </c>
    </row>
    <row r="4645" spans="20:30" x14ac:dyDescent="0.2">
      <c r="T4645" s="400" t="s">
        <v>36</v>
      </c>
      <c r="U4645" s="413">
        <v>64125</v>
      </c>
      <c r="V4645" s="406">
        <v>1.01884362795658E-2</v>
      </c>
      <c r="W4645" s="406">
        <v>1.01881135379501E-2</v>
      </c>
      <c r="X4645" s="407">
        <f t="shared" si="152"/>
        <v>3.2274161569992299E-3</v>
      </c>
      <c r="Z4645" s="400" t="s">
        <v>36</v>
      </c>
      <c r="AA4645" s="413">
        <v>64125</v>
      </c>
      <c r="AB4645" s="406">
        <v>9.8955041656506575E-3</v>
      </c>
      <c r="AC4645" s="406">
        <v>9.8709981682983984E-3</v>
      </c>
      <c r="AD4645" s="407">
        <f t="shared" si="153"/>
        <v>0.24505997352259126</v>
      </c>
    </row>
    <row r="4646" spans="20:30" x14ac:dyDescent="0.2">
      <c r="T4646" s="400" t="s">
        <v>36</v>
      </c>
      <c r="U4646" s="413">
        <v>64132</v>
      </c>
      <c r="V4646" s="406">
        <v>1.01884362795658E-2</v>
      </c>
      <c r="W4646" s="406">
        <v>1.01881135379501E-2</v>
      </c>
      <c r="X4646" s="407">
        <f t="shared" si="152"/>
        <v>3.2274161569992299E-3</v>
      </c>
      <c r="Z4646" s="400" t="s">
        <v>36</v>
      </c>
      <c r="AA4646" s="413">
        <v>64132</v>
      </c>
      <c r="AB4646" s="406">
        <v>9.8936863608684901E-3</v>
      </c>
      <c r="AC4646" s="406">
        <v>9.8692165686992371E-3</v>
      </c>
      <c r="AD4646" s="407">
        <f t="shared" si="153"/>
        <v>0.24469792169252991</v>
      </c>
    </row>
    <row r="4647" spans="20:30" x14ac:dyDescent="0.2">
      <c r="T4647" s="400" t="s">
        <v>36</v>
      </c>
      <c r="U4647" s="413">
        <v>64139</v>
      </c>
      <c r="V4647" s="406">
        <v>1.01884362795658E-2</v>
      </c>
      <c r="W4647" s="406">
        <v>1.01881135379501E-2</v>
      </c>
      <c r="X4647" s="407">
        <f t="shared" si="152"/>
        <v>3.2274161569992299E-3</v>
      </c>
      <c r="Z4647" s="400" t="s">
        <v>36</v>
      </c>
      <c r="AA4647" s="413">
        <v>64139</v>
      </c>
      <c r="AB4647" s="406">
        <v>9.8918684437140567E-3</v>
      </c>
      <c r="AC4647" s="406">
        <v>9.8674350113372965E-3</v>
      </c>
      <c r="AD4647" s="407">
        <f t="shared" si="153"/>
        <v>0.24433432376760184</v>
      </c>
    </row>
    <row r="4648" spans="20:30" x14ac:dyDescent="0.2">
      <c r="T4648" s="400" t="s">
        <v>36</v>
      </c>
      <c r="U4648" s="413">
        <v>64146</v>
      </c>
      <c r="V4648" s="406">
        <v>1.01884362795658E-2</v>
      </c>
      <c r="W4648" s="406">
        <v>1.01881135379501E-2</v>
      </c>
      <c r="X4648" s="407">
        <f t="shared" si="152"/>
        <v>3.2274161569992299E-3</v>
      </c>
      <c r="Z4648" s="400" t="s">
        <v>36</v>
      </c>
      <c r="AA4648" s="413">
        <v>64146</v>
      </c>
      <c r="AB4648" s="406">
        <v>9.890050414083161E-3</v>
      </c>
      <c r="AC4648" s="406">
        <v>9.8656534961894336E-3</v>
      </c>
      <c r="AD4648" s="407">
        <f t="shared" si="153"/>
        <v>0.24396917893727485</v>
      </c>
    </row>
    <row r="4649" spans="20:30" x14ac:dyDescent="0.2">
      <c r="T4649" s="400" t="s">
        <v>36</v>
      </c>
      <c r="U4649" s="413">
        <v>64153</v>
      </c>
      <c r="V4649" s="406">
        <v>1.01884362795658E-2</v>
      </c>
      <c r="W4649" s="406">
        <v>1.01881135379501E-2</v>
      </c>
      <c r="X4649" s="407">
        <f t="shared" si="152"/>
        <v>3.2274161569992299E-3</v>
      </c>
      <c r="Z4649" s="400" t="s">
        <v>36</v>
      </c>
      <c r="AA4649" s="413">
        <v>64153</v>
      </c>
      <c r="AB4649" s="406">
        <v>9.8882322718138443E-3</v>
      </c>
      <c r="AC4649" s="406">
        <v>9.8638720232904903E-3</v>
      </c>
      <c r="AD4649" s="407">
        <f t="shared" si="153"/>
        <v>0.24360248523353986</v>
      </c>
    </row>
    <row r="4650" spans="20:30" x14ac:dyDescent="0.2">
      <c r="T4650" s="400" t="s">
        <v>36</v>
      </c>
      <c r="U4650" s="413">
        <v>64160</v>
      </c>
      <c r="V4650" s="406">
        <v>1.01884362795658E-2</v>
      </c>
      <c r="W4650" s="406">
        <v>1.01881135379501E-2</v>
      </c>
      <c r="X4650" s="407">
        <f t="shared" si="152"/>
        <v>3.2274161569992299E-3</v>
      </c>
      <c r="Z4650" s="400" t="s">
        <v>36</v>
      </c>
      <c r="AA4650" s="413">
        <v>64160</v>
      </c>
      <c r="AB4650" s="406">
        <v>9.8864140167324033E-3</v>
      </c>
      <c r="AC4650" s="406">
        <v>9.8620905926056907E-3</v>
      </c>
      <c r="AD4650" s="407">
        <f t="shared" si="153"/>
        <v>0.24323424126712623</v>
      </c>
    </row>
    <row r="4651" spans="20:30" x14ac:dyDescent="0.2">
      <c r="T4651" s="400" t="s">
        <v>36</v>
      </c>
      <c r="U4651" s="413">
        <v>64167</v>
      </c>
      <c r="V4651" s="406">
        <v>1.01884362795658E-2</v>
      </c>
      <c r="W4651" s="406">
        <v>1.01881135379501E-2</v>
      </c>
      <c r="X4651" s="407">
        <f t="shared" si="152"/>
        <v>3.2274161569992299E-3</v>
      </c>
      <c r="Z4651" s="400" t="s">
        <v>36</v>
      </c>
      <c r="AA4651" s="413">
        <v>64167</v>
      </c>
      <c r="AB4651" s="406">
        <v>9.8845956486767594E-3</v>
      </c>
      <c r="AC4651" s="406">
        <v>9.8603092041466105E-3</v>
      </c>
      <c r="AD4651" s="407">
        <f t="shared" si="153"/>
        <v>0.24286444530148901</v>
      </c>
    </row>
    <row r="4652" spans="20:30" x14ac:dyDescent="0.2">
      <c r="T4652" s="400" t="s">
        <v>36</v>
      </c>
      <c r="U4652" s="413">
        <v>64174</v>
      </c>
      <c r="V4652" s="406">
        <v>1.01884362795658E-2</v>
      </c>
      <c r="W4652" s="406">
        <v>1.01881135379501E-2</v>
      </c>
      <c r="X4652" s="407">
        <f t="shared" si="152"/>
        <v>3.2274161569992299E-3</v>
      </c>
      <c r="Z4652" s="400" t="s">
        <v>36</v>
      </c>
      <c r="AA4652" s="413">
        <v>64174</v>
      </c>
      <c r="AB4652" s="406">
        <v>9.8827771675195682E-3</v>
      </c>
      <c r="AC4652" s="406">
        <v>9.8585278579364118E-3</v>
      </c>
      <c r="AD4652" s="407">
        <f t="shared" si="153"/>
        <v>0.24249309583156478</v>
      </c>
    </row>
    <row r="4653" spans="20:30" x14ac:dyDescent="0.2">
      <c r="T4653" s="400" t="s">
        <v>36</v>
      </c>
      <c r="U4653" s="413">
        <v>64181</v>
      </c>
      <c r="V4653" s="406">
        <v>1.01884362795658E-2</v>
      </c>
      <c r="W4653" s="406">
        <v>1.01881135379501E-2</v>
      </c>
      <c r="X4653" s="407">
        <f t="shared" si="152"/>
        <v>3.2274161569992299E-3</v>
      </c>
      <c r="Z4653" s="400" t="s">
        <v>36</v>
      </c>
      <c r="AA4653" s="413">
        <v>64181</v>
      </c>
      <c r="AB4653" s="406">
        <v>9.8809585730525104E-3</v>
      </c>
      <c r="AC4653" s="406">
        <v>9.8567465539404209E-3</v>
      </c>
      <c r="AD4653" s="407">
        <f t="shared" si="153"/>
        <v>0.24212019112089533</v>
      </c>
    </row>
    <row r="4654" spans="20:30" x14ac:dyDescent="0.2">
      <c r="T4654" s="400" t="s">
        <v>36</v>
      </c>
      <c r="U4654" s="413">
        <v>64188</v>
      </c>
      <c r="V4654" s="406">
        <v>1.01884362795658E-2</v>
      </c>
      <c r="W4654" s="406">
        <v>1.01881135379501E-2</v>
      </c>
      <c r="X4654" s="407">
        <f t="shared" si="152"/>
        <v>3.2274161569992299E-3</v>
      </c>
      <c r="Z4654" s="400" t="s">
        <v>36</v>
      </c>
      <c r="AA4654" s="413">
        <v>64188</v>
      </c>
      <c r="AB4654" s="406">
        <v>9.8791398651481271E-3</v>
      </c>
      <c r="AC4654" s="406">
        <v>9.8549652921932612E-3</v>
      </c>
      <c r="AD4654" s="407">
        <f t="shared" si="153"/>
        <v>0.24174572954865914</v>
      </c>
    </row>
    <row r="4655" spans="20:30" x14ac:dyDescent="0.2">
      <c r="T4655" s="400" t="s">
        <v>36</v>
      </c>
      <c r="U4655" s="413">
        <v>64195</v>
      </c>
      <c r="V4655" s="406">
        <v>1.01884362795658E-2</v>
      </c>
      <c r="W4655" s="406">
        <v>1.01881135379501E-2</v>
      </c>
      <c r="X4655" s="407">
        <f t="shared" si="152"/>
        <v>3.2274161569992299E-3</v>
      </c>
      <c r="Z4655" s="400" t="s">
        <v>36</v>
      </c>
      <c r="AA4655" s="413">
        <v>64195</v>
      </c>
      <c r="AB4655" s="406">
        <v>9.877321043644343E-3</v>
      </c>
      <c r="AC4655" s="406">
        <v>9.8531840726833603E-3</v>
      </c>
      <c r="AD4655" s="407">
        <f t="shared" si="153"/>
        <v>0.24136970960982745</v>
      </c>
    </row>
    <row r="4656" spans="20:30" x14ac:dyDescent="0.2">
      <c r="T4656" s="400" t="s">
        <v>36</v>
      </c>
      <c r="U4656" s="413">
        <v>64202</v>
      </c>
      <c r="V4656" s="406">
        <v>1.01884362795658E-2</v>
      </c>
      <c r="W4656" s="406">
        <v>1.01881135379501E-2</v>
      </c>
      <c r="X4656" s="407">
        <f t="shared" si="152"/>
        <v>3.2274161569992299E-3</v>
      </c>
      <c r="Z4656" s="400" t="s">
        <v>36</v>
      </c>
      <c r="AA4656" s="413">
        <v>64202</v>
      </c>
      <c r="AB4656" s="406">
        <v>9.8755021083907716E-3</v>
      </c>
      <c r="AC4656" s="406">
        <v>9.8514028953992586E-3</v>
      </c>
      <c r="AD4656" s="407">
        <f t="shared" si="153"/>
        <v>0.24099212991512964</v>
      </c>
    </row>
    <row r="4657" spans="20:30" x14ac:dyDescent="0.2">
      <c r="T4657" s="400" t="s">
        <v>36</v>
      </c>
      <c r="U4657" s="413">
        <v>64209</v>
      </c>
      <c r="V4657" s="406">
        <v>1.01884362795658E-2</v>
      </c>
      <c r="W4657" s="406">
        <v>1.01881135379501E-2</v>
      </c>
      <c r="X4657" s="407">
        <f t="shared" si="152"/>
        <v>3.2274161569992299E-3</v>
      </c>
      <c r="Z4657" s="400" t="s">
        <v>36</v>
      </c>
      <c r="AA4657" s="413">
        <v>64209</v>
      </c>
      <c r="AB4657" s="406">
        <v>9.8736830592021339E-3</v>
      </c>
      <c r="AC4657" s="406">
        <v>9.84962176035248E-3</v>
      </c>
      <c r="AD4657" s="407">
        <f t="shared" si="153"/>
        <v>0.24061298849653925</v>
      </c>
    </row>
    <row r="4658" spans="20:30" x14ac:dyDescent="0.2">
      <c r="T4658" s="400" t="s">
        <v>36</v>
      </c>
      <c r="U4658" s="413">
        <v>64216</v>
      </c>
      <c r="V4658" s="406">
        <v>1.01884362795658E-2</v>
      </c>
      <c r="W4658" s="406">
        <v>1.01881135379501E-2</v>
      </c>
      <c r="X4658" s="407">
        <f t="shared" si="152"/>
        <v>3.2274161569992299E-3</v>
      </c>
      <c r="Z4658" s="400" t="s">
        <v>36</v>
      </c>
      <c r="AA4658" s="413">
        <v>64216</v>
      </c>
      <c r="AB4658" s="406">
        <v>9.8718638959395064E-3</v>
      </c>
      <c r="AC4658" s="406">
        <v>9.8478406675430296E-3</v>
      </c>
      <c r="AD4658" s="407">
        <f t="shared" si="153"/>
        <v>0.24023228396476831</v>
      </c>
    </row>
    <row r="4659" spans="20:30" x14ac:dyDescent="0.2">
      <c r="T4659" s="400" t="s">
        <v>36</v>
      </c>
      <c r="U4659" s="413">
        <v>64223</v>
      </c>
      <c r="V4659" s="406">
        <v>1.01884362795658E-2</v>
      </c>
      <c r="W4659" s="406">
        <v>1.01881135379501E-2</v>
      </c>
      <c r="X4659" s="407">
        <f t="shared" si="152"/>
        <v>3.2274161569992299E-3</v>
      </c>
      <c r="Z4659" s="400" t="s">
        <v>36</v>
      </c>
      <c r="AA4659" s="413">
        <v>64223</v>
      </c>
      <c r="AB4659" s="406">
        <v>9.8700446184292415E-3</v>
      </c>
      <c r="AC4659" s="406">
        <v>9.8460596169940642E-3</v>
      </c>
      <c r="AD4659" s="407">
        <f t="shared" si="153"/>
        <v>0.23985001435177303</v>
      </c>
    </row>
    <row r="4660" spans="20:30" x14ac:dyDescent="0.2">
      <c r="T4660" s="400" t="s">
        <v>36</v>
      </c>
      <c r="U4660" s="413">
        <v>64230</v>
      </c>
      <c r="V4660" s="406">
        <v>1.01884362795658E-2</v>
      </c>
      <c r="W4660" s="406">
        <v>1.01881135379501E-2</v>
      </c>
      <c r="X4660" s="407">
        <f t="shared" si="152"/>
        <v>3.2274161569992299E-3</v>
      </c>
      <c r="Z4660" s="400" t="s">
        <v>36</v>
      </c>
      <c r="AA4660" s="413">
        <v>64230</v>
      </c>
      <c r="AB4660" s="406">
        <v>9.8682252265324729E-3</v>
      </c>
      <c r="AC4660" s="406">
        <v>9.8442786086709155E-3</v>
      </c>
      <c r="AD4660" s="407">
        <f t="shared" si="153"/>
        <v>0.2394661786155744</v>
      </c>
    </row>
    <row r="4661" spans="20:30" x14ac:dyDescent="0.2">
      <c r="T4661" s="400" t="s">
        <v>36</v>
      </c>
      <c r="U4661" s="413">
        <v>64237</v>
      </c>
      <c r="V4661" s="406">
        <v>1.01884362795658E-2</v>
      </c>
      <c r="W4661" s="406">
        <v>1.01881135379501E-2</v>
      </c>
      <c r="X4661" s="407">
        <f t="shared" si="152"/>
        <v>3.2274161569992299E-3</v>
      </c>
      <c r="Z4661" s="400" t="s">
        <v>36</v>
      </c>
      <c r="AA4661" s="413">
        <v>64237</v>
      </c>
      <c r="AB4661" s="406">
        <v>9.8664057200638592E-3</v>
      </c>
      <c r="AC4661" s="406">
        <v>9.8424976425850498E-3</v>
      </c>
      <c r="AD4661" s="407">
        <f t="shared" si="153"/>
        <v>0.23908077478809395</v>
      </c>
    </row>
    <row r="4662" spans="20:30" x14ac:dyDescent="0.2">
      <c r="T4662" s="400" t="s">
        <v>36</v>
      </c>
      <c r="U4662" s="413">
        <v>64244</v>
      </c>
      <c r="V4662" s="406">
        <v>1.01884362795658E-2</v>
      </c>
      <c r="W4662" s="406">
        <v>1.01881135379501E-2</v>
      </c>
      <c r="X4662" s="407">
        <f t="shared" si="152"/>
        <v>3.2274161569992299E-3</v>
      </c>
      <c r="Z4662" s="400" t="s">
        <v>36</v>
      </c>
      <c r="AA4662" s="413">
        <v>64244</v>
      </c>
      <c r="AB4662" s="406">
        <v>9.8645860988844803E-3</v>
      </c>
      <c r="AC4662" s="406">
        <v>9.8407167187480517E-3</v>
      </c>
      <c r="AD4662" s="407">
        <f t="shared" si="153"/>
        <v>0.23869380136428558</v>
      </c>
    </row>
    <row r="4663" spans="20:30" x14ac:dyDescent="0.2">
      <c r="T4663" s="400" t="s">
        <v>36</v>
      </c>
      <c r="U4663" s="413">
        <v>64251</v>
      </c>
      <c r="V4663" s="406">
        <v>1.01884362795658E-2</v>
      </c>
      <c r="W4663" s="406">
        <v>1.01881135379501E-2</v>
      </c>
      <c r="X4663" s="407">
        <f t="shared" si="152"/>
        <v>3.2274161569992299E-3</v>
      </c>
      <c r="Z4663" s="400" t="s">
        <v>36</v>
      </c>
      <c r="AA4663" s="413">
        <v>64251</v>
      </c>
      <c r="AB4663" s="406">
        <v>9.8627663628323755E-3</v>
      </c>
      <c r="AC4663" s="406">
        <v>9.8389358371600323E-3</v>
      </c>
      <c r="AD4663" s="407">
        <f t="shared" si="153"/>
        <v>0.23830525672343186</v>
      </c>
    </row>
    <row r="4664" spans="20:30" x14ac:dyDescent="0.2">
      <c r="T4664" s="400" t="s">
        <v>36</v>
      </c>
      <c r="U4664" s="413">
        <v>64258</v>
      </c>
      <c r="V4664" s="406">
        <v>1.01884362795658E-2</v>
      </c>
      <c r="W4664" s="406">
        <v>1.01881135379501E-2</v>
      </c>
      <c r="X4664" s="407">
        <f t="shared" si="152"/>
        <v>3.2274161569992299E-3</v>
      </c>
      <c r="Z4664" s="400" t="s">
        <v>36</v>
      </c>
      <c r="AA4664" s="413">
        <v>64258</v>
      </c>
      <c r="AB4664" s="406">
        <v>9.8609465117338382E-3</v>
      </c>
      <c r="AC4664" s="406">
        <v>9.8371549978209447E-3</v>
      </c>
      <c r="AD4664" s="407">
        <f t="shared" si="153"/>
        <v>0.2379151391289358</v>
      </c>
    </row>
    <row r="4665" spans="20:30" x14ac:dyDescent="0.2">
      <c r="T4665" s="400" t="s">
        <v>36</v>
      </c>
      <c r="U4665" s="413">
        <v>64265</v>
      </c>
      <c r="V4665" s="406">
        <v>1.01884362795658E-2</v>
      </c>
      <c r="W4665" s="406">
        <v>1.01881135379501E-2</v>
      </c>
      <c r="X4665" s="407">
        <f t="shared" si="152"/>
        <v>3.2274161569992299E-3</v>
      </c>
      <c r="Z4665" s="400" t="s">
        <v>36</v>
      </c>
      <c r="AA4665" s="413">
        <v>64265</v>
      </c>
      <c r="AB4665" s="406">
        <v>9.8591265454499449E-3</v>
      </c>
      <c r="AC4665" s="406">
        <v>9.8353742007307923E-3</v>
      </c>
      <c r="AD4665" s="407">
        <f t="shared" si="153"/>
        <v>0.23752344719152677</v>
      </c>
    </row>
    <row r="4666" spans="20:30" x14ac:dyDescent="0.2">
      <c r="T4666" s="400" t="s">
        <v>36</v>
      </c>
      <c r="U4666" s="413">
        <v>64272</v>
      </c>
      <c r="V4666" s="406">
        <v>1.01884362795658E-2</v>
      </c>
      <c r="W4666" s="406">
        <v>1.01881135379501E-2</v>
      </c>
      <c r="X4666" s="407">
        <f t="shared" si="152"/>
        <v>3.2274161569992299E-3</v>
      </c>
      <c r="Z4666" s="400" t="s">
        <v>36</v>
      </c>
      <c r="AA4666" s="413">
        <v>64272</v>
      </c>
      <c r="AB4666" s="406">
        <v>9.857306463795474E-3</v>
      </c>
      <c r="AC4666" s="406">
        <v>9.8335934458895751E-3</v>
      </c>
      <c r="AD4666" s="407">
        <f t="shared" si="153"/>
        <v>0.23713017905898845</v>
      </c>
    </row>
    <row r="4667" spans="20:30" x14ac:dyDescent="0.2">
      <c r="T4667" s="400" t="s">
        <v>36</v>
      </c>
      <c r="U4667" s="413">
        <v>64280</v>
      </c>
      <c r="V4667" s="406">
        <v>1.01884362795658E-2</v>
      </c>
      <c r="W4667" s="406">
        <v>1.01881135379501E-2</v>
      </c>
      <c r="X4667" s="407">
        <f t="shared" si="152"/>
        <v>3.2274161569992299E-3</v>
      </c>
      <c r="Z4667" s="400" t="s">
        <v>36</v>
      </c>
      <c r="AA4667" s="413">
        <v>64280</v>
      </c>
      <c r="AB4667" s="406">
        <v>9.855356246673207E-3</v>
      </c>
      <c r="AC4667" s="406">
        <v>9.8316855416883189E-3</v>
      </c>
      <c r="AD4667" s="407">
        <f t="shared" si="153"/>
        <v>0.23670704984888116</v>
      </c>
    </row>
    <row r="4668" spans="20:30" x14ac:dyDescent="0.2">
      <c r="T4668" s="400" t="s">
        <v>36</v>
      </c>
      <c r="U4668" s="413">
        <v>64287</v>
      </c>
      <c r="V4668" s="406">
        <v>1.01884362795658E-2</v>
      </c>
      <c r="W4668" s="406">
        <v>1.01881135379501E-2</v>
      </c>
      <c r="X4668" s="407">
        <f t="shared" si="152"/>
        <v>3.2274161569992299E-3</v>
      </c>
      <c r="Z4668" s="400" t="s">
        <v>36</v>
      </c>
      <c r="AA4668" s="413">
        <v>64287</v>
      </c>
      <c r="AB4668" s="406">
        <v>9.8611038730496009E-3</v>
      </c>
      <c r="AC4668" s="406">
        <v>9.8374571987456371E-3</v>
      </c>
      <c r="AD4668" s="407">
        <f t="shared" si="153"/>
        <v>0.23646674303963791</v>
      </c>
    </row>
    <row r="4669" spans="20:30" x14ac:dyDescent="0.2">
      <c r="T4669" s="400" t="s">
        <v>36</v>
      </c>
      <c r="U4669" s="413">
        <v>64294</v>
      </c>
      <c r="V4669" s="406">
        <v>1.01884362795658E-2</v>
      </c>
      <c r="W4669" s="406">
        <v>1.01881135379501E-2</v>
      </c>
      <c r="X4669" s="407">
        <f t="shared" si="152"/>
        <v>3.2274161569992299E-3</v>
      </c>
      <c r="Z4669" s="400" t="s">
        <v>36</v>
      </c>
      <c r="AA4669" s="413">
        <v>64294</v>
      </c>
      <c r="AB4669" s="406">
        <v>9.8785760995510341E-3</v>
      </c>
      <c r="AC4669" s="406">
        <v>9.8549230822307585E-3</v>
      </c>
      <c r="AD4669" s="407">
        <f t="shared" si="153"/>
        <v>0.23653017320275638</v>
      </c>
    </row>
    <row r="4670" spans="20:30" x14ac:dyDescent="0.2">
      <c r="T4670" s="400" t="s">
        <v>36</v>
      </c>
      <c r="U4670" s="413">
        <v>64301</v>
      </c>
      <c r="V4670" s="406">
        <v>1.01884362795658E-2</v>
      </c>
      <c r="W4670" s="406">
        <v>1.01881135379501E-2</v>
      </c>
      <c r="X4670" s="407">
        <f t="shared" si="152"/>
        <v>3.2274161569992299E-3</v>
      </c>
      <c r="Z4670" s="400" t="s">
        <v>36</v>
      </c>
      <c r="AA4670" s="413">
        <v>64301</v>
      </c>
      <c r="AB4670" s="406">
        <v>9.8767505504729798E-3</v>
      </c>
      <c r="AC4670" s="406">
        <v>9.8531376241300164E-3</v>
      </c>
      <c r="AD4670" s="407">
        <f t="shared" si="153"/>
        <v>0.23612926342963386</v>
      </c>
    </row>
    <row r="4671" spans="20:30" x14ac:dyDescent="0.2">
      <c r="T4671" s="400" t="s">
        <v>36</v>
      </c>
      <c r="U4671" s="413">
        <v>64308</v>
      </c>
      <c r="V4671" s="406">
        <v>1.01884362795658E-2</v>
      </c>
      <c r="W4671" s="406">
        <v>1.01881135379501E-2</v>
      </c>
      <c r="X4671" s="407">
        <f t="shared" si="152"/>
        <v>3.2274161569992299E-3</v>
      </c>
      <c r="Z4671" s="400" t="s">
        <v>36</v>
      </c>
      <c r="AA4671" s="413">
        <v>64308</v>
      </c>
      <c r="AB4671" s="406">
        <v>9.8749248849072761E-3</v>
      </c>
      <c r="AC4671" s="406">
        <v>9.8513522084055938E-3</v>
      </c>
      <c r="AD4671" s="407">
        <f t="shared" si="153"/>
        <v>0.2357267650168228</v>
      </c>
    </row>
    <row r="4672" spans="20:30" x14ac:dyDescent="0.2">
      <c r="T4672" s="400" t="s">
        <v>36</v>
      </c>
      <c r="U4672" s="413">
        <v>64315</v>
      </c>
      <c r="V4672" s="406">
        <v>1.01884362795658E-2</v>
      </c>
      <c r="W4672" s="406">
        <v>1.01881135379501E-2</v>
      </c>
      <c r="X4672" s="407">
        <f t="shared" si="152"/>
        <v>3.2274161569992299E-3</v>
      </c>
      <c r="Z4672" s="400" t="s">
        <v>36</v>
      </c>
      <c r="AA4672" s="413">
        <v>64315</v>
      </c>
      <c r="AB4672" s="406">
        <v>9.8730991026913517E-3</v>
      </c>
      <c r="AC4672" s="406">
        <v>9.8495668350690475E-3</v>
      </c>
      <c r="AD4672" s="407">
        <f t="shared" si="153"/>
        <v>0.23532267622304245</v>
      </c>
    </row>
    <row r="4673" spans="20:30" x14ac:dyDescent="0.2">
      <c r="T4673" s="400" t="s">
        <v>36</v>
      </c>
      <c r="U4673" s="413">
        <v>64322</v>
      </c>
      <c r="V4673" s="406">
        <v>1.01884362795658E-2</v>
      </c>
      <c r="W4673" s="406">
        <v>1.01881135379501E-2</v>
      </c>
      <c r="X4673" s="407">
        <f t="shared" si="152"/>
        <v>3.2274161569992299E-3</v>
      </c>
      <c r="Z4673" s="400" t="s">
        <v>36</v>
      </c>
      <c r="AA4673" s="413">
        <v>64322</v>
      </c>
      <c r="AB4673" s="406">
        <v>9.8712732036627913E-3</v>
      </c>
      <c r="AC4673" s="406">
        <v>9.847781504085662E-3</v>
      </c>
      <c r="AD4673" s="407">
        <f t="shared" si="153"/>
        <v>0.23491699577129349</v>
      </c>
    </row>
    <row r="4674" spans="20:30" x14ac:dyDescent="0.2">
      <c r="T4674" s="400" t="s">
        <v>36</v>
      </c>
      <c r="U4674" s="413">
        <v>64329</v>
      </c>
      <c r="V4674" s="406">
        <v>1.01884362795658E-2</v>
      </c>
      <c r="W4674" s="406">
        <v>1.01881135379501E-2</v>
      </c>
      <c r="X4674" s="407">
        <f t="shared" si="152"/>
        <v>3.2274161569992299E-3</v>
      </c>
      <c r="Z4674" s="400" t="s">
        <v>36</v>
      </c>
      <c r="AA4674" s="413">
        <v>64329</v>
      </c>
      <c r="AB4674" s="406">
        <v>9.8694471876706429E-3</v>
      </c>
      <c r="AC4674" s="406">
        <v>9.8459962154902256E-3</v>
      </c>
      <c r="AD4674" s="407">
        <f t="shared" si="153"/>
        <v>0.23450972180417279</v>
      </c>
    </row>
    <row r="4675" spans="20:30" x14ac:dyDescent="0.2">
      <c r="T4675" s="400" t="s">
        <v>36</v>
      </c>
      <c r="U4675" s="413">
        <v>64336</v>
      </c>
      <c r="V4675" s="406">
        <v>1.01884362795658E-2</v>
      </c>
      <c r="W4675" s="406">
        <v>1.01881135379501E-2</v>
      </c>
      <c r="X4675" s="407">
        <f t="shared" si="152"/>
        <v>3.2274161569992299E-3</v>
      </c>
      <c r="Z4675" s="400" t="s">
        <v>36</v>
      </c>
      <c r="AA4675" s="413">
        <v>64336</v>
      </c>
      <c r="AB4675" s="406">
        <v>9.867621054540773E-3</v>
      </c>
      <c r="AC4675" s="406">
        <v>9.8442109692595189E-3</v>
      </c>
      <c r="AD4675" s="407">
        <f t="shared" si="153"/>
        <v>0.23410085281254031</v>
      </c>
    </row>
    <row r="4676" spans="20:30" x14ac:dyDescent="0.2">
      <c r="T4676" s="400" t="s">
        <v>36</v>
      </c>
      <c r="U4676" s="413">
        <v>64343</v>
      </c>
      <c r="V4676" s="406">
        <v>1.01884362795658E-2</v>
      </c>
      <c r="W4676" s="406">
        <v>1.01881135379501E-2</v>
      </c>
      <c r="X4676" s="407">
        <f t="shared" si="152"/>
        <v>3.2274161569992299E-3</v>
      </c>
      <c r="Z4676" s="400" t="s">
        <v>36</v>
      </c>
      <c r="AA4676" s="413">
        <v>64343</v>
      </c>
      <c r="AB4676" s="406">
        <v>9.8657948041222555E-3</v>
      </c>
      <c r="AC4676" s="406">
        <v>9.842425765428351E-3</v>
      </c>
      <c r="AD4676" s="407">
        <f t="shared" si="153"/>
        <v>0.23369038693904498</v>
      </c>
    </row>
    <row r="4677" spans="20:30" x14ac:dyDescent="0.2">
      <c r="T4677" s="400" t="s">
        <v>36</v>
      </c>
      <c r="U4677" s="413">
        <v>64350</v>
      </c>
      <c r="V4677" s="406">
        <v>1.01884362795658E-2</v>
      </c>
      <c r="W4677" s="406">
        <v>1.01881135379501E-2</v>
      </c>
      <c r="X4677" s="407">
        <f t="shared" si="152"/>
        <v>3.2274161569992299E-3</v>
      </c>
      <c r="Z4677" s="400" t="s">
        <v>36</v>
      </c>
      <c r="AA4677" s="413">
        <v>64350</v>
      </c>
      <c r="AB4677" s="406">
        <v>9.8639684362525452E-3</v>
      </c>
      <c r="AC4677" s="406">
        <v>9.8406406039618782E-3</v>
      </c>
      <c r="AD4677" s="407">
        <f t="shared" si="153"/>
        <v>0.23327832290667011</v>
      </c>
    </row>
    <row r="4678" spans="20:30" x14ac:dyDescent="0.2">
      <c r="T4678" s="400" t="s">
        <v>36</v>
      </c>
      <c r="U4678" s="413">
        <v>64357</v>
      </c>
      <c r="V4678" s="406">
        <v>1.01884362795658E-2</v>
      </c>
      <c r="W4678" s="406">
        <v>1.01881135379501E-2</v>
      </c>
      <c r="X4678" s="407">
        <f t="shared" si="152"/>
        <v>3.2274161569992299E-3</v>
      </c>
      <c r="Z4678" s="400" t="s">
        <v>36</v>
      </c>
      <c r="AA4678" s="413">
        <v>64357</v>
      </c>
      <c r="AB4678" s="406">
        <v>9.8621419507692216E-3</v>
      </c>
      <c r="AC4678" s="406">
        <v>9.8388554848834204E-3</v>
      </c>
      <c r="AD4678" s="407">
        <f t="shared" si="153"/>
        <v>0.23286465885801258</v>
      </c>
    </row>
    <row r="4679" spans="20:30" x14ac:dyDescent="0.2">
      <c r="T4679" s="400" t="s">
        <v>36</v>
      </c>
      <c r="U4679" s="413">
        <v>64364</v>
      </c>
      <c r="V4679" s="406">
        <v>1.01884362795658E-2</v>
      </c>
      <c r="W4679" s="406">
        <v>1.01881135379501E-2</v>
      </c>
      <c r="X4679" s="407">
        <f t="shared" si="152"/>
        <v>3.2274161569992299E-3</v>
      </c>
      <c r="Z4679" s="400" t="s">
        <v>36</v>
      </c>
      <c r="AA4679" s="413">
        <v>64364</v>
      </c>
      <c r="AB4679" s="406">
        <v>9.8603153475329292E-3</v>
      </c>
      <c r="AC4679" s="406">
        <v>9.837070408181315E-3</v>
      </c>
      <c r="AD4679" s="407">
        <f t="shared" si="153"/>
        <v>0.23244939351614244</v>
      </c>
    </row>
    <row r="4680" spans="20:30" x14ac:dyDescent="0.2">
      <c r="T4680" s="400" t="s">
        <v>36</v>
      </c>
      <c r="U4680" s="413">
        <v>64371</v>
      </c>
      <c r="V4680" s="406">
        <v>1.01884362795658E-2</v>
      </c>
      <c r="W4680" s="406">
        <v>1.01881135379501E-2</v>
      </c>
      <c r="X4680" s="407">
        <f t="shared" ref="X4680:X4721" si="154">(V4680-W4680)*10000</f>
        <v>3.2274161569992299E-3</v>
      </c>
      <c r="Z4680" s="400" t="s">
        <v>36</v>
      </c>
      <c r="AA4680" s="413">
        <v>64371</v>
      </c>
      <c r="AB4680" s="406">
        <v>9.8584886263579138E-3</v>
      </c>
      <c r="AC4680" s="406">
        <v>9.8352853738671621E-3</v>
      </c>
      <c r="AD4680" s="407">
        <f t="shared" ref="AD4680:AD4721" si="155">(AB4680-AC4680)*10000</f>
        <v>0.23203252490751683</v>
      </c>
    </row>
    <row r="4681" spans="20:30" x14ac:dyDescent="0.2">
      <c r="T4681" s="400" t="s">
        <v>36</v>
      </c>
      <c r="U4681" s="413">
        <v>64378</v>
      </c>
      <c r="V4681" s="406">
        <v>1.01884362795658E-2</v>
      </c>
      <c r="W4681" s="406">
        <v>1.01881135379501E-2</v>
      </c>
      <c r="X4681" s="407">
        <f t="shared" si="154"/>
        <v>3.2274161569992299E-3</v>
      </c>
      <c r="Z4681" s="400" t="s">
        <v>36</v>
      </c>
      <c r="AA4681" s="413">
        <v>64378</v>
      </c>
      <c r="AB4681" s="406">
        <v>9.8566617870932977E-3</v>
      </c>
      <c r="AC4681" s="406">
        <v>9.8335003819409912E-3</v>
      </c>
      <c r="AD4681" s="407">
        <f t="shared" si="155"/>
        <v>0.23161405152306511</v>
      </c>
    </row>
    <row r="4682" spans="20:30" x14ac:dyDescent="0.2">
      <c r="T4682" s="400" t="s">
        <v>36</v>
      </c>
      <c r="U4682" s="413">
        <v>64385</v>
      </c>
      <c r="V4682" s="406">
        <v>1.01884362795658E-2</v>
      </c>
      <c r="W4682" s="406">
        <v>1.01881135379501E-2</v>
      </c>
      <c r="X4682" s="407">
        <f t="shared" si="154"/>
        <v>3.2274161569992299E-3</v>
      </c>
      <c r="Z4682" s="400" t="s">
        <v>36</v>
      </c>
      <c r="AA4682" s="413">
        <v>64385</v>
      </c>
      <c r="AB4682" s="406">
        <v>9.8548348295880821E-3</v>
      </c>
      <c r="AC4682" s="406">
        <v>9.8317154324027243E-3</v>
      </c>
      <c r="AD4682" s="407">
        <f t="shared" si="155"/>
        <v>0.23119397185357785</v>
      </c>
    </row>
    <row r="4683" spans="20:30" x14ac:dyDescent="0.2">
      <c r="T4683" s="400" t="s">
        <v>36</v>
      </c>
      <c r="U4683" s="413">
        <v>64396</v>
      </c>
      <c r="V4683" s="406">
        <v>1.01884362795658E-2</v>
      </c>
      <c r="W4683" s="406">
        <v>1.01881135379501E-2</v>
      </c>
      <c r="X4683" s="407">
        <f t="shared" si="154"/>
        <v>3.2274161569992299E-3</v>
      </c>
      <c r="Z4683" s="400" t="s">
        <v>36</v>
      </c>
      <c r="AA4683" s="413">
        <v>64396</v>
      </c>
      <c r="AB4683" s="406">
        <v>9.8524857029376398E-3</v>
      </c>
      <c r="AC4683" s="406">
        <v>9.8294205621659563E-3</v>
      </c>
      <c r="AD4683" s="407">
        <f t="shared" si="155"/>
        <v>0.23065140771683437</v>
      </c>
    </row>
    <row r="4684" spans="20:30" x14ac:dyDescent="0.2">
      <c r="T4684" s="400" t="s">
        <v>36</v>
      </c>
      <c r="U4684" s="413">
        <v>64403</v>
      </c>
      <c r="V4684" s="406">
        <v>1.01884362795658E-2</v>
      </c>
      <c r="W4684" s="406">
        <v>1.01881135379501E-2</v>
      </c>
      <c r="X4684" s="407">
        <f t="shared" si="154"/>
        <v>3.2274161569992299E-3</v>
      </c>
      <c r="Z4684" s="400" t="s">
        <v>36</v>
      </c>
      <c r="AA4684" s="413">
        <v>64403</v>
      </c>
      <c r="AB4684" s="406">
        <v>9.8501363947492825E-3</v>
      </c>
      <c r="AC4684" s="406">
        <v>9.8271257567946451E-3</v>
      </c>
      <c r="AD4684" s="407">
        <f t="shared" si="155"/>
        <v>0.23010637954637425</v>
      </c>
    </row>
    <row r="4685" spans="20:30" x14ac:dyDescent="0.2">
      <c r="T4685" s="400" t="s">
        <v>36</v>
      </c>
      <c r="U4685" s="413">
        <v>64410</v>
      </c>
      <c r="V4685" s="406">
        <v>1.01884362795658E-2</v>
      </c>
      <c r="W4685" s="406">
        <v>1.01881135379501E-2</v>
      </c>
      <c r="X4685" s="407">
        <f t="shared" si="154"/>
        <v>3.2274161569992299E-3</v>
      </c>
      <c r="Z4685" s="400" t="s">
        <v>36</v>
      </c>
      <c r="AA4685" s="413">
        <v>64410</v>
      </c>
      <c r="AB4685" s="406">
        <v>9.8483090136182675E-3</v>
      </c>
      <c r="AC4685" s="406">
        <v>9.8253409586570462E-3</v>
      </c>
      <c r="AD4685" s="407">
        <f t="shared" si="155"/>
        <v>0.22968054961221285</v>
      </c>
    </row>
    <row r="4686" spans="20:30" x14ac:dyDescent="0.2">
      <c r="T4686" s="400" t="s">
        <v>36</v>
      </c>
      <c r="U4686" s="413">
        <v>64417</v>
      </c>
      <c r="V4686" s="406">
        <v>1.01884362795658E-2</v>
      </c>
      <c r="W4686" s="406">
        <v>1.01881135379501E-2</v>
      </c>
      <c r="X4686" s="407">
        <f t="shared" si="154"/>
        <v>3.2274161569992299E-3</v>
      </c>
      <c r="Z4686" s="400" t="s">
        <v>36</v>
      </c>
      <c r="AA4686" s="413">
        <v>64417</v>
      </c>
      <c r="AB4686" s="406">
        <v>9.8464815135037541E-3</v>
      </c>
      <c r="AC4686" s="406">
        <v>9.8235562028958032E-3</v>
      </c>
      <c r="AD4686" s="407">
        <f t="shared" si="155"/>
        <v>0.22925310607950847</v>
      </c>
    </row>
    <row r="4687" spans="20:30" x14ac:dyDescent="0.2">
      <c r="T4687" s="400" t="s">
        <v>36</v>
      </c>
      <c r="U4687" s="413">
        <v>64424</v>
      </c>
      <c r="V4687" s="406">
        <v>1.01884362795658E-2</v>
      </c>
      <c r="W4687" s="406">
        <v>1.01881135379501E-2</v>
      </c>
      <c r="X4687" s="407">
        <f t="shared" si="154"/>
        <v>3.2274161569992299E-3</v>
      </c>
      <c r="Z4687" s="400" t="s">
        <v>36</v>
      </c>
      <c r="AA4687" s="413">
        <v>64424</v>
      </c>
      <c r="AB4687" s="406">
        <v>9.8446538942780475E-3</v>
      </c>
      <c r="AC4687" s="406">
        <v>9.8217714895341389E-3</v>
      </c>
      <c r="AD4687" s="407">
        <f t="shared" si="155"/>
        <v>0.22882404743908638</v>
      </c>
    </row>
    <row r="4688" spans="20:30" x14ac:dyDescent="0.2">
      <c r="T4688" s="400" t="s">
        <v>36</v>
      </c>
      <c r="U4688" s="413">
        <v>64431</v>
      </c>
      <c r="V4688" s="406">
        <v>1.01884362795658E-2</v>
      </c>
      <c r="W4688" s="406">
        <v>1.01881135379501E-2</v>
      </c>
      <c r="X4688" s="407">
        <f t="shared" si="154"/>
        <v>3.2274161569992299E-3</v>
      </c>
      <c r="Z4688" s="400" t="s">
        <v>36</v>
      </c>
      <c r="AA4688" s="413">
        <v>64431</v>
      </c>
      <c r="AB4688" s="406">
        <v>9.8428261557322577E-3</v>
      </c>
      <c r="AC4688" s="406">
        <v>9.8199868185605051E-3</v>
      </c>
      <c r="AD4688" s="407">
        <f t="shared" si="155"/>
        <v>0.22839337171752516</v>
      </c>
    </row>
    <row r="4689" spans="20:30" x14ac:dyDescent="0.2">
      <c r="T4689" s="400" t="s">
        <v>36</v>
      </c>
      <c r="U4689" s="413">
        <v>64438</v>
      </c>
      <c r="V4689" s="406">
        <v>1.01884362795658E-2</v>
      </c>
      <c r="W4689" s="406">
        <v>1.01881135379501E-2</v>
      </c>
      <c r="X4689" s="407">
        <f t="shared" si="154"/>
        <v>3.2274161569992299E-3</v>
      </c>
      <c r="Z4689" s="400" t="s">
        <v>36</v>
      </c>
      <c r="AA4689" s="413">
        <v>64438</v>
      </c>
      <c r="AB4689" s="406">
        <v>9.8409982977270497E-3</v>
      </c>
      <c r="AC4689" s="406">
        <v>9.8182021899980952E-3</v>
      </c>
      <c r="AD4689" s="407">
        <f t="shared" si="155"/>
        <v>0.22796107728954504</v>
      </c>
    </row>
    <row r="4690" spans="20:30" x14ac:dyDescent="0.2">
      <c r="T4690" s="400" t="s">
        <v>36</v>
      </c>
      <c r="U4690" s="413">
        <v>64445</v>
      </c>
      <c r="V4690" s="406">
        <v>1.01884362795658E-2</v>
      </c>
      <c r="W4690" s="406">
        <v>1.01881135379501E-2</v>
      </c>
      <c r="X4690" s="407">
        <f t="shared" si="154"/>
        <v>3.2274161569992299E-3</v>
      </c>
      <c r="Z4690" s="400" t="s">
        <v>36</v>
      </c>
      <c r="AA4690" s="413">
        <v>64445</v>
      </c>
      <c r="AB4690" s="406">
        <v>9.8391703201231515E-3</v>
      </c>
      <c r="AC4690" s="406">
        <v>9.8164176038237246E-3</v>
      </c>
      <c r="AD4690" s="407">
        <f t="shared" si="155"/>
        <v>0.22752716299426906</v>
      </c>
    </row>
    <row r="4691" spans="20:30" x14ac:dyDescent="0.2">
      <c r="T4691" s="400" t="s">
        <v>36</v>
      </c>
      <c r="U4691" s="413">
        <v>64452</v>
      </c>
      <c r="V4691" s="406">
        <v>1.01884362795658E-2</v>
      </c>
      <c r="W4691" s="406">
        <v>1.01881135379501E-2</v>
      </c>
      <c r="X4691" s="407">
        <f t="shared" si="154"/>
        <v>3.2274161569992299E-3</v>
      </c>
      <c r="Z4691" s="400" t="s">
        <v>36</v>
      </c>
      <c r="AA4691" s="413">
        <v>64452</v>
      </c>
      <c r="AB4691" s="406">
        <v>9.83734222272316E-3</v>
      </c>
      <c r="AC4691" s="406">
        <v>9.8146330600489481E-3</v>
      </c>
      <c r="AD4691" s="407">
        <f t="shared" si="155"/>
        <v>0.22709162674211872</v>
      </c>
    </row>
    <row r="4692" spans="20:30" x14ac:dyDescent="0.2">
      <c r="T4692" s="400" t="s">
        <v>36</v>
      </c>
      <c r="U4692" s="413">
        <v>64459</v>
      </c>
      <c r="V4692" s="406">
        <v>1.01884362795658E-2</v>
      </c>
      <c r="W4692" s="406">
        <v>1.01881135379501E-2</v>
      </c>
      <c r="X4692" s="407">
        <f t="shared" si="154"/>
        <v>3.2274161569992299E-3</v>
      </c>
      <c r="Z4692" s="400" t="s">
        <v>36</v>
      </c>
      <c r="AA4692" s="413">
        <v>64459</v>
      </c>
      <c r="AB4692" s="406">
        <v>9.8355140053993841E-3</v>
      </c>
      <c r="AC4692" s="406">
        <v>9.8128485586737712E-3</v>
      </c>
      <c r="AD4692" s="407">
        <f t="shared" si="155"/>
        <v>0.22665446725612937</v>
      </c>
    </row>
    <row r="4693" spans="20:30" x14ac:dyDescent="0.2">
      <c r="T4693" s="400" t="s">
        <v>36</v>
      </c>
      <c r="U4693" s="413">
        <v>64466</v>
      </c>
      <c r="V4693" s="406">
        <v>1.01884362795658E-2</v>
      </c>
      <c r="W4693" s="406">
        <v>1.01881135379501E-2</v>
      </c>
      <c r="X4693" s="407">
        <f t="shared" si="154"/>
        <v>3.2274161569992299E-3</v>
      </c>
      <c r="Z4693" s="400" t="s">
        <v>36</v>
      </c>
      <c r="AA4693" s="413">
        <v>64466</v>
      </c>
      <c r="AB4693" s="406">
        <v>9.8336856679777547E-3</v>
      </c>
      <c r="AC4693" s="406">
        <v>9.8110640997098632E-3</v>
      </c>
      <c r="AD4693" s="407">
        <f t="shared" si="155"/>
        <v>0.22621568267891523</v>
      </c>
    </row>
    <row r="4694" spans="20:30" x14ac:dyDescent="0.2">
      <c r="T4694" s="400" t="s">
        <v>36</v>
      </c>
      <c r="U4694" s="413">
        <v>64473</v>
      </c>
      <c r="V4694" s="406">
        <v>1.01884362795658E-2</v>
      </c>
      <c r="W4694" s="406">
        <v>1.01881135379501E-2</v>
      </c>
      <c r="X4694" s="407">
        <f t="shared" si="154"/>
        <v>3.2274161569992299E-3</v>
      </c>
      <c r="Z4694" s="400" t="s">
        <v>36</v>
      </c>
      <c r="AA4694" s="413">
        <v>64473</v>
      </c>
      <c r="AB4694" s="406">
        <v>9.8318572102957195E-3</v>
      </c>
      <c r="AC4694" s="406">
        <v>9.809279683133984E-3</v>
      </c>
      <c r="AD4694" s="407">
        <f t="shared" si="155"/>
        <v>0.22577527161735458</v>
      </c>
    </row>
    <row r="4695" spans="20:30" x14ac:dyDescent="0.2">
      <c r="T4695" s="400" t="s">
        <v>36</v>
      </c>
      <c r="U4695" s="413">
        <v>64480</v>
      </c>
      <c r="V4695" s="406">
        <v>1.01884362795658E-2</v>
      </c>
      <c r="W4695" s="406">
        <v>1.01881135379501E-2</v>
      </c>
      <c r="X4695" s="407">
        <f t="shared" si="154"/>
        <v>3.2274161569992299E-3</v>
      </c>
      <c r="Z4695" s="400" t="s">
        <v>36</v>
      </c>
      <c r="AA4695" s="413">
        <v>64480</v>
      </c>
      <c r="AB4695" s="406">
        <v>9.8300286322023731E-3</v>
      </c>
      <c r="AC4695" s="406">
        <v>9.8074953089809583E-3</v>
      </c>
      <c r="AD4695" s="407">
        <f t="shared" si="155"/>
        <v>0.22533323221414839</v>
      </c>
    </row>
    <row r="4696" spans="20:30" x14ac:dyDescent="0.2">
      <c r="T4696" s="400" t="s">
        <v>36</v>
      </c>
      <c r="U4696" s="413">
        <v>64487</v>
      </c>
      <c r="V4696" s="406">
        <v>1.01884362795658E-2</v>
      </c>
      <c r="W4696" s="406">
        <v>1.01881135379501E-2</v>
      </c>
      <c r="X4696" s="407">
        <f t="shared" si="154"/>
        <v>3.2274161569992299E-3</v>
      </c>
      <c r="Z4696" s="400" t="s">
        <v>36</v>
      </c>
      <c r="AA4696" s="413">
        <v>64487</v>
      </c>
      <c r="AB4696" s="406">
        <v>9.8281999335352501E-3</v>
      </c>
      <c r="AC4696" s="406">
        <v>9.8057109772160291E-3</v>
      </c>
      <c r="AD4696" s="407">
        <f t="shared" si="155"/>
        <v>0.22488956319221057</v>
      </c>
    </row>
    <row r="4697" spans="20:30" x14ac:dyDescent="0.2">
      <c r="T4697" s="400" t="s">
        <v>36</v>
      </c>
      <c r="U4697" s="413">
        <v>64494</v>
      </c>
      <c r="V4697" s="406">
        <v>1.01884362795658E-2</v>
      </c>
      <c r="W4697" s="406">
        <v>1.01881135379501E-2</v>
      </c>
      <c r="X4697" s="407">
        <f t="shared" si="154"/>
        <v>3.2274161569992299E-3</v>
      </c>
      <c r="Z4697" s="400" t="s">
        <v>36</v>
      </c>
      <c r="AA4697" s="413">
        <v>64494</v>
      </c>
      <c r="AB4697" s="406">
        <v>9.8263711141200558E-3</v>
      </c>
      <c r="AC4697" s="406">
        <v>9.8039266878854597E-3</v>
      </c>
      <c r="AD4697" s="407">
        <f t="shared" si="155"/>
        <v>0.22444426234596165</v>
      </c>
    </row>
    <row r="4698" spans="20:30" x14ac:dyDescent="0.2">
      <c r="T4698" s="400" t="s">
        <v>36</v>
      </c>
      <c r="U4698" s="413">
        <v>64501</v>
      </c>
      <c r="V4698" s="406">
        <v>1.01884362795658E-2</v>
      </c>
      <c r="W4698" s="406">
        <v>1.01881135379501E-2</v>
      </c>
      <c r="X4698" s="407">
        <f t="shared" si="154"/>
        <v>3.2274161569992299E-3</v>
      </c>
      <c r="Z4698" s="400" t="s">
        <v>36</v>
      </c>
      <c r="AA4698" s="413">
        <v>64501</v>
      </c>
      <c r="AB4698" s="406">
        <v>9.8245421738293193E-3</v>
      </c>
      <c r="AC4698" s="406">
        <v>9.8021424409314387E-3</v>
      </c>
      <c r="AD4698" s="407">
        <f t="shared" si="155"/>
        <v>0.22399732897880609</v>
      </c>
    </row>
    <row r="4699" spans="20:30" x14ac:dyDescent="0.2">
      <c r="T4699" s="400" t="s">
        <v>36</v>
      </c>
      <c r="U4699" s="413">
        <v>64508</v>
      </c>
      <c r="V4699" s="406">
        <v>1.01884362795658E-2</v>
      </c>
      <c r="W4699" s="406">
        <v>1.01881135379501E-2</v>
      </c>
      <c r="X4699" s="407">
        <f t="shared" si="154"/>
        <v>3.2274161569992299E-3</v>
      </c>
      <c r="Z4699" s="400" t="s">
        <v>36</v>
      </c>
      <c r="AA4699" s="413">
        <v>64508</v>
      </c>
      <c r="AB4699" s="406">
        <v>9.82271311247708E-3</v>
      </c>
      <c r="AC4699" s="406">
        <v>9.8003582364001793E-3</v>
      </c>
      <c r="AD4699" s="407">
        <f t="shared" si="155"/>
        <v>0.22354876076900732</v>
      </c>
    </row>
    <row r="4700" spans="20:30" x14ac:dyDescent="0.2">
      <c r="T4700" s="400" t="s">
        <v>36</v>
      </c>
      <c r="U4700" s="413">
        <v>64515</v>
      </c>
      <c r="V4700" s="406">
        <v>1.01884362795658E-2</v>
      </c>
      <c r="W4700" s="406">
        <v>1.01881135379501E-2</v>
      </c>
      <c r="X4700" s="407">
        <f t="shared" si="154"/>
        <v>3.2274161569992299E-3</v>
      </c>
      <c r="Z4700" s="400" t="s">
        <v>36</v>
      </c>
      <c r="AA4700" s="413">
        <v>64515</v>
      </c>
      <c r="AB4700" s="406">
        <v>9.8208839299125991E-3</v>
      </c>
      <c r="AC4700" s="406">
        <v>9.7985740742802478E-3</v>
      </c>
      <c r="AD4700" s="407">
        <f t="shared" si="155"/>
        <v>0.223098556323513</v>
      </c>
    </row>
    <row r="4701" spans="20:30" x14ac:dyDescent="0.2">
      <c r="T4701" s="400" t="s">
        <v>36</v>
      </c>
      <c r="U4701" s="413">
        <v>64522</v>
      </c>
      <c r="V4701" s="406">
        <v>1.01884362795658E-2</v>
      </c>
      <c r="W4701" s="406">
        <v>1.01881135379501E-2</v>
      </c>
      <c r="X4701" s="407">
        <f t="shared" si="154"/>
        <v>3.2274161569992299E-3</v>
      </c>
      <c r="Z4701" s="400" t="s">
        <v>36</v>
      </c>
      <c r="AA4701" s="413">
        <v>64522</v>
      </c>
      <c r="AB4701" s="406">
        <v>9.8190546259849069E-3</v>
      </c>
      <c r="AC4701" s="406">
        <v>9.7967899545831957E-3</v>
      </c>
      <c r="AD4701" s="407">
        <f t="shared" si="155"/>
        <v>0.22264671401711275</v>
      </c>
    </row>
    <row r="4702" spans="20:30" x14ac:dyDescent="0.2">
      <c r="T4702" s="400" t="s">
        <v>36</v>
      </c>
      <c r="U4702" s="413">
        <v>64529</v>
      </c>
      <c r="V4702" s="406">
        <v>1.01884362795658E-2</v>
      </c>
      <c r="W4702" s="406">
        <v>1.01881135379501E-2</v>
      </c>
      <c r="X4702" s="407">
        <f t="shared" si="154"/>
        <v>3.2274161569992299E-3</v>
      </c>
      <c r="Z4702" s="400" t="s">
        <v>36</v>
      </c>
      <c r="AA4702" s="413">
        <v>64529</v>
      </c>
      <c r="AB4702" s="406">
        <v>9.8172252005082686E-3</v>
      </c>
      <c r="AC4702" s="406">
        <v>9.7950058772858176E-3</v>
      </c>
      <c r="AD4702" s="407">
        <f t="shared" si="155"/>
        <v>0.22219323222450946</v>
      </c>
    </row>
    <row r="4703" spans="20:30" x14ac:dyDescent="0.2">
      <c r="T4703" s="400" t="s">
        <v>36</v>
      </c>
      <c r="U4703" s="413">
        <v>64536</v>
      </c>
      <c r="V4703" s="406">
        <v>1.01884362795658E-2</v>
      </c>
      <c r="W4703" s="406">
        <v>1.01881135379501E-2</v>
      </c>
      <c r="X4703" s="407">
        <f t="shared" si="154"/>
        <v>3.2274161569992299E-3</v>
      </c>
      <c r="Z4703" s="400" t="s">
        <v>36</v>
      </c>
      <c r="AA4703" s="413">
        <v>64536</v>
      </c>
      <c r="AB4703" s="406">
        <v>9.8153956533434394E-3</v>
      </c>
      <c r="AC4703" s="406">
        <v>9.793221842411385E-3</v>
      </c>
      <c r="AD4703" s="407">
        <f t="shared" si="155"/>
        <v>0.22173810932054477</v>
      </c>
    </row>
    <row r="4704" spans="20:30" x14ac:dyDescent="0.2">
      <c r="T4704" s="400" t="s">
        <v>36</v>
      </c>
      <c r="U4704" s="413">
        <v>64543</v>
      </c>
      <c r="V4704" s="406">
        <v>1.01884362795658E-2</v>
      </c>
      <c r="W4704" s="406">
        <v>1.01881135379501E-2</v>
      </c>
      <c r="X4704" s="407">
        <f t="shared" si="154"/>
        <v>3.2274161569992299E-3</v>
      </c>
      <c r="Z4704" s="400" t="s">
        <v>36</v>
      </c>
      <c r="AA4704" s="413">
        <v>64543</v>
      </c>
      <c r="AB4704" s="406">
        <v>9.8135659843277268E-3</v>
      </c>
      <c r="AC4704" s="406">
        <v>9.7914378499481276E-3</v>
      </c>
      <c r="AD4704" s="407">
        <f t="shared" si="155"/>
        <v>0.22128134379599193</v>
      </c>
    </row>
    <row r="4705" spans="20:30" x14ac:dyDescent="0.2">
      <c r="T4705" s="400" t="s">
        <v>36</v>
      </c>
      <c r="U4705" s="413">
        <v>64550</v>
      </c>
      <c r="V4705" s="406">
        <v>1.01884362795658E-2</v>
      </c>
      <c r="W4705" s="406">
        <v>1.01881135379501E-2</v>
      </c>
      <c r="X4705" s="407">
        <f t="shared" si="154"/>
        <v>3.2274161569992299E-3</v>
      </c>
      <c r="Z4705" s="400" t="s">
        <v>36</v>
      </c>
      <c r="AA4705" s="413">
        <v>64550</v>
      </c>
      <c r="AB4705" s="406">
        <v>9.8117361932987864E-3</v>
      </c>
      <c r="AC4705" s="406">
        <v>9.7896538999078259E-3</v>
      </c>
      <c r="AD4705" s="407">
        <f t="shared" si="155"/>
        <v>0.22082293390960489</v>
      </c>
    </row>
    <row r="4706" spans="20:30" x14ac:dyDescent="0.2">
      <c r="T4706" s="400" t="s">
        <v>36</v>
      </c>
      <c r="U4706" s="413">
        <v>64557</v>
      </c>
      <c r="V4706" s="406">
        <v>1.01884362795658E-2</v>
      </c>
      <c r="W4706" s="406">
        <v>1.01881135379501E-2</v>
      </c>
      <c r="X4706" s="407">
        <f t="shared" si="154"/>
        <v>3.2274161569992299E-3</v>
      </c>
      <c r="Z4706" s="400" t="s">
        <v>36</v>
      </c>
      <c r="AA4706" s="413">
        <v>64557</v>
      </c>
      <c r="AB4706" s="406">
        <v>9.8099062801056455E-3</v>
      </c>
      <c r="AC4706" s="406">
        <v>9.7878699922788193E-3</v>
      </c>
      <c r="AD4706" s="407">
        <f t="shared" si="155"/>
        <v>0.22036287826826192</v>
      </c>
    </row>
    <row r="4707" spans="20:30" x14ac:dyDescent="0.2">
      <c r="T4707" s="400" t="s">
        <v>36</v>
      </c>
      <c r="U4707" s="413">
        <v>64564</v>
      </c>
      <c r="V4707" s="406">
        <v>1.01884362795658E-2</v>
      </c>
      <c r="W4707" s="406">
        <v>1.01881135379501E-2</v>
      </c>
      <c r="X4707" s="407">
        <f t="shared" si="154"/>
        <v>3.2274161569992299E-3</v>
      </c>
      <c r="Z4707" s="400" t="s">
        <v>36</v>
      </c>
      <c r="AA4707" s="413">
        <v>64564</v>
      </c>
      <c r="AB4707" s="406">
        <v>9.808076244574181E-3</v>
      </c>
      <c r="AC4707" s="406">
        <v>9.7860861270727215E-3</v>
      </c>
      <c r="AD4707" s="407">
        <f t="shared" si="155"/>
        <v>0.21990117501459461</v>
      </c>
    </row>
    <row r="4708" spans="20:30" x14ac:dyDescent="0.2">
      <c r="T4708" s="400" t="s">
        <v>36</v>
      </c>
      <c r="U4708" s="413">
        <v>64571</v>
      </c>
      <c r="V4708" s="406">
        <v>1.01884362795658E-2</v>
      </c>
      <c r="W4708" s="406">
        <v>1.01881135379501E-2</v>
      </c>
      <c r="X4708" s="407">
        <f t="shared" si="154"/>
        <v>3.2274161569992299E-3</v>
      </c>
      <c r="Z4708" s="400" t="s">
        <v>36</v>
      </c>
      <c r="AA4708" s="413">
        <v>64571</v>
      </c>
      <c r="AB4708" s="406">
        <v>9.806246086541931E-3</v>
      </c>
      <c r="AC4708" s="406">
        <v>9.7843023042895917E-3</v>
      </c>
      <c r="AD4708" s="407">
        <f t="shared" si="155"/>
        <v>0.21943782252339256</v>
      </c>
    </row>
    <row r="4709" spans="20:30" x14ac:dyDescent="0.2">
      <c r="T4709" s="400" t="s">
        <v>36</v>
      </c>
      <c r="U4709" s="413">
        <v>64578</v>
      </c>
      <c r="V4709" s="406">
        <v>1.01884362795658E-2</v>
      </c>
      <c r="W4709" s="406">
        <v>1.01881135379501E-2</v>
      </c>
      <c r="X4709" s="407">
        <f t="shared" si="154"/>
        <v>3.2274161569992299E-3</v>
      </c>
      <c r="Z4709" s="400" t="s">
        <v>36</v>
      </c>
      <c r="AA4709" s="413">
        <v>64578</v>
      </c>
      <c r="AB4709" s="406">
        <v>9.8044158058810255E-3</v>
      </c>
      <c r="AC4709" s="406">
        <v>9.7825185239292668E-3</v>
      </c>
      <c r="AD4709" s="407">
        <f t="shared" si="155"/>
        <v>0.21897281951758704</v>
      </c>
    </row>
    <row r="4710" spans="20:30" x14ac:dyDescent="0.2">
      <c r="T4710" s="400" t="s">
        <v>36</v>
      </c>
      <c r="U4710" s="413">
        <v>64585</v>
      </c>
      <c r="V4710" s="406">
        <v>1.01884362795658E-2</v>
      </c>
      <c r="W4710" s="406">
        <v>1.01881135379501E-2</v>
      </c>
      <c r="X4710" s="407">
        <f t="shared" si="154"/>
        <v>3.2274161569992299E-3</v>
      </c>
      <c r="Z4710" s="400" t="s">
        <v>36</v>
      </c>
      <c r="AA4710" s="413">
        <v>64585</v>
      </c>
      <c r="AB4710" s="406">
        <v>9.8025854024059011E-3</v>
      </c>
      <c r="AC4710" s="406">
        <v>9.7807347860035254E-3</v>
      </c>
      <c r="AD4710" s="407">
        <f t="shared" si="155"/>
        <v>0.21850616402375664</v>
      </c>
    </row>
    <row r="4711" spans="20:30" x14ac:dyDescent="0.2">
      <c r="T4711" s="400" t="s">
        <v>36</v>
      </c>
      <c r="U4711" s="413">
        <v>64592</v>
      </c>
      <c r="V4711" s="406">
        <v>1.01884362795658E-2</v>
      </c>
      <c r="W4711" s="406">
        <v>1.01881135379501E-2</v>
      </c>
      <c r="X4711" s="407">
        <f t="shared" si="154"/>
        <v>3.2274161569992299E-3</v>
      </c>
      <c r="Z4711" s="400" t="s">
        <v>36</v>
      </c>
      <c r="AA4711" s="413">
        <v>64592</v>
      </c>
      <c r="AB4711" s="406">
        <v>9.8007548759423777E-3</v>
      </c>
      <c r="AC4711" s="406">
        <v>9.7789510905007121E-3</v>
      </c>
      <c r="AD4711" s="407">
        <f t="shared" si="155"/>
        <v>0.21803785441665627</v>
      </c>
    </row>
    <row r="4712" spans="20:30" x14ac:dyDescent="0.2">
      <c r="T4712" s="400" t="s">
        <v>36</v>
      </c>
      <c r="U4712" s="413">
        <v>64599</v>
      </c>
      <c r="V4712" s="406">
        <v>1.01884362795658E-2</v>
      </c>
      <c r="W4712" s="406">
        <v>1.01881135379501E-2</v>
      </c>
      <c r="X4712" s="407">
        <f t="shared" si="154"/>
        <v>3.2274161569992299E-3</v>
      </c>
      <c r="Z4712" s="400" t="s">
        <v>36</v>
      </c>
      <c r="AA4712" s="413">
        <v>64599</v>
      </c>
      <c r="AB4712" s="406">
        <v>9.7989242263627572E-3</v>
      </c>
      <c r="AC4712" s="406">
        <v>9.777167437397611E-3</v>
      </c>
      <c r="AD4712" s="407">
        <f t="shared" si="155"/>
        <v>0.21756788965146198</v>
      </c>
    </row>
    <row r="4713" spans="20:30" x14ac:dyDescent="0.2">
      <c r="T4713" s="400" t="s">
        <v>36</v>
      </c>
      <c r="U4713" s="413">
        <v>64606</v>
      </c>
      <c r="V4713" s="406">
        <v>1.01884362795658E-2</v>
      </c>
      <c r="W4713" s="406">
        <v>1.01881135379501E-2</v>
      </c>
      <c r="X4713" s="407">
        <f t="shared" si="154"/>
        <v>3.2274161569992299E-3</v>
      </c>
      <c r="Z4713" s="400" t="s">
        <v>36</v>
      </c>
      <c r="AA4713" s="413">
        <v>64606</v>
      </c>
      <c r="AB4713" s="406">
        <v>9.7970934534929686E-3</v>
      </c>
      <c r="AC4713" s="406">
        <v>9.775383826763932E-3</v>
      </c>
      <c r="AD4713" s="407">
        <f t="shared" si="155"/>
        <v>0.21709626729036688</v>
      </c>
    </row>
    <row r="4714" spans="20:30" x14ac:dyDescent="0.2">
      <c r="T4714" s="400" t="s">
        <v>36</v>
      </c>
      <c r="U4714" s="413">
        <v>64613</v>
      </c>
      <c r="V4714" s="406">
        <v>1.01884362795658E-2</v>
      </c>
      <c r="W4714" s="406">
        <v>1.01881135379501E-2</v>
      </c>
      <c r="X4714" s="407">
        <f t="shared" si="154"/>
        <v>3.2274161569992299E-3</v>
      </c>
      <c r="Z4714" s="400" t="s">
        <v>36</v>
      </c>
      <c r="AA4714" s="413">
        <v>64613</v>
      </c>
      <c r="AB4714" s="406">
        <v>9.7952625571819316E-3</v>
      </c>
      <c r="AC4714" s="406">
        <v>9.7736002585298628E-3</v>
      </c>
      <c r="AD4714" s="407">
        <f t="shared" si="155"/>
        <v>0.2166229865206877</v>
      </c>
    </row>
    <row r="4715" spans="20:30" x14ac:dyDescent="0.2">
      <c r="T4715" s="400" t="s">
        <v>36</v>
      </c>
      <c r="U4715" s="413">
        <v>64620</v>
      </c>
      <c r="V4715" s="406">
        <v>1.01884362795658E-2</v>
      </c>
      <c r="W4715" s="406">
        <v>1.01881135379501E-2</v>
      </c>
      <c r="X4715" s="407">
        <f t="shared" si="154"/>
        <v>3.2274161569992299E-3</v>
      </c>
      <c r="Z4715" s="400" t="s">
        <v>36</v>
      </c>
      <c r="AA4715" s="413">
        <v>64620</v>
      </c>
      <c r="AB4715" s="406">
        <v>9.7934315372440808E-3</v>
      </c>
      <c r="AC4715" s="406">
        <v>9.7718167327420068E-3</v>
      </c>
      <c r="AD4715" s="407">
        <f t="shared" si="155"/>
        <v>0.21614804502073995</v>
      </c>
    </row>
    <row r="4716" spans="20:30" x14ac:dyDescent="0.2">
      <c r="T4716" s="400" t="s">
        <v>36</v>
      </c>
      <c r="U4716" s="413">
        <v>64627</v>
      </c>
      <c r="V4716" s="406">
        <v>1.01884362795658E-2</v>
      </c>
      <c r="W4716" s="406">
        <v>1.01881135379501E-2</v>
      </c>
      <c r="X4716" s="407">
        <f t="shared" si="154"/>
        <v>3.2274161569992299E-3</v>
      </c>
      <c r="Z4716" s="400" t="s">
        <v>36</v>
      </c>
      <c r="AA4716" s="413">
        <v>64627</v>
      </c>
      <c r="AB4716" s="406">
        <v>9.7916003935516645E-3</v>
      </c>
      <c r="AC4716" s="406">
        <v>9.7700332493770997E-3</v>
      </c>
      <c r="AD4716" s="407">
        <f t="shared" si="155"/>
        <v>0.21567144174564762</v>
      </c>
    </row>
    <row r="4717" spans="20:30" x14ac:dyDescent="0.2">
      <c r="T4717" s="400" t="s">
        <v>36</v>
      </c>
      <c r="U4717" s="413">
        <v>64634</v>
      </c>
      <c r="V4717" s="406">
        <v>1.01884362795658E-2</v>
      </c>
      <c r="W4717" s="406">
        <v>1.01881135379501E-2</v>
      </c>
      <c r="X4717" s="407">
        <f t="shared" si="154"/>
        <v>3.2274161569992299E-3</v>
      </c>
      <c r="Z4717" s="400" t="s">
        <v>36</v>
      </c>
      <c r="AA4717" s="413">
        <v>64634</v>
      </c>
      <c r="AB4717" s="406">
        <v>9.7897691259190029E-3</v>
      </c>
      <c r="AC4717" s="406">
        <v>9.7682498084468092E-3</v>
      </c>
      <c r="AD4717" s="407">
        <f t="shared" si="155"/>
        <v>0.21519317472193725</v>
      </c>
    </row>
    <row r="4718" spans="20:30" x14ac:dyDescent="0.2">
      <c r="T4718" s="400" t="s">
        <v>36</v>
      </c>
      <c r="U4718" s="413">
        <v>64641</v>
      </c>
      <c r="V4718" s="406">
        <v>1.01884362795658E-2</v>
      </c>
      <c r="W4718" s="406">
        <v>1.01881135379501E-2</v>
      </c>
      <c r="X4718" s="407">
        <f t="shared" si="154"/>
        <v>3.2274161569992299E-3</v>
      </c>
      <c r="Z4718" s="400" t="s">
        <v>36</v>
      </c>
      <c r="AA4718" s="413">
        <v>64641</v>
      </c>
      <c r="AB4718" s="406">
        <v>9.7879377342182314E-3</v>
      </c>
      <c r="AC4718" s="406">
        <v>9.7664664099741828E-3</v>
      </c>
      <c r="AD4718" s="407">
        <f t="shared" si="155"/>
        <v>0.21471324244048615</v>
      </c>
    </row>
    <row r="4719" spans="20:30" x14ac:dyDescent="0.2">
      <c r="T4719" s="400" t="s">
        <v>36</v>
      </c>
      <c r="U4719" s="413">
        <v>64648</v>
      </c>
      <c r="V4719" s="406">
        <v>1.01884362795658E-2</v>
      </c>
      <c r="W4719" s="406">
        <v>1.01881135379501E-2</v>
      </c>
      <c r="X4719" s="407">
        <f t="shared" si="154"/>
        <v>3.2274161569992299E-3</v>
      </c>
      <c r="Z4719" s="400" t="s">
        <v>36</v>
      </c>
      <c r="AA4719" s="413">
        <v>64648</v>
      </c>
      <c r="AB4719" s="406">
        <v>9.786106218252176E-3</v>
      </c>
      <c r="AC4719" s="406">
        <v>9.764683053901357E-3</v>
      </c>
      <c r="AD4719" s="407">
        <f t="shared" si="155"/>
        <v>0.21423164350818993</v>
      </c>
    </row>
    <row r="4720" spans="20:30" x14ac:dyDescent="0.2">
      <c r="T4720" s="400" t="s">
        <v>36</v>
      </c>
      <c r="U4720" s="413">
        <v>64655</v>
      </c>
      <c r="V4720" s="406">
        <v>1.01884362795658E-2</v>
      </c>
      <c r="W4720" s="406">
        <v>1.01881135379501E-2</v>
      </c>
      <c r="X4720" s="407">
        <f t="shared" si="154"/>
        <v>3.2274161569992299E-3</v>
      </c>
      <c r="Z4720" s="400" t="s">
        <v>36</v>
      </c>
      <c r="AA4720" s="413">
        <v>64655</v>
      </c>
      <c r="AB4720" s="406">
        <v>9.7689806746841992E-3</v>
      </c>
      <c r="AC4720" s="406">
        <v>9.7476392483124563E-3</v>
      </c>
      <c r="AD4720" s="407">
        <f t="shared" si="155"/>
        <v>0.21341426371742842</v>
      </c>
    </row>
    <row r="4721" spans="20:41" x14ac:dyDescent="0.2">
      <c r="T4721" s="405" t="s">
        <v>36</v>
      </c>
      <c r="U4721" s="414">
        <v>64662</v>
      </c>
      <c r="V4721" s="408">
        <v>1.01884362795658E-2</v>
      </c>
      <c r="W4721" s="408">
        <v>1.01881135379501E-2</v>
      </c>
      <c r="X4721" s="409">
        <f t="shared" si="154"/>
        <v>3.2274161569992299E-3</v>
      </c>
      <c r="Z4721" s="405" t="s">
        <v>36</v>
      </c>
      <c r="AA4721" s="414">
        <v>64662</v>
      </c>
      <c r="AB4721" s="408">
        <v>9.7557148271158918E-3</v>
      </c>
      <c r="AC4721" s="408">
        <v>9.734446751977141E-3</v>
      </c>
      <c r="AD4721" s="409">
        <f t="shared" si="155"/>
        <v>0.21268075138750758</v>
      </c>
    </row>
    <row r="4722" spans="20:41" x14ac:dyDescent="0.2">
      <c r="U4722" s="396"/>
      <c r="V4722" s="397"/>
      <c r="W4722" s="397"/>
      <c r="X4722" s="399"/>
    </row>
    <row r="4723" spans="20:41" x14ac:dyDescent="0.2">
      <c r="U4723" s="396"/>
      <c r="V4723" s="397"/>
      <c r="W4723" s="415" t="s">
        <v>195</v>
      </c>
      <c r="X4723" s="416">
        <f>IF(ABS(MAX(X7:X4721))&gt;ABS(MIN(X7:X4721)),MAX(X7:X4721),MIN(X7:X4721))</f>
        <v>-1.142341186775274</v>
      </c>
      <c r="AN4723" s="415" t="s">
        <v>196</v>
      </c>
      <c r="AO4723" s="416">
        <f>IF(ABS(MAX(AD7:AD4721))&gt;ABS(MIN(AD7:AD4721)),MAX(AD7:AD4721),MIN(AD7:AD4721))</f>
        <v>-1.7489604519788786</v>
      </c>
    </row>
    <row r="4724" spans="20:41" x14ac:dyDescent="0.2">
      <c r="U4724" s="396"/>
      <c r="V4724" s="397"/>
    </row>
    <row r="4725" spans="20:41" x14ac:dyDescent="0.2">
      <c r="U4725" s="396"/>
      <c r="V4725" s="397"/>
      <c r="W4725" s="397"/>
      <c r="X4725" s="399"/>
    </row>
    <row r="4726" spans="20:41" x14ac:dyDescent="0.2">
      <c r="U4726" s="396"/>
      <c r="V4726" s="397"/>
      <c r="W4726" s="397"/>
      <c r="X4726" s="399"/>
    </row>
    <row r="4727" spans="20:41" x14ac:dyDescent="0.2">
      <c r="U4727" s="396"/>
      <c r="V4727" s="397"/>
      <c r="W4727" s="397"/>
      <c r="X4727" s="399"/>
    </row>
    <row r="4728" spans="20:41" x14ac:dyDescent="0.2">
      <c r="U4728" s="396"/>
      <c r="V4728" s="397"/>
      <c r="W4728" s="397"/>
      <c r="X4728" s="399"/>
    </row>
    <row r="4729" spans="20:41" x14ac:dyDescent="0.2">
      <c r="U4729" s="396"/>
      <c r="V4729" s="397"/>
      <c r="W4729" s="397"/>
      <c r="X4729" s="399"/>
    </row>
    <row r="4730" spans="20:41" x14ac:dyDescent="0.2">
      <c r="U4730" s="396"/>
      <c r="V4730" s="397"/>
      <c r="W4730" s="397"/>
      <c r="X4730" s="399"/>
    </row>
    <row r="4731" spans="20:41" x14ac:dyDescent="0.2">
      <c r="U4731" s="396"/>
      <c r="V4731" s="397"/>
      <c r="W4731" s="397"/>
      <c r="X4731" s="399"/>
    </row>
    <row r="4732" spans="20:41" x14ac:dyDescent="0.2">
      <c r="U4732" s="396"/>
      <c r="V4732" s="397"/>
      <c r="W4732" s="397"/>
      <c r="X4732" s="399"/>
    </row>
    <row r="4733" spans="20:41" x14ac:dyDescent="0.2">
      <c r="U4733" s="396"/>
      <c r="V4733" s="397"/>
      <c r="W4733" s="397"/>
      <c r="X4733" s="399"/>
    </row>
    <row r="4734" spans="20:41" x14ac:dyDescent="0.2">
      <c r="U4734" s="396"/>
      <c r="V4734" s="397"/>
      <c r="W4734" s="397"/>
      <c r="X4734" s="399"/>
    </row>
    <row r="4735" spans="20:41" x14ac:dyDescent="0.2">
      <c r="U4735" s="396"/>
      <c r="V4735" s="397"/>
      <c r="W4735" s="397"/>
      <c r="X4735" s="399"/>
    </row>
    <row r="4736" spans="20:41" x14ac:dyDescent="0.2">
      <c r="U4736" s="396"/>
      <c r="V4736" s="397"/>
      <c r="W4736" s="397"/>
      <c r="X4736" s="399"/>
    </row>
    <row r="4737" spans="21:24" x14ac:dyDescent="0.2">
      <c r="U4737" s="396"/>
      <c r="V4737" s="397"/>
      <c r="W4737" s="397"/>
      <c r="X4737" s="399"/>
    </row>
    <row r="4738" spans="21:24" x14ac:dyDescent="0.2">
      <c r="U4738" s="396"/>
      <c r="V4738" s="397"/>
      <c r="W4738" s="397"/>
      <c r="X4738" s="399"/>
    </row>
    <row r="4739" spans="21:24" x14ac:dyDescent="0.2">
      <c r="U4739" s="396"/>
      <c r="V4739" s="397"/>
      <c r="W4739" s="397"/>
      <c r="X4739" s="399"/>
    </row>
    <row r="4740" spans="21:24" x14ac:dyDescent="0.2">
      <c r="U4740" s="396"/>
      <c r="V4740" s="397"/>
      <c r="W4740" s="397"/>
      <c r="X4740" s="399"/>
    </row>
    <row r="4741" spans="21:24" x14ac:dyDescent="0.2">
      <c r="U4741" s="396"/>
      <c r="V4741" s="397"/>
      <c r="W4741" s="397"/>
      <c r="X4741" s="399"/>
    </row>
    <row r="4742" spans="21:24" x14ac:dyDescent="0.2">
      <c r="U4742" s="396"/>
      <c r="V4742" s="397"/>
      <c r="W4742" s="397"/>
      <c r="X4742" s="399"/>
    </row>
    <row r="4743" spans="21:24" x14ac:dyDescent="0.2">
      <c r="U4743" s="396"/>
      <c r="V4743" s="397"/>
      <c r="W4743" s="397"/>
      <c r="X4743" s="399"/>
    </row>
    <row r="4744" spans="21:24" x14ac:dyDescent="0.2">
      <c r="U4744" s="396"/>
      <c r="V4744" s="397"/>
      <c r="W4744" s="397"/>
      <c r="X4744" s="399"/>
    </row>
    <row r="4745" spans="21:24" x14ac:dyDescent="0.2">
      <c r="U4745" s="396"/>
      <c r="V4745" s="397"/>
      <c r="W4745" s="397"/>
      <c r="X4745" s="399"/>
    </row>
    <row r="4746" spans="21:24" x14ac:dyDescent="0.2">
      <c r="U4746" s="396"/>
      <c r="V4746" s="397"/>
      <c r="W4746" s="397"/>
      <c r="X4746" s="399"/>
    </row>
    <row r="4747" spans="21:24" x14ac:dyDescent="0.2">
      <c r="U4747" s="396"/>
      <c r="V4747" s="397"/>
      <c r="W4747" s="397"/>
      <c r="X4747" s="399"/>
    </row>
    <row r="4748" spans="21:24" x14ac:dyDescent="0.2">
      <c r="U4748" s="396"/>
      <c r="V4748" s="397"/>
      <c r="W4748" s="397"/>
      <c r="X4748" s="399"/>
    </row>
    <row r="4749" spans="21:24" x14ac:dyDescent="0.2">
      <c r="U4749" s="396"/>
      <c r="V4749" s="397"/>
      <c r="W4749" s="397"/>
      <c r="X4749" s="399"/>
    </row>
    <row r="4750" spans="21:24" x14ac:dyDescent="0.2">
      <c r="U4750" s="396"/>
      <c r="V4750" s="397"/>
      <c r="W4750" s="397"/>
      <c r="X4750" s="399"/>
    </row>
    <row r="4751" spans="21:24" x14ac:dyDescent="0.2">
      <c r="U4751" s="396"/>
      <c r="V4751" s="397"/>
      <c r="W4751" s="397"/>
      <c r="X4751" s="399"/>
    </row>
    <row r="4752" spans="21:24" x14ac:dyDescent="0.2">
      <c r="U4752" s="396"/>
      <c r="V4752" s="397"/>
      <c r="W4752" s="397"/>
      <c r="X4752" s="399"/>
    </row>
    <row r="4753" spans="21:24" x14ac:dyDescent="0.2">
      <c r="U4753" s="396"/>
      <c r="V4753" s="397"/>
      <c r="W4753" s="397"/>
      <c r="X4753" s="399"/>
    </row>
    <row r="4754" spans="21:24" x14ac:dyDescent="0.2">
      <c r="U4754" s="396"/>
      <c r="V4754" s="397"/>
      <c r="W4754" s="397"/>
      <c r="X4754" s="399"/>
    </row>
    <row r="4755" spans="21:24" x14ac:dyDescent="0.2">
      <c r="U4755" s="396"/>
      <c r="V4755" s="397"/>
      <c r="W4755" s="397"/>
      <c r="X4755" s="399"/>
    </row>
    <row r="4756" spans="21:24" x14ac:dyDescent="0.2">
      <c r="U4756" s="396"/>
      <c r="V4756" s="397"/>
      <c r="W4756" s="397"/>
      <c r="X4756" s="399"/>
    </row>
    <row r="4757" spans="21:24" x14ac:dyDescent="0.2">
      <c r="U4757" s="396"/>
      <c r="V4757" s="397"/>
      <c r="W4757" s="397"/>
      <c r="X4757" s="399"/>
    </row>
    <row r="4758" spans="21:24" x14ac:dyDescent="0.2">
      <c r="U4758" s="396"/>
      <c r="V4758" s="397"/>
      <c r="W4758" s="397"/>
      <c r="X4758" s="399"/>
    </row>
    <row r="4759" spans="21:24" x14ac:dyDescent="0.2">
      <c r="U4759" s="396"/>
      <c r="V4759" s="397"/>
      <c r="W4759" s="397"/>
      <c r="X4759" s="399"/>
    </row>
    <row r="4760" spans="21:24" x14ac:dyDescent="0.2">
      <c r="U4760" s="396"/>
      <c r="V4760" s="397"/>
      <c r="W4760" s="397"/>
      <c r="X4760" s="399"/>
    </row>
    <row r="4761" spans="21:24" x14ac:dyDescent="0.2">
      <c r="U4761" s="396"/>
      <c r="V4761" s="397"/>
      <c r="W4761" s="397"/>
      <c r="X4761" s="399"/>
    </row>
    <row r="4762" spans="21:24" x14ac:dyDescent="0.2">
      <c r="U4762" s="396"/>
      <c r="V4762" s="397"/>
      <c r="W4762" s="397"/>
      <c r="X4762" s="399"/>
    </row>
    <row r="4763" spans="21:24" x14ac:dyDescent="0.2">
      <c r="U4763" s="396"/>
      <c r="V4763" s="397"/>
      <c r="W4763" s="397"/>
      <c r="X4763" s="399"/>
    </row>
    <row r="4764" spans="21:24" x14ac:dyDescent="0.2">
      <c r="U4764" s="396"/>
      <c r="V4764" s="397"/>
      <c r="W4764" s="397"/>
      <c r="X4764" s="399"/>
    </row>
    <row r="4765" spans="21:24" x14ac:dyDescent="0.2">
      <c r="U4765" s="396"/>
      <c r="V4765" s="397"/>
      <c r="W4765" s="397"/>
      <c r="X4765" s="399"/>
    </row>
    <row r="4766" spans="21:24" x14ac:dyDescent="0.2">
      <c r="U4766" s="396"/>
      <c r="V4766" s="397"/>
      <c r="W4766" s="397"/>
      <c r="X4766" s="399"/>
    </row>
    <row r="4767" spans="21:24" x14ac:dyDescent="0.2">
      <c r="U4767" s="396"/>
      <c r="V4767" s="397"/>
      <c r="W4767" s="397"/>
      <c r="X4767" s="399"/>
    </row>
    <row r="4768" spans="21:24" x14ac:dyDescent="0.2">
      <c r="U4768" s="396"/>
      <c r="V4768" s="397"/>
      <c r="W4768" s="397"/>
      <c r="X4768" s="399"/>
    </row>
    <row r="4769" spans="21:24" x14ac:dyDescent="0.2">
      <c r="U4769" s="396"/>
      <c r="V4769" s="397"/>
      <c r="W4769" s="397"/>
      <c r="X4769" s="399"/>
    </row>
    <row r="4770" spans="21:24" x14ac:dyDescent="0.2">
      <c r="U4770" s="396"/>
      <c r="V4770" s="397"/>
      <c r="W4770" s="397"/>
      <c r="X4770" s="399"/>
    </row>
    <row r="4771" spans="21:24" x14ac:dyDescent="0.2">
      <c r="U4771" s="396"/>
      <c r="V4771" s="397"/>
      <c r="W4771" s="397"/>
      <c r="X4771" s="399"/>
    </row>
    <row r="4772" spans="21:24" x14ac:dyDescent="0.2">
      <c r="U4772" s="396"/>
      <c r="V4772" s="397"/>
      <c r="W4772" s="397"/>
      <c r="X4772" s="399"/>
    </row>
    <row r="4773" spans="21:24" x14ac:dyDescent="0.2">
      <c r="U4773" s="396"/>
      <c r="V4773" s="397"/>
      <c r="W4773" s="397"/>
      <c r="X4773" s="399"/>
    </row>
    <row r="4774" spans="21:24" x14ac:dyDescent="0.2">
      <c r="U4774" s="396"/>
      <c r="V4774" s="397"/>
      <c r="W4774" s="397"/>
      <c r="X4774" s="399"/>
    </row>
    <row r="4775" spans="21:24" x14ac:dyDescent="0.2">
      <c r="U4775" s="396"/>
      <c r="V4775" s="397"/>
      <c r="W4775" s="397"/>
      <c r="X4775" s="399"/>
    </row>
    <row r="4776" spans="21:24" x14ac:dyDescent="0.2">
      <c r="U4776" s="396"/>
      <c r="V4776" s="397"/>
      <c r="W4776" s="397"/>
      <c r="X4776" s="399"/>
    </row>
    <row r="4777" spans="21:24" x14ac:dyDescent="0.2">
      <c r="U4777" s="396"/>
      <c r="V4777" s="397"/>
      <c r="W4777" s="397"/>
      <c r="X4777" s="399"/>
    </row>
    <row r="4778" spans="21:24" x14ac:dyDescent="0.2">
      <c r="U4778" s="396"/>
      <c r="V4778" s="397"/>
      <c r="W4778" s="397"/>
      <c r="X4778" s="399"/>
    </row>
    <row r="4779" spans="21:24" x14ac:dyDescent="0.2">
      <c r="U4779" s="396"/>
      <c r="V4779" s="397"/>
      <c r="W4779" s="397"/>
      <c r="X4779" s="399"/>
    </row>
    <row r="4780" spans="21:24" x14ac:dyDescent="0.2">
      <c r="U4780" s="396"/>
      <c r="V4780" s="397"/>
      <c r="W4780" s="397"/>
      <c r="X4780" s="399"/>
    </row>
    <row r="4781" spans="21:24" x14ac:dyDescent="0.2">
      <c r="U4781" s="396"/>
      <c r="V4781" s="397"/>
      <c r="W4781" s="397"/>
      <c r="X4781" s="399"/>
    </row>
    <row r="4782" spans="21:24" x14ac:dyDescent="0.2">
      <c r="U4782" s="396"/>
      <c r="V4782" s="397"/>
      <c r="W4782" s="397"/>
      <c r="X4782" s="399"/>
    </row>
    <row r="4783" spans="21:24" x14ac:dyDescent="0.2">
      <c r="U4783" s="396"/>
      <c r="V4783" s="397"/>
      <c r="W4783" s="397"/>
      <c r="X4783" s="399"/>
    </row>
    <row r="4784" spans="21:24" x14ac:dyDescent="0.2">
      <c r="U4784" s="396"/>
      <c r="V4784" s="397"/>
      <c r="W4784" s="397"/>
      <c r="X4784" s="399"/>
    </row>
    <row r="4785" spans="21:24" x14ac:dyDescent="0.2">
      <c r="U4785" s="396"/>
      <c r="V4785" s="397"/>
      <c r="W4785" s="397"/>
      <c r="X4785" s="399"/>
    </row>
    <row r="4786" spans="21:24" x14ac:dyDescent="0.2">
      <c r="U4786" s="396"/>
      <c r="V4786" s="397"/>
      <c r="W4786" s="397"/>
      <c r="X4786" s="399"/>
    </row>
    <row r="4787" spans="21:24" x14ac:dyDescent="0.2">
      <c r="U4787" s="396"/>
      <c r="V4787" s="397"/>
      <c r="W4787" s="397"/>
      <c r="X4787" s="399"/>
    </row>
    <row r="4788" spans="21:24" x14ac:dyDescent="0.2">
      <c r="U4788" s="396"/>
      <c r="V4788" s="397"/>
      <c r="W4788" s="397"/>
      <c r="X4788" s="399"/>
    </row>
    <row r="4789" spans="21:24" x14ac:dyDescent="0.2">
      <c r="U4789" s="396"/>
      <c r="V4789" s="397"/>
      <c r="W4789" s="397"/>
      <c r="X4789" s="399"/>
    </row>
    <row r="4790" spans="21:24" x14ac:dyDescent="0.2">
      <c r="U4790" s="396"/>
      <c r="V4790" s="397"/>
      <c r="W4790" s="397"/>
      <c r="X4790" s="399"/>
    </row>
    <row r="4791" spans="21:24" x14ac:dyDescent="0.2">
      <c r="U4791" s="396"/>
      <c r="V4791" s="397"/>
      <c r="W4791" s="397"/>
      <c r="X4791" s="399"/>
    </row>
    <row r="4792" spans="21:24" x14ac:dyDescent="0.2">
      <c r="U4792" s="396"/>
      <c r="V4792" s="397"/>
      <c r="W4792" s="397"/>
      <c r="X4792" s="399"/>
    </row>
    <row r="4793" spans="21:24" x14ac:dyDescent="0.2">
      <c r="U4793" s="396"/>
      <c r="V4793" s="397"/>
      <c r="W4793" s="397"/>
      <c r="X4793" s="399"/>
    </row>
    <row r="4794" spans="21:24" x14ac:dyDescent="0.2">
      <c r="U4794" s="396"/>
      <c r="V4794" s="397"/>
      <c r="W4794" s="397"/>
      <c r="X4794" s="399"/>
    </row>
    <row r="4795" spans="21:24" x14ac:dyDescent="0.2">
      <c r="U4795" s="396"/>
      <c r="V4795" s="397"/>
      <c r="W4795" s="397"/>
      <c r="X4795" s="399"/>
    </row>
    <row r="4796" spans="21:24" x14ac:dyDescent="0.2">
      <c r="U4796" s="396"/>
      <c r="V4796" s="397"/>
      <c r="W4796" s="397"/>
      <c r="X4796" s="399"/>
    </row>
    <row r="4797" spans="21:24" x14ac:dyDescent="0.2">
      <c r="U4797" s="396"/>
      <c r="V4797" s="397"/>
      <c r="W4797" s="397"/>
      <c r="X4797" s="399"/>
    </row>
    <row r="4798" spans="21:24" x14ac:dyDescent="0.2">
      <c r="U4798" s="396"/>
      <c r="V4798" s="397"/>
      <c r="W4798" s="397"/>
      <c r="X4798" s="399"/>
    </row>
    <row r="4799" spans="21:24" x14ac:dyDescent="0.2">
      <c r="U4799" s="396"/>
      <c r="V4799" s="397"/>
      <c r="W4799" s="397"/>
      <c r="X4799" s="399"/>
    </row>
    <row r="4800" spans="21:24" x14ac:dyDescent="0.2">
      <c r="U4800" s="396"/>
      <c r="V4800" s="397"/>
      <c r="W4800" s="397"/>
      <c r="X4800" s="399"/>
    </row>
    <row r="4801" spans="21:24" x14ac:dyDescent="0.2">
      <c r="U4801" s="396"/>
      <c r="V4801" s="397"/>
      <c r="W4801" s="397"/>
      <c r="X4801" s="399"/>
    </row>
    <row r="4802" spans="21:24" x14ac:dyDescent="0.2">
      <c r="U4802" s="396"/>
      <c r="V4802" s="397"/>
      <c r="W4802" s="397"/>
      <c r="X4802" s="399"/>
    </row>
    <row r="4803" spans="21:24" x14ac:dyDescent="0.2">
      <c r="U4803" s="396"/>
      <c r="V4803" s="397"/>
      <c r="W4803" s="397"/>
      <c r="X4803" s="399"/>
    </row>
    <row r="4804" spans="21:24" x14ac:dyDescent="0.2">
      <c r="U4804" s="396"/>
      <c r="V4804" s="397"/>
      <c r="W4804" s="397"/>
      <c r="X4804" s="399"/>
    </row>
    <row r="4805" spans="21:24" x14ac:dyDescent="0.2">
      <c r="U4805" s="396"/>
      <c r="V4805" s="397"/>
      <c r="W4805" s="397"/>
      <c r="X4805" s="399"/>
    </row>
    <row r="4806" spans="21:24" x14ac:dyDescent="0.2">
      <c r="U4806" s="396"/>
      <c r="V4806" s="397"/>
      <c r="W4806" s="397"/>
      <c r="X4806" s="399"/>
    </row>
    <row r="4807" spans="21:24" x14ac:dyDescent="0.2">
      <c r="U4807" s="396"/>
      <c r="V4807" s="397"/>
      <c r="W4807" s="397"/>
      <c r="X4807" s="399"/>
    </row>
    <row r="4808" spans="21:24" x14ac:dyDescent="0.2">
      <c r="U4808" s="396"/>
      <c r="V4808" s="397"/>
      <c r="W4808" s="397"/>
      <c r="X4808" s="399"/>
    </row>
    <row r="4809" spans="21:24" x14ac:dyDescent="0.2">
      <c r="U4809" s="396"/>
      <c r="V4809" s="397"/>
      <c r="W4809" s="397"/>
      <c r="X4809" s="399"/>
    </row>
    <row r="4810" spans="21:24" x14ac:dyDescent="0.2">
      <c r="U4810" s="396"/>
      <c r="V4810" s="397"/>
      <c r="W4810" s="397"/>
      <c r="X4810" s="399"/>
    </row>
    <row r="4811" spans="21:24" x14ac:dyDescent="0.2">
      <c r="U4811" s="396"/>
      <c r="V4811" s="397"/>
      <c r="W4811" s="397"/>
      <c r="X4811" s="399"/>
    </row>
    <row r="4812" spans="21:24" x14ac:dyDescent="0.2">
      <c r="U4812" s="396"/>
      <c r="V4812" s="397"/>
      <c r="W4812" s="397"/>
      <c r="X4812" s="399"/>
    </row>
    <row r="4813" spans="21:24" x14ac:dyDescent="0.2">
      <c r="U4813" s="396"/>
      <c r="V4813" s="397"/>
      <c r="W4813" s="397"/>
      <c r="X4813" s="399"/>
    </row>
    <row r="4814" spans="21:24" x14ac:dyDescent="0.2">
      <c r="U4814" s="396"/>
      <c r="V4814" s="397"/>
      <c r="W4814" s="397"/>
      <c r="X4814" s="399"/>
    </row>
    <row r="4815" spans="21:24" x14ac:dyDescent="0.2">
      <c r="U4815" s="396"/>
      <c r="V4815" s="397"/>
      <c r="W4815" s="397"/>
      <c r="X4815" s="399"/>
    </row>
    <row r="4816" spans="21:24" x14ac:dyDescent="0.2">
      <c r="U4816" s="396"/>
      <c r="V4816" s="397"/>
      <c r="W4816" s="397"/>
      <c r="X4816" s="399"/>
    </row>
    <row r="4817" spans="21:24" x14ac:dyDescent="0.2">
      <c r="U4817" s="396"/>
      <c r="V4817" s="397"/>
      <c r="W4817" s="397"/>
      <c r="X4817" s="399"/>
    </row>
    <row r="4818" spans="21:24" x14ac:dyDescent="0.2">
      <c r="U4818" s="396"/>
      <c r="V4818" s="397"/>
      <c r="W4818" s="397"/>
      <c r="X4818" s="399"/>
    </row>
    <row r="4819" spans="21:24" x14ac:dyDescent="0.2">
      <c r="U4819" s="396"/>
      <c r="V4819" s="397"/>
      <c r="W4819" s="397"/>
      <c r="X4819" s="399"/>
    </row>
    <row r="4820" spans="21:24" x14ac:dyDescent="0.2">
      <c r="U4820" s="396"/>
      <c r="V4820" s="397"/>
      <c r="W4820" s="397"/>
      <c r="X4820" s="399"/>
    </row>
    <row r="4821" spans="21:24" x14ac:dyDescent="0.2">
      <c r="U4821" s="396"/>
      <c r="V4821" s="397"/>
      <c r="W4821" s="397"/>
      <c r="X4821" s="399"/>
    </row>
    <row r="4822" spans="21:24" x14ac:dyDescent="0.2">
      <c r="U4822" s="396"/>
      <c r="V4822" s="397"/>
      <c r="W4822" s="397"/>
      <c r="X4822" s="399"/>
    </row>
    <row r="4823" spans="21:24" x14ac:dyDescent="0.2">
      <c r="U4823" s="396"/>
      <c r="V4823" s="397"/>
      <c r="W4823" s="397"/>
      <c r="X4823" s="399"/>
    </row>
    <row r="4824" spans="21:24" x14ac:dyDescent="0.2">
      <c r="U4824" s="396"/>
      <c r="V4824" s="397"/>
      <c r="W4824" s="397"/>
      <c r="X4824" s="399"/>
    </row>
    <row r="4825" spans="21:24" x14ac:dyDescent="0.2">
      <c r="U4825" s="396"/>
      <c r="V4825" s="397"/>
      <c r="W4825" s="397"/>
      <c r="X4825" s="399"/>
    </row>
    <row r="4826" spans="21:24" x14ac:dyDescent="0.2">
      <c r="U4826" s="396"/>
      <c r="V4826" s="397"/>
      <c r="W4826" s="397"/>
      <c r="X4826" s="399"/>
    </row>
    <row r="4827" spans="21:24" x14ac:dyDescent="0.2">
      <c r="U4827" s="396"/>
      <c r="V4827" s="397"/>
      <c r="W4827" s="397"/>
      <c r="X4827" s="399"/>
    </row>
    <row r="4828" spans="21:24" x14ac:dyDescent="0.2">
      <c r="U4828" s="396"/>
      <c r="V4828" s="397"/>
      <c r="W4828" s="397"/>
      <c r="X4828" s="399"/>
    </row>
    <row r="4829" spans="21:24" x14ac:dyDescent="0.2">
      <c r="U4829" s="396"/>
      <c r="V4829" s="397"/>
      <c r="W4829" s="397"/>
      <c r="X4829" s="399"/>
    </row>
    <row r="4830" spans="21:24" x14ac:dyDescent="0.2">
      <c r="U4830" s="396"/>
      <c r="V4830" s="397"/>
      <c r="W4830" s="397"/>
      <c r="X4830" s="399"/>
    </row>
    <row r="4831" spans="21:24" x14ac:dyDescent="0.2">
      <c r="U4831" s="396"/>
      <c r="V4831" s="397"/>
      <c r="W4831" s="397"/>
      <c r="X4831" s="399"/>
    </row>
    <row r="4832" spans="21:24" x14ac:dyDescent="0.2">
      <c r="U4832" s="396"/>
      <c r="V4832" s="397"/>
      <c r="W4832" s="397"/>
      <c r="X4832" s="399"/>
    </row>
    <row r="4833" spans="21:24" x14ac:dyDescent="0.2">
      <c r="U4833" s="396"/>
      <c r="V4833" s="397"/>
      <c r="W4833" s="397"/>
      <c r="X4833" s="399"/>
    </row>
    <row r="4834" spans="21:24" x14ac:dyDescent="0.2">
      <c r="U4834" s="396"/>
      <c r="V4834" s="397"/>
      <c r="W4834" s="397"/>
      <c r="X4834" s="399"/>
    </row>
    <row r="4835" spans="21:24" x14ac:dyDescent="0.2">
      <c r="U4835" s="396"/>
      <c r="V4835" s="397"/>
      <c r="W4835" s="397"/>
      <c r="X4835" s="399"/>
    </row>
    <row r="4836" spans="21:24" x14ac:dyDescent="0.2">
      <c r="U4836" s="396"/>
      <c r="V4836" s="397"/>
      <c r="W4836" s="397"/>
      <c r="X4836" s="399"/>
    </row>
    <row r="4837" spans="21:24" x14ac:dyDescent="0.2">
      <c r="U4837" s="396"/>
      <c r="V4837" s="397"/>
      <c r="W4837" s="397"/>
      <c r="X4837" s="399"/>
    </row>
    <row r="4838" spans="21:24" x14ac:dyDescent="0.2">
      <c r="U4838" s="396"/>
      <c r="V4838" s="397"/>
      <c r="W4838" s="397"/>
      <c r="X4838" s="399"/>
    </row>
    <row r="4839" spans="21:24" x14ac:dyDescent="0.2">
      <c r="U4839" s="396"/>
      <c r="V4839" s="397"/>
      <c r="W4839" s="397"/>
      <c r="X4839" s="399"/>
    </row>
    <row r="4840" spans="21:24" x14ac:dyDescent="0.2">
      <c r="U4840" s="396"/>
      <c r="V4840" s="397"/>
      <c r="W4840" s="397"/>
      <c r="X4840" s="399"/>
    </row>
    <row r="4841" spans="21:24" x14ac:dyDescent="0.2">
      <c r="U4841" s="396"/>
      <c r="V4841" s="397"/>
      <c r="W4841" s="397"/>
      <c r="X4841" s="399"/>
    </row>
    <row r="4842" spans="21:24" x14ac:dyDescent="0.2">
      <c r="U4842" s="396"/>
      <c r="V4842" s="397"/>
      <c r="W4842" s="397"/>
      <c r="X4842" s="399"/>
    </row>
    <row r="4843" spans="21:24" x14ac:dyDescent="0.2">
      <c r="U4843" s="396"/>
      <c r="V4843" s="397"/>
      <c r="W4843" s="397"/>
      <c r="X4843" s="399"/>
    </row>
    <row r="4844" spans="21:24" x14ac:dyDescent="0.2">
      <c r="U4844" s="396"/>
      <c r="V4844" s="397"/>
      <c r="W4844" s="397"/>
      <c r="X4844" s="399"/>
    </row>
    <row r="4845" spans="21:24" x14ac:dyDescent="0.2">
      <c r="U4845" s="396"/>
      <c r="V4845" s="397"/>
      <c r="W4845" s="397"/>
      <c r="X4845" s="399"/>
    </row>
    <row r="4846" spans="21:24" x14ac:dyDescent="0.2">
      <c r="U4846" s="396"/>
      <c r="V4846" s="397"/>
      <c r="W4846" s="397"/>
      <c r="X4846" s="399"/>
    </row>
    <row r="4847" spans="21:24" x14ac:dyDescent="0.2">
      <c r="U4847" s="396"/>
      <c r="V4847" s="397"/>
      <c r="W4847" s="397"/>
      <c r="X4847" s="399"/>
    </row>
    <row r="4848" spans="21:24" x14ac:dyDescent="0.2">
      <c r="U4848" s="396"/>
      <c r="V4848" s="397"/>
      <c r="W4848" s="397"/>
      <c r="X4848" s="399"/>
    </row>
    <row r="4849" spans="21:24" x14ac:dyDescent="0.2">
      <c r="U4849" s="396"/>
      <c r="V4849" s="397"/>
      <c r="W4849" s="397"/>
      <c r="X4849" s="399"/>
    </row>
    <row r="4850" spans="21:24" x14ac:dyDescent="0.2">
      <c r="U4850" s="396"/>
      <c r="V4850" s="397"/>
      <c r="W4850" s="397"/>
      <c r="X4850" s="399"/>
    </row>
    <row r="4851" spans="21:24" x14ac:dyDescent="0.2">
      <c r="U4851" s="396"/>
      <c r="V4851" s="397"/>
      <c r="W4851" s="397"/>
      <c r="X4851" s="399"/>
    </row>
    <row r="4852" spans="21:24" x14ac:dyDescent="0.2">
      <c r="U4852" s="396"/>
      <c r="V4852" s="397"/>
      <c r="W4852" s="397"/>
      <c r="X4852" s="399"/>
    </row>
    <row r="4853" spans="21:24" x14ac:dyDescent="0.2">
      <c r="U4853" s="396"/>
      <c r="V4853" s="397"/>
      <c r="W4853" s="397"/>
      <c r="X4853" s="399"/>
    </row>
    <row r="4854" spans="21:24" x14ac:dyDescent="0.2">
      <c r="U4854" s="396"/>
      <c r="V4854" s="397"/>
      <c r="W4854" s="397"/>
      <c r="X4854" s="399"/>
    </row>
    <row r="4855" spans="21:24" x14ac:dyDescent="0.2">
      <c r="U4855" s="396"/>
      <c r="V4855" s="397"/>
      <c r="W4855" s="397"/>
      <c r="X4855" s="399"/>
    </row>
    <row r="4856" spans="21:24" x14ac:dyDescent="0.2">
      <c r="U4856" s="396"/>
      <c r="V4856" s="397"/>
      <c r="W4856" s="397"/>
      <c r="X4856" s="399"/>
    </row>
    <row r="4857" spans="21:24" x14ac:dyDescent="0.2">
      <c r="U4857" s="396"/>
      <c r="V4857" s="397"/>
      <c r="W4857" s="397"/>
      <c r="X4857" s="399"/>
    </row>
    <row r="4858" spans="21:24" x14ac:dyDescent="0.2">
      <c r="U4858" s="396"/>
      <c r="V4858" s="397"/>
      <c r="W4858" s="397"/>
      <c r="X4858" s="399"/>
    </row>
    <row r="4859" spans="21:24" x14ac:dyDescent="0.2">
      <c r="U4859" s="396"/>
      <c r="V4859" s="397"/>
      <c r="W4859" s="397"/>
      <c r="X4859" s="399"/>
    </row>
    <row r="4860" spans="21:24" x14ac:dyDescent="0.2">
      <c r="U4860" s="396"/>
      <c r="V4860" s="397"/>
      <c r="W4860" s="397"/>
      <c r="X4860" s="399"/>
    </row>
    <row r="4861" spans="21:24" x14ac:dyDescent="0.2">
      <c r="U4861" s="396"/>
      <c r="V4861" s="397"/>
      <c r="W4861" s="397"/>
      <c r="X4861" s="399"/>
    </row>
    <row r="4862" spans="21:24" x14ac:dyDescent="0.2">
      <c r="U4862" s="396"/>
      <c r="V4862" s="397"/>
      <c r="W4862" s="397"/>
      <c r="X4862" s="399"/>
    </row>
    <row r="4863" spans="21:24" x14ac:dyDescent="0.2">
      <c r="U4863" s="396"/>
      <c r="V4863" s="397"/>
      <c r="W4863" s="397"/>
      <c r="X4863" s="399"/>
    </row>
    <row r="4864" spans="21:24" x14ac:dyDescent="0.2">
      <c r="U4864" s="396"/>
      <c r="V4864" s="397"/>
      <c r="W4864" s="397"/>
      <c r="X4864" s="399"/>
    </row>
    <row r="4865" spans="21:24" x14ac:dyDescent="0.2">
      <c r="U4865" s="396"/>
      <c r="V4865" s="397"/>
      <c r="W4865" s="397"/>
      <c r="X4865" s="399"/>
    </row>
    <row r="4866" spans="21:24" x14ac:dyDescent="0.2">
      <c r="U4866" s="396"/>
      <c r="V4866" s="397"/>
      <c r="W4866" s="397"/>
      <c r="X4866" s="399"/>
    </row>
    <row r="4867" spans="21:24" x14ac:dyDescent="0.2">
      <c r="U4867" s="396"/>
      <c r="V4867" s="397"/>
      <c r="W4867" s="397"/>
      <c r="X4867" s="399"/>
    </row>
    <row r="4868" spans="21:24" x14ac:dyDescent="0.2">
      <c r="U4868" s="396"/>
      <c r="V4868" s="397"/>
      <c r="W4868" s="397"/>
      <c r="X4868" s="399"/>
    </row>
    <row r="4869" spans="21:24" x14ac:dyDescent="0.2">
      <c r="U4869" s="396"/>
      <c r="V4869" s="397"/>
      <c r="W4869" s="397"/>
      <c r="X4869" s="399"/>
    </row>
    <row r="4870" spans="21:24" x14ac:dyDescent="0.2">
      <c r="U4870" s="396"/>
      <c r="V4870" s="397"/>
      <c r="W4870" s="397"/>
      <c r="X4870" s="399"/>
    </row>
    <row r="4871" spans="21:24" x14ac:dyDescent="0.2">
      <c r="U4871" s="396"/>
      <c r="V4871" s="397"/>
      <c r="W4871" s="397"/>
      <c r="X4871" s="399"/>
    </row>
    <row r="4872" spans="21:24" x14ac:dyDescent="0.2">
      <c r="U4872" s="396"/>
      <c r="V4872" s="397"/>
      <c r="W4872" s="397"/>
      <c r="X4872" s="399"/>
    </row>
    <row r="4873" spans="21:24" x14ac:dyDescent="0.2">
      <c r="U4873" s="396"/>
      <c r="V4873" s="397"/>
      <c r="W4873" s="397"/>
      <c r="X4873" s="399"/>
    </row>
    <row r="4874" spans="21:24" x14ac:dyDescent="0.2">
      <c r="U4874" s="396"/>
      <c r="V4874" s="397"/>
      <c r="W4874" s="397"/>
      <c r="X4874" s="399"/>
    </row>
    <row r="4875" spans="21:24" x14ac:dyDescent="0.2">
      <c r="U4875" s="396"/>
      <c r="V4875" s="397"/>
      <c r="W4875" s="397"/>
      <c r="X4875" s="399"/>
    </row>
    <row r="4876" spans="21:24" x14ac:dyDescent="0.2">
      <c r="U4876" s="396"/>
      <c r="V4876" s="397"/>
      <c r="W4876" s="397"/>
      <c r="X4876" s="399"/>
    </row>
    <row r="4877" spans="21:24" x14ac:dyDescent="0.2">
      <c r="U4877" s="396"/>
      <c r="V4877" s="397"/>
      <c r="W4877" s="397"/>
      <c r="X4877" s="399"/>
    </row>
    <row r="4878" spans="21:24" x14ac:dyDescent="0.2">
      <c r="U4878" s="396"/>
      <c r="V4878" s="397"/>
      <c r="W4878" s="397"/>
      <c r="X4878" s="399"/>
    </row>
    <row r="4879" spans="21:24" x14ac:dyDescent="0.2">
      <c r="U4879" s="396"/>
      <c r="V4879" s="397"/>
      <c r="W4879" s="397"/>
      <c r="X4879" s="399"/>
    </row>
    <row r="4880" spans="21:24" x14ac:dyDescent="0.2">
      <c r="U4880" s="396"/>
      <c r="V4880" s="397"/>
      <c r="W4880" s="397"/>
      <c r="X4880" s="399"/>
    </row>
    <row r="4881" spans="21:24" x14ac:dyDescent="0.2">
      <c r="U4881" s="396"/>
      <c r="V4881" s="397"/>
      <c r="W4881" s="397"/>
      <c r="X4881" s="399"/>
    </row>
    <row r="4882" spans="21:24" x14ac:dyDescent="0.2">
      <c r="U4882" s="396"/>
      <c r="V4882" s="397"/>
      <c r="W4882" s="397"/>
      <c r="X4882" s="399"/>
    </row>
    <row r="4883" spans="21:24" x14ac:dyDescent="0.2">
      <c r="U4883" s="396"/>
      <c r="V4883" s="397"/>
      <c r="W4883" s="397"/>
      <c r="X4883" s="399"/>
    </row>
    <row r="4884" spans="21:24" x14ac:dyDescent="0.2">
      <c r="U4884" s="396"/>
      <c r="V4884" s="397"/>
      <c r="W4884" s="397"/>
      <c r="X4884" s="399"/>
    </row>
    <row r="4885" spans="21:24" x14ac:dyDescent="0.2">
      <c r="U4885" s="396"/>
      <c r="V4885" s="397"/>
      <c r="W4885" s="397"/>
      <c r="X4885" s="399"/>
    </row>
    <row r="4886" spans="21:24" x14ac:dyDescent="0.2">
      <c r="U4886" s="396"/>
      <c r="V4886" s="397"/>
      <c r="W4886" s="397"/>
      <c r="X4886" s="399"/>
    </row>
    <row r="4887" spans="21:24" x14ac:dyDescent="0.2">
      <c r="U4887" s="396"/>
      <c r="V4887" s="397"/>
      <c r="W4887" s="397"/>
      <c r="X4887" s="399"/>
    </row>
    <row r="4888" spans="21:24" x14ac:dyDescent="0.2">
      <c r="U4888" s="396"/>
      <c r="V4888" s="397"/>
      <c r="W4888" s="397"/>
      <c r="X4888" s="399"/>
    </row>
    <row r="4889" spans="21:24" x14ac:dyDescent="0.2">
      <c r="U4889" s="396"/>
      <c r="V4889" s="397"/>
      <c r="W4889" s="397"/>
      <c r="X4889" s="399"/>
    </row>
    <row r="4890" spans="21:24" x14ac:dyDescent="0.2">
      <c r="U4890" s="396"/>
      <c r="V4890" s="397"/>
      <c r="W4890" s="397"/>
      <c r="X4890" s="399"/>
    </row>
    <row r="4891" spans="21:24" x14ac:dyDescent="0.2">
      <c r="U4891" s="396"/>
      <c r="V4891" s="397"/>
      <c r="W4891" s="397"/>
      <c r="X4891" s="399"/>
    </row>
    <row r="4892" spans="21:24" x14ac:dyDescent="0.2">
      <c r="U4892" s="396"/>
      <c r="V4892" s="397"/>
      <c r="W4892" s="397"/>
      <c r="X4892" s="399"/>
    </row>
    <row r="4893" spans="21:24" x14ac:dyDescent="0.2">
      <c r="U4893" s="396"/>
      <c r="V4893" s="397"/>
      <c r="W4893" s="397"/>
      <c r="X4893" s="399"/>
    </row>
    <row r="4894" spans="21:24" x14ac:dyDescent="0.2">
      <c r="U4894" s="396"/>
      <c r="V4894" s="397"/>
      <c r="W4894" s="397"/>
      <c r="X4894" s="399"/>
    </row>
    <row r="4895" spans="21:24" x14ac:dyDescent="0.2">
      <c r="U4895" s="396"/>
      <c r="V4895" s="397"/>
      <c r="W4895" s="397"/>
      <c r="X4895" s="399"/>
    </row>
    <row r="4896" spans="21:24" x14ac:dyDescent="0.2">
      <c r="U4896" s="396"/>
      <c r="V4896" s="397"/>
      <c r="W4896" s="397"/>
      <c r="X4896" s="399"/>
    </row>
    <row r="4897" spans="21:24" x14ac:dyDescent="0.2">
      <c r="U4897" s="396"/>
      <c r="V4897" s="397"/>
      <c r="W4897" s="397"/>
      <c r="X4897" s="399"/>
    </row>
    <row r="4898" spans="21:24" x14ac:dyDescent="0.2">
      <c r="U4898" s="396"/>
      <c r="V4898" s="397"/>
      <c r="W4898" s="397"/>
      <c r="X4898" s="399"/>
    </row>
    <row r="4899" spans="21:24" x14ac:dyDescent="0.2">
      <c r="U4899" s="396"/>
      <c r="V4899" s="397"/>
      <c r="W4899" s="397"/>
      <c r="X4899" s="399"/>
    </row>
    <row r="4900" spans="21:24" x14ac:dyDescent="0.2">
      <c r="U4900" s="396"/>
      <c r="V4900" s="397"/>
      <c r="W4900" s="397"/>
      <c r="X4900" s="399"/>
    </row>
    <row r="4901" spans="21:24" x14ac:dyDescent="0.2">
      <c r="U4901" s="396"/>
      <c r="V4901" s="397"/>
      <c r="W4901" s="397"/>
      <c r="X4901" s="399"/>
    </row>
    <row r="4902" spans="21:24" x14ac:dyDescent="0.2">
      <c r="U4902" s="396"/>
      <c r="V4902" s="397"/>
      <c r="W4902" s="397"/>
      <c r="X4902" s="399"/>
    </row>
    <row r="4903" spans="21:24" x14ac:dyDescent="0.2">
      <c r="U4903" s="396"/>
      <c r="V4903" s="397"/>
      <c r="W4903" s="397"/>
      <c r="X4903" s="399"/>
    </row>
    <row r="4904" spans="21:24" x14ac:dyDescent="0.2">
      <c r="U4904" s="396"/>
      <c r="V4904" s="397"/>
      <c r="W4904" s="397"/>
      <c r="X4904" s="399"/>
    </row>
    <row r="4905" spans="21:24" x14ac:dyDescent="0.2">
      <c r="U4905" s="396"/>
      <c r="V4905" s="397"/>
      <c r="W4905" s="397"/>
      <c r="X4905" s="399"/>
    </row>
    <row r="4906" spans="21:24" x14ac:dyDescent="0.2">
      <c r="U4906" s="396"/>
      <c r="V4906" s="397"/>
      <c r="W4906" s="397"/>
      <c r="X4906" s="399"/>
    </row>
  </sheetData>
  <mergeCells count="21">
    <mergeCell ref="T5:X5"/>
    <mergeCell ref="Z5:AD5"/>
    <mergeCell ref="AQ5:AU5"/>
    <mergeCell ref="AW5:BA5"/>
    <mergeCell ref="BN6:BO6"/>
    <mergeCell ref="BQ6:BR6"/>
    <mergeCell ref="BE18:BF18"/>
    <mergeCell ref="BE19:BF19"/>
    <mergeCell ref="BE20:BF20"/>
    <mergeCell ref="BE31:BF31"/>
    <mergeCell ref="BE32:BF32"/>
    <mergeCell ref="BK6:BL6"/>
    <mergeCell ref="BH6:BI6"/>
    <mergeCell ref="BE26:BF26"/>
    <mergeCell ref="BE27:BF27"/>
    <mergeCell ref="BE28:BF28"/>
    <mergeCell ref="BE30:BF30"/>
    <mergeCell ref="BE22:BF22"/>
    <mergeCell ref="BE23:BF23"/>
    <mergeCell ref="BE24:BF24"/>
    <mergeCell ref="BD6:BF6"/>
  </mergeCells>
  <dataValidations count="5">
    <dataValidation type="list" allowBlank="1" showInputMessage="1" showErrorMessage="1" sqref="I34 D19 D34 I19 D49">
      <formula1>"Discount,ZeroYield,ForwardRate"</formula1>
    </dataValidation>
    <dataValidation type="list" allowBlank="1" showInputMessage="1" showErrorMessage="1" sqref="D3">
      <formula1>"EUR,USD,GBP,JPY,CHF,AUD,CNY,CNH,HKD,RMB,SEK,PLN,HUF,CZK"</formula1>
    </dataValidation>
    <dataValidation type="list" allowBlank="1" showInputMessage="1" showErrorMessage="1" sqref="I5">
      <formula1>"TARGET,UnitedKingdom::Exchange,UnitedKingdom::Metals,UnitedKingdom::Settlement,UnitedStates::GovernmentBond,UnitedStates::NERC,UnitedStates::NYSE,UnitedStates::Settlement,Switzerland,Japan,Italy::Exchange,NullCalendar"</formula1>
    </dataValidation>
    <dataValidation type="list" allowBlank="1" showInputMessage="1" showErrorMessage="1" sqref="D8">
      <formula1>"MaturityDate,LastRelevantDate,CustomDate"</formula1>
    </dataValidation>
    <dataValidation type="list" allowBlank="1" showInputMessage="1" showErrorMessage="1" sqref="D20 I20 I35 D35 D50">
      <formula1>"Linear,BackwardFlat,ForwardFlat,Linear,LogLinear,CubicNaturalSpline,LogCubicNaturalSpline,MonotonicCubicNaturalSpline,MonotonicLogCubicNaturalSpline,FritschButlandCubic,FritschButlandLogCubic,KrugerCubic,KrugerLogCubic,HarmonicCubic,HarmonicLogCubic"</formula1>
    </dataValidation>
  </dataValidations>
  <pageMargins left="0.7" right="0.7" top="0.75" bottom="0.75" header="0.3" footer="0.3"/>
  <pageSetup paperSize="9" orientation="portrait" r:id="rId1"/>
  <ignoredErrors>
    <ignoredError sqref="BE19 BE23 BE27 BE31" formulaRange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AK93"/>
  <sheetViews>
    <sheetView showGridLines="0" topLeftCell="J1" zoomScaleNormal="100" workbookViewId="0">
      <selection activeCell="AB1" sqref="AB1"/>
    </sheetView>
  </sheetViews>
  <sheetFormatPr defaultRowHeight="11.25" outlineLevelCol="1" x14ac:dyDescent="0.2"/>
  <cols>
    <col min="1" max="1" width="6" style="49" hidden="1" customWidth="1" outlineLevel="1"/>
    <col min="2" max="2" width="6" style="54" hidden="1" customWidth="1" outlineLevel="1"/>
    <col min="3" max="4" width="11" style="53" hidden="1" customWidth="1" outlineLevel="1"/>
    <col min="5" max="5" width="15.140625" style="55" hidden="1" customWidth="1" outlineLevel="1"/>
    <col min="6" max="6" width="18.28515625" style="49" hidden="1" customWidth="1" outlineLevel="1"/>
    <col min="7" max="7" width="25.5703125" style="49" hidden="1" customWidth="1" outlineLevel="1"/>
    <col min="8" max="8" width="9" style="49" hidden="1" customWidth="1" outlineLevel="1"/>
    <col min="9" max="9" width="15.140625" style="49" hidden="1" customWidth="1" outlineLevel="1"/>
    <col min="10" max="10" width="2.7109375" style="49" customWidth="1" collapsed="1"/>
    <col min="11" max="11" width="6" style="49" hidden="1" customWidth="1" outlineLevel="1"/>
    <col min="12" max="12" width="15.140625" style="104" hidden="1" customWidth="1" outlineLevel="1"/>
    <col min="13" max="13" width="21.42578125" style="104" hidden="1" customWidth="1" outlineLevel="1"/>
    <col min="14" max="14" width="12" style="104" hidden="1" customWidth="1" outlineLevel="1"/>
    <col min="15" max="15" width="7.85546875" style="104" hidden="1" customWidth="1" outlineLevel="1"/>
    <col min="16" max="16" width="9" style="104" hidden="1" customWidth="1" outlineLevel="1"/>
    <col min="17" max="17" width="5.85546875" style="104" hidden="1" customWidth="1" outlineLevel="1"/>
    <col min="18" max="19" width="10.7109375" style="104" hidden="1" customWidth="1" outlineLevel="1"/>
    <col min="20" max="20" width="2.7109375" style="51" hidden="1" customWidth="1" outlineLevel="1"/>
    <col min="21" max="21" width="6" style="49" customWidth="1" collapsed="1"/>
    <col min="22" max="22" width="10.140625" style="49" hidden="1" customWidth="1" outlineLevel="1"/>
    <col min="23" max="23" width="24.7109375" style="49" customWidth="1" collapsed="1"/>
    <col min="24" max="25" width="9.7109375" style="49" customWidth="1"/>
    <col min="26" max="27" width="17.28515625" style="49" bestFit="1" customWidth="1"/>
    <col min="28" max="28" width="10" style="49" bestFit="1" customWidth="1"/>
    <col min="29" max="29" width="2.7109375" style="49" customWidth="1"/>
    <col min="30" max="30" width="3" style="49" bestFit="1" customWidth="1"/>
    <col min="31" max="31" width="24.42578125" style="49" bestFit="1" customWidth="1"/>
    <col min="32" max="32" width="24.42578125" style="49" hidden="1" customWidth="1" outlineLevel="1"/>
    <col min="33" max="33" width="7" style="49" hidden="1" customWidth="1" outlineLevel="1"/>
    <col min="34" max="34" width="11.7109375" style="49" hidden="1" customWidth="1" outlineLevel="1"/>
    <col min="35" max="35" width="9" style="49" bestFit="1" customWidth="1" collapsed="1"/>
    <col min="36" max="36" width="10" style="49" bestFit="1" customWidth="1"/>
    <col min="37" max="38" width="24.42578125" style="49" bestFit="1" customWidth="1"/>
    <col min="39" max="39" width="10" style="49" bestFit="1" customWidth="1"/>
    <col min="40" max="40" width="24.42578125" style="49" bestFit="1" customWidth="1"/>
    <col min="41" max="16384" width="9.140625" style="49"/>
  </cols>
  <sheetData>
    <row r="1" spans="1:37" ht="18" customHeight="1" x14ac:dyDescent="0.2">
      <c r="E1" s="53" t="str">
        <f>Euribor!E4</f>
        <v>EoniaMX#0037</v>
      </c>
      <c r="K1" s="70" t="s">
        <v>25</v>
      </c>
      <c r="L1" s="107"/>
      <c r="M1" s="107"/>
      <c r="N1" s="107"/>
      <c r="O1" s="107"/>
      <c r="P1" s="107"/>
      <c r="Q1" s="107"/>
      <c r="R1" s="107"/>
      <c r="S1" s="97"/>
      <c r="T1" s="94"/>
      <c r="U1" s="78" t="str">
        <f>Currency&amp;"OIS"</f>
        <v>EUROIS</v>
      </c>
      <c r="V1" s="69"/>
      <c r="W1" s="69"/>
      <c r="X1" s="72"/>
      <c r="Y1" s="72"/>
      <c r="Z1" s="69"/>
      <c r="AA1" s="69"/>
      <c r="AB1" s="76" t="s">
        <v>134</v>
      </c>
    </row>
    <row r="2" spans="1:37" ht="21.75" customHeight="1" x14ac:dyDescent="0.2">
      <c r="A2" s="68" t="s">
        <v>9</v>
      </c>
      <c r="B2" s="68" t="s">
        <v>28</v>
      </c>
      <c r="C2" s="68" t="s">
        <v>75</v>
      </c>
      <c r="D2" s="68"/>
      <c r="E2" s="68" t="s">
        <v>4</v>
      </c>
      <c r="F2" s="68" t="s">
        <v>1</v>
      </c>
      <c r="G2" s="68" t="s">
        <v>171</v>
      </c>
      <c r="H2" s="68"/>
      <c r="I2" s="68" t="s">
        <v>25</v>
      </c>
      <c r="K2" s="77" t="s">
        <v>9</v>
      </c>
      <c r="L2" s="77" t="s">
        <v>25</v>
      </c>
      <c r="M2" s="77" t="s">
        <v>79</v>
      </c>
      <c r="N2" s="77" t="s">
        <v>82</v>
      </c>
      <c r="O2" s="77" t="s">
        <v>80</v>
      </c>
      <c r="P2" s="77" t="s">
        <v>81</v>
      </c>
      <c r="Q2" s="77" t="s">
        <v>83</v>
      </c>
      <c r="R2" s="77" t="s">
        <v>23</v>
      </c>
      <c r="S2" s="77" t="s">
        <v>76</v>
      </c>
      <c r="T2" s="94"/>
      <c r="U2" s="77" t="s">
        <v>9</v>
      </c>
      <c r="V2" s="77" t="s">
        <v>25</v>
      </c>
      <c r="W2" s="77" t="s">
        <v>79</v>
      </c>
      <c r="X2" s="79" t="s">
        <v>24</v>
      </c>
      <c r="Y2" s="79" t="s">
        <v>84</v>
      </c>
      <c r="Z2" s="77" t="s">
        <v>23</v>
      </c>
      <c r="AA2" s="77" t="s">
        <v>76</v>
      </c>
      <c r="AB2" s="207">
        <f t="array" ref="AB2:AB91">_xll.qlPiecewiseYieldCurveData(YieldCurve_ON,Trigger)</f>
        <v>-3.7514081669582713E-3</v>
      </c>
      <c r="AE2" s="199" t="s">
        <v>85</v>
      </c>
      <c r="AF2" s="200"/>
      <c r="AG2" s="200"/>
      <c r="AH2" s="200"/>
      <c r="AI2" s="201"/>
    </row>
    <row r="3" spans="1:37" ht="11.25" customHeight="1" x14ac:dyDescent="0.2">
      <c r="A3" s="209" t="s">
        <v>142</v>
      </c>
      <c r="B3" s="210" t="str">
        <f>Quote!C4</f>
        <v>ON</v>
      </c>
      <c r="C3" s="211" t="s">
        <v>6</v>
      </c>
      <c r="D3" s="212"/>
      <c r="E3" s="213" t="str">
        <f>E1</f>
        <v>EoniaMX#0037</v>
      </c>
      <c r="F3" s="214" t="str">
        <f>IF(ISBLANK(Quote!E4),"",Quote!E4)</f>
        <v>EURONDPON=#0037</v>
      </c>
      <c r="G3" s="214" t="str">
        <f>_xll.qlCompositeQuote(Currency&amp;"ON"&amp;A3&amp;B3&amp;"_Shifted",F3,BumpValue,"+",Permanent,Trigger,ObjectOverwrite)</f>
        <v>EURONDPON_Shifted#0033</v>
      </c>
      <c r="H3" s="212"/>
      <c r="I3" s="215" t="str">
        <f>_xll.qlDepositRateHelper(,IF(Sensitivity,G3,F3),E3,Permanent,Trigger,ObjectOverwrite)</f>
        <v>obj_002f0#0030</v>
      </c>
      <c r="J3" s="52"/>
      <c r="K3" s="10" t="str">
        <f>A3</f>
        <v>DP</v>
      </c>
      <c r="L3" s="95" t="str">
        <f>IF(ISBLANK(I3),"--",I3)</f>
        <v>obj_002f0#0030</v>
      </c>
      <c r="M3" s="146" t="str">
        <f>IFERROR(_xll.qlRateHelperQuoteName(L3,Trigger),"--")</f>
        <v>EURONDPON_Shifted</v>
      </c>
      <c r="N3" s="99">
        <f>IFERROR(_xll.qlRateHelperQuoteValue($L3,Trigger),"--")</f>
        <v>-3.7000000000000002E-3</v>
      </c>
      <c r="O3" s="98" t="b">
        <v>1</v>
      </c>
      <c r="P3" s="95">
        <v>70</v>
      </c>
      <c r="Q3" s="95">
        <v>1</v>
      </c>
      <c r="R3" s="100">
        <f>IFERROR(_xll.qlRateHelperEarliestDate(L3,Trigger),"--")</f>
        <v>42754</v>
      </c>
      <c r="S3" s="100">
        <f>IFERROR(_xll.qlRateHelperPillarDate(L3,Trigger),"--")</f>
        <v>42755</v>
      </c>
      <c r="U3" s="4" t="str">
        <f t="shared" ref="U3:U29" si="0">IFERROR(INDEX($K$3:$K$91,MATCH(W3,$M$3:$M$91,0),1),"")</f>
        <v>DP</v>
      </c>
      <c r="V3" s="4" t="str">
        <f t="array" ref="V3:V91">_xll.qlRateHelperSelection(_xll.ohFilter(RateHelpers,IncludeFlag),_xll.ohFilter(Priority,IncludeFlag),AI3,AI4,AI5,AI6,_xll.ohFilter(MinDistance,IncludeFlag),Trigger)</f>
        <v>obj_002f0</v>
      </c>
      <c r="W3" s="4" t="str">
        <f>IFERROR(_xll.qlRateHelperQuoteName(V3,Trigger),"")</f>
        <v>EURONDPON_Shifted</v>
      </c>
      <c r="X3" s="73">
        <f>IFERROR(_xll.qlRateHelperRate(V3,Trigger),"")</f>
        <v>-3.7000000000000002E-3</v>
      </c>
      <c r="Y3" s="105" t="str">
        <f>IF(ISERROR(_xll.qlSwapRateHelperSpread($V3)),IF(ISERROR(_xll.qlFuturesRateHelperConvexityAdjustment($V3)),"",_xll.qlFuturesRateHelperConvexityAdjustment($V3)),_xll.qlSwapRateHelperSpread($V3))</f>
        <v/>
      </c>
      <c r="Z3" s="5">
        <f>IFERROR(_xll.qlRateHelperEarliestDate(V3,Trigger),"")</f>
        <v>42754</v>
      </c>
      <c r="AA3" s="5">
        <f>IFERROR(_xll.qlRateHelperPillarDate(V3,Trigger),"")</f>
        <v>42755</v>
      </c>
      <c r="AB3" s="73">
        <v>-3.7514081669582713E-3</v>
      </c>
      <c r="AE3" s="108" t="s">
        <v>86</v>
      </c>
      <c r="AI3" s="203">
        <v>0</v>
      </c>
    </row>
    <row r="4" spans="1:37" ht="11.25" customHeight="1" x14ac:dyDescent="0.2">
      <c r="A4" s="62" t="s">
        <v>142</v>
      </c>
      <c r="B4" s="63" t="str">
        <f>Quote!C5</f>
        <v>TN</v>
      </c>
      <c r="C4" s="65" t="s">
        <v>73</v>
      </c>
      <c r="D4" s="125"/>
      <c r="E4" s="64" t="str">
        <f>E1</f>
        <v>EoniaMX#0037</v>
      </c>
      <c r="F4" s="66" t="str">
        <f>IF(ISBLANK(Quote!E5),"",Quote!E5)</f>
        <v>EURONDPTN=#0037</v>
      </c>
      <c r="G4" s="66" t="str">
        <f>_xll.qlCompositeQuote(Currency&amp;"ON"&amp;A4&amp;B4&amp;"_Shifted",F4,BumpValue,"+",Permanent,Trigger,ObjectOverwrite)</f>
        <v>EURONDPTN_Shifted#0033</v>
      </c>
      <c r="H4" s="125"/>
      <c r="I4" s="67" t="str">
        <f>_xll.qlFraRateHelper(,IF(Sensitivity,G4,F4),C4,E4,PillarDate,,Permanent,Trigger,ObjectOverwrite)</f>
        <v>obj_002d3#0031</v>
      </c>
      <c r="J4" s="51"/>
      <c r="K4" s="10" t="str">
        <f t="shared" ref="K4:K20" si="1">A4</f>
        <v>DP</v>
      </c>
      <c r="L4" s="95" t="str">
        <f t="shared" ref="L4:L20" si="2">IF(ISBLANK(I4),"--",I4)</f>
        <v>obj_002d3#0031</v>
      </c>
      <c r="M4" s="146" t="str">
        <f>IFERROR(_xll.qlRateHelperQuoteName(L4,Trigger),"--")</f>
        <v>EURONDPTN_Shifted</v>
      </c>
      <c r="N4" s="99">
        <f>IFERROR(_xll.qlRateHelperQuoteValue($L4,Trigger),"--")</f>
        <v>-3.7000000000000002E-3</v>
      </c>
      <c r="O4" s="98" t="b">
        <v>1</v>
      </c>
      <c r="P4" s="95">
        <v>70</v>
      </c>
      <c r="Q4" s="95">
        <v>1</v>
      </c>
      <c r="R4" s="100">
        <f>IFERROR(_xll.qlRateHelperEarliestDate(L4,Trigger),"--")</f>
        <v>42755</v>
      </c>
      <c r="S4" s="100">
        <f>IFERROR(_xll.qlRateHelperPillarDate(L4,Trigger),"--")</f>
        <v>42758</v>
      </c>
      <c r="U4" s="4" t="str">
        <f t="shared" si="0"/>
        <v>DP</v>
      </c>
      <c r="V4" s="4" t="str">
        <v>obj_002d3</v>
      </c>
      <c r="W4" s="4" t="str">
        <f>IFERROR(_xll.qlRateHelperQuoteName(V4,Trigger),"")</f>
        <v>EURONDPTN_Shifted</v>
      </c>
      <c r="X4" s="73">
        <f>IFERROR(_xll.qlRateHelperRate(V4,Trigger),"")</f>
        <v>-3.7000000000000002E-3</v>
      </c>
      <c r="Y4" s="105" t="str">
        <f>IF(ISERROR(_xll.qlSwapRateHelperSpread($V4)),IF(ISERROR(_xll.qlFuturesRateHelperConvexityAdjustment($V4)),"",_xll.qlFuturesRateHelperConvexityAdjustment($V4)),_xll.qlSwapRateHelperSpread($V4))</f>
        <v/>
      </c>
      <c r="Z4" s="5">
        <f>IFERROR(_xll.qlRateHelperEarliestDate(V4,Trigger),"")</f>
        <v>42755</v>
      </c>
      <c r="AA4" s="5">
        <f>IFERROR(_xll.qlRateHelperPillarDate(V4,Trigger),"")</f>
        <v>42758</v>
      </c>
      <c r="AB4" s="73">
        <v>-3.7514370847422126E-3</v>
      </c>
      <c r="AE4" s="108" t="s">
        <v>87</v>
      </c>
      <c r="AI4" s="109">
        <v>0</v>
      </c>
    </row>
    <row r="5" spans="1:37" ht="11.25" customHeight="1" x14ac:dyDescent="0.2">
      <c r="A5" s="221" t="s">
        <v>142</v>
      </c>
      <c r="B5" s="280" t="str">
        <f>Quote!C6</f>
        <v>SN</v>
      </c>
      <c r="C5" s="281" t="s">
        <v>74</v>
      </c>
      <c r="D5" s="278"/>
      <c r="E5" s="223" t="str">
        <f>E1</f>
        <v>EoniaMX#0037</v>
      </c>
      <c r="F5" s="282" t="str">
        <f>IF(ISBLANK(Quote!E6),"",Quote!E6)</f>
        <v>EURONDPSN=#0037</v>
      </c>
      <c r="G5" s="282" t="str">
        <f>_xll.qlCompositeQuote(Currency&amp;"ON"&amp;A5&amp;B5&amp;"_Shifted",F5,BumpValue,"+",Permanent,Trigger,ObjectOverwrite)</f>
        <v>EURONDPSN_Shifted#0033</v>
      </c>
      <c r="H5" s="278"/>
      <c r="I5" s="225" t="str">
        <f>_xll.qlFraRateHelper(,IF(Sensitivity,G5,F5),C5,E5,PillarDate,,Permanent,Trigger,ObjectOverwrite)</f>
        <v>obj_00295#0033</v>
      </c>
      <c r="J5" s="51"/>
      <c r="K5" s="10" t="str">
        <f t="shared" si="1"/>
        <v>DP</v>
      </c>
      <c r="L5" s="95" t="str">
        <f t="shared" si="2"/>
        <v>obj_00295#0033</v>
      </c>
      <c r="M5" s="146" t="str">
        <f>IFERROR(_xll.qlRateHelperQuoteName(L5,Trigger),"--")</f>
        <v>EURONDPSN_Shifted</v>
      </c>
      <c r="N5" s="99">
        <f>IFERROR(_xll.qlRateHelperQuoteValue($L5,Trigger),"--")</f>
        <v>-3.6756137599999999E-3</v>
      </c>
      <c r="O5" s="98" t="b">
        <v>1</v>
      </c>
      <c r="P5" s="95">
        <v>70</v>
      </c>
      <c r="Q5" s="95">
        <v>1</v>
      </c>
      <c r="R5" s="100">
        <f>IFERROR(_xll.qlRateHelperEarliestDate(L5,Trigger),"--")</f>
        <v>42758</v>
      </c>
      <c r="S5" s="100">
        <f>IFERROR(_xll.qlRateHelperPillarDate(L5,Trigger),"--")</f>
        <v>42759</v>
      </c>
      <c r="U5" s="4" t="str">
        <f t="shared" si="0"/>
        <v>DP</v>
      </c>
      <c r="V5" s="4" t="str">
        <v>obj_00295</v>
      </c>
      <c r="W5" s="4" t="str">
        <f>IFERROR(_xll.qlRateHelperQuoteName(V5,Trigger),"")</f>
        <v>EURONDPSN_Shifted</v>
      </c>
      <c r="X5" s="73">
        <f>IFERROR(_xll.qlRateHelperRate(V5,Trigger),"")</f>
        <v>-3.6756137599999999E-3</v>
      </c>
      <c r="Y5" s="105" t="str">
        <f>IF(ISERROR(_xll.qlSwapRateHelperSpread($V5)),IF(ISERROR(_xll.qlFuturesRateHelperConvexityAdjustment($V5)),"",_xll.qlFuturesRateHelperConvexityAdjustment($V5)),_xll.qlSwapRateHelperSpread($V5))</f>
        <v/>
      </c>
      <c r="Z5" s="5">
        <f>IFERROR(_xll.qlRateHelperEarliestDate(V5,Trigger),"")</f>
        <v>42758</v>
      </c>
      <c r="AA5" s="5">
        <f>IFERROR(_xll.qlRateHelperPillarDate(V5,Trigger),"")</f>
        <v>42759</v>
      </c>
      <c r="AB5" s="73">
        <v>-3.7464862629741813E-3</v>
      </c>
      <c r="AC5" s="81"/>
      <c r="AD5" s="81"/>
      <c r="AE5" s="108" t="s">
        <v>88</v>
      </c>
      <c r="AI5" s="109">
        <v>0</v>
      </c>
    </row>
    <row r="6" spans="1:37" ht="11.25" customHeight="1" x14ac:dyDescent="0.2">
      <c r="A6" s="62" t="s">
        <v>142</v>
      </c>
      <c r="B6" s="63" t="str">
        <f>Quote!C7</f>
        <v>SW</v>
      </c>
      <c r="C6" s="125"/>
      <c r="D6" s="125"/>
      <c r="E6" s="125"/>
      <c r="F6" s="335" t="str">
        <f>IF(ISBLANK(Quote!E7),"",Quote!E7)</f>
        <v/>
      </c>
      <c r="G6" s="125"/>
      <c r="H6" s="125"/>
      <c r="I6" s="125"/>
      <c r="J6" s="51"/>
      <c r="K6" s="285" t="str">
        <f t="shared" si="1"/>
        <v>DP</v>
      </c>
      <c r="L6" s="286" t="str">
        <f t="shared" si="2"/>
        <v>--</v>
      </c>
      <c r="M6" s="287" t="str">
        <f>IFERROR(_xll.qlRateHelperQuoteName(L6,Trigger),"--")</f>
        <v>--</v>
      </c>
      <c r="N6" s="288" t="str">
        <f>IFERROR(_xll.qlRateHelperQuoteValue($L6,Trigger),"--")</f>
        <v>--</v>
      </c>
      <c r="O6" s="289" t="b">
        <f>NOT(ISERROR(_xll.qlQuoteValue(M6)))</f>
        <v>0</v>
      </c>
      <c r="P6" s="286">
        <v>70</v>
      </c>
      <c r="Q6" s="286">
        <v>7</v>
      </c>
      <c r="R6" s="290" t="str">
        <f>IFERROR(_xll.qlRateHelperEarliestDate(L6,Trigger),"--")</f>
        <v>--</v>
      </c>
      <c r="S6" s="290" t="str">
        <f>IFERROR(_xll.qlRateHelperPillarDate(L6,Trigger),"--")</f>
        <v>--</v>
      </c>
      <c r="U6" s="4" t="str">
        <f t="shared" si="0"/>
        <v>OIS</v>
      </c>
      <c r="V6" s="4" t="str">
        <v>obj_00307</v>
      </c>
      <c r="W6" s="4" t="str">
        <f>IFERROR(_xll.qlRateHelperQuoteName(V6,Trigger),"")</f>
        <v>EURONOISSW_Shifted</v>
      </c>
      <c r="X6" s="73">
        <f>IFERROR(_xll.qlRateHelperRate(V6,Trigger),"")</f>
        <v>-3.5299999999999997E-3</v>
      </c>
      <c r="Y6" s="105" t="str">
        <f>IF(ISERROR(_xll.qlSwapRateHelperSpread($V6)),IF(ISERROR(_xll.qlFuturesRateHelperConvexityAdjustment($V6)),"",_xll.qlFuturesRateHelperConvexityAdjustment($V6)),_xll.qlSwapRateHelperSpread($V6))</f>
        <v/>
      </c>
      <c r="Z6" s="5">
        <f>IFERROR(_xll.qlRateHelperEarliestDate(V6,Trigger),"")</f>
        <v>42758</v>
      </c>
      <c r="AA6" s="5">
        <f>IFERROR(_xll.qlRateHelperPillarDate(V6,Trigger),"")</f>
        <v>42765</v>
      </c>
      <c r="AB6" s="73">
        <v>-3.6418002394926806E-3</v>
      </c>
      <c r="AE6" s="108" t="s">
        <v>89</v>
      </c>
      <c r="AI6" s="110" t="s">
        <v>90</v>
      </c>
    </row>
    <row r="7" spans="1:37" ht="11.25" customHeight="1" x14ac:dyDescent="0.2">
      <c r="A7" s="62" t="s">
        <v>142</v>
      </c>
      <c r="B7" s="63" t="str">
        <f>Quote!C8</f>
        <v>2W</v>
      </c>
      <c r="C7" s="125"/>
      <c r="D7" s="125"/>
      <c r="E7" s="125"/>
      <c r="F7" s="66" t="str">
        <f>IF(ISBLANK(Quote!E8),"",Quote!E8)</f>
        <v/>
      </c>
      <c r="G7" s="125"/>
      <c r="H7" s="125"/>
      <c r="I7" s="125"/>
      <c r="J7" s="51"/>
      <c r="K7" s="10" t="str">
        <f t="shared" si="1"/>
        <v>DP</v>
      </c>
      <c r="L7" s="95" t="str">
        <f t="shared" si="2"/>
        <v>--</v>
      </c>
      <c r="M7" s="146" t="str">
        <f>IFERROR(_xll.qlRateHelperQuoteName(L7,Trigger),"--")</f>
        <v>--</v>
      </c>
      <c r="N7" s="99" t="str">
        <f>IFERROR(_xll.qlRateHelperQuoteValue($L7,Trigger),"--")</f>
        <v>--</v>
      </c>
      <c r="O7" s="98" t="b">
        <f>NOT(ISERROR(_xll.qlQuoteValue(M7)))</f>
        <v>0</v>
      </c>
      <c r="P7" s="95">
        <v>70</v>
      </c>
      <c r="Q7" s="95">
        <v>7</v>
      </c>
      <c r="R7" s="100" t="str">
        <f>IFERROR(_xll.qlRateHelperEarliestDate(L7,Trigger),"--")</f>
        <v>--</v>
      </c>
      <c r="S7" s="100" t="str">
        <f>IFERROR(_xll.qlRateHelperPillarDate(L7,Trigger),"--")</f>
        <v>--</v>
      </c>
      <c r="U7" s="4" t="str">
        <f t="shared" si="0"/>
        <v>OIS</v>
      </c>
      <c r="V7" s="4" t="str">
        <v>obj_002fb</v>
      </c>
      <c r="W7" s="4" t="str">
        <f>IFERROR(_xll.qlRateHelperQuoteName(V7,Trigger),"")</f>
        <v>EURONOIS2W_Shifted</v>
      </c>
      <c r="X7" s="73">
        <f>IFERROR(_xll.qlRateHelperRate(V7,Trigger),"")</f>
        <v>-3.5100000000000005E-3</v>
      </c>
      <c r="Y7" s="105" t="str">
        <f>IF(ISERROR(_xll.qlSwapRateHelperSpread($V7)),IF(ISERROR(_xll.qlFuturesRateHelperConvexityAdjustment($V7)),"",_xll.qlFuturesRateHelperConvexityAdjustment($V7)),_xll.qlSwapRateHelperSpread($V7))</f>
        <v/>
      </c>
      <c r="Z7" s="5">
        <f>IFERROR(_xll.qlRateHelperEarliestDate(V7,Trigger),"")</f>
        <v>42758</v>
      </c>
      <c r="AA7" s="5">
        <f>IFERROR(_xll.qlRateHelperPillarDate(V7,Trigger),"")</f>
        <v>42772</v>
      </c>
      <c r="AB7" s="73">
        <v>-3.6017582796687201E-3</v>
      </c>
    </row>
    <row r="8" spans="1:37" ht="11.25" customHeight="1" x14ac:dyDescent="0.2">
      <c r="A8" s="62" t="s">
        <v>142</v>
      </c>
      <c r="B8" s="63" t="str">
        <f>Quote!C9</f>
        <v>3W</v>
      </c>
      <c r="C8" s="125"/>
      <c r="D8" s="125"/>
      <c r="E8" s="125"/>
      <c r="F8" s="66" t="str">
        <f>IF(ISBLANK(Quote!E9),"",Quote!E9)</f>
        <v/>
      </c>
      <c r="G8" s="125"/>
      <c r="H8" s="125"/>
      <c r="I8" s="125"/>
      <c r="J8" s="51"/>
      <c r="K8" s="10" t="str">
        <f t="shared" si="1"/>
        <v>DP</v>
      </c>
      <c r="L8" s="95" t="str">
        <f t="shared" si="2"/>
        <v>--</v>
      </c>
      <c r="M8" s="146" t="str">
        <f>IFERROR(_xll.qlRateHelperQuoteName(L8,Trigger),"--")</f>
        <v>--</v>
      </c>
      <c r="N8" s="99" t="str">
        <f>IFERROR(_xll.qlRateHelperQuoteValue($L8,Trigger),"--")</f>
        <v>--</v>
      </c>
      <c r="O8" s="98" t="b">
        <f>NOT(ISERROR(_xll.qlQuoteValue(M8)))</f>
        <v>0</v>
      </c>
      <c r="P8" s="95">
        <v>70</v>
      </c>
      <c r="Q8" s="95">
        <v>7</v>
      </c>
      <c r="R8" s="100" t="str">
        <f>IFERROR(_xll.qlRateHelperEarliestDate(L8,Trigger),"--")</f>
        <v>--</v>
      </c>
      <c r="S8" s="100" t="str">
        <f>IFERROR(_xll.qlRateHelperPillarDate(L8,Trigger),"--")</f>
        <v>--</v>
      </c>
      <c r="U8" s="4" t="str">
        <f t="shared" si="0"/>
        <v>OIS</v>
      </c>
      <c r="V8" s="4" t="str">
        <v>obj_00313</v>
      </c>
      <c r="W8" s="4" t="str">
        <f>IFERROR(_xll.qlRateHelperQuoteName(V8,Trigger),"")</f>
        <v>EURONOIS3W_Shifted</v>
      </c>
      <c r="X8" s="73">
        <f>IFERROR(_xll.qlRateHelperRate(V8,Trigger),"")</f>
        <v>-3.5199999999999997E-3</v>
      </c>
      <c r="Y8" s="105" t="str">
        <f>IF(ISERROR(_xll.qlSwapRateHelperSpread($V8)),IF(ISERROR(_xll.qlFuturesRateHelperConvexityAdjustment($V8)),"",_xll.qlFuturesRateHelperConvexityAdjustment($V8)),_xll.qlSwapRateHelperSpread($V8))</f>
        <v/>
      </c>
      <c r="Z8" s="5">
        <f>IFERROR(_xll.qlRateHelperEarliestDate(V8,Trigger),"")</f>
        <v>42758</v>
      </c>
      <c r="AA8" s="5">
        <f>IFERROR(_xll.qlRateHelperPillarDate(V8,Trigger),"")</f>
        <v>42779</v>
      </c>
      <c r="AB8" s="73">
        <v>-3.5984044233400812E-3</v>
      </c>
      <c r="AE8" s="108" t="s">
        <v>188</v>
      </c>
      <c r="AI8" s="384" t="b">
        <v>1</v>
      </c>
    </row>
    <row r="9" spans="1:37" ht="11.25" customHeight="1" x14ac:dyDescent="0.2">
      <c r="A9" s="62" t="s">
        <v>142</v>
      </c>
      <c r="B9" s="63" t="str">
        <f>Quote!C10</f>
        <v>1M</v>
      </c>
      <c r="C9" s="125"/>
      <c r="D9" s="125"/>
      <c r="E9" s="125"/>
      <c r="F9" s="66" t="str">
        <f>IF(ISBLANK(Quote!E10),"",Quote!E10)</f>
        <v/>
      </c>
      <c r="G9" s="125"/>
      <c r="H9" s="125"/>
      <c r="I9" s="125"/>
      <c r="J9" s="51"/>
      <c r="K9" s="10" t="str">
        <f t="shared" si="1"/>
        <v>DP</v>
      </c>
      <c r="L9" s="95" t="str">
        <f t="shared" si="2"/>
        <v>--</v>
      </c>
      <c r="M9" s="146" t="str">
        <f>IFERROR(_xll.qlRateHelperQuoteName(L9,Trigger),"--")</f>
        <v>--</v>
      </c>
      <c r="N9" s="99" t="str">
        <f>IFERROR(_xll.qlRateHelperQuoteValue($L9,Trigger),"--")</f>
        <v>--</v>
      </c>
      <c r="O9" s="98" t="b">
        <f>NOT(ISERROR(_xll.qlQuoteValue(M9)))</f>
        <v>0</v>
      </c>
      <c r="P9" s="95">
        <v>70</v>
      </c>
      <c r="Q9" s="95">
        <v>7</v>
      </c>
      <c r="R9" s="100" t="str">
        <f>IFERROR(_xll.qlRateHelperEarliestDate(L9,Trigger),"--")</f>
        <v>--</v>
      </c>
      <c r="S9" s="100" t="str">
        <f>IFERROR(_xll.qlRateHelperPillarDate(L9,Trigger),"--")</f>
        <v>--</v>
      </c>
      <c r="U9" s="4" t="str">
        <f t="shared" si="0"/>
        <v>OIS</v>
      </c>
      <c r="V9" s="4" t="str">
        <v>obj_00303</v>
      </c>
      <c r="W9" s="4" t="str">
        <f>IFERROR(_xll.qlRateHelperQuoteName(V9,Trigger),"")</f>
        <v>EURONOIS1M_Shifted</v>
      </c>
      <c r="X9" s="73">
        <f>IFERROR(_xll.qlRateHelperRate(V9,Trigger),"")</f>
        <v>-3.5199999999999997E-3</v>
      </c>
      <c r="Y9" s="105" t="str">
        <f>IF(ISERROR(_xll.qlSwapRateHelperSpread($V9)),IF(ISERROR(_xll.qlFuturesRateHelperConvexityAdjustment($V9)),"",_xll.qlFuturesRateHelperConvexityAdjustment($V9)),_xll.qlSwapRateHelperSpread($V9))</f>
        <v/>
      </c>
      <c r="Z9" s="5">
        <f>IFERROR(_xll.qlRateHelperEarliestDate(V9,Trigger),"")</f>
        <v>42758</v>
      </c>
      <c r="AA9" s="5">
        <f>IFERROR(_xll.qlRateHelperPillarDate(V9,Trigger),"")</f>
        <v>42789</v>
      </c>
      <c r="AB9" s="73">
        <v>-3.5902307061897246E-3</v>
      </c>
      <c r="AF9" s="49" t="s">
        <v>127</v>
      </c>
    </row>
    <row r="10" spans="1:37" ht="11.25" customHeight="1" x14ac:dyDescent="0.2">
      <c r="A10" s="62" t="s">
        <v>142</v>
      </c>
      <c r="B10" s="63" t="str">
        <f>Quote!C11</f>
        <v>2M</v>
      </c>
      <c r="C10" s="125"/>
      <c r="D10" s="125"/>
      <c r="E10" s="125"/>
      <c r="F10" s="66" t="str">
        <f>IF(ISBLANK(Quote!E11),"",Quote!E11)</f>
        <v/>
      </c>
      <c r="G10" s="125"/>
      <c r="H10" s="125"/>
      <c r="I10" s="125"/>
      <c r="J10" s="51"/>
      <c r="K10" s="10" t="str">
        <f t="shared" si="1"/>
        <v>DP</v>
      </c>
      <c r="L10" s="95" t="str">
        <f t="shared" si="2"/>
        <v>--</v>
      </c>
      <c r="M10" s="146" t="str">
        <f>IFERROR(_xll.qlRateHelperQuoteName(L10,Trigger),"--")</f>
        <v>--</v>
      </c>
      <c r="N10" s="99" t="str">
        <f>IFERROR(_xll.qlRateHelperQuoteValue($L10,Trigger),"--")</f>
        <v>--</v>
      </c>
      <c r="O10" s="98" t="b">
        <f>NOT(ISERROR(_xll.qlQuoteValue(M10)))</f>
        <v>0</v>
      </c>
      <c r="P10" s="95">
        <v>70</v>
      </c>
      <c r="Q10" s="95">
        <v>7</v>
      </c>
      <c r="R10" s="100" t="str">
        <f>IFERROR(_xll.qlRateHelperEarliestDate(L10,Trigger),"--")</f>
        <v>--</v>
      </c>
      <c r="S10" s="100" t="str">
        <f>IFERROR(_xll.qlRateHelperPillarDate(L10,Trigger),"--")</f>
        <v>--</v>
      </c>
      <c r="U10" s="4" t="str">
        <f t="shared" si="0"/>
        <v>OIS</v>
      </c>
      <c r="V10" s="4" t="str">
        <v>obj_00304</v>
      </c>
      <c r="W10" s="4" t="str">
        <f>IFERROR(_xll.qlRateHelperQuoteName(V10,Trigger),"")</f>
        <v>EURONOIS2M_Shifted</v>
      </c>
      <c r="X10" s="73">
        <f>IFERROR(_xll.qlRateHelperRate(V10,Trigger),"")</f>
        <v>-3.5299999999999997E-3</v>
      </c>
      <c r="Y10" s="105" t="str">
        <f>IF(ISERROR(_xll.qlSwapRateHelperSpread($V10)),IF(ISERROR(_xll.qlFuturesRateHelperConvexityAdjustment($V10)),"",_xll.qlFuturesRateHelperConvexityAdjustment($V10)),_xll.qlSwapRateHelperSpread($V10))</f>
        <v/>
      </c>
      <c r="Z10" s="5">
        <f>IFERROR(_xll.qlRateHelperEarliestDate(V10,Trigger),"")</f>
        <v>42758</v>
      </c>
      <c r="AA10" s="5">
        <f>IFERROR(_xll.qlRateHelperPillarDate(V10,Trigger),"")</f>
        <v>42817</v>
      </c>
      <c r="AB10" s="73">
        <v>-3.5909443258309924E-3</v>
      </c>
      <c r="AD10" s="77" t="s">
        <v>121</v>
      </c>
      <c r="AE10" s="77" t="s">
        <v>122</v>
      </c>
      <c r="AF10" s="77" t="s">
        <v>123</v>
      </c>
      <c r="AG10" s="77" t="s">
        <v>136</v>
      </c>
      <c r="AH10" s="77" t="s">
        <v>124</v>
      </c>
      <c r="AI10" s="77" t="s">
        <v>137</v>
      </c>
      <c r="AJ10" s="77" t="s">
        <v>125</v>
      </c>
      <c r="AK10" s="77" t="s">
        <v>126</v>
      </c>
    </row>
    <row r="11" spans="1:37" ht="11.25" customHeight="1" x14ac:dyDescent="0.2">
      <c r="A11" s="62" t="s">
        <v>142</v>
      </c>
      <c r="B11" s="63" t="str">
        <f>Quote!C12</f>
        <v>3M</v>
      </c>
      <c r="C11" s="125"/>
      <c r="D11" s="125"/>
      <c r="E11" s="125"/>
      <c r="F11" s="66" t="str">
        <f>IF(ISBLANK(Quote!E12),"",Quote!E12)</f>
        <v/>
      </c>
      <c r="G11" s="125"/>
      <c r="H11" s="125"/>
      <c r="I11" s="125"/>
      <c r="J11" s="51"/>
      <c r="K11" s="10" t="str">
        <f t="shared" si="1"/>
        <v>DP</v>
      </c>
      <c r="L11" s="95" t="str">
        <f t="shared" si="2"/>
        <v>--</v>
      </c>
      <c r="M11" s="146" t="str">
        <f>IFERROR(_xll.qlRateHelperQuoteName(L11,Trigger),"--")</f>
        <v>--</v>
      </c>
      <c r="N11" s="99" t="str">
        <f>IFERROR(_xll.qlRateHelperQuoteValue($L11,Trigger),"--")</f>
        <v>--</v>
      </c>
      <c r="O11" s="98" t="b">
        <f>NOT(ISERROR(_xll.qlQuoteValue(M11)))</f>
        <v>0</v>
      </c>
      <c r="P11" s="95">
        <v>70</v>
      </c>
      <c r="Q11" s="95">
        <v>7</v>
      </c>
      <c r="R11" s="100" t="str">
        <f>IFERROR(_xll.qlRateHelperEarliestDate(L11,Trigger),"--")</f>
        <v>--</v>
      </c>
      <c r="S11" s="100" t="str">
        <f>IFERROR(_xll.qlRateHelperPillarDate(L11,Trigger),"--")</f>
        <v>--</v>
      </c>
      <c r="U11" s="4" t="str">
        <f t="shared" si="0"/>
        <v>OIS</v>
      </c>
      <c r="V11" s="4" t="str">
        <v>obj_00308</v>
      </c>
      <c r="W11" s="4" t="str">
        <f>IFERROR(_xll.qlRateHelperQuoteName(V11,Trigger),"")</f>
        <v>EURONOIS3M_Shifted</v>
      </c>
      <c r="X11" s="73">
        <f>IFERROR(_xll.qlRateHelperRate(V11,Trigger),"")</f>
        <v>-3.5320842500000003E-3</v>
      </c>
      <c r="Y11" s="105" t="str">
        <f>IF(ISERROR(_xll.qlSwapRateHelperSpread($V11)),IF(ISERROR(_xll.qlFuturesRateHelperConvexityAdjustment($V11)),"",_xll.qlFuturesRateHelperConvexityAdjustment($V11)),_xll.qlSwapRateHelperSpread($V11))</f>
        <v/>
      </c>
      <c r="Z11" s="5">
        <f>IFERROR(_xll.qlRateHelperEarliestDate(V11,Trigger),"")</f>
        <v>42758</v>
      </c>
      <c r="AA11" s="5">
        <f>IFERROR(_xll.qlRateHelperPillarDate(V11,Trigger),"")</f>
        <v>42849</v>
      </c>
      <c r="AB11" s="73">
        <v>-3.5898436168293507E-3</v>
      </c>
      <c r="AD11" s="159">
        <v>1</v>
      </c>
      <c r="AE11" s="160">
        <f>_xll.qlCalendarEndOfMonth(Calendar,Settlementdate,Trigger)</f>
        <v>42766</v>
      </c>
      <c r="AF11" s="159" t="str">
        <f t="shared" ref="AF11:AF23" si="3">Currency&amp;$AF$9&amp;AD11&amp;JumpSuffix&amp;QuoteSuffix</f>
        <v>EURJump1_SYNTHON_Quote</v>
      </c>
      <c r="AG11" s="189">
        <f>_xll.qlDayCounterYearFraction("actual/360",AE11,_xll.qlCalendarAdvance(Calendar,AE11,"1D",,,Trigger))</f>
        <v>2.7777777777777779E-3</v>
      </c>
      <c r="AH11" s="161" t="e">
        <f>IF(_xll.qlQuoteIsValid(AF11,Trigger),_xll.qlQuoteValue(AF11,Trigger),1)</f>
        <v>#NUM!</v>
      </c>
      <c r="AI11" s="192" t="e">
        <f>-LN(AH11)/AG11</f>
        <v>#NUM!</v>
      </c>
      <c r="AJ11" s="195">
        <v>0</v>
      </c>
      <c r="AK11" s="161">
        <f>IF(ISBLANK(AJ11),AF11,EXP(-AJ11*AG11))</f>
        <v>1</v>
      </c>
    </row>
    <row r="12" spans="1:37" ht="11.25" customHeight="1" x14ac:dyDescent="0.2">
      <c r="A12" s="62" t="s">
        <v>142</v>
      </c>
      <c r="B12" s="63" t="str">
        <f>Quote!C13</f>
        <v>4M</v>
      </c>
      <c r="C12" s="125"/>
      <c r="D12" s="125"/>
      <c r="E12" s="125"/>
      <c r="F12" s="66" t="str">
        <f>IF(ISBLANK(Quote!E13),"",Quote!E13)</f>
        <v/>
      </c>
      <c r="G12" s="125"/>
      <c r="H12" s="125"/>
      <c r="I12" s="125"/>
      <c r="J12" s="51"/>
      <c r="K12" s="10" t="str">
        <f t="shared" si="1"/>
        <v>DP</v>
      </c>
      <c r="L12" s="95" t="str">
        <f t="shared" si="2"/>
        <v>--</v>
      </c>
      <c r="M12" s="146" t="str">
        <f>IFERROR(_xll.qlRateHelperQuoteName(L12,Trigger),"--")</f>
        <v>--</v>
      </c>
      <c r="N12" s="99" t="str">
        <f>IFERROR(_xll.qlRateHelperQuoteValue($L12,Trigger),"--")</f>
        <v>--</v>
      </c>
      <c r="O12" s="98" t="b">
        <f>NOT(ISERROR(_xll.qlQuoteValue(M12)))</f>
        <v>0</v>
      </c>
      <c r="P12" s="95">
        <v>70</v>
      </c>
      <c r="Q12" s="95">
        <v>7</v>
      </c>
      <c r="R12" s="100" t="str">
        <f>IFERROR(_xll.qlRateHelperEarliestDate(L12,Trigger),"--")</f>
        <v>--</v>
      </c>
      <c r="S12" s="100" t="str">
        <f>IFERROR(_xll.qlRateHelperPillarDate(L12,Trigger),"--")</f>
        <v>--</v>
      </c>
      <c r="U12" s="4" t="str">
        <f t="shared" si="0"/>
        <v>OIS</v>
      </c>
      <c r="V12" s="4" t="str">
        <v>obj_0030a</v>
      </c>
      <c r="W12" s="4" t="str">
        <f>IFERROR(_xll.qlRateHelperQuoteName(V12,Trigger),"")</f>
        <v>EURONOIS4M_Shifted</v>
      </c>
      <c r="X12" s="73">
        <f>IFERROR(_xll.qlRateHelperRate(V12,Trigger),"")</f>
        <v>-3.5326555100000001E-3</v>
      </c>
      <c r="Y12" s="105" t="str">
        <f>IF(ISERROR(_xll.qlSwapRateHelperSpread($V12)),IF(ISERROR(_xll.qlFuturesRateHelperConvexityAdjustment($V12)),"",_xll.qlFuturesRateHelperConvexityAdjustment($V12)),_xll.qlSwapRateHelperSpread($V12))</f>
        <v/>
      </c>
      <c r="Z12" s="5">
        <f>IFERROR(_xll.qlRateHelperEarliestDate(V12,Trigger),"")</f>
        <v>42758</v>
      </c>
      <c r="AA12" s="5">
        <f>IFERROR(_xll.qlRateHelperPillarDate(V12,Trigger),"")</f>
        <v>42878</v>
      </c>
      <c r="AB12" s="73">
        <v>-3.5892373163645646E-3</v>
      </c>
      <c r="AD12" s="162">
        <v>2</v>
      </c>
      <c r="AE12" s="163">
        <f>_xll.qlCalendarEndOfMonth(Calendar,_xll.qlCalendarAdvance(Calendar,AE11,"1m","mf",TRUE),Trigger)</f>
        <v>42794</v>
      </c>
      <c r="AF12" s="162" t="str">
        <f t="shared" si="3"/>
        <v>EURJump2_SYNTHON_Quote</v>
      </c>
      <c r="AG12" s="190">
        <f>_xll.qlDayCounterYearFraction("actual/360",AE12,_xll.qlCalendarAdvance(Calendar,AE12,"1D",,,Trigger))</f>
        <v>2.7777777777777779E-3</v>
      </c>
      <c r="AH12" s="164" t="e">
        <f>IF(_xll.qlQuoteIsValid(AF12,Trigger),_xll.qlQuoteValue(AF12,Trigger),1)</f>
        <v>#NUM!</v>
      </c>
      <c r="AI12" s="193" t="e">
        <f t="shared" ref="AI12:AI23" si="4">-LN(AH12)/AG12</f>
        <v>#NUM!</v>
      </c>
      <c r="AJ12" s="196">
        <v>0</v>
      </c>
      <c r="AK12" s="164">
        <f t="shared" ref="AK12:AK23" si="5">IF(ISBLANK(AJ12),AF12,EXP(-AJ12*AG12))</f>
        <v>1</v>
      </c>
    </row>
    <row r="13" spans="1:37" ht="11.25" customHeight="1" x14ac:dyDescent="0.2">
      <c r="A13" s="62" t="s">
        <v>142</v>
      </c>
      <c r="B13" s="63" t="str">
        <f>Quote!C14</f>
        <v>5M</v>
      </c>
      <c r="C13" s="125"/>
      <c r="D13" s="125"/>
      <c r="E13" s="125"/>
      <c r="F13" s="66" t="str">
        <f>IF(ISBLANK(Quote!E14),"",Quote!E14)</f>
        <v/>
      </c>
      <c r="G13" s="125"/>
      <c r="H13" s="125"/>
      <c r="I13" s="125"/>
      <c r="J13" s="51"/>
      <c r="K13" s="10" t="str">
        <f t="shared" si="1"/>
        <v>DP</v>
      </c>
      <c r="L13" s="95" t="str">
        <f t="shared" si="2"/>
        <v>--</v>
      </c>
      <c r="M13" s="146" t="str">
        <f>IFERROR(_xll.qlRateHelperQuoteName(L13,Trigger),"--")</f>
        <v>--</v>
      </c>
      <c r="N13" s="99" t="str">
        <f>IFERROR(_xll.qlRateHelperQuoteValue($L13,Trigger),"--")</f>
        <v>--</v>
      </c>
      <c r="O13" s="98" t="b">
        <f>NOT(ISERROR(_xll.qlQuoteValue(M13)))</f>
        <v>0</v>
      </c>
      <c r="P13" s="95">
        <v>70</v>
      </c>
      <c r="Q13" s="95">
        <v>7</v>
      </c>
      <c r="R13" s="100" t="str">
        <f>IFERROR(_xll.qlRateHelperEarliestDate(L13,Trigger),"--")</f>
        <v>--</v>
      </c>
      <c r="S13" s="100" t="str">
        <f>IFERROR(_xll.qlRateHelperPillarDate(L13,Trigger),"--")</f>
        <v>--</v>
      </c>
      <c r="U13" s="4" t="str">
        <f t="shared" si="0"/>
        <v>OIS</v>
      </c>
      <c r="V13" s="4" t="str">
        <v>obj_002f5</v>
      </c>
      <c r="W13" s="4" t="str">
        <f>IFERROR(_xll.qlRateHelperQuoteName(V13,Trigger),"")</f>
        <v>EURONOIS5M_Shifted</v>
      </c>
      <c r="X13" s="73">
        <f>IFERROR(_xll.qlRateHelperRate(V13,Trigger),"")</f>
        <v>-3.5373353400000003E-3</v>
      </c>
      <c r="Y13" s="105" t="str">
        <f>IF(ISERROR(_xll.qlSwapRateHelperSpread($V13)),IF(ISERROR(_xll.qlFuturesRateHelperConvexityAdjustment($V13)),"",_xll.qlFuturesRateHelperConvexityAdjustment($V13)),_xll.qlSwapRateHelperSpread($V13))</f>
        <v/>
      </c>
      <c r="Z13" s="5">
        <f>IFERROR(_xll.qlRateHelperEarliestDate(V13,Trigger),"")</f>
        <v>42758</v>
      </c>
      <c r="AA13" s="5">
        <f>IFERROR(_xll.qlRateHelperPillarDate(V13,Trigger),"")</f>
        <v>42909</v>
      </c>
      <c r="AB13" s="73">
        <v>-3.593316893661548E-3</v>
      </c>
      <c r="AD13" s="162">
        <v>3</v>
      </c>
      <c r="AE13" s="163">
        <f>_xll.qlCalendarEndOfMonth(Calendar,_xll.qlCalendarAdvance(Calendar,AE12,"1m","mf",TRUE),Trigger)</f>
        <v>42825</v>
      </c>
      <c r="AF13" s="162" t="str">
        <f t="shared" si="3"/>
        <v>EURJump3_SYNTHON_Quote</v>
      </c>
      <c r="AG13" s="190">
        <f>_xll.qlDayCounterYearFraction("actual/360",AE13,_xll.qlCalendarAdvance(Calendar,AE13,"1D",,,Trigger))</f>
        <v>8.3333333333333332E-3</v>
      </c>
      <c r="AH13" s="164" t="e">
        <f>IF(_xll.qlQuoteIsValid(AF13,Trigger),_xll.qlQuoteValue(AF13,Trigger),1)</f>
        <v>#NUM!</v>
      </c>
      <c r="AI13" s="193" t="e">
        <f t="shared" si="4"/>
        <v>#NUM!</v>
      </c>
      <c r="AJ13" s="196">
        <v>0</v>
      </c>
      <c r="AK13" s="164">
        <f t="shared" si="5"/>
        <v>1</v>
      </c>
    </row>
    <row r="14" spans="1:37" ht="11.25" customHeight="1" x14ac:dyDescent="0.2">
      <c r="A14" s="62" t="s">
        <v>142</v>
      </c>
      <c r="B14" s="63" t="str">
        <f>Quote!C15</f>
        <v>6M</v>
      </c>
      <c r="C14" s="125"/>
      <c r="D14" s="125"/>
      <c r="E14" s="125"/>
      <c r="F14" s="66" t="str">
        <f>IF(ISBLANK(Quote!E15),"",Quote!E15)</f>
        <v/>
      </c>
      <c r="G14" s="125"/>
      <c r="H14" s="125"/>
      <c r="I14" s="125"/>
      <c r="J14" s="51"/>
      <c r="K14" s="10" t="str">
        <f t="shared" si="1"/>
        <v>DP</v>
      </c>
      <c r="L14" s="95" t="str">
        <f t="shared" si="2"/>
        <v>--</v>
      </c>
      <c r="M14" s="146" t="str">
        <f>IFERROR(_xll.qlRateHelperQuoteName(L14,Trigger),"--")</f>
        <v>--</v>
      </c>
      <c r="N14" s="99" t="str">
        <f>IFERROR(_xll.qlRateHelperQuoteValue($L14,Trigger),"--")</f>
        <v>--</v>
      </c>
      <c r="O14" s="98" t="b">
        <f>NOT(ISERROR(_xll.qlQuoteValue(M14)))</f>
        <v>0</v>
      </c>
      <c r="P14" s="95">
        <v>70</v>
      </c>
      <c r="Q14" s="95">
        <v>7</v>
      </c>
      <c r="R14" s="100" t="str">
        <f>IFERROR(_xll.qlRateHelperEarliestDate(L14,Trigger),"--")</f>
        <v>--</v>
      </c>
      <c r="S14" s="100" t="str">
        <f>IFERROR(_xll.qlRateHelperPillarDate(L14,Trigger),"--")</f>
        <v>--</v>
      </c>
      <c r="U14" s="4" t="str">
        <f t="shared" si="0"/>
        <v>OIS</v>
      </c>
      <c r="V14" s="4" t="str">
        <v>obj_00300</v>
      </c>
      <c r="W14" s="4" t="str">
        <f>IFERROR(_xll.qlRateHelperQuoteName(V14,Trigger),"")</f>
        <v>EURONOIS6M_Shifted</v>
      </c>
      <c r="X14" s="73">
        <f>IFERROR(_xll.qlRateHelperRate(V14,Trigger),"")</f>
        <v>-3.5402182800000005E-3</v>
      </c>
      <c r="Y14" s="105" t="str">
        <f>IF(ISERROR(_xll.qlSwapRateHelperSpread($V14)),IF(ISERROR(_xll.qlFuturesRateHelperConvexityAdjustment($V14)),"",_xll.qlFuturesRateHelperConvexityAdjustment($V14)),_xll.qlSwapRateHelperSpread($V14))</f>
        <v/>
      </c>
      <c r="Z14" s="5">
        <f>IFERROR(_xll.qlRateHelperEarliestDate(V14,Trigger),"")</f>
        <v>42758</v>
      </c>
      <c r="AA14" s="5">
        <f>IFERROR(_xll.qlRateHelperPillarDate(V14,Trigger),"")</f>
        <v>42940</v>
      </c>
      <c r="AB14" s="73">
        <v>-3.5960196851636561E-3</v>
      </c>
      <c r="AD14" s="162">
        <v>4</v>
      </c>
      <c r="AE14" s="163">
        <f>_xll.qlCalendarEndOfMonth(Calendar,_xll.qlCalendarAdvance(Calendar,AE13,"1m","mf",TRUE),Trigger)</f>
        <v>42853</v>
      </c>
      <c r="AF14" s="162" t="str">
        <f t="shared" si="3"/>
        <v>EURJump4_SYNTHON_Quote</v>
      </c>
      <c r="AG14" s="190">
        <f>_xll.qlDayCounterYearFraction("actual/360",AE14,_xll.qlCalendarAdvance(Calendar,AE14,"1D",,,Trigger))</f>
        <v>1.1111111111111112E-2</v>
      </c>
      <c r="AH14" s="164" t="e">
        <f>IF(_xll.qlQuoteIsValid(AF14,Trigger),_xll.qlQuoteValue(AF14,Trigger),1)</f>
        <v>#NUM!</v>
      </c>
      <c r="AI14" s="193" t="e">
        <f t="shared" si="4"/>
        <v>#NUM!</v>
      </c>
      <c r="AJ14" s="196">
        <v>0</v>
      </c>
      <c r="AK14" s="164">
        <f t="shared" si="5"/>
        <v>1</v>
      </c>
    </row>
    <row r="15" spans="1:37" ht="11.25" customHeight="1" x14ac:dyDescent="0.2">
      <c r="A15" s="62" t="s">
        <v>142</v>
      </c>
      <c r="B15" s="63" t="str">
        <f>Quote!C16</f>
        <v>7M</v>
      </c>
      <c r="C15" s="125"/>
      <c r="D15" s="125"/>
      <c r="E15" s="125"/>
      <c r="F15" s="66" t="str">
        <f>IF(ISBLANK(Quote!E16),"",Quote!E16)</f>
        <v/>
      </c>
      <c r="G15" s="125"/>
      <c r="H15" s="125"/>
      <c r="I15" s="125"/>
      <c r="J15" s="51"/>
      <c r="K15" s="10" t="str">
        <f t="shared" si="1"/>
        <v>DP</v>
      </c>
      <c r="L15" s="95" t="str">
        <f t="shared" si="2"/>
        <v>--</v>
      </c>
      <c r="M15" s="146" t="str">
        <f>IFERROR(_xll.qlRateHelperQuoteName(L15,Trigger),"--")</f>
        <v>--</v>
      </c>
      <c r="N15" s="99" t="str">
        <f>IFERROR(_xll.qlRateHelperQuoteValue($L15,Trigger),"--")</f>
        <v>--</v>
      </c>
      <c r="O15" s="98" t="b">
        <f>NOT(ISERROR(_xll.qlQuoteValue(M15)))</f>
        <v>0</v>
      </c>
      <c r="P15" s="95">
        <v>70</v>
      </c>
      <c r="Q15" s="95">
        <v>7</v>
      </c>
      <c r="R15" s="100" t="str">
        <f>IFERROR(_xll.qlRateHelperEarliestDate(L15,Trigger),"--")</f>
        <v>--</v>
      </c>
      <c r="S15" s="100" t="str">
        <f>IFERROR(_xll.qlRateHelperPillarDate(L15,Trigger),"--")</f>
        <v>--</v>
      </c>
      <c r="U15" s="4" t="str">
        <f t="shared" si="0"/>
        <v>OIS</v>
      </c>
      <c r="V15" s="4" t="str">
        <v>obj_00301</v>
      </c>
      <c r="W15" s="4" t="str">
        <f>IFERROR(_xll.qlRateHelperQuoteName(V15,Trigger),"")</f>
        <v>EURONOIS7M_Shifted</v>
      </c>
      <c r="X15" s="73">
        <f>IFERROR(_xll.qlRateHelperRate(V15,Trigger),"")</f>
        <v>-3.5391374700000002E-3</v>
      </c>
      <c r="Y15" s="105" t="str">
        <f>IF(ISERROR(_xll.qlSwapRateHelperSpread($V15)),IF(ISERROR(_xll.qlFuturesRateHelperConvexityAdjustment($V15)),"",_xll.qlFuturesRateHelperConvexityAdjustment($V15)),_xll.qlSwapRateHelperSpread($V15))</f>
        <v/>
      </c>
      <c r="Z15" s="5">
        <f>IFERROR(_xll.qlRateHelperEarliestDate(V15,Trigger),"")</f>
        <v>42758</v>
      </c>
      <c r="AA15" s="5">
        <f>IFERROR(_xll.qlRateHelperPillarDate(V15,Trigger),"")</f>
        <v>42970</v>
      </c>
      <c r="AB15" s="73">
        <v>-3.5949885060668689E-3</v>
      </c>
      <c r="AD15" s="162">
        <v>5</v>
      </c>
      <c r="AE15" s="163">
        <f>_xll.qlCalendarEndOfMonth(Calendar,_xll.qlCalendarAdvance(Calendar,AE14,"1m","mf",TRUE),Trigger)</f>
        <v>42886</v>
      </c>
      <c r="AF15" s="162" t="str">
        <f t="shared" si="3"/>
        <v>EURJump5_SYNTHON_Quote</v>
      </c>
      <c r="AG15" s="190">
        <f>_xll.qlDayCounterYearFraction("actual/360",AE15,_xll.qlCalendarAdvance(Calendar,AE15,"1D",,,Trigger))</f>
        <v>2.7777777777777779E-3</v>
      </c>
      <c r="AH15" s="164" t="e">
        <f>IF(_xll.qlQuoteIsValid(AF15,Trigger),_xll.qlQuoteValue(AF15,Trigger),1)</f>
        <v>#NUM!</v>
      </c>
      <c r="AI15" s="193" t="e">
        <f t="shared" si="4"/>
        <v>#NUM!</v>
      </c>
      <c r="AJ15" s="196">
        <v>0</v>
      </c>
      <c r="AK15" s="164">
        <f t="shared" si="5"/>
        <v>1</v>
      </c>
    </row>
    <row r="16" spans="1:37" ht="11.25" customHeight="1" x14ac:dyDescent="0.2">
      <c r="A16" s="62" t="s">
        <v>142</v>
      </c>
      <c r="B16" s="63" t="str">
        <f>Quote!C17</f>
        <v>8M</v>
      </c>
      <c r="C16" s="125"/>
      <c r="D16" s="125"/>
      <c r="E16" s="125"/>
      <c r="F16" s="66" t="str">
        <f>IF(ISBLANK(Quote!E17),"",Quote!E17)</f>
        <v/>
      </c>
      <c r="G16" s="125"/>
      <c r="H16" s="125"/>
      <c r="I16" s="125"/>
      <c r="J16" s="51"/>
      <c r="K16" s="10" t="str">
        <f t="shared" si="1"/>
        <v>DP</v>
      </c>
      <c r="L16" s="95" t="str">
        <f t="shared" si="2"/>
        <v>--</v>
      </c>
      <c r="M16" s="146" t="str">
        <f>IFERROR(_xll.qlRateHelperQuoteName(L16,Trigger),"--")</f>
        <v>--</v>
      </c>
      <c r="N16" s="99" t="str">
        <f>IFERROR(_xll.qlRateHelperQuoteValue($L16,Trigger),"--")</f>
        <v>--</v>
      </c>
      <c r="O16" s="98" t="b">
        <f>NOT(ISERROR(_xll.qlQuoteValue(M16)))</f>
        <v>0</v>
      </c>
      <c r="P16" s="95">
        <v>70</v>
      </c>
      <c r="Q16" s="95">
        <v>7</v>
      </c>
      <c r="R16" s="100" t="str">
        <f>IFERROR(_xll.qlRateHelperEarliestDate(L16,Trigger),"--")</f>
        <v>--</v>
      </c>
      <c r="S16" s="100" t="str">
        <f>IFERROR(_xll.qlRateHelperPillarDate(L16,Trigger),"--")</f>
        <v>--</v>
      </c>
      <c r="U16" s="4" t="str">
        <f t="shared" si="0"/>
        <v>OIS</v>
      </c>
      <c r="V16" s="4" t="str">
        <v>obj_002c3</v>
      </c>
      <c r="W16" s="4" t="str">
        <f>IFERROR(_xll.qlRateHelperQuoteName(V16,Trigger),"")</f>
        <v>EURONOIS8M_Shifted</v>
      </c>
      <c r="X16" s="73">
        <f>IFERROR(_xll.qlRateHelperRate(V16,Trigger),"")</f>
        <v>-3.5351019600000002E-3</v>
      </c>
      <c r="Y16" s="105" t="str">
        <f>IF(ISERROR(_xll.qlSwapRateHelperSpread($V16)),IF(ISERROR(_xll.qlFuturesRateHelperConvexityAdjustment($V16)),"",_xll.qlFuturesRateHelperConvexityAdjustment($V16)),_xll.qlSwapRateHelperSpread($V16))</f>
        <v/>
      </c>
      <c r="Z16" s="5">
        <f>IFERROR(_xll.qlRateHelperEarliestDate(V16,Trigger),"")</f>
        <v>42758</v>
      </c>
      <c r="AA16" s="5">
        <f>IFERROR(_xll.qlRateHelperPillarDate(V16,Trigger),"")</f>
        <v>43003</v>
      </c>
      <c r="AB16" s="73">
        <v>-3.5911361783700232E-3</v>
      </c>
      <c r="AD16" s="162">
        <v>6</v>
      </c>
      <c r="AE16" s="163">
        <f>_xll.qlCalendarEndOfMonth(Calendar,_xll.qlCalendarAdvance(Calendar,AE15,"1m","mf",TRUE),Trigger)</f>
        <v>42916</v>
      </c>
      <c r="AF16" s="162" t="str">
        <f t="shared" si="3"/>
        <v>EURJump6_SYNTHON_Quote</v>
      </c>
      <c r="AG16" s="190">
        <f>_xll.qlDayCounterYearFraction("actual/360",AE16,_xll.qlCalendarAdvance(Calendar,AE16,"1D",,,Trigger))</f>
        <v>8.3333333333333332E-3</v>
      </c>
      <c r="AH16" s="164" t="e">
        <f>IF(_xll.qlQuoteIsValid(AF16,Trigger),_xll.qlQuoteValue(AF16,Trigger),1)</f>
        <v>#NUM!</v>
      </c>
      <c r="AI16" s="193" t="e">
        <f t="shared" si="4"/>
        <v>#NUM!</v>
      </c>
      <c r="AJ16" s="196">
        <v>0</v>
      </c>
      <c r="AK16" s="164">
        <f t="shared" si="5"/>
        <v>1</v>
      </c>
    </row>
    <row r="17" spans="1:37" ht="11.25" customHeight="1" x14ac:dyDescent="0.2">
      <c r="A17" s="62" t="s">
        <v>142</v>
      </c>
      <c r="B17" s="63" t="str">
        <f>Quote!C18</f>
        <v>9M</v>
      </c>
      <c r="C17" s="125"/>
      <c r="D17" s="125"/>
      <c r="E17" s="125"/>
      <c r="F17" s="66" t="str">
        <f>IF(ISBLANK(Quote!E18),"",Quote!E18)</f>
        <v/>
      </c>
      <c r="G17" s="125"/>
      <c r="H17" s="125"/>
      <c r="I17" s="125"/>
      <c r="J17" s="51"/>
      <c r="K17" s="10" t="str">
        <f t="shared" si="1"/>
        <v>DP</v>
      </c>
      <c r="L17" s="95" t="str">
        <f t="shared" si="2"/>
        <v>--</v>
      </c>
      <c r="M17" s="146" t="str">
        <f>IFERROR(_xll.qlRateHelperQuoteName(L17,Trigger),"--")</f>
        <v>--</v>
      </c>
      <c r="N17" s="157" t="str">
        <f>IFERROR(_xll.qlRateHelperQuoteValue($L17,Trigger),"--")</f>
        <v>--</v>
      </c>
      <c r="O17" s="98" t="b">
        <v>0</v>
      </c>
      <c r="P17" s="95">
        <v>70</v>
      </c>
      <c r="Q17" s="95">
        <v>7</v>
      </c>
      <c r="R17" s="100" t="str">
        <f>IFERROR(_xll.qlRateHelperEarliestDate(L17,Trigger),"--")</f>
        <v>--</v>
      </c>
      <c r="S17" s="100" t="str">
        <f>IFERROR(_xll.qlRateHelperPillarDate(L17,Trigger),"--")</f>
        <v>--</v>
      </c>
      <c r="U17" s="4" t="str">
        <f t="shared" si="0"/>
        <v>OIS</v>
      </c>
      <c r="V17" s="4" t="str">
        <v>obj_00291</v>
      </c>
      <c r="W17" s="4" t="str">
        <f>IFERROR(_xll.qlRateHelperQuoteName(V17,Trigger),"")</f>
        <v>EURONOIS9M_Shifted</v>
      </c>
      <c r="X17" s="73">
        <f>IFERROR(_xll.qlRateHelperRate(V17,Trigger),"")</f>
        <v>-3.5306268700000002E-3</v>
      </c>
      <c r="Y17" s="105" t="str">
        <f>IF(ISERROR(_xll.qlSwapRateHelperSpread($V17)),IF(ISERROR(_xll.qlFuturesRateHelperConvexityAdjustment($V17)),"",_xll.qlFuturesRateHelperConvexityAdjustment($V17)),_xll.qlSwapRateHelperSpread($V17))</f>
        <v/>
      </c>
      <c r="Z17" s="5">
        <f>IFERROR(_xll.qlRateHelperEarliestDate(V17,Trigger),"")</f>
        <v>42758</v>
      </c>
      <c r="AA17" s="5">
        <f>IFERROR(_xll.qlRateHelperPillarDate(V17,Trigger),"")</f>
        <v>43031</v>
      </c>
      <c r="AB17" s="73">
        <v>-3.5868751696897941E-3</v>
      </c>
      <c r="AD17" s="162">
        <v>7</v>
      </c>
      <c r="AE17" s="163">
        <f>_xll.qlCalendarEndOfMonth(Calendar,_xll.qlCalendarAdvance(Calendar,AE16,"1m","mf",TRUE),Trigger)</f>
        <v>42947</v>
      </c>
      <c r="AF17" s="162" t="str">
        <f t="shared" si="3"/>
        <v>EURJump7_SYNTHON_Quote</v>
      </c>
      <c r="AG17" s="190">
        <f>_xll.qlDayCounterYearFraction("actual/360",AE17,_xll.qlCalendarAdvance(Calendar,AE17,"1D",,,Trigger))</f>
        <v>2.7777777777777779E-3</v>
      </c>
      <c r="AH17" s="164" t="e">
        <f>IF(_xll.qlQuoteIsValid(AF17,Trigger),_xll.qlQuoteValue(AF17,Trigger),1)</f>
        <v>#NUM!</v>
      </c>
      <c r="AI17" s="193" t="e">
        <f t="shared" si="4"/>
        <v>#NUM!</v>
      </c>
      <c r="AJ17" s="196">
        <v>0</v>
      </c>
      <c r="AK17" s="164">
        <f t="shared" si="5"/>
        <v>1</v>
      </c>
    </row>
    <row r="18" spans="1:37" ht="11.25" customHeight="1" x14ac:dyDescent="0.2">
      <c r="A18" s="62" t="s">
        <v>142</v>
      </c>
      <c r="B18" s="63" t="str">
        <f>Quote!C19</f>
        <v>10M</v>
      </c>
      <c r="C18" s="125"/>
      <c r="D18" s="125"/>
      <c r="E18" s="125"/>
      <c r="F18" s="66" t="str">
        <f>IF(ISBLANK(Quote!E19),"",Quote!E19)</f>
        <v/>
      </c>
      <c r="G18" s="125"/>
      <c r="H18" s="125"/>
      <c r="I18" s="125"/>
      <c r="J18" s="51"/>
      <c r="K18" s="10" t="str">
        <f t="shared" si="1"/>
        <v>DP</v>
      </c>
      <c r="L18" s="95" t="str">
        <f t="shared" si="2"/>
        <v>--</v>
      </c>
      <c r="M18" s="146" t="str">
        <f>IFERROR(_xll.qlRateHelperQuoteName(L18,Trigger),"--")</f>
        <v>--</v>
      </c>
      <c r="N18" s="157" t="str">
        <f>IFERROR(_xll.qlRateHelperQuoteValue($L18,Trigger),"--")</f>
        <v>--</v>
      </c>
      <c r="O18" s="98" t="b">
        <v>0</v>
      </c>
      <c r="P18" s="95">
        <v>60</v>
      </c>
      <c r="Q18" s="95">
        <v>7</v>
      </c>
      <c r="R18" s="100" t="str">
        <f>IFERROR(_xll.qlRateHelperEarliestDate(L18,Trigger),"--")</f>
        <v>--</v>
      </c>
      <c r="S18" s="100" t="str">
        <f>IFERROR(_xll.qlRateHelperPillarDate(L18,Trigger),"--")</f>
        <v>--</v>
      </c>
      <c r="U18" s="4" t="str">
        <f t="shared" si="0"/>
        <v>OIS</v>
      </c>
      <c r="V18" s="4" t="str">
        <v>obj_002de</v>
      </c>
      <c r="W18" s="4" t="str">
        <f>IFERROR(_xll.qlRateHelperQuoteName(V18,Trigger),"")</f>
        <v>EURONOIS10M_Shifted</v>
      </c>
      <c r="X18" s="73">
        <f>IFERROR(_xll.qlRateHelperRate(V18,Trigger),"")</f>
        <v>-3.5248401400000003E-3</v>
      </c>
      <c r="Y18" s="105" t="str">
        <f>IF(ISERROR(_xll.qlSwapRateHelperSpread($V18)),IF(ISERROR(_xll.qlFuturesRateHelperConvexityAdjustment($V18)),"",_xll.qlFuturesRateHelperConvexityAdjustment($V18)),_xll.qlSwapRateHelperSpread($V18))</f>
        <v/>
      </c>
      <c r="Z18" s="5">
        <f>IFERROR(_xll.qlRateHelperEarliestDate(V18,Trigger),"")</f>
        <v>42758</v>
      </c>
      <c r="AA18" s="5">
        <f>IFERROR(_xll.qlRateHelperPillarDate(V18,Trigger),"")</f>
        <v>43062</v>
      </c>
      <c r="AB18" s="73">
        <v>-3.581363401417553E-3</v>
      </c>
      <c r="AD18" s="162">
        <v>8</v>
      </c>
      <c r="AE18" s="163">
        <f>_xll.qlCalendarEndOfMonth(Calendar,_xll.qlCalendarAdvance(Calendar,AE17,"1m","mf",TRUE),Trigger)</f>
        <v>42978</v>
      </c>
      <c r="AF18" s="162" t="str">
        <f t="shared" si="3"/>
        <v>EURJump8_SYNTHON_Quote</v>
      </c>
      <c r="AG18" s="190">
        <f>_xll.qlDayCounterYearFraction("actual/360",AE18,_xll.qlCalendarAdvance(Calendar,AE18,"1D",,,Trigger))</f>
        <v>2.7777777777777779E-3</v>
      </c>
      <c r="AH18" s="164" t="e">
        <f>IF(_xll.qlQuoteIsValid(AF18,Trigger),_xll.qlQuoteValue(AF18,Trigger),1)</f>
        <v>#NUM!</v>
      </c>
      <c r="AI18" s="193" t="e">
        <f t="shared" si="4"/>
        <v>#NUM!</v>
      </c>
      <c r="AJ18" s="196">
        <v>0</v>
      </c>
      <c r="AK18" s="164">
        <f t="shared" si="5"/>
        <v>1</v>
      </c>
    </row>
    <row r="19" spans="1:37" ht="11.25" customHeight="1" x14ac:dyDescent="0.2">
      <c r="A19" s="62" t="s">
        <v>142</v>
      </c>
      <c r="B19" s="63" t="str">
        <f>Quote!C20</f>
        <v>11M</v>
      </c>
      <c r="C19" s="125"/>
      <c r="D19" s="125"/>
      <c r="E19" s="125"/>
      <c r="F19" s="66" t="str">
        <f>IF(ISBLANK(Quote!E20),"",Quote!E20)</f>
        <v/>
      </c>
      <c r="G19" s="125"/>
      <c r="H19" s="125"/>
      <c r="I19" s="125"/>
      <c r="J19" s="51"/>
      <c r="K19" s="10" t="str">
        <f t="shared" si="1"/>
        <v>DP</v>
      </c>
      <c r="L19" s="95" t="str">
        <f t="shared" si="2"/>
        <v>--</v>
      </c>
      <c r="M19" s="146" t="str">
        <f>IFERROR(_xll.qlRateHelperQuoteName(L19,Trigger),"--")</f>
        <v>--</v>
      </c>
      <c r="N19" s="157" t="str">
        <f>IFERROR(_xll.qlRateHelperQuoteValue($L19,Trigger),"--")</f>
        <v>--</v>
      </c>
      <c r="O19" s="98" t="b">
        <v>0</v>
      </c>
      <c r="P19" s="95">
        <v>60</v>
      </c>
      <c r="Q19" s="95">
        <v>7</v>
      </c>
      <c r="R19" s="100" t="str">
        <f>IFERROR(_xll.qlRateHelperEarliestDate(L19,Trigger),"--")</f>
        <v>--</v>
      </c>
      <c r="S19" s="100" t="str">
        <f>IFERROR(_xll.qlRateHelperPillarDate(L19,Trigger),"--")</f>
        <v>--</v>
      </c>
      <c r="U19" s="4" t="str">
        <f t="shared" si="0"/>
        <v>OIS</v>
      </c>
      <c r="V19" s="4" t="str">
        <v>obj_002b8</v>
      </c>
      <c r="W19" s="4" t="str">
        <f>IFERROR(_xll.qlRateHelperQuoteName(V19,Trigger),"")</f>
        <v>EURONOIS11M_Shifted</v>
      </c>
      <c r="X19" s="73">
        <f>IFERROR(_xll.qlRateHelperRate(V19,Trigger),"")</f>
        <v>-3.5172117700000001E-3</v>
      </c>
      <c r="Y19" s="105" t="str">
        <f>IF(ISERROR(_xll.qlSwapRateHelperSpread($V19)),IF(ISERROR(_xll.qlFuturesRateHelperConvexityAdjustment($V19)),"",_xll.qlFuturesRateHelperConvexityAdjustment($V19)),_xll.qlSwapRateHelperSpread($V19))</f>
        <v/>
      </c>
      <c r="Z19" s="5">
        <f>IFERROR(_xll.qlRateHelperEarliestDate(V19,Trigger),"")</f>
        <v>42758</v>
      </c>
      <c r="AA19" s="5">
        <f>IFERROR(_xll.qlRateHelperPillarDate(V19,Trigger),"")</f>
        <v>43096</v>
      </c>
      <c r="AB19" s="73">
        <v>-3.5740620920166645E-3</v>
      </c>
      <c r="AD19" s="162">
        <v>9</v>
      </c>
      <c r="AE19" s="163">
        <f>_xll.qlCalendarEndOfMonth(Calendar,_xll.qlCalendarAdvance(Calendar,AE18,"1m","mf",TRUE),Trigger)</f>
        <v>43007</v>
      </c>
      <c r="AF19" s="162" t="str">
        <f t="shared" si="3"/>
        <v>EURJump9_SYNTHON_Quote</v>
      </c>
      <c r="AG19" s="190">
        <f>_xll.qlDayCounterYearFraction("actual/360",AE19,_xll.qlCalendarAdvance(Calendar,AE19,"1D",,,Trigger))</f>
        <v>8.3333333333333332E-3</v>
      </c>
      <c r="AH19" s="164" t="e">
        <f>IF(_xll.qlQuoteIsValid(AF19,Trigger),_xll.qlQuoteValue(AF19,Trigger),1)</f>
        <v>#NUM!</v>
      </c>
      <c r="AI19" s="193" t="e">
        <f t="shared" si="4"/>
        <v>#NUM!</v>
      </c>
      <c r="AJ19" s="196">
        <v>0</v>
      </c>
      <c r="AK19" s="164">
        <f t="shared" si="5"/>
        <v>1</v>
      </c>
    </row>
    <row r="20" spans="1:37" ht="11.25" customHeight="1" x14ac:dyDescent="0.2">
      <c r="A20" s="1" t="s">
        <v>142</v>
      </c>
      <c r="B20" s="8" t="str">
        <f>Quote!C21</f>
        <v>12M</v>
      </c>
      <c r="C20" s="126"/>
      <c r="D20" s="126"/>
      <c r="E20" s="126"/>
      <c r="F20" s="2" t="str">
        <f>IF(ISBLANK(Quote!E21),"",Quote!E21)</f>
        <v/>
      </c>
      <c r="G20" s="126"/>
      <c r="H20" s="126"/>
      <c r="I20" s="126"/>
      <c r="J20" s="51"/>
      <c r="K20" s="11" t="str">
        <f t="shared" si="1"/>
        <v>DP</v>
      </c>
      <c r="L20" s="96" t="str">
        <f t="shared" si="2"/>
        <v>--</v>
      </c>
      <c r="M20" s="147" t="str">
        <f>IFERROR(_xll.qlRateHelperQuoteName(L20,Trigger),"--")</f>
        <v>--</v>
      </c>
      <c r="N20" s="158" t="str">
        <f>IFERROR(_xll.qlRateHelperQuoteValue($L20,Trigger),"--")</f>
        <v>--</v>
      </c>
      <c r="O20" s="101" t="b">
        <v>0</v>
      </c>
      <c r="P20" s="96">
        <v>50</v>
      </c>
      <c r="Q20" s="96">
        <v>7</v>
      </c>
      <c r="R20" s="103" t="str">
        <f>IFERROR(_xll.qlRateHelperEarliestDate(L20,Trigger),"--")</f>
        <v>--</v>
      </c>
      <c r="S20" s="103" t="str">
        <f>IFERROR(_xll.qlRateHelperPillarDate(L20,Trigger),"--")</f>
        <v>--</v>
      </c>
      <c r="U20" s="4" t="str">
        <f t="shared" si="0"/>
        <v>OIS</v>
      </c>
      <c r="V20" s="4" t="str">
        <v>obj_00261</v>
      </c>
      <c r="W20" s="4" t="str">
        <f>IFERROR(_xll.qlRateHelperQuoteName(V20,Trigger),"")</f>
        <v>EURONOIS1Y_Shifted</v>
      </c>
      <c r="X20" s="73">
        <f>IFERROR(_xll.qlRateHelperRate(V20,Trigger),"")</f>
        <v>-3.5096981800000005E-3</v>
      </c>
      <c r="Y20" s="105" t="str">
        <f>IF(ISERROR(_xll.qlSwapRateHelperSpread($V20)),IF(ISERROR(_xll.qlFuturesRateHelperConvexityAdjustment($V20)),"",_xll.qlFuturesRateHelperConvexityAdjustment($V20)),_xll.qlSwapRateHelperSpread($V20))</f>
        <v/>
      </c>
      <c r="Z20" s="5">
        <f>IFERROR(_xll.qlRateHelperEarliestDate(V20,Trigger),"")</f>
        <v>42758</v>
      </c>
      <c r="AA20" s="5">
        <f>IFERROR(_xll.qlRateHelperPillarDate(V20,Trigger),"")</f>
        <v>43123</v>
      </c>
      <c r="AB20" s="73">
        <v>-3.5668135807621873E-3</v>
      </c>
      <c r="AD20" s="162">
        <v>10</v>
      </c>
      <c r="AE20" s="163">
        <f>_xll.qlCalendarEndOfMonth(Calendar,_xll.qlCalendarAdvance(Calendar,AE19,"1m","mf",TRUE),Trigger)</f>
        <v>43039</v>
      </c>
      <c r="AF20" s="162" t="str">
        <f t="shared" si="3"/>
        <v>EURJump10_SYNTHON_Quote</v>
      </c>
      <c r="AG20" s="190">
        <f>_xll.qlDayCounterYearFraction("actual/360",AE20,_xll.qlCalendarAdvance(Calendar,AE20,"1D",,,Trigger))</f>
        <v>2.7777777777777779E-3</v>
      </c>
      <c r="AH20" s="164" t="e">
        <f>IF(_xll.qlQuoteIsValid(AF20,Trigger),_xll.qlQuoteValue(AF20,Trigger),1)</f>
        <v>#NUM!</v>
      </c>
      <c r="AI20" s="193" t="e">
        <f t="shared" si="4"/>
        <v>#NUM!</v>
      </c>
      <c r="AJ20" s="196">
        <v>0</v>
      </c>
      <c r="AK20" s="164">
        <f t="shared" si="5"/>
        <v>1</v>
      </c>
    </row>
    <row r="21" spans="1:37" ht="11.25" customHeight="1" x14ac:dyDescent="0.2">
      <c r="J21" s="51"/>
      <c r="K21" s="10" t="str">
        <f>A23</f>
        <v>OIS</v>
      </c>
      <c r="L21" s="95" t="str">
        <f>IF(ISBLANK(I23),"--",I23)</f>
        <v>obj_00307#0029</v>
      </c>
      <c r="M21" s="146" t="str">
        <f>IFERROR(_xll.qlRateHelperQuoteName(L21,Trigger),"--")</f>
        <v>EURONOISSW_Shifted</v>
      </c>
      <c r="N21" s="99">
        <f>IFERROR(_xll.qlRateHelperQuoteValue($L21,Trigger),"--")</f>
        <v>-3.5299999999999997E-3</v>
      </c>
      <c r="O21" s="98" t="b">
        <v>1</v>
      </c>
      <c r="P21" s="95">
        <v>50</v>
      </c>
      <c r="Q21" s="95">
        <v>1</v>
      </c>
      <c r="R21" s="100">
        <f>IFERROR(_xll.qlRateHelperEarliestDate(L21,Trigger),"--")</f>
        <v>42758</v>
      </c>
      <c r="S21" s="100">
        <f>IFERROR(_xll.qlRateHelperPillarDate(L21,Trigger),"--")</f>
        <v>42765</v>
      </c>
      <c r="U21" s="4" t="str">
        <f t="shared" si="0"/>
        <v>OIS</v>
      </c>
      <c r="V21" s="4" t="str">
        <v>obj_002c7</v>
      </c>
      <c r="W21" s="4" t="str">
        <f>IFERROR(_xll.qlRateHelperQuoteName(V21,Trigger),"")</f>
        <v>EURONOIS13M_Shifted</v>
      </c>
      <c r="X21" s="73">
        <f>IFERROR(_xll.qlRateHelperRate(V21,Trigger),"")</f>
        <v>-3.4996607000000002E-3</v>
      </c>
      <c r="Y21" s="105" t="str">
        <f>IF(ISERROR(_xll.qlSwapRateHelperSpread($V21)),IF(ISERROR(_xll.qlFuturesRateHelperConvexityAdjustment($V21)),"",_xll.qlFuturesRateHelperConvexityAdjustment($V21)),_xll.qlSwapRateHelperSpread($V21))</f>
        <v/>
      </c>
      <c r="Z21" s="5">
        <f>IFERROR(_xll.qlRateHelperEarliestDate(V21,Trigger),"")</f>
        <v>42758</v>
      </c>
      <c r="AA21" s="5">
        <f>IFERROR(_xll.qlRateHelperPillarDate(V21,Trigger),"")</f>
        <v>43154</v>
      </c>
      <c r="AB21" s="73">
        <v>-3.5560986270256928E-3</v>
      </c>
      <c r="AD21" s="162">
        <v>11</v>
      </c>
      <c r="AE21" s="163">
        <f>_xll.qlCalendarEndOfMonth(Calendar,_xll.qlCalendarAdvance(Calendar,AE20,"1m","mf",TRUE),Trigger)</f>
        <v>43069</v>
      </c>
      <c r="AF21" s="162" t="str">
        <f t="shared" si="3"/>
        <v>EURJump11_SYNTHON_Quote</v>
      </c>
      <c r="AG21" s="190">
        <f>_xll.qlDayCounterYearFraction("actual/360",AE21,_xll.qlCalendarAdvance(Calendar,AE21,"1D",,,Trigger))</f>
        <v>2.7777777777777779E-3</v>
      </c>
      <c r="AH21" s="164" t="e">
        <f>IF(_xll.qlQuoteIsValid(AF21,Trigger),_xll.qlQuoteValue(AF21,Trigger),1)</f>
        <v>#NUM!</v>
      </c>
      <c r="AI21" s="193" t="e">
        <f t="shared" si="4"/>
        <v>#NUM!</v>
      </c>
      <c r="AJ21" s="196">
        <v>0</v>
      </c>
      <c r="AK21" s="164">
        <f t="shared" si="5"/>
        <v>1</v>
      </c>
    </row>
    <row r="22" spans="1:37" ht="11.25" customHeight="1" x14ac:dyDescent="0.2">
      <c r="A22" s="68" t="s">
        <v>9</v>
      </c>
      <c r="B22" s="68" t="s">
        <v>28</v>
      </c>
      <c r="C22" s="68" t="s">
        <v>78</v>
      </c>
      <c r="D22" s="68"/>
      <c r="E22" s="68" t="s">
        <v>4</v>
      </c>
      <c r="F22" s="68" t="s">
        <v>1</v>
      </c>
      <c r="G22" s="68" t="s">
        <v>171</v>
      </c>
      <c r="H22" s="68"/>
      <c r="I22" s="68" t="s">
        <v>25</v>
      </c>
      <c r="K22" s="10" t="str">
        <f t="shared" ref="K22:K85" si="6">A24</f>
        <v>OIS</v>
      </c>
      <c r="L22" s="95" t="str">
        <f t="shared" ref="L22:L85" si="7">IF(ISBLANK(I24),"--",I24)</f>
        <v>obj_002fb#0030</v>
      </c>
      <c r="M22" s="146" t="str">
        <f>IFERROR(_xll.qlRateHelperQuoteName(L22,Trigger),"--")</f>
        <v>EURONOIS2W_Shifted</v>
      </c>
      <c r="N22" s="99">
        <f>IFERROR(_xll.qlRateHelperQuoteValue($L22,Trigger),"--")</f>
        <v>-3.5100000000000005E-3</v>
      </c>
      <c r="O22" s="98" t="b">
        <v>1</v>
      </c>
      <c r="P22" s="95">
        <v>50</v>
      </c>
      <c r="Q22" s="95">
        <v>1</v>
      </c>
      <c r="R22" s="100">
        <f>IFERROR(_xll.qlRateHelperEarliestDate(L22,Trigger),"--")</f>
        <v>42758</v>
      </c>
      <c r="S22" s="100">
        <f>IFERROR(_xll.qlRateHelperPillarDate(L22,Trigger),"--")</f>
        <v>42772</v>
      </c>
      <c r="U22" s="4" t="str">
        <f t="shared" si="0"/>
        <v>OIS</v>
      </c>
      <c r="V22" s="4" t="str">
        <v>obj_001f1</v>
      </c>
      <c r="W22" s="4" t="str">
        <f>IFERROR(_xll.qlRateHelperQuoteName(V22,Trigger),"")</f>
        <v>EURONOIS14M_Shifted</v>
      </c>
      <c r="X22" s="73">
        <f>IFERROR(_xll.qlRateHelperRate(V22,Trigger),"")</f>
        <v>-3.4875545300000004E-3</v>
      </c>
      <c r="Y22" s="105" t="str">
        <f>IF(ISERROR(_xll.qlSwapRateHelperSpread($V22)),IF(ISERROR(_xll.qlFuturesRateHelperConvexityAdjustment($V22)),"",_xll.qlFuturesRateHelperConvexityAdjustment($V22)),_xll.qlSwapRateHelperSpread($V22))</f>
        <v/>
      </c>
      <c r="Z22" s="5">
        <f>IFERROR(_xll.qlRateHelperEarliestDate(V22,Trigger),"")</f>
        <v>42758</v>
      </c>
      <c r="AA22" s="5">
        <f>IFERROR(_xll.qlRateHelperPillarDate(V22,Trigger),"")</f>
        <v>43182</v>
      </c>
      <c r="AB22" s="73">
        <v>-3.5434930425510274E-3</v>
      </c>
      <c r="AD22" s="162">
        <v>12</v>
      </c>
      <c r="AE22" s="163">
        <f>_xll.qlCalendarEndOfMonth(Calendar,_xll.qlCalendarAdvance(Calendar,AE21,"1m","mf",TRUE),Trigger)</f>
        <v>43098</v>
      </c>
      <c r="AF22" s="162" t="str">
        <f t="shared" si="3"/>
        <v>EURJump12_SYNTHON_Quote</v>
      </c>
      <c r="AG22" s="190">
        <f>_xll.qlDayCounterYearFraction("actual/360",AE22,_xll.qlCalendarAdvance(Calendar,AE22,"1D",,,Trigger))</f>
        <v>1.1111111111111112E-2</v>
      </c>
      <c r="AH22" s="164" t="e">
        <f>IF(_xll.qlQuoteIsValid(AF22,Trigger),_xll.qlQuoteValue(AF22,Trigger),1)</f>
        <v>#NUM!</v>
      </c>
      <c r="AI22" s="193" t="e">
        <f t="shared" si="4"/>
        <v>#NUM!</v>
      </c>
      <c r="AJ22" s="196">
        <v>0</v>
      </c>
      <c r="AK22" s="164">
        <f t="shared" si="5"/>
        <v>1</v>
      </c>
    </row>
    <row r="23" spans="1:37" ht="11.25" customHeight="1" x14ac:dyDescent="0.2">
      <c r="A23" s="56" t="s">
        <v>68</v>
      </c>
      <c r="B23" s="57" t="s">
        <v>91</v>
      </c>
      <c r="C23" s="58">
        <v>2</v>
      </c>
      <c r="D23" s="125"/>
      <c r="E23" s="65" t="str">
        <f t="shared" ref="E23:E29" si="8">$E$1</f>
        <v>EoniaMX#0037</v>
      </c>
      <c r="F23" s="60" t="str">
        <f>IF(ISBLANK(Quote!E46),"",Quote!E46)</f>
        <v>EURONOISSW=#0037</v>
      </c>
      <c r="G23" s="66" t="str">
        <f>_xll.qlCompositeQuote(Currency&amp;"ON"&amp;A23&amp;B23&amp;"_Shifted",F23,BumpValue,"+",Permanent,Trigger,ObjectOverwrite)</f>
        <v>EURONOISSW_Shifted#0033</v>
      </c>
      <c r="H23" s="125"/>
      <c r="I23" s="61" t="str">
        <f>_xll.qlOISRateHelper(,C23,"1W",IF(Sensitivity,G23,F23),$E23,,Permanent,Trigger,ObjectOverwrite)</f>
        <v>obj_00307#0029</v>
      </c>
      <c r="K23" s="10" t="str">
        <f t="shared" si="6"/>
        <v>OIS</v>
      </c>
      <c r="L23" s="95" t="str">
        <f t="shared" si="7"/>
        <v>obj_00313#0029</v>
      </c>
      <c r="M23" s="146" t="str">
        <f>IFERROR(_xll.qlRateHelperQuoteName(L23,Trigger),"--")</f>
        <v>EURONOIS3W_Shifted</v>
      </c>
      <c r="N23" s="99">
        <f>IFERROR(_xll.qlRateHelperQuoteValue($L23,Trigger),"--")</f>
        <v>-3.5199999999999997E-3</v>
      </c>
      <c r="O23" s="98" t="b">
        <v>1</v>
      </c>
      <c r="P23" s="95">
        <v>50</v>
      </c>
      <c r="Q23" s="95">
        <v>1</v>
      </c>
      <c r="R23" s="100">
        <f>IFERROR(_xll.qlRateHelperEarliestDate(L23,Trigger),"--")</f>
        <v>42758</v>
      </c>
      <c r="S23" s="100">
        <f>IFERROR(_xll.qlRateHelperPillarDate(L23,Trigger),"--")</f>
        <v>42779</v>
      </c>
      <c r="U23" s="4" t="str">
        <f t="shared" si="0"/>
        <v>OIS</v>
      </c>
      <c r="V23" s="4" t="str">
        <v>obj_0023a</v>
      </c>
      <c r="W23" s="4" t="str">
        <f>IFERROR(_xll.qlRateHelperQuoteName(V23,Trigger),"")</f>
        <v>EURONOIS15M_Shifted</v>
      </c>
      <c r="X23" s="73">
        <f>IFERROR(_xll.qlRateHelperRate(V23,Trigger),"")</f>
        <v>-3.4700000000000004E-3</v>
      </c>
      <c r="Y23" s="105" t="str">
        <f>IF(ISERROR(_xll.qlSwapRateHelperSpread($V23)),IF(ISERROR(_xll.qlFuturesRateHelperConvexityAdjustment($V23)),"",_xll.qlFuturesRateHelperConvexityAdjustment($V23)),_xll.qlSwapRateHelperSpread($V23))</f>
        <v/>
      </c>
      <c r="Z23" s="5">
        <f>IFERROR(_xll.qlRateHelperEarliestDate(V23,Trigger),"")</f>
        <v>42758</v>
      </c>
      <c r="AA23" s="5">
        <f>IFERROR(_xll.qlRateHelperPillarDate(V23,Trigger),"")</f>
        <v>43213</v>
      </c>
      <c r="AB23" s="73">
        <v>-3.5254500628302144E-3</v>
      </c>
      <c r="AD23" s="165">
        <v>13</v>
      </c>
      <c r="AE23" s="166">
        <f>_xll.qlCalendarAdjust(Calendar,DATE(YEAR(AE11)+1,12,31),"preceding",Trigger)</f>
        <v>43465</v>
      </c>
      <c r="AF23" s="165" t="str">
        <f t="shared" si="3"/>
        <v>EURJump13_SYNTHON_Quote</v>
      </c>
      <c r="AG23" s="191">
        <f>_xll.qlDayCounterYearFraction("actual/360",AE23,_xll.qlCalendarAdvance(Calendar,AE23,"1D",,,Trigger))</f>
        <v>5.5555555555555558E-3</v>
      </c>
      <c r="AH23" s="167" t="e">
        <f>IF(_xll.qlQuoteIsValid(AF23,Trigger),_xll.qlQuoteValue(AF23,Trigger),1)</f>
        <v>#NUM!</v>
      </c>
      <c r="AI23" s="194" t="e">
        <f t="shared" si="4"/>
        <v>#NUM!</v>
      </c>
      <c r="AJ23" s="197">
        <v>0</v>
      </c>
      <c r="AK23" s="167">
        <f t="shared" si="5"/>
        <v>1</v>
      </c>
    </row>
    <row r="24" spans="1:37" ht="11.25" customHeight="1" x14ac:dyDescent="0.2">
      <c r="A24" s="62" t="s">
        <v>68</v>
      </c>
      <c r="B24" s="63" t="s">
        <v>37</v>
      </c>
      <c r="C24" s="64">
        <v>2</v>
      </c>
      <c r="D24" s="125"/>
      <c r="E24" s="65" t="str">
        <f t="shared" si="8"/>
        <v>EoniaMX#0037</v>
      </c>
      <c r="F24" s="66" t="str">
        <f>IF(ISBLANK(Quote!E47),"",Quote!E47)</f>
        <v>EURONOIS2W=#0037</v>
      </c>
      <c r="G24" s="66" t="str">
        <f>_xll.qlCompositeQuote(Currency&amp;"ON"&amp;A24&amp;B24&amp;"_Shifted",F24,BumpValue,"+",Permanent,Trigger,ObjectOverwrite)</f>
        <v>EURONOIS2W_Shifted#0033</v>
      </c>
      <c r="H24" s="125"/>
      <c r="I24" s="61" t="str">
        <f>_xll.qlOISRateHelper(,C24,B24,IF(Sensitivity,G24,F24),$E24,,Permanent,Trigger,ObjectOverwrite)</f>
        <v>obj_002fb#0030</v>
      </c>
      <c r="K24" s="10" t="str">
        <f t="shared" si="6"/>
        <v>OIS</v>
      </c>
      <c r="L24" s="95" t="str">
        <f t="shared" si="7"/>
        <v>obj_00303#0029</v>
      </c>
      <c r="M24" s="146" t="str">
        <f>IFERROR(_xll.qlRateHelperQuoteName(L24,Trigger),"--")</f>
        <v>EURONOIS1M_Shifted</v>
      </c>
      <c r="N24" s="99">
        <f>IFERROR(_xll.qlRateHelperQuoteValue($L24,Trigger),"--")</f>
        <v>-3.5199999999999997E-3</v>
      </c>
      <c r="O24" s="98" t="b">
        <v>1</v>
      </c>
      <c r="P24" s="95">
        <v>50</v>
      </c>
      <c r="Q24" s="95">
        <v>1</v>
      </c>
      <c r="R24" s="100">
        <f>IFERROR(_xll.qlRateHelperEarliestDate(L24,Trigger),"--")</f>
        <v>42758</v>
      </c>
      <c r="S24" s="100">
        <f>IFERROR(_xll.qlRateHelperPillarDate(L24,Trigger),"--")</f>
        <v>42789</v>
      </c>
      <c r="U24" s="4" t="str">
        <f t="shared" si="0"/>
        <v>OIS</v>
      </c>
      <c r="V24" s="4" t="str">
        <v>obj_002a0</v>
      </c>
      <c r="W24" s="4" t="str">
        <f>IFERROR(_xll.qlRateHelperQuoteName(V24,Trigger),"")</f>
        <v>EURONOIS16M_Shifted</v>
      </c>
      <c r="X24" s="73">
        <f>IFERROR(_xll.qlRateHelperRate(V24,Trigger),"")</f>
        <v>-3.4485384500000005E-3</v>
      </c>
      <c r="Y24" s="105" t="str">
        <f>IF(ISERROR(_xll.qlSwapRateHelperSpread($V24)),IF(ISERROR(_xll.qlFuturesRateHelperConvexityAdjustment($V24)),"",_xll.qlFuturesRateHelperConvexityAdjustment($V24)),_xll.qlSwapRateHelperSpread($V24))</f>
        <v/>
      </c>
      <c r="Z24" s="5">
        <f>IFERROR(_xll.qlRateHelperEarliestDate(V24,Trigger),"")</f>
        <v>42758</v>
      </c>
      <c r="AA24" s="5">
        <f>IFERROR(_xll.qlRateHelperPillarDate(V24,Trigger),"")</f>
        <v>43243</v>
      </c>
      <c r="AB24" s="73">
        <v>-3.503611527181497E-3</v>
      </c>
      <c r="AJ24" s="198"/>
    </row>
    <row r="25" spans="1:37" ht="11.25" customHeight="1" x14ac:dyDescent="0.2">
      <c r="A25" s="62" t="s">
        <v>68</v>
      </c>
      <c r="B25" s="63" t="s">
        <v>38</v>
      </c>
      <c r="C25" s="64">
        <v>2</v>
      </c>
      <c r="D25" s="125"/>
      <c r="E25" s="65" t="str">
        <f t="shared" si="8"/>
        <v>EoniaMX#0037</v>
      </c>
      <c r="F25" s="66" t="str">
        <f>IF(ISBLANK(Quote!E48),"",Quote!E48)</f>
        <v>EURONOIS3W=#0037</v>
      </c>
      <c r="G25" s="66" t="str">
        <f>_xll.qlCompositeQuote(Currency&amp;"ON"&amp;A25&amp;B25&amp;"_Shifted",F25,BumpValue,"+",Permanent,Trigger,ObjectOverwrite)</f>
        <v>EURONOIS3W_Shifted#0033</v>
      </c>
      <c r="H25" s="125"/>
      <c r="I25" s="67" t="str">
        <f>_xll.qlOISRateHelper(,C25,B25,IF(Sensitivity,G25,F25),$E25,,Permanent,Trigger,ObjectOverwrite)</f>
        <v>obj_00313#0029</v>
      </c>
      <c r="K25" s="10" t="str">
        <f t="shared" si="6"/>
        <v>OIS</v>
      </c>
      <c r="L25" s="95" t="str">
        <f t="shared" si="7"/>
        <v>obj_00304#0029</v>
      </c>
      <c r="M25" s="146" t="str">
        <f>IFERROR(_xll.qlRateHelperQuoteName(L25,Trigger),"--")</f>
        <v>EURONOIS2M_Shifted</v>
      </c>
      <c r="N25" s="99">
        <f>IFERROR(_xll.qlRateHelperQuoteValue($L25,Trigger),"--")</f>
        <v>-3.5299999999999997E-3</v>
      </c>
      <c r="O25" s="98" t="b">
        <v>1</v>
      </c>
      <c r="P25" s="95">
        <v>50</v>
      </c>
      <c r="Q25" s="95">
        <v>1</v>
      </c>
      <c r="R25" s="100">
        <f>IFERROR(_xll.qlRateHelperEarliestDate(L25,Trigger),"--")</f>
        <v>42758</v>
      </c>
      <c r="S25" s="100">
        <f>IFERROR(_xll.qlRateHelperPillarDate(L25,Trigger),"--")</f>
        <v>42817</v>
      </c>
      <c r="U25" s="4" t="str">
        <f t="shared" si="0"/>
        <v>OIS</v>
      </c>
      <c r="V25" s="4" t="str">
        <v>obj_002a2</v>
      </c>
      <c r="W25" s="4" t="str">
        <f>IFERROR(_xll.qlRateHelperQuoteName(V25,Trigger),"")</f>
        <v>EURONOIS17M_Shifted</v>
      </c>
      <c r="X25" s="73">
        <f>IFERROR(_xll.qlRateHelperRate(V25,Trigger),"")</f>
        <v>-3.4221921000000001E-3</v>
      </c>
      <c r="Y25" s="105" t="str">
        <f>IF(ISERROR(_xll.qlSwapRateHelperSpread($V25)),IF(ISERROR(_xll.qlFuturesRateHelperConvexityAdjustment($V25)),"",_xll.qlFuturesRateHelperConvexityAdjustment($V25)),_xll.qlSwapRateHelperSpread($V25))</f>
        <v/>
      </c>
      <c r="Z25" s="5">
        <f>IFERROR(_xll.qlRateHelperEarliestDate(V25,Trigger),"")</f>
        <v>42758</v>
      </c>
      <c r="AA25" s="5">
        <f>IFERROR(_xll.qlRateHelperPillarDate(V25,Trigger),"")</f>
        <v>43276</v>
      </c>
      <c r="AB25" s="73">
        <v>-3.4769160793145354E-3</v>
      </c>
    </row>
    <row r="26" spans="1:37" ht="11.25" customHeight="1" x14ac:dyDescent="0.2">
      <c r="A26" s="62" t="s">
        <v>68</v>
      </c>
      <c r="B26" s="63" t="s">
        <v>2</v>
      </c>
      <c r="C26" s="64">
        <v>2</v>
      </c>
      <c r="D26" s="125"/>
      <c r="E26" s="65" t="str">
        <f t="shared" si="8"/>
        <v>EoniaMX#0037</v>
      </c>
      <c r="F26" s="66" t="str">
        <f>IF(ISBLANK(Quote!E49),"",Quote!E49)</f>
        <v>EURONOIS1M=#0037</v>
      </c>
      <c r="G26" s="66" t="str">
        <f>_xll.qlCompositeQuote(Currency&amp;"ON"&amp;A26&amp;B26&amp;"_Shifted",F26,BumpValue,"+",Permanent,Trigger,ObjectOverwrite)</f>
        <v>EURONOIS1M_Shifted#0033</v>
      </c>
      <c r="H26" s="125"/>
      <c r="I26" s="67" t="str">
        <f>_xll.qlOISRateHelper(,C26,B26,IF(Sensitivity,G26,F26),$E26,,Permanent,Trigger,ObjectOverwrite)</f>
        <v>obj_00303#0029</v>
      </c>
      <c r="K26" s="10" t="str">
        <f t="shared" si="6"/>
        <v>OIS</v>
      </c>
      <c r="L26" s="95" t="str">
        <f t="shared" si="7"/>
        <v>obj_00308#0029</v>
      </c>
      <c r="M26" s="146" t="str">
        <f>IFERROR(_xll.qlRateHelperQuoteName(L26,Trigger),"--")</f>
        <v>EURONOIS3M_Shifted</v>
      </c>
      <c r="N26" s="99">
        <f>IFERROR(_xll.qlRateHelperQuoteValue($L26,Trigger),"--")</f>
        <v>-3.5320842500000003E-3</v>
      </c>
      <c r="O26" s="98" t="b">
        <v>1</v>
      </c>
      <c r="P26" s="95">
        <v>50</v>
      </c>
      <c r="Q26" s="95">
        <v>1</v>
      </c>
      <c r="R26" s="100">
        <f>IFERROR(_xll.qlRateHelperEarliestDate(L26,Trigger),"--")</f>
        <v>42758</v>
      </c>
      <c r="S26" s="100">
        <f>IFERROR(_xll.qlRateHelperPillarDate(L26,Trigger),"--")</f>
        <v>42849</v>
      </c>
      <c r="U26" s="4" t="str">
        <f t="shared" si="0"/>
        <v>OIS</v>
      </c>
      <c r="V26" s="4" t="str">
        <v>obj_002cb</v>
      </c>
      <c r="W26" s="4" t="str">
        <f>IFERROR(_xll.qlRateHelperQuoteName(V26,Trigger),"")</f>
        <v>EURONOIS18M_Shifted</v>
      </c>
      <c r="X26" s="73">
        <f>IFERROR(_xll.qlRateHelperRate(V26,Trigger),"")</f>
        <v>-3.4000000000000002E-3</v>
      </c>
      <c r="Y26" s="105" t="str">
        <f>IF(ISERROR(_xll.qlSwapRateHelperSpread($V26)),IF(ISERROR(_xll.qlFuturesRateHelperConvexityAdjustment($V26)),"",_xll.qlFuturesRateHelperConvexityAdjustment($V26)),_xll.qlSwapRateHelperSpread($V26))</f>
        <v/>
      </c>
      <c r="Z26" s="5">
        <f>IFERROR(_xll.qlRateHelperEarliestDate(V26,Trigger),"")</f>
        <v>42758</v>
      </c>
      <c r="AA26" s="5">
        <f>IFERROR(_xll.qlRateHelperPillarDate(V26,Trigger),"")</f>
        <v>43304</v>
      </c>
      <c r="AB26" s="73">
        <v>-3.45442775313466E-3</v>
      </c>
    </row>
    <row r="27" spans="1:37" ht="11.25" customHeight="1" x14ac:dyDescent="0.2">
      <c r="A27" s="62" t="s">
        <v>68</v>
      </c>
      <c r="B27" s="63" t="s">
        <v>39</v>
      </c>
      <c r="C27" s="64">
        <v>2</v>
      </c>
      <c r="D27" s="125"/>
      <c r="E27" s="65" t="str">
        <f t="shared" si="8"/>
        <v>EoniaMX#0037</v>
      </c>
      <c r="F27" s="66" t="str">
        <f>IF(ISBLANK(Quote!E50),"",Quote!E50)</f>
        <v>EURONOIS2M=#0037</v>
      </c>
      <c r="G27" s="66" t="str">
        <f>_xll.qlCompositeQuote(Currency&amp;"ON"&amp;A27&amp;B27&amp;"_Shifted",F27,BumpValue,"+",Permanent,Trigger,ObjectOverwrite)</f>
        <v>EURONOIS2M_Shifted#0033</v>
      </c>
      <c r="H27" s="125"/>
      <c r="I27" s="67" t="str">
        <f>_xll.qlOISRateHelper(,C27,B27,IF(Sensitivity,G27,F27),$E27,,Permanent,Trigger,ObjectOverwrite)</f>
        <v>obj_00304#0029</v>
      </c>
      <c r="K27" s="10" t="str">
        <f t="shared" si="6"/>
        <v>OIS</v>
      </c>
      <c r="L27" s="95" t="str">
        <f t="shared" si="7"/>
        <v>obj_0030a#0029</v>
      </c>
      <c r="M27" s="146" t="str">
        <f>IFERROR(_xll.qlRateHelperQuoteName(L27,Trigger),"--")</f>
        <v>EURONOIS4M_Shifted</v>
      </c>
      <c r="N27" s="99">
        <f>IFERROR(_xll.qlRateHelperQuoteValue($L27,Trigger),"--")</f>
        <v>-3.5326555100000001E-3</v>
      </c>
      <c r="O27" s="98" t="b">
        <v>1</v>
      </c>
      <c r="P27" s="95">
        <v>50</v>
      </c>
      <c r="Q27" s="95">
        <v>1</v>
      </c>
      <c r="R27" s="100">
        <f>IFERROR(_xll.qlRateHelperEarliestDate(L27,Trigger),"--")</f>
        <v>42758</v>
      </c>
      <c r="S27" s="100">
        <f>IFERROR(_xll.qlRateHelperPillarDate(L27,Trigger),"--")</f>
        <v>42878</v>
      </c>
      <c r="U27" s="4" t="str">
        <f t="shared" si="0"/>
        <v>OIS</v>
      </c>
      <c r="V27" s="4" t="str">
        <v>obj_0021c</v>
      </c>
      <c r="W27" s="4" t="str">
        <f>IFERROR(_xll.qlRateHelperQuoteName(V27,Trigger),"")</f>
        <v>EURONOIS19M_Shifted</v>
      </c>
      <c r="X27" s="73">
        <f>IFERROR(_xll.qlRateHelperRate(V27,Trigger),"")</f>
        <v>-3.37715037E-3</v>
      </c>
      <c r="Y27" s="105" t="str">
        <f>IF(ISERROR(_xll.qlSwapRateHelperSpread($V27)),IF(ISERROR(_xll.qlFuturesRateHelperConvexityAdjustment($V27)),"",_xll.qlFuturesRateHelperConvexityAdjustment($V27)),_xll.qlSwapRateHelperSpread($V27))</f>
        <v/>
      </c>
      <c r="Z27" s="5">
        <f>IFERROR(_xll.qlRateHelperEarliestDate(V27,Trigger),"")</f>
        <v>42758</v>
      </c>
      <c r="AA27" s="5">
        <f>IFERROR(_xll.qlRateHelperPillarDate(V27,Trigger),"")</f>
        <v>43335</v>
      </c>
      <c r="AB27" s="73">
        <v>-3.4313637612885047E-3</v>
      </c>
    </row>
    <row r="28" spans="1:37" ht="11.25" customHeight="1" x14ac:dyDescent="0.2">
      <c r="A28" s="62" t="s">
        <v>68</v>
      </c>
      <c r="B28" s="63" t="s">
        <v>0</v>
      </c>
      <c r="C28" s="64">
        <v>2</v>
      </c>
      <c r="D28" s="125"/>
      <c r="E28" s="65" t="str">
        <f t="shared" si="8"/>
        <v>EoniaMX#0037</v>
      </c>
      <c r="F28" s="66" t="str">
        <f>IF(ISBLANK(Quote!E51),"",Quote!E51)</f>
        <v>EURONOIS3M=#0037</v>
      </c>
      <c r="G28" s="66" t="str">
        <f>_xll.qlCompositeQuote(Currency&amp;"ON"&amp;A28&amp;B28&amp;"_Shifted",F28,BumpValue,"+",Permanent,Trigger,ObjectOverwrite)</f>
        <v>EURONOIS3M_Shifted#0035</v>
      </c>
      <c r="H28" s="125"/>
      <c r="I28" s="67" t="str">
        <f>_xll.qlOISRateHelper(,C28,B28,IF(Sensitivity,G28,F28),$E28,,Permanent,Trigger,ObjectOverwrite)</f>
        <v>obj_00308#0029</v>
      </c>
      <c r="K28" s="10" t="str">
        <f t="shared" si="6"/>
        <v>OIS</v>
      </c>
      <c r="L28" s="95" t="str">
        <f t="shared" si="7"/>
        <v>obj_002f5#0030</v>
      </c>
      <c r="M28" s="146" t="str">
        <f>IFERROR(_xll.qlRateHelperQuoteName(L28,Trigger),"--")</f>
        <v>EURONOIS5M_Shifted</v>
      </c>
      <c r="N28" s="99">
        <f>IFERROR(_xll.qlRateHelperQuoteValue($L28,Trigger),"--")</f>
        <v>-3.5373353400000003E-3</v>
      </c>
      <c r="O28" s="98" t="b">
        <v>1</v>
      </c>
      <c r="P28" s="95">
        <v>50</v>
      </c>
      <c r="Q28" s="95">
        <v>1</v>
      </c>
      <c r="R28" s="100">
        <f>IFERROR(_xll.qlRateHelperEarliestDate(L28,Trigger),"--")</f>
        <v>42758</v>
      </c>
      <c r="S28" s="100">
        <f>IFERROR(_xll.qlRateHelperPillarDate(L28,Trigger),"--")</f>
        <v>42909</v>
      </c>
      <c r="U28" s="4" t="str">
        <f t="shared" si="0"/>
        <v>OIS</v>
      </c>
      <c r="V28" s="4" t="str">
        <v>obj_001a6</v>
      </c>
      <c r="W28" s="4" t="str">
        <f>IFERROR(_xll.qlRateHelperQuoteName(V28,Trigger),"")</f>
        <v>EURONOIS20M_Shifted</v>
      </c>
      <c r="X28" s="73">
        <f>IFERROR(_xll.qlRateHelperRate(V28,Trigger),"")</f>
        <v>-3.35364113E-3</v>
      </c>
      <c r="Y28" s="105" t="str">
        <f>IF(ISERROR(_xll.qlSwapRateHelperSpread($V28)),IF(ISERROR(_xll.qlFuturesRateHelperConvexityAdjustment($V28)),"",_xll.qlFuturesRateHelperConvexityAdjustment($V28)),_xll.qlSwapRateHelperSpread($V28))</f>
        <v/>
      </c>
      <c r="Z28" s="5">
        <f>IFERROR(_xll.qlRateHelperEarliestDate(V28,Trigger),"")</f>
        <v>42758</v>
      </c>
      <c r="AA28" s="5">
        <f>IFERROR(_xll.qlRateHelperPillarDate(V28,Trigger),"")</f>
        <v>43367</v>
      </c>
      <c r="AB28" s="73">
        <v>-3.4076636599298035E-3</v>
      </c>
    </row>
    <row r="29" spans="1:37" ht="11.25" customHeight="1" x14ac:dyDescent="0.2">
      <c r="A29" s="62" t="s">
        <v>68</v>
      </c>
      <c r="B29" s="63" t="s">
        <v>40</v>
      </c>
      <c r="C29" s="64">
        <v>2</v>
      </c>
      <c r="D29" s="125"/>
      <c r="E29" s="65" t="str">
        <f t="shared" si="8"/>
        <v>EoniaMX#0037</v>
      </c>
      <c r="F29" s="66" t="str">
        <f>IF(ISBLANK(Quote!E52),"",Quote!E52)</f>
        <v>EURONOIS4M=#0037</v>
      </c>
      <c r="G29" s="66" t="str">
        <f>_xll.qlCompositeQuote(Currency&amp;"ON"&amp;A29&amp;B29&amp;"_Shifted",F29,BumpValue,"+",Permanent,Trigger,ObjectOverwrite)</f>
        <v>EURONOIS4M_Shifted#0034</v>
      </c>
      <c r="H29" s="125"/>
      <c r="I29" s="67" t="str">
        <f>_xll.qlOISRateHelper(,C29,B29,IF(Sensitivity,G29,F29),$E29,,Permanent,Trigger,ObjectOverwrite)</f>
        <v>obj_0030a#0029</v>
      </c>
      <c r="K29" s="10" t="str">
        <f t="shared" si="6"/>
        <v>OIS</v>
      </c>
      <c r="L29" s="95" t="str">
        <f t="shared" si="7"/>
        <v>obj_00300#0029</v>
      </c>
      <c r="M29" s="146" t="str">
        <f>IFERROR(_xll.qlRateHelperQuoteName(L29,Trigger),"--")</f>
        <v>EURONOIS6M_Shifted</v>
      </c>
      <c r="N29" s="99">
        <f>IFERROR(_xll.qlRateHelperQuoteValue($L29,Trigger),"--")</f>
        <v>-3.5402182800000005E-3</v>
      </c>
      <c r="O29" s="98" t="b">
        <v>1</v>
      </c>
      <c r="P29" s="95">
        <v>50</v>
      </c>
      <c r="Q29" s="95">
        <v>1</v>
      </c>
      <c r="R29" s="100">
        <f>IFERROR(_xll.qlRateHelperEarliestDate(L29,Trigger),"--")</f>
        <v>42758</v>
      </c>
      <c r="S29" s="100">
        <f>IFERROR(_xll.qlRateHelperPillarDate(L29,Trigger),"--")</f>
        <v>42940</v>
      </c>
      <c r="U29" s="4" t="str">
        <f t="shared" si="0"/>
        <v>OIS</v>
      </c>
      <c r="V29" s="4" t="str">
        <v>obj_002e4</v>
      </c>
      <c r="W29" s="4" t="str">
        <f>IFERROR(_xll.qlRateHelperQuoteName(V29,Trigger),"")</f>
        <v>EURONOIS21M_Shifted</v>
      </c>
      <c r="X29" s="73">
        <f>IFERROR(_xll.qlRateHelperRate(V29,Trigger),"")</f>
        <v>-3.3300000000000001E-3</v>
      </c>
      <c r="Y29" s="105" t="str">
        <f>IF(ISERROR(_xll.qlSwapRateHelperSpread($V29)),IF(ISERROR(_xll.qlFuturesRateHelperConvexityAdjustment($V29)),"",_xll.qlFuturesRateHelperConvexityAdjustment($V29)),_xll.qlSwapRateHelperSpread($V29))</f>
        <v/>
      </c>
      <c r="Z29" s="5">
        <f>IFERROR(_xll.qlRateHelperEarliestDate(V29,Trigger),"")</f>
        <v>42758</v>
      </c>
      <c r="AA29" s="5">
        <f>IFERROR(_xll.qlRateHelperPillarDate(V29,Trigger),"")</f>
        <v>43396</v>
      </c>
      <c r="AB29" s="73">
        <v>-3.3838701325561702E-3</v>
      </c>
    </row>
    <row r="30" spans="1:37" ht="11.25" customHeight="1" x14ac:dyDescent="0.2">
      <c r="A30" s="62" t="s">
        <v>68</v>
      </c>
      <c r="B30" s="63" t="s">
        <v>41</v>
      </c>
      <c r="C30" s="64">
        <v>2</v>
      </c>
      <c r="D30" s="125"/>
      <c r="E30" s="65" t="str">
        <f t="shared" ref="E30:E93" si="9">$E$1</f>
        <v>EoniaMX#0037</v>
      </c>
      <c r="F30" s="66" t="str">
        <f>IF(ISBLANK(Quote!E53),"",Quote!E53)</f>
        <v>EURONOIS5M=#0037</v>
      </c>
      <c r="G30" s="66" t="str">
        <f>_xll.qlCompositeQuote(Currency&amp;"ON"&amp;A30&amp;B30&amp;"_Shifted",F30,BumpValue,"+",Permanent,Trigger,ObjectOverwrite)</f>
        <v>EURONOIS5M_Shifted#0033</v>
      </c>
      <c r="H30" s="125"/>
      <c r="I30" s="67" t="str">
        <f>_xll.qlOISRateHelper(,C30,B30,IF(Sensitivity,G30,F30),$E30,,Permanent,Trigger,ObjectOverwrite)</f>
        <v>obj_002f5#0030</v>
      </c>
      <c r="K30" s="10" t="str">
        <f t="shared" si="6"/>
        <v>OIS</v>
      </c>
      <c r="L30" s="95" t="str">
        <f t="shared" si="7"/>
        <v>obj_00301#0029</v>
      </c>
      <c r="M30" s="146" t="str">
        <f>IFERROR(_xll.qlRateHelperQuoteName(L30,Trigger),"--")</f>
        <v>EURONOIS7M_Shifted</v>
      </c>
      <c r="N30" s="99">
        <f>IFERROR(_xll.qlRateHelperQuoteValue($L30,Trigger),"--")</f>
        <v>-3.5391374700000002E-3</v>
      </c>
      <c r="O30" s="98" t="b">
        <v>1</v>
      </c>
      <c r="P30" s="95">
        <v>50</v>
      </c>
      <c r="Q30" s="95">
        <v>1</v>
      </c>
      <c r="R30" s="100">
        <f>IFERROR(_xll.qlRateHelperEarliestDate(L30,Trigger),"--")</f>
        <v>42758</v>
      </c>
      <c r="S30" s="100">
        <f>IFERROR(_xll.qlRateHelperPillarDate(L30,Trigger),"--")</f>
        <v>42970</v>
      </c>
      <c r="U30" s="4" t="str">
        <f t="shared" ref="U30:U91" si="10">IFERROR(INDEX($K$3:$K$91,MATCH(W30,$M$3:$M$91,0),1),"")</f>
        <v>OIS</v>
      </c>
      <c r="V30" s="4" t="str">
        <v>obj_001fc</v>
      </c>
      <c r="W30" s="4" t="str">
        <f>IFERROR(_xll.qlRateHelperQuoteName(V30,Trigger),"")</f>
        <v>EURONOIS22M_Shifted</v>
      </c>
      <c r="X30" s="73">
        <f>IFERROR(_xll.qlRateHelperRate(V30,Trigger),"")</f>
        <v>-3.30034111E-3</v>
      </c>
      <c r="Y30" s="105" t="str">
        <f>IF(ISERROR(_xll.qlSwapRateHelperSpread($V30)),IF(ISERROR(_xll.qlFuturesRateHelperConvexityAdjustment($V30)),"",_xll.qlFuturesRateHelperConvexityAdjustment($V30)),_xll.qlSwapRateHelperSpread($V30))</f>
        <v/>
      </c>
      <c r="Z30" s="5">
        <f>IFERROR(_xll.qlRateHelperEarliestDate(V30,Trigger),"")</f>
        <v>42758</v>
      </c>
      <c r="AA30" s="5">
        <f>IFERROR(_xll.qlRateHelperPillarDate(V30,Trigger),"")</f>
        <v>43427</v>
      </c>
      <c r="AB30" s="73">
        <v>-3.3540285079466411E-3</v>
      </c>
    </row>
    <row r="31" spans="1:37" ht="11.25" customHeight="1" x14ac:dyDescent="0.2">
      <c r="A31" s="62" t="s">
        <v>68</v>
      </c>
      <c r="B31" s="63" t="s">
        <v>3</v>
      </c>
      <c r="C31" s="64">
        <v>2</v>
      </c>
      <c r="D31" s="125"/>
      <c r="E31" s="65" t="str">
        <f t="shared" si="9"/>
        <v>EoniaMX#0037</v>
      </c>
      <c r="F31" s="66" t="str">
        <f>IF(ISBLANK(Quote!E54),"",Quote!E54)</f>
        <v>EURONOIS6M=#0037</v>
      </c>
      <c r="G31" s="66" t="str">
        <f>_xll.qlCompositeQuote(Currency&amp;"ON"&amp;A31&amp;B31&amp;"_Shifted",F31,BumpValue,"+",Permanent,Trigger,ObjectOverwrite)</f>
        <v>EURONOIS6M_Shifted#0033</v>
      </c>
      <c r="H31" s="125"/>
      <c r="I31" s="67" t="str">
        <f>_xll.qlOISRateHelper(,C31,B31,IF(Sensitivity,G31,F31),$E31,,Permanent,Trigger,ObjectOverwrite)</f>
        <v>obj_00300#0029</v>
      </c>
      <c r="K31" s="10" t="str">
        <f t="shared" si="6"/>
        <v>OIS</v>
      </c>
      <c r="L31" s="95" t="str">
        <f t="shared" si="7"/>
        <v>obj_002c3#0032</v>
      </c>
      <c r="M31" s="146" t="str">
        <f>IFERROR(_xll.qlRateHelperQuoteName(L31,Trigger),"--")</f>
        <v>EURONOIS8M_Shifted</v>
      </c>
      <c r="N31" s="99">
        <f>IFERROR(_xll.qlRateHelperQuoteValue($L31,Trigger),"--")</f>
        <v>-3.5351019600000002E-3</v>
      </c>
      <c r="O31" s="98" t="b">
        <v>1</v>
      </c>
      <c r="P31" s="95">
        <v>50</v>
      </c>
      <c r="Q31" s="95">
        <v>1</v>
      </c>
      <c r="R31" s="100">
        <f>IFERROR(_xll.qlRateHelperEarliestDate(L31,Trigger),"--")</f>
        <v>42758</v>
      </c>
      <c r="S31" s="100">
        <f>IFERROR(_xll.qlRateHelperPillarDate(L31,Trigger),"--")</f>
        <v>43003</v>
      </c>
      <c r="U31" s="4" t="str">
        <f t="shared" si="10"/>
        <v>OIS</v>
      </c>
      <c r="V31" s="4" t="str">
        <v>obj_0024a</v>
      </c>
      <c r="W31" s="4" t="str">
        <f>IFERROR(_xll.qlRateHelperQuoteName(V31,Trigger),"")</f>
        <v>EURONOIS23M_Shifted</v>
      </c>
      <c r="X31" s="73">
        <f>IFERROR(_xll.qlRateHelperRate(V31,Trigger),"")</f>
        <v>-3.2663446300000005E-3</v>
      </c>
      <c r="Y31" s="105" t="str">
        <f>IF(ISERROR(_xll.qlSwapRateHelperSpread($V31)),IF(ISERROR(_xll.qlFuturesRateHelperConvexityAdjustment($V31)),"",_xll.qlFuturesRateHelperConvexityAdjustment($V31)),_xll.qlSwapRateHelperSpread($V31))</f>
        <v/>
      </c>
      <c r="Z31" s="5">
        <f>IFERROR(_xll.qlRateHelperEarliestDate(V31,Trigger),"")</f>
        <v>42758</v>
      </c>
      <c r="AA31" s="5">
        <f>IFERROR(_xll.qlRateHelperPillarDate(V31,Trigger),"")</f>
        <v>43458</v>
      </c>
      <c r="AB31" s="73">
        <v>-3.3198304761115115E-3</v>
      </c>
    </row>
    <row r="32" spans="1:37" ht="11.25" customHeight="1" x14ac:dyDescent="0.2">
      <c r="A32" s="62" t="s">
        <v>68</v>
      </c>
      <c r="B32" s="63" t="s">
        <v>42</v>
      </c>
      <c r="C32" s="64">
        <v>2</v>
      </c>
      <c r="D32" s="125"/>
      <c r="E32" s="65" t="str">
        <f t="shared" si="9"/>
        <v>EoniaMX#0037</v>
      </c>
      <c r="F32" s="66" t="str">
        <f>IF(ISBLANK(Quote!E55),"",Quote!E55)</f>
        <v>EURONOIS7M=#0037</v>
      </c>
      <c r="G32" s="66" t="str">
        <f>_xll.qlCompositeQuote(Currency&amp;"ON"&amp;A32&amp;B32&amp;"_Shifted",F32,BumpValue,"+",Permanent,Trigger,ObjectOverwrite)</f>
        <v>EURONOIS7M_Shifted#0033</v>
      </c>
      <c r="H32" s="125"/>
      <c r="I32" s="67" t="str">
        <f>_xll.qlOISRateHelper(,C32,B32,IF(Sensitivity,G32,F32),$E32,,Permanent,Trigger,ObjectOverwrite)</f>
        <v>obj_00301#0029</v>
      </c>
      <c r="K32" s="10" t="str">
        <f t="shared" si="6"/>
        <v>OIS</v>
      </c>
      <c r="L32" s="95" t="str">
        <f t="shared" si="7"/>
        <v>obj_00291#0033</v>
      </c>
      <c r="M32" s="146" t="str">
        <f>IFERROR(_xll.qlRateHelperQuoteName(L32,Trigger),"--")</f>
        <v>EURONOIS9M_Shifted</v>
      </c>
      <c r="N32" s="99">
        <f>IFERROR(_xll.qlRateHelperQuoteValue($L32,Trigger),"--")</f>
        <v>-3.5306268700000002E-3</v>
      </c>
      <c r="O32" s="98" t="b">
        <v>1</v>
      </c>
      <c r="P32" s="95">
        <v>50</v>
      </c>
      <c r="Q32" s="95">
        <v>1</v>
      </c>
      <c r="R32" s="100">
        <f>IFERROR(_xll.qlRateHelperEarliestDate(L32,Trigger),"--")</f>
        <v>42758</v>
      </c>
      <c r="S32" s="100">
        <f>IFERROR(_xll.qlRateHelperPillarDate(L32,Trigger),"--")</f>
        <v>43031</v>
      </c>
      <c r="U32" s="4" t="str">
        <f t="shared" si="10"/>
        <v>OIS</v>
      </c>
      <c r="V32" s="4" t="str">
        <v>obj_00257</v>
      </c>
      <c r="W32" s="4" t="str">
        <f>IFERROR(_xll.qlRateHelperQuoteName(V32,Trigger),"")</f>
        <v>EURONOIS2Y_Shifted</v>
      </c>
      <c r="X32" s="73">
        <f>IFERROR(_xll.qlRateHelperRate(V32,Trigger),"")</f>
        <v>-3.2300000000000002E-3</v>
      </c>
      <c r="Y32" s="105" t="str">
        <f>IF(ISERROR(_xll.qlSwapRateHelperSpread($V32)),IF(ISERROR(_xll.qlFuturesRateHelperConvexityAdjustment($V32)),"",_xll.qlFuturesRateHelperConvexityAdjustment($V32)),_xll.qlSwapRateHelperSpread($V32))</f>
        <v/>
      </c>
      <c r="Z32" s="5">
        <f>IFERROR(_xll.qlRateHelperEarliestDate(V32,Trigger),"")</f>
        <v>42758</v>
      </c>
      <c r="AA32" s="5">
        <f>IFERROR(_xll.qlRateHelperPillarDate(V32,Trigger),"")</f>
        <v>43488</v>
      </c>
      <c r="AB32" s="73">
        <v>-3.2832665283353824E-3</v>
      </c>
    </row>
    <row r="33" spans="1:28" ht="11.25" customHeight="1" x14ac:dyDescent="0.2">
      <c r="A33" s="62" t="s">
        <v>68</v>
      </c>
      <c r="B33" s="63" t="s">
        <v>43</v>
      </c>
      <c r="C33" s="64">
        <v>2</v>
      </c>
      <c r="D33" s="125"/>
      <c r="E33" s="65" t="str">
        <f t="shared" si="9"/>
        <v>EoniaMX#0037</v>
      </c>
      <c r="F33" s="66" t="str">
        <f>IF(ISBLANK(Quote!E56),"",Quote!E56)</f>
        <v>EURONOIS8M=#0037</v>
      </c>
      <c r="G33" s="66" t="str">
        <f>_xll.qlCompositeQuote(Currency&amp;"ON"&amp;A33&amp;B33&amp;"_Shifted",F33,BumpValue,"+",Permanent,Trigger,ObjectOverwrite)</f>
        <v>EURONOIS8M_Shifted#0032</v>
      </c>
      <c r="H33" s="125"/>
      <c r="I33" s="67" t="str">
        <f>_xll.qlOISRateHelper(,C33,B33,IF(Sensitivity,G33,F33),$E33,,Permanent,Trigger,ObjectOverwrite)</f>
        <v>obj_002c3#0032</v>
      </c>
      <c r="K33" s="10" t="str">
        <f t="shared" si="6"/>
        <v>OIS</v>
      </c>
      <c r="L33" s="95" t="str">
        <f t="shared" si="7"/>
        <v>obj_002de#0030</v>
      </c>
      <c r="M33" s="146" t="str">
        <f>IFERROR(_xll.qlRateHelperQuoteName(L33,Trigger),"--")</f>
        <v>EURONOIS10M_Shifted</v>
      </c>
      <c r="N33" s="99">
        <f>IFERROR(_xll.qlRateHelperQuoteValue($L33,Trigger),"--")</f>
        <v>-3.5248401400000003E-3</v>
      </c>
      <c r="O33" s="98" t="b">
        <v>1</v>
      </c>
      <c r="P33" s="95">
        <v>50</v>
      </c>
      <c r="Q33" s="95">
        <v>1</v>
      </c>
      <c r="R33" s="100">
        <f>IFERROR(_xll.qlRateHelperEarliestDate(L33,Trigger),"--")</f>
        <v>42758</v>
      </c>
      <c r="S33" s="100">
        <f>IFERROR(_xll.qlRateHelperPillarDate(L33,Trigger),"--")</f>
        <v>43062</v>
      </c>
      <c r="U33" s="4" t="str">
        <f t="shared" si="10"/>
        <v>OIS</v>
      </c>
      <c r="V33" s="4" t="str">
        <v>obj_00264</v>
      </c>
      <c r="W33" s="4" t="str">
        <f>IFERROR(_xll.qlRateHelperQuoteName(V33,Trigger),"")</f>
        <v>EURONOIS3Y_Shifted</v>
      </c>
      <c r="X33" s="73">
        <f>IFERROR(_xll.qlRateHelperRate(V33,Trigger),"")</f>
        <v>-2.6199999999999999E-3</v>
      </c>
      <c r="Y33" s="105" t="str">
        <f>IF(ISERROR(_xll.qlSwapRateHelperSpread($V33)),IF(ISERROR(_xll.qlFuturesRateHelperConvexityAdjustment($V33)),"",_xll.qlFuturesRateHelperConvexityAdjustment($V33)),_xll.qlSwapRateHelperSpread($V33))</f>
        <v/>
      </c>
      <c r="Z33" s="5">
        <f>IFERROR(_xll.qlRateHelperEarliestDate(V33,Trigger),"")</f>
        <v>42758</v>
      </c>
      <c r="AA33" s="5">
        <f>IFERROR(_xll.qlRateHelperPillarDate(V33,Trigger),"")</f>
        <v>43853</v>
      </c>
      <c r="AB33" s="73">
        <v>-2.6657886778274852E-3</v>
      </c>
    </row>
    <row r="34" spans="1:28" ht="11.25" customHeight="1" x14ac:dyDescent="0.2">
      <c r="A34" s="62" t="s">
        <v>68</v>
      </c>
      <c r="B34" s="63" t="s">
        <v>44</v>
      </c>
      <c r="C34" s="64">
        <v>2</v>
      </c>
      <c r="D34" s="125"/>
      <c r="E34" s="65" t="str">
        <f t="shared" si="9"/>
        <v>EoniaMX#0037</v>
      </c>
      <c r="F34" s="66" t="str">
        <f>IF(ISBLANK(Quote!E57),"",Quote!E57)</f>
        <v>EURONOIS9M=#0037</v>
      </c>
      <c r="G34" s="66" t="str">
        <f>_xll.qlCompositeQuote(Currency&amp;"ON"&amp;A34&amp;B34&amp;"_Shifted",F34,BumpValue,"+",Permanent,Trigger,ObjectOverwrite)</f>
        <v>EURONOIS9M_Shifted#0033</v>
      </c>
      <c r="H34" s="125"/>
      <c r="I34" s="67" t="str">
        <f>_xll.qlOISRateHelper(,C34,B34,IF(Sensitivity,G34,F34),$E34,,Permanent,Trigger,ObjectOverwrite)</f>
        <v>obj_00291#0033</v>
      </c>
      <c r="K34" s="10" t="str">
        <f t="shared" si="6"/>
        <v>OIS</v>
      </c>
      <c r="L34" s="95" t="str">
        <f t="shared" si="7"/>
        <v>obj_002b8#0032</v>
      </c>
      <c r="M34" s="146" t="str">
        <f>IFERROR(_xll.qlRateHelperQuoteName(L34,Trigger),"--")</f>
        <v>EURONOIS11M_Shifted</v>
      </c>
      <c r="N34" s="99">
        <f>IFERROR(_xll.qlRateHelperQuoteValue($L34,Trigger),"--")</f>
        <v>-3.5172117700000001E-3</v>
      </c>
      <c r="O34" s="98" t="b">
        <v>1</v>
      </c>
      <c r="P34" s="95">
        <v>50</v>
      </c>
      <c r="Q34" s="95">
        <v>1</v>
      </c>
      <c r="R34" s="100">
        <f>IFERROR(_xll.qlRateHelperEarliestDate(L34,Trigger),"--")</f>
        <v>42758</v>
      </c>
      <c r="S34" s="100">
        <f>IFERROR(_xll.qlRateHelperPillarDate(L34,Trigger),"--")</f>
        <v>43096</v>
      </c>
      <c r="U34" s="4" t="str">
        <f t="shared" si="10"/>
        <v>OIS</v>
      </c>
      <c r="V34" s="4" t="str">
        <v>obj_002d9</v>
      </c>
      <c r="W34" s="4" t="str">
        <f>IFERROR(_xll.qlRateHelperQuoteName(V34,Trigger),"")</f>
        <v>EURONOIS4Y_Shifted</v>
      </c>
      <c r="X34" s="73">
        <f>IFERROR(_xll.qlRateHelperRate(V34,Trigger),"")</f>
        <v>-1.82E-3</v>
      </c>
      <c r="Y34" s="105" t="str">
        <f>IF(ISERROR(_xll.qlSwapRateHelperSpread($V34)),IF(ISERROR(_xll.qlFuturesRateHelperConvexityAdjustment($V34)),"",_xll.qlFuturesRateHelperConvexityAdjustment($V34)),_xll.qlSwapRateHelperSpread($V34))</f>
        <v/>
      </c>
      <c r="Z34" s="5">
        <f>IFERROR(_xll.qlRateHelperEarliestDate(V34,Trigger),"")</f>
        <v>42758</v>
      </c>
      <c r="AA34" s="5">
        <f>IFERROR(_xll.qlRateHelperPillarDate(V34,Trigger),"")</f>
        <v>44221</v>
      </c>
      <c r="AB34" s="73">
        <v>-1.8554047758833259E-3</v>
      </c>
    </row>
    <row r="35" spans="1:28" ht="11.25" customHeight="1" x14ac:dyDescent="0.2">
      <c r="A35" s="62" t="s">
        <v>68</v>
      </c>
      <c r="B35" s="63" t="s">
        <v>45</v>
      </c>
      <c r="C35" s="64">
        <v>2</v>
      </c>
      <c r="D35" s="125"/>
      <c r="E35" s="65" t="str">
        <f t="shared" si="9"/>
        <v>EoniaMX#0037</v>
      </c>
      <c r="F35" s="66" t="str">
        <f>IF(ISBLANK(Quote!E58),"",Quote!E58)</f>
        <v>EURONOIS10M=#0037</v>
      </c>
      <c r="G35" s="66" t="str">
        <f>_xll.qlCompositeQuote(Currency&amp;"ON"&amp;A35&amp;B35&amp;"_Shifted",F35,BumpValue,"+",Permanent,Trigger,ObjectOverwrite)</f>
        <v>EURONOIS10M_Shifted#0033</v>
      </c>
      <c r="H35" s="125"/>
      <c r="I35" s="67" t="str">
        <f>_xll.qlOISRateHelper(,C35,B35,IF(Sensitivity,G35,F35),$E35,,Permanent,Trigger,ObjectOverwrite)</f>
        <v>obj_002de#0030</v>
      </c>
      <c r="K35" s="10" t="str">
        <f t="shared" si="6"/>
        <v>OIS</v>
      </c>
      <c r="L35" s="95" t="str">
        <f t="shared" si="7"/>
        <v>--</v>
      </c>
      <c r="M35" s="146" t="str">
        <f>IFERROR(_xll.qlRateHelperQuoteName(L35,Trigger),"--")</f>
        <v>--</v>
      </c>
      <c r="N35" s="99" t="str">
        <f>IFERROR(_xll.qlRateHelperQuoteValue($L35,Trigger),"--")</f>
        <v>--</v>
      </c>
      <c r="O35" s="98" t="b">
        <v>0</v>
      </c>
      <c r="P35" s="95">
        <v>50</v>
      </c>
      <c r="Q35" s="95">
        <v>1</v>
      </c>
      <c r="R35" s="100" t="str">
        <f>IFERROR(_xll.qlRateHelperEarliestDate(L35,Trigger),"--")</f>
        <v>--</v>
      </c>
      <c r="S35" s="100" t="str">
        <f>IFERROR(_xll.qlRateHelperPillarDate(L35,Trigger),"--")</f>
        <v>--</v>
      </c>
      <c r="U35" s="4" t="str">
        <f t="shared" si="10"/>
        <v>OIS</v>
      </c>
      <c r="V35" s="4" t="str">
        <v>obj_00201</v>
      </c>
      <c r="W35" s="4" t="str">
        <f>IFERROR(_xll.qlRateHelperQuoteName(V35,Trigger),"")</f>
        <v>EURONOIS5Y_Shifted</v>
      </c>
      <c r="X35" s="73">
        <f>IFERROR(_xll.qlRateHelperRate(V35,Trigger),"")</f>
        <v>-8.1999999999999998E-4</v>
      </c>
      <c r="Y35" s="105" t="str">
        <f>IF(ISERROR(_xll.qlSwapRateHelperSpread($V35)),IF(ISERROR(_xll.qlFuturesRateHelperConvexityAdjustment($V35)),"",_xll.qlFuturesRateHelperConvexityAdjustment($V35)),_xll.qlSwapRateHelperSpread($V35))</f>
        <v/>
      </c>
      <c r="Z35" s="5">
        <f>IFERROR(_xll.qlRateHelperEarliestDate(V35,Trigger),"")</f>
        <v>42758</v>
      </c>
      <c r="AA35" s="5">
        <f>IFERROR(_xll.qlRateHelperPillarDate(V35,Trigger),"")</f>
        <v>44585</v>
      </c>
      <c r="AB35" s="73">
        <v>-8.4097343347734361E-4</v>
      </c>
    </row>
    <row r="36" spans="1:28" ht="11.25" customHeight="1" x14ac:dyDescent="0.2">
      <c r="A36" s="62" t="s">
        <v>68</v>
      </c>
      <c r="B36" s="63" t="s">
        <v>46</v>
      </c>
      <c r="C36" s="64">
        <v>2</v>
      </c>
      <c r="D36" s="125"/>
      <c r="E36" s="65" t="str">
        <f t="shared" si="9"/>
        <v>EoniaMX#0037</v>
      </c>
      <c r="F36" s="66" t="str">
        <f>IF(ISBLANK(Quote!E59),"",Quote!E59)</f>
        <v>EURONOIS11M=#0037</v>
      </c>
      <c r="G36" s="66" t="str">
        <f>_xll.qlCompositeQuote(Currency&amp;"ON"&amp;A36&amp;B36&amp;"_Shifted",F36,BumpValue,"+",Permanent,Trigger,ObjectOverwrite)</f>
        <v>EURONOIS11M_Shifted#0032</v>
      </c>
      <c r="H36" s="125"/>
      <c r="I36" s="67" t="str">
        <f>_xll.qlOISRateHelper(,C36,B36,IF(Sensitivity,G36,F36),$E36,,Permanent,Trigger,ObjectOverwrite)</f>
        <v>obj_002b8#0032</v>
      </c>
      <c r="K36" s="10" t="str">
        <f t="shared" si="6"/>
        <v>OIS</v>
      </c>
      <c r="L36" s="95" t="str">
        <f t="shared" si="7"/>
        <v>obj_00261#0033</v>
      </c>
      <c r="M36" s="146" t="str">
        <f>IFERROR(_xll.qlRateHelperQuoteName(L36,Trigger),"--")</f>
        <v>EURONOIS1Y_Shifted</v>
      </c>
      <c r="N36" s="99">
        <f>IFERROR(_xll.qlRateHelperQuoteValue($L36,Trigger),"--")</f>
        <v>-3.5096981800000005E-3</v>
      </c>
      <c r="O36" s="98" t="b">
        <v>1</v>
      </c>
      <c r="P36" s="95">
        <v>50</v>
      </c>
      <c r="Q36" s="95">
        <v>1</v>
      </c>
      <c r="R36" s="100">
        <f>IFERROR(_xll.qlRateHelperEarliestDate(L36,Trigger),"--")</f>
        <v>42758</v>
      </c>
      <c r="S36" s="100">
        <f>IFERROR(_xll.qlRateHelperPillarDate(L36,Trigger),"--")</f>
        <v>43123</v>
      </c>
      <c r="U36" s="4" t="str">
        <f t="shared" si="10"/>
        <v>OIS</v>
      </c>
      <c r="V36" s="4" t="str">
        <v>obj_002c8</v>
      </c>
      <c r="W36" s="4" t="str">
        <f>IFERROR(_xll.qlRateHelperQuoteName(V36,Trigger),"")</f>
        <v>EURONOIS6Y_Shifted</v>
      </c>
      <c r="X36" s="73">
        <f>IFERROR(_xll.qlRateHelperRate(V36,Trigger),"")</f>
        <v>3.3E-4</v>
      </c>
      <c r="Y36" s="105" t="str">
        <f>IF(ISERROR(_xll.qlSwapRateHelperSpread($V36)),IF(ISERROR(_xll.qlFuturesRateHelperConvexityAdjustment($V36)),"",_xll.qlFuturesRateHelperConvexityAdjustment($V36)),_xll.qlSwapRateHelperSpread($V36))</f>
        <v/>
      </c>
      <c r="Z36" s="5">
        <f>IFERROR(_xll.qlRateHelperEarliestDate(V36,Trigger),"")</f>
        <v>42758</v>
      </c>
      <c r="AA36" s="5">
        <f>IFERROR(_xll.qlRateHelperPillarDate(V36,Trigger),"")</f>
        <v>44949</v>
      </c>
      <c r="AB36" s="73">
        <v>3.2902511294740299E-4</v>
      </c>
    </row>
    <row r="37" spans="1:28" ht="11.25" customHeight="1" x14ac:dyDescent="0.2">
      <c r="A37" s="172" t="s">
        <v>68</v>
      </c>
      <c r="B37" s="173" t="s">
        <v>116</v>
      </c>
      <c r="C37" s="175"/>
      <c r="D37" s="175"/>
      <c r="E37" s="175"/>
      <c r="F37" s="283" t="str">
        <f>IF(ISBLANK(Quote!E60),"",Quote!E60)</f>
        <v/>
      </c>
      <c r="G37" s="175"/>
      <c r="H37" s="175"/>
      <c r="I37" s="175"/>
      <c r="K37" s="10" t="str">
        <f t="shared" si="6"/>
        <v>OIS</v>
      </c>
      <c r="L37" s="95" t="str">
        <f t="shared" si="7"/>
        <v>obj_002c7#0032</v>
      </c>
      <c r="M37" s="146" t="str">
        <f>IFERROR(_xll.qlRateHelperQuoteName(L37,Trigger),"--")</f>
        <v>EURONOIS13M_Shifted</v>
      </c>
      <c r="N37" s="99">
        <f>IFERROR(_xll.qlRateHelperQuoteValue($L37,Trigger),"--")</f>
        <v>-3.4996607000000002E-3</v>
      </c>
      <c r="O37" s="98" t="b">
        <v>1</v>
      </c>
      <c r="P37" s="95">
        <v>50</v>
      </c>
      <c r="Q37" s="95">
        <v>1</v>
      </c>
      <c r="R37" s="100">
        <f>IFERROR(_xll.qlRateHelperEarliestDate(L37,Trigger),"--")</f>
        <v>42758</v>
      </c>
      <c r="S37" s="100">
        <f>IFERROR(_xll.qlRateHelperPillarDate(L37,Trigger),"--")</f>
        <v>43154</v>
      </c>
      <c r="U37" s="4" t="str">
        <f t="shared" si="10"/>
        <v>OIS</v>
      </c>
      <c r="V37" s="4" t="str">
        <v>obj_002d5</v>
      </c>
      <c r="W37" s="4" t="str">
        <f>IFERROR(_xll.qlRateHelperQuoteName(V37,Trigger),"")</f>
        <v>EURONOIS7Y_Shifted</v>
      </c>
      <c r="X37" s="73">
        <f>IFERROR(_xll.qlRateHelperRate(V37,Trigger),"")</f>
        <v>1.5900000000000001E-3</v>
      </c>
      <c r="Y37" s="105" t="str">
        <f>IF(ISERROR(_xll.qlSwapRateHelperSpread($V37)),IF(ISERROR(_xll.qlFuturesRateHelperConvexityAdjustment($V37)),"",_xll.qlFuturesRateHelperConvexityAdjustment($V37)),_xll.qlSwapRateHelperSpread($V37))</f>
        <v/>
      </c>
      <c r="Z37" s="5">
        <f>IFERROR(_xll.qlRateHelperEarliestDate(V37,Trigger),"")</f>
        <v>42758</v>
      </c>
      <c r="AA37" s="5">
        <f>IFERROR(_xll.qlRateHelperPillarDate(V37,Trigger),"")</f>
        <v>45314</v>
      </c>
      <c r="AB37" s="73">
        <v>1.616698264128203E-3</v>
      </c>
    </row>
    <row r="38" spans="1:28" ht="11.25" customHeight="1" x14ac:dyDescent="0.2">
      <c r="A38" s="62" t="s">
        <v>68</v>
      </c>
      <c r="B38" s="63" t="s">
        <v>27</v>
      </c>
      <c r="C38" s="64">
        <v>2</v>
      </c>
      <c r="D38" s="125"/>
      <c r="E38" s="65" t="str">
        <f t="shared" si="9"/>
        <v>EoniaMX#0037</v>
      </c>
      <c r="F38" s="66" t="str">
        <f>IF(ISBLANK(Quote!E61),"",Quote!E61)</f>
        <v>EURONOIS1Y=#0037</v>
      </c>
      <c r="G38" s="66" t="str">
        <f>_xll.qlCompositeQuote(Currency&amp;"ON"&amp;A38&amp;B38&amp;"_Shifted",F38,BumpValue,"+",Permanent,Trigger,ObjectOverwrite)</f>
        <v>EURONOIS1Y_Shifted#0035</v>
      </c>
      <c r="H38" s="125"/>
      <c r="I38" s="67" t="str">
        <f>_xll.qlOISRateHelper(,C38,B38,IF(Sensitivity,G38,F38),$E38,,Permanent,Trigger,ObjectOverwrite)</f>
        <v>obj_00261#0033</v>
      </c>
      <c r="K38" s="10" t="str">
        <f t="shared" si="6"/>
        <v>OIS</v>
      </c>
      <c r="L38" s="95" t="str">
        <f t="shared" si="7"/>
        <v>obj_001f1#0033</v>
      </c>
      <c r="M38" s="146" t="str">
        <f>IFERROR(_xll.qlRateHelperQuoteName(L38,Trigger),"--")</f>
        <v>EURONOIS14M_Shifted</v>
      </c>
      <c r="N38" s="99">
        <f>IFERROR(_xll.qlRateHelperQuoteValue($L38,Trigger),"--")</f>
        <v>-3.4875545300000004E-3</v>
      </c>
      <c r="O38" s="98" t="b">
        <v>1</v>
      </c>
      <c r="P38" s="95">
        <v>50</v>
      </c>
      <c r="Q38" s="95">
        <v>1</v>
      </c>
      <c r="R38" s="100">
        <f>IFERROR(_xll.qlRateHelperEarliestDate(L38,Trigger),"--")</f>
        <v>42758</v>
      </c>
      <c r="S38" s="100">
        <f>IFERROR(_xll.qlRateHelperPillarDate(L38,Trigger),"--")</f>
        <v>43182</v>
      </c>
      <c r="U38" s="4" t="str">
        <f t="shared" si="10"/>
        <v>OIS</v>
      </c>
      <c r="V38" s="4" t="str">
        <v>obj_002e2</v>
      </c>
      <c r="W38" s="4" t="str">
        <f>IFERROR(_xll.qlRateHelperQuoteName(V38,Trigger),"")</f>
        <v>EURONOIS8Y_Shifted</v>
      </c>
      <c r="X38" s="73">
        <f>IFERROR(_xll.qlRateHelperRate(V38,Trigger),"")</f>
        <v>2.9099999999999998E-3</v>
      </c>
      <c r="Y38" s="105" t="str">
        <f>IF(ISERROR(_xll.qlSwapRateHelperSpread($V38)),IF(ISERROR(_xll.qlFuturesRateHelperConvexityAdjustment($V38)),"",_xll.qlFuturesRateHelperConvexityAdjustment($V38)),_xll.qlSwapRateHelperSpread($V38))</f>
        <v/>
      </c>
      <c r="Z38" s="5">
        <f>IFERROR(_xll.qlRateHelperEarliestDate(V38,Trigger),"")</f>
        <v>42758</v>
      </c>
      <c r="AA38" s="5">
        <f>IFERROR(_xll.qlRateHelperPillarDate(V38,Trigger),"")</f>
        <v>45680</v>
      </c>
      <c r="AB38" s="73">
        <v>2.9739174579076679E-3</v>
      </c>
    </row>
    <row r="39" spans="1:28" ht="11.25" customHeight="1" x14ac:dyDescent="0.2">
      <c r="A39" s="62" t="s">
        <v>68</v>
      </c>
      <c r="B39" s="63" t="s">
        <v>147</v>
      </c>
      <c r="C39" s="64">
        <v>2</v>
      </c>
      <c r="D39" s="125"/>
      <c r="E39" s="65" t="str">
        <f t="shared" si="9"/>
        <v>EoniaMX#0037</v>
      </c>
      <c r="F39" s="66" t="str">
        <f>IF(ISBLANK(Quote!E62),"",Quote!E62)</f>
        <v>EURONOIS13M=#0037</v>
      </c>
      <c r="G39" s="66" t="str">
        <f>_xll.qlCompositeQuote(Currency&amp;"ON"&amp;A39&amp;B39&amp;"_Shifted",F39,BumpValue,"+",Permanent,Trigger,ObjectOverwrite)</f>
        <v>EURONOIS13M_Shifted#0035</v>
      </c>
      <c r="H39" s="125"/>
      <c r="I39" s="67" t="str">
        <f>_xll.qlOISRateHelper(,C39,B39,IF(Sensitivity,G39,F39),$E39,,Permanent,Trigger,ObjectOverwrite)</f>
        <v>obj_002c7#0032</v>
      </c>
      <c r="K39" s="10" t="str">
        <f t="shared" si="6"/>
        <v>OIS</v>
      </c>
      <c r="L39" s="95" t="str">
        <f t="shared" si="7"/>
        <v>obj_0023a#0033</v>
      </c>
      <c r="M39" s="146" t="str">
        <f>IFERROR(_xll.qlRateHelperQuoteName(L39,Trigger),"--")</f>
        <v>EURONOIS15M_Shifted</v>
      </c>
      <c r="N39" s="99">
        <f>IFERROR(_xll.qlRateHelperQuoteValue($L39,Trigger),"--")</f>
        <v>-3.4700000000000004E-3</v>
      </c>
      <c r="O39" s="98" t="b">
        <v>1</v>
      </c>
      <c r="P39" s="95">
        <v>50</v>
      </c>
      <c r="Q39" s="95">
        <v>1</v>
      </c>
      <c r="R39" s="100">
        <f>IFERROR(_xll.qlRateHelperEarliestDate(L39,Trigger),"--")</f>
        <v>42758</v>
      </c>
      <c r="S39" s="100">
        <f>IFERROR(_xll.qlRateHelperPillarDate(L39,Trigger),"--")</f>
        <v>43213</v>
      </c>
      <c r="U39" s="4" t="str">
        <f t="shared" si="10"/>
        <v>OIS</v>
      </c>
      <c r="V39" s="4" t="str">
        <v>obj_0022c</v>
      </c>
      <c r="W39" s="4" t="str">
        <f>IFERROR(_xll.qlRateHelperQuoteName(V39,Trigger),"")</f>
        <v>EURONOIS9Y_Shifted</v>
      </c>
      <c r="X39" s="73">
        <f>IFERROR(_xll.qlRateHelperRate(V39,Trigger),"")</f>
        <v>4.1900000000000001E-3</v>
      </c>
      <c r="Y39" s="105" t="str">
        <f>IF(ISERROR(_xll.qlSwapRateHelperSpread($V39)),IF(ISERROR(_xll.qlFuturesRateHelperConvexityAdjustment($V39)),"",_xll.qlFuturesRateHelperConvexityAdjustment($V39)),_xll.qlSwapRateHelperSpread($V39))</f>
        <v/>
      </c>
      <c r="Z39" s="5">
        <f>IFERROR(_xll.qlRateHelperEarliestDate(V39,Trigger),"")</f>
        <v>42758</v>
      </c>
      <c r="AA39" s="5">
        <f>IFERROR(_xll.qlRateHelperPillarDate(V39,Trigger),"")</f>
        <v>46045</v>
      </c>
      <c r="AB39" s="73">
        <v>4.2996218850366984E-3</v>
      </c>
    </row>
    <row r="40" spans="1:28" ht="11.25" customHeight="1" x14ac:dyDescent="0.2">
      <c r="A40" s="62" t="s">
        <v>68</v>
      </c>
      <c r="B40" s="63" t="s">
        <v>148</v>
      </c>
      <c r="C40" s="64">
        <v>2</v>
      </c>
      <c r="D40" s="125"/>
      <c r="E40" s="65" t="str">
        <f t="shared" si="9"/>
        <v>EoniaMX#0037</v>
      </c>
      <c r="F40" s="66" t="str">
        <f>IF(ISBLANK(Quote!E63),"",Quote!E63)</f>
        <v>EURONOIS14M=#0037</v>
      </c>
      <c r="G40" s="66" t="str">
        <f>_xll.qlCompositeQuote(Currency&amp;"ON"&amp;A40&amp;B40&amp;"_Shifted",F40,BumpValue,"+",Permanent,Trigger,ObjectOverwrite)</f>
        <v>EURONOIS14M_Shifted#0035</v>
      </c>
      <c r="H40" s="125"/>
      <c r="I40" s="67" t="str">
        <f>_xll.qlOISRateHelper(,C40,B40,IF(Sensitivity,G40,F40),$E40,,Permanent,Trigger,ObjectOverwrite)</f>
        <v>obj_001f1#0033</v>
      </c>
      <c r="K40" s="10" t="str">
        <f t="shared" si="6"/>
        <v>OIS</v>
      </c>
      <c r="L40" s="95" t="str">
        <f t="shared" si="7"/>
        <v>obj_002a0#0033</v>
      </c>
      <c r="M40" s="146" t="str">
        <f>IFERROR(_xll.qlRateHelperQuoteName(L40,Trigger),"--")</f>
        <v>EURONOIS16M_Shifted</v>
      </c>
      <c r="N40" s="99">
        <f>IFERROR(_xll.qlRateHelperQuoteValue($L40,Trigger),"--")</f>
        <v>-3.4485384500000005E-3</v>
      </c>
      <c r="O40" s="98" t="b">
        <v>1</v>
      </c>
      <c r="P40" s="95">
        <v>50</v>
      </c>
      <c r="Q40" s="95">
        <v>1</v>
      </c>
      <c r="R40" s="100">
        <f>IFERROR(_xll.qlRateHelperEarliestDate(L40,Trigger),"--")</f>
        <v>42758</v>
      </c>
      <c r="S40" s="100">
        <f>IFERROR(_xll.qlRateHelperPillarDate(L40,Trigger),"--")</f>
        <v>43243</v>
      </c>
      <c r="U40" s="4" t="str">
        <f t="shared" si="10"/>
        <v>OIS</v>
      </c>
      <c r="V40" s="4" t="str">
        <v>obj_001cd</v>
      </c>
      <c r="W40" s="4" t="str">
        <f>IFERROR(_xll.qlRateHelperQuoteName(V40,Trigger),"")</f>
        <v>EURONOIS10Y_Shifted</v>
      </c>
      <c r="X40" s="73">
        <f>IFERROR(_xll.qlRateHelperRate(V40,Trigger),"")</f>
        <v>5.3700000000000006E-3</v>
      </c>
      <c r="Y40" s="105" t="str">
        <f>IF(ISERROR(_xll.qlSwapRateHelperSpread($V40)),IF(ISERROR(_xll.qlFuturesRateHelperConvexityAdjustment($V40)),"",_xll.qlFuturesRateHelperConvexityAdjustment($V40)),_xll.qlSwapRateHelperSpread($V40))</f>
        <v/>
      </c>
      <c r="Z40" s="5">
        <f>IFERROR(_xll.qlRateHelperEarliestDate(V40,Trigger),"")</f>
        <v>42758</v>
      </c>
      <c r="AA40" s="5">
        <f>IFERROR(_xll.qlRateHelperPillarDate(V40,Trigger),"")</f>
        <v>46412</v>
      </c>
      <c r="AB40" s="73">
        <v>5.531226753372225E-3</v>
      </c>
    </row>
    <row r="41" spans="1:28" ht="11.25" customHeight="1" x14ac:dyDescent="0.2">
      <c r="A41" s="62" t="s">
        <v>68</v>
      </c>
      <c r="B41" s="63" t="s">
        <v>47</v>
      </c>
      <c r="C41" s="64">
        <v>2</v>
      </c>
      <c r="D41" s="125"/>
      <c r="E41" s="65" t="str">
        <f t="shared" si="9"/>
        <v>EoniaMX#0037</v>
      </c>
      <c r="F41" s="66" t="str">
        <f>IF(ISBLANK(Quote!E64),"",Quote!E64)</f>
        <v>EURONOIS15M=#0037</v>
      </c>
      <c r="G41" s="66" t="str">
        <f>_xll.qlCompositeQuote(Currency&amp;"ON"&amp;A41&amp;B41&amp;"_Shifted",F41,BumpValue,"+",Permanent,Trigger,ObjectOverwrite)</f>
        <v>EURONOIS15M_Shifted#0033</v>
      </c>
      <c r="H41" s="125"/>
      <c r="I41" s="67" t="str">
        <f>_xll.qlOISRateHelper(,C41,B41,IF(Sensitivity,G41,F41),$E41,,Permanent,Trigger,ObjectOverwrite)</f>
        <v>obj_0023a#0033</v>
      </c>
      <c r="K41" s="10" t="str">
        <f t="shared" si="6"/>
        <v>OIS</v>
      </c>
      <c r="L41" s="95" t="str">
        <f t="shared" si="7"/>
        <v>obj_002a2#0032</v>
      </c>
      <c r="M41" s="146" t="str">
        <f>IFERROR(_xll.qlRateHelperQuoteName(L41,Trigger),"--")</f>
        <v>EURONOIS17M_Shifted</v>
      </c>
      <c r="N41" s="99">
        <f>IFERROR(_xll.qlRateHelperQuoteValue($L41,Trigger),"--")</f>
        <v>-3.4221921000000001E-3</v>
      </c>
      <c r="O41" s="98" t="b">
        <v>1</v>
      </c>
      <c r="P41" s="95">
        <v>50</v>
      </c>
      <c r="Q41" s="95">
        <v>1</v>
      </c>
      <c r="R41" s="100">
        <f>IFERROR(_xll.qlRateHelperEarliestDate(L41,Trigger),"--")</f>
        <v>42758</v>
      </c>
      <c r="S41" s="100">
        <f>IFERROR(_xll.qlRateHelperPillarDate(L41,Trigger),"--")</f>
        <v>43276</v>
      </c>
      <c r="U41" s="4" t="str">
        <f t="shared" si="10"/>
        <v>OIS</v>
      </c>
      <c r="V41" s="4" t="str">
        <v>obj_00190</v>
      </c>
      <c r="W41" s="4" t="str">
        <f>IFERROR(_xll.qlRateHelperQuoteName(V41,Trigger),"")</f>
        <v>EURONOIS11Y_Shifted</v>
      </c>
      <c r="X41" s="73">
        <f>IFERROR(_xll.qlRateHelperRate(V41,Trigger),"")</f>
        <v>6.45E-3</v>
      </c>
      <c r="Y41" s="105" t="str">
        <f>IF(ISERROR(_xll.qlSwapRateHelperSpread($V41)),IF(ISERROR(_xll.qlFuturesRateHelperConvexityAdjustment($V41)),"",_xll.qlFuturesRateHelperConvexityAdjustment($V41)),_xll.qlSwapRateHelperSpread($V41))</f>
        <v/>
      </c>
      <c r="Z41" s="5">
        <f>IFERROR(_xll.qlRateHelperEarliestDate(V41,Trigger),"")</f>
        <v>42758</v>
      </c>
      <c r="AA41" s="5">
        <f>IFERROR(_xll.qlRateHelperPillarDate(V41,Trigger),"")</f>
        <v>46776</v>
      </c>
      <c r="AB41" s="73">
        <v>6.6676911159682878E-3</v>
      </c>
    </row>
    <row r="42" spans="1:28" ht="11.25" customHeight="1" x14ac:dyDescent="0.2">
      <c r="A42" s="62" t="s">
        <v>68</v>
      </c>
      <c r="B42" s="63" t="s">
        <v>149</v>
      </c>
      <c r="C42" s="64">
        <v>2</v>
      </c>
      <c r="D42" s="125"/>
      <c r="E42" s="65" t="str">
        <f t="shared" si="9"/>
        <v>EoniaMX#0037</v>
      </c>
      <c r="F42" s="66" t="str">
        <f>IF(ISBLANK(Quote!E65),"",Quote!E65)</f>
        <v>EURONOIS16M=#0037</v>
      </c>
      <c r="G42" s="66" t="str">
        <f>_xll.qlCompositeQuote(Currency&amp;"ON"&amp;A42&amp;B42&amp;"_Shifted",F42,BumpValue,"+",Permanent,Trigger,ObjectOverwrite)</f>
        <v>EURONOIS16M_Shifted#0036</v>
      </c>
      <c r="H42" s="125"/>
      <c r="I42" s="67" t="str">
        <f>_xll.qlOISRateHelper(,C42,B42,IF(Sensitivity,G42,F42),$E42,,Permanent,Trigger,ObjectOverwrite)</f>
        <v>obj_002a0#0033</v>
      </c>
      <c r="K42" s="10" t="str">
        <f t="shared" si="6"/>
        <v>OIS</v>
      </c>
      <c r="L42" s="95" t="str">
        <f t="shared" si="7"/>
        <v>obj_002cb#0032</v>
      </c>
      <c r="M42" s="146" t="str">
        <f>IFERROR(_xll.qlRateHelperQuoteName(L42,Trigger),"--")</f>
        <v>EURONOIS18M_Shifted</v>
      </c>
      <c r="N42" s="99">
        <f>IFERROR(_xll.qlRateHelperQuoteValue($L42,Trigger),"--")</f>
        <v>-3.4000000000000002E-3</v>
      </c>
      <c r="O42" s="98" t="b">
        <v>1</v>
      </c>
      <c r="P42" s="95">
        <v>50</v>
      </c>
      <c r="Q42" s="95">
        <v>1</v>
      </c>
      <c r="R42" s="100">
        <f>IFERROR(_xll.qlRateHelperEarliestDate(L42,Trigger),"--")</f>
        <v>42758</v>
      </c>
      <c r="S42" s="100">
        <f>IFERROR(_xll.qlRateHelperPillarDate(L42,Trigger),"--")</f>
        <v>43304</v>
      </c>
      <c r="U42" s="4" t="str">
        <f t="shared" si="10"/>
        <v>OIS</v>
      </c>
      <c r="V42" s="4" t="str">
        <v>obj_00268</v>
      </c>
      <c r="W42" s="4" t="str">
        <f>IFERROR(_xll.qlRateHelperQuoteName(V42,Trigger),"")</f>
        <v>EURONOIS12Y_Shifted</v>
      </c>
      <c r="X42" s="73">
        <f>IFERROR(_xll.qlRateHelperRate(V42,Trigger),"")</f>
        <v>7.3899999999999999E-3</v>
      </c>
      <c r="Y42" s="105" t="str">
        <f>IF(ISERROR(_xll.qlSwapRateHelperSpread($V42)),IF(ISERROR(_xll.qlFuturesRateHelperConvexityAdjustment($V42)),"",_xll.qlFuturesRateHelperConvexityAdjustment($V42)),_xll.qlSwapRateHelperSpread($V42))</f>
        <v/>
      </c>
      <c r="Z42" s="5">
        <f>IFERROR(_xll.qlRateHelperEarliestDate(V42,Trigger),"")</f>
        <v>42758</v>
      </c>
      <c r="AA42" s="5">
        <f>IFERROR(_xll.qlRateHelperPillarDate(V42,Trigger),"")</f>
        <v>47141</v>
      </c>
      <c r="AB42" s="73">
        <v>7.664141240527886E-3</v>
      </c>
    </row>
    <row r="43" spans="1:28" ht="11.25" customHeight="1" x14ac:dyDescent="0.2">
      <c r="A43" s="62" t="s">
        <v>68</v>
      </c>
      <c r="B43" s="63" t="s">
        <v>150</v>
      </c>
      <c r="C43" s="64">
        <v>2</v>
      </c>
      <c r="D43" s="125"/>
      <c r="E43" s="65" t="str">
        <f t="shared" si="9"/>
        <v>EoniaMX#0037</v>
      </c>
      <c r="F43" s="66" t="str">
        <f>IF(ISBLANK(Quote!E66),"",Quote!E66)</f>
        <v>EURONOIS17M=#0037</v>
      </c>
      <c r="G43" s="66" t="str">
        <f>_xll.qlCompositeQuote(Currency&amp;"ON"&amp;A43&amp;B43&amp;"_Shifted",F43,BumpValue,"+",Permanent,Trigger,ObjectOverwrite)</f>
        <v>EURONOIS17M_Shifted#0033</v>
      </c>
      <c r="H43" s="125"/>
      <c r="I43" s="67" t="str">
        <f>_xll.qlOISRateHelper(,C43,B43,IF(Sensitivity,G43,F43),$E43,,Permanent,Trigger,ObjectOverwrite)</f>
        <v>obj_002a2#0032</v>
      </c>
      <c r="K43" s="10" t="str">
        <f t="shared" si="6"/>
        <v>OIS</v>
      </c>
      <c r="L43" s="95" t="str">
        <f t="shared" si="7"/>
        <v>obj_0021c#0033</v>
      </c>
      <c r="M43" s="146" t="str">
        <f>IFERROR(_xll.qlRateHelperQuoteName(L43,Trigger),"--")</f>
        <v>EURONOIS19M_Shifted</v>
      </c>
      <c r="N43" s="99">
        <f>IFERROR(_xll.qlRateHelperQuoteValue($L43,Trigger),"--")</f>
        <v>-3.37715037E-3</v>
      </c>
      <c r="O43" s="98" t="b">
        <v>1</v>
      </c>
      <c r="P43" s="95">
        <v>50</v>
      </c>
      <c r="Q43" s="95">
        <v>1</v>
      </c>
      <c r="R43" s="100">
        <f>IFERROR(_xll.qlRateHelperEarliestDate(L43,Trigger),"--")</f>
        <v>42758</v>
      </c>
      <c r="S43" s="100">
        <f>IFERROR(_xll.qlRateHelperPillarDate(L43,Trigger),"--")</f>
        <v>43335</v>
      </c>
      <c r="U43" s="4" t="str">
        <f t="shared" si="10"/>
        <v>OIS</v>
      </c>
      <c r="V43" s="4" t="str">
        <v>obj_002ca</v>
      </c>
      <c r="W43" s="4" t="str">
        <f>IFERROR(_xll.qlRateHelperQuoteName(V43,Trigger),"")</f>
        <v>EURONOIS13Y_Shifted</v>
      </c>
      <c r="X43" s="73">
        <f>IFERROR(_xll.qlRateHelperRate(V43,Trigger),"")</f>
        <v>8.2050655200000006E-3</v>
      </c>
      <c r="Y43" s="105" t="str">
        <f>IF(ISERROR(_xll.qlSwapRateHelperSpread($V43)),IF(ISERROR(_xll.qlFuturesRateHelperConvexityAdjustment($V43)),"",_xll.qlFuturesRateHelperConvexityAdjustment($V43)),_xll.qlSwapRateHelperSpread($V43))</f>
        <v/>
      </c>
      <c r="Z43" s="5">
        <f>IFERROR(_xll.qlRateHelperEarliestDate(V43,Trigger),"")</f>
        <v>42758</v>
      </c>
      <c r="AA43" s="5">
        <f>IFERROR(_xll.qlRateHelperPillarDate(V43,Trigger),"")</f>
        <v>47506</v>
      </c>
      <c r="AB43" s="73">
        <v>8.5340126769255942E-3</v>
      </c>
    </row>
    <row r="44" spans="1:28" ht="11.25" customHeight="1" x14ac:dyDescent="0.2">
      <c r="A44" s="62" t="s">
        <v>68</v>
      </c>
      <c r="B44" s="63" t="s">
        <v>48</v>
      </c>
      <c r="C44" s="64">
        <v>2</v>
      </c>
      <c r="D44" s="125"/>
      <c r="E44" s="65" t="str">
        <f t="shared" si="9"/>
        <v>EoniaMX#0037</v>
      </c>
      <c r="F44" s="66" t="str">
        <f>IF(ISBLANK(Quote!E67),"",Quote!E67)</f>
        <v>EURONOIS18M=#0037</v>
      </c>
      <c r="G44" s="66" t="str">
        <f>_xll.qlCompositeQuote(Currency&amp;"ON"&amp;A44&amp;B44&amp;"_Shifted",F44,BumpValue,"+",Permanent,Trigger,ObjectOverwrite)</f>
        <v>EURONOIS18M_Shifted#0033</v>
      </c>
      <c r="H44" s="125"/>
      <c r="I44" s="67" t="str">
        <f>_xll.qlOISRateHelper(,C44,B44,IF(Sensitivity,G44,F44),$E44,,Permanent,Trigger,ObjectOverwrite)</f>
        <v>obj_002cb#0032</v>
      </c>
      <c r="K44" s="10" t="str">
        <f t="shared" si="6"/>
        <v>OIS</v>
      </c>
      <c r="L44" s="95" t="str">
        <f t="shared" si="7"/>
        <v>obj_001a6#0035</v>
      </c>
      <c r="M44" s="146" t="str">
        <f>IFERROR(_xll.qlRateHelperQuoteName(L44,Trigger),"--")</f>
        <v>EURONOIS20M_Shifted</v>
      </c>
      <c r="N44" s="99">
        <f>IFERROR(_xll.qlRateHelperQuoteValue($L44,Trigger),"--")</f>
        <v>-3.35364113E-3</v>
      </c>
      <c r="O44" s="98" t="b">
        <v>1</v>
      </c>
      <c r="P44" s="95">
        <v>50</v>
      </c>
      <c r="Q44" s="95">
        <v>1</v>
      </c>
      <c r="R44" s="100">
        <f>IFERROR(_xll.qlRateHelperEarliestDate(L44,Trigger),"--")</f>
        <v>42758</v>
      </c>
      <c r="S44" s="100">
        <f>IFERROR(_xll.qlRateHelperPillarDate(L44,Trigger),"--")</f>
        <v>43367</v>
      </c>
      <c r="U44" s="4" t="str">
        <f t="shared" si="10"/>
        <v>OIS</v>
      </c>
      <c r="V44" s="4" t="str">
        <v>obj_002cf</v>
      </c>
      <c r="W44" s="4" t="str">
        <f>IFERROR(_xll.qlRateHelperQuoteName(V44,Trigger),"")</f>
        <v>EURONOIS14Y_Shifted</v>
      </c>
      <c r="X44" s="73">
        <f>IFERROR(_xll.qlRateHelperRate(V44,Trigger),"")</f>
        <v>8.9119026600000002E-3</v>
      </c>
      <c r="Y44" s="105" t="str">
        <f>IF(ISERROR(_xll.qlSwapRateHelperSpread($V44)),IF(ISERROR(_xll.qlFuturesRateHelperConvexityAdjustment($V44)),"",_xll.qlFuturesRateHelperConvexityAdjustment($V44)),_xll.qlSwapRateHelperSpread($V44))</f>
        <v/>
      </c>
      <c r="Z44" s="5">
        <f>IFERROR(_xll.qlRateHelperEarliestDate(V44,Trigger),"")</f>
        <v>42758</v>
      </c>
      <c r="AA44" s="5">
        <f>IFERROR(_xll.qlRateHelperPillarDate(V44,Trigger),"")</f>
        <v>47871</v>
      </c>
      <c r="AB44" s="73">
        <v>9.2929742314912956E-3</v>
      </c>
    </row>
    <row r="45" spans="1:28" ht="11.25" customHeight="1" x14ac:dyDescent="0.2">
      <c r="A45" s="62" t="s">
        <v>68</v>
      </c>
      <c r="B45" s="63" t="s">
        <v>151</v>
      </c>
      <c r="C45" s="64">
        <v>2</v>
      </c>
      <c r="D45" s="125"/>
      <c r="E45" s="65" t="str">
        <f t="shared" si="9"/>
        <v>EoniaMX#0037</v>
      </c>
      <c r="F45" s="66" t="str">
        <f>IF(ISBLANK(Quote!E68),"",Quote!E68)</f>
        <v>EURONOIS19M=#0037</v>
      </c>
      <c r="G45" s="66" t="str">
        <f>_xll.qlCompositeQuote(Currency&amp;"ON"&amp;A45&amp;B45&amp;"_Shifted",F45,BumpValue,"+",Permanent,Trigger,ObjectOverwrite)</f>
        <v>EURONOIS19M_Shifted#0033</v>
      </c>
      <c r="H45" s="125"/>
      <c r="I45" s="67" t="str">
        <f>_xll.qlOISRateHelper(,C45,B45,IF(Sensitivity,G45,F45),$E45,,Permanent,Trigger,ObjectOverwrite)</f>
        <v>obj_0021c#0033</v>
      </c>
      <c r="K45" s="10" t="str">
        <f t="shared" si="6"/>
        <v>OIS</v>
      </c>
      <c r="L45" s="95" t="str">
        <f t="shared" si="7"/>
        <v>obj_002e4#0030</v>
      </c>
      <c r="M45" s="146" t="str">
        <f>IFERROR(_xll.qlRateHelperQuoteName(L45,Trigger),"--")</f>
        <v>EURONOIS21M_Shifted</v>
      </c>
      <c r="N45" s="99">
        <f>IFERROR(_xll.qlRateHelperQuoteValue($L45,Trigger),"--")</f>
        <v>-3.3300000000000001E-3</v>
      </c>
      <c r="O45" s="98" t="b">
        <v>1</v>
      </c>
      <c r="P45" s="95">
        <v>50</v>
      </c>
      <c r="Q45" s="95">
        <v>1</v>
      </c>
      <c r="R45" s="100">
        <f>IFERROR(_xll.qlRateHelperEarliestDate(L45,Trigger),"--")</f>
        <v>42758</v>
      </c>
      <c r="S45" s="100">
        <f>IFERROR(_xll.qlRateHelperPillarDate(L45,Trigger),"--")</f>
        <v>43396</v>
      </c>
      <c r="U45" s="4" t="str">
        <f t="shared" si="10"/>
        <v>OIS</v>
      </c>
      <c r="V45" s="4" t="str">
        <v>obj_002c9</v>
      </c>
      <c r="W45" s="4" t="str">
        <f>IFERROR(_xll.qlRateHelperQuoteName(V45,Trigger),"")</f>
        <v>EURONOIS15Y_Shifted</v>
      </c>
      <c r="X45" s="73">
        <f>IFERROR(_xll.qlRateHelperRate(V45,Trigger),"")</f>
        <v>9.5200000000000007E-3</v>
      </c>
      <c r="Y45" s="105" t="str">
        <f>IF(ISERROR(_xll.qlSwapRateHelperSpread($V45)),IF(ISERROR(_xll.qlFuturesRateHelperConvexityAdjustment($V45)),"",_xll.qlFuturesRateHelperConvexityAdjustment($V45)),_xll.qlSwapRateHelperSpread($V45))</f>
        <v/>
      </c>
      <c r="Z45" s="5">
        <f>IFERROR(_xll.qlRateHelperEarliestDate(V45,Trigger),"")</f>
        <v>42758</v>
      </c>
      <c r="AA45" s="5">
        <f>IFERROR(_xll.qlRateHelperPillarDate(V45,Trigger),"")</f>
        <v>48236</v>
      </c>
      <c r="AB45" s="73">
        <v>9.9492123059017647E-3</v>
      </c>
    </row>
    <row r="46" spans="1:28" ht="11.25" customHeight="1" x14ac:dyDescent="0.2">
      <c r="A46" s="62" t="s">
        <v>68</v>
      </c>
      <c r="B46" s="63" t="s">
        <v>152</v>
      </c>
      <c r="C46" s="64">
        <v>2</v>
      </c>
      <c r="D46" s="125"/>
      <c r="E46" s="65" t="str">
        <f t="shared" si="9"/>
        <v>EoniaMX#0037</v>
      </c>
      <c r="F46" s="66" t="str">
        <f>IF(ISBLANK(Quote!E69),"",Quote!E69)</f>
        <v>EURONOIS20M=#0037</v>
      </c>
      <c r="G46" s="66" t="str">
        <f>_xll.qlCompositeQuote(Currency&amp;"ON"&amp;A46&amp;B46&amp;"_Shifted",F46,BumpValue,"+",Permanent,Trigger,ObjectOverwrite)</f>
        <v>EURONOIS20M_Shifted#0035</v>
      </c>
      <c r="H46" s="125"/>
      <c r="I46" s="67" t="str">
        <f>_xll.qlOISRateHelper(,C46,B46,IF(Sensitivity,G46,F46),$E46,,Permanent,Trigger,ObjectOverwrite)</f>
        <v>obj_001a6#0035</v>
      </c>
      <c r="K46" s="10" t="str">
        <f t="shared" si="6"/>
        <v>OIS</v>
      </c>
      <c r="L46" s="95" t="str">
        <f t="shared" si="7"/>
        <v>obj_001fc#0033</v>
      </c>
      <c r="M46" s="146" t="str">
        <f>IFERROR(_xll.qlRateHelperQuoteName(L46,Trigger),"--")</f>
        <v>EURONOIS22M_Shifted</v>
      </c>
      <c r="N46" s="99">
        <f>IFERROR(_xll.qlRateHelperQuoteValue($L46,Trigger),"--")</f>
        <v>-3.30034111E-3</v>
      </c>
      <c r="O46" s="98" t="b">
        <v>1</v>
      </c>
      <c r="P46" s="95">
        <v>50</v>
      </c>
      <c r="Q46" s="95">
        <v>1</v>
      </c>
      <c r="R46" s="100">
        <f>IFERROR(_xll.qlRateHelperEarliestDate(L46,Trigger),"--")</f>
        <v>42758</v>
      </c>
      <c r="S46" s="100">
        <f>IFERROR(_xll.qlRateHelperPillarDate(L46,Trigger),"--")</f>
        <v>43427</v>
      </c>
      <c r="U46" s="4" t="str">
        <f t="shared" si="10"/>
        <v>OIS</v>
      </c>
      <c r="V46" s="4" t="str">
        <v>obj_002d7</v>
      </c>
      <c r="W46" s="4" t="str">
        <f>IFERROR(_xll.qlRateHelperQuoteName(V46,Trigger),"")</f>
        <v>EURONOIS16Y_Shifted</v>
      </c>
      <c r="X46" s="73">
        <f>IFERROR(_xll.qlRateHelperRate(V46,Trigger),"")</f>
        <v>1.0041354499999999E-2</v>
      </c>
      <c r="Y46" s="105" t="str">
        <f>IF(ISERROR(_xll.qlSwapRateHelperSpread($V46)),IF(ISERROR(_xll.qlFuturesRateHelperConvexityAdjustment($V46)),"",_xll.qlFuturesRateHelperConvexityAdjustment($V46)),_xll.qlSwapRateHelperSpread($V46))</f>
        <v/>
      </c>
      <c r="Z46" s="5">
        <f>IFERROR(_xll.qlRateHelperEarliestDate(V46,Trigger),"")</f>
        <v>42758</v>
      </c>
      <c r="AA46" s="5">
        <f>IFERROR(_xll.qlRateHelperPillarDate(V46,Trigger),"")</f>
        <v>48603</v>
      </c>
      <c r="AB46" s="73">
        <v>1.0513907456991231E-2</v>
      </c>
    </row>
    <row r="47" spans="1:28" ht="11.25" customHeight="1" x14ac:dyDescent="0.2">
      <c r="A47" s="62" t="s">
        <v>68</v>
      </c>
      <c r="B47" s="63" t="s">
        <v>49</v>
      </c>
      <c r="C47" s="64">
        <v>2</v>
      </c>
      <c r="D47" s="125"/>
      <c r="E47" s="65" t="str">
        <f t="shared" si="9"/>
        <v>EoniaMX#0037</v>
      </c>
      <c r="F47" s="66" t="str">
        <f>IF(ISBLANK(Quote!E70),"",Quote!E70)</f>
        <v>EURONOIS21M=#0037</v>
      </c>
      <c r="G47" s="66" t="str">
        <f>_xll.qlCompositeQuote(Currency&amp;"ON"&amp;A47&amp;B47&amp;"_Shifted",F47,BumpValue,"+",Permanent,Trigger,ObjectOverwrite)</f>
        <v>EURONOIS21M_Shifted#0033</v>
      </c>
      <c r="H47" s="125"/>
      <c r="I47" s="67" t="str">
        <f>_xll.qlOISRateHelper(,C47,B47,IF(Sensitivity,G47,F47),$E47,,Permanent,Trigger,ObjectOverwrite)</f>
        <v>obj_002e4#0030</v>
      </c>
      <c r="K47" s="10" t="str">
        <f t="shared" si="6"/>
        <v>OIS</v>
      </c>
      <c r="L47" s="95" t="str">
        <f t="shared" si="7"/>
        <v>obj_0024a#0033</v>
      </c>
      <c r="M47" s="146" t="str">
        <f>IFERROR(_xll.qlRateHelperQuoteName(L47,Trigger),"--")</f>
        <v>EURONOIS23M_Shifted</v>
      </c>
      <c r="N47" s="99">
        <f>IFERROR(_xll.qlRateHelperQuoteValue($L47,Trigger),"--")</f>
        <v>-3.2663446300000005E-3</v>
      </c>
      <c r="O47" s="98" t="b">
        <v>1</v>
      </c>
      <c r="P47" s="95">
        <v>50</v>
      </c>
      <c r="Q47" s="95">
        <v>1</v>
      </c>
      <c r="R47" s="100">
        <f>IFERROR(_xll.qlRateHelperEarliestDate(L47,Trigger),"--")</f>
        <v>42758</v>
      </c>
      <c r="S47" s="100">
        <f>IFERROR(_xll.qlRateHelperPillarDate(L47,Trigger),"--")</f>
        <v>43458</v>
      </c>
      <c r="U47" s="4" t="str">
        <f t="shared" si="10"/>
        <v>OIS</v>
      </c>
      <c r="V47" s="4" t="str">
        <v>obj_002dd</v>
      </c>
      <c r="W47" s="4" t="str">
        <f>IFERROR(_xll.qlRateHelperQuoteName(V47,Trigger),"")</f>
        <v>EURONOIS17Y_Shifted</v>
      </c>
      <c r="X47" s="73">
        <f>IFERROR(_xll.qlRateHelperRate(V47,Trigger),"")</f>
        <v>1.0478770029999999E-2</v>
      </c>
      <c r="Y47" s="105" t="str">
        <f>IF(ISERROR(_xll.qlSwapRateHelperSpread($V47)),IF(ISERROR(_xll.qlFuturesRateHelperConvexityAdjustment($V47)),"",_xll.qlFuturesRateHelperConvexityAdjustment($V47)),_xll.qlSwapRateHelperSpread($V47))</f>
        <v/>
      </c>
      <c r="Z47" s="5">
        <f>IFERROR(_xll.qlRateHelperEarliestDate(V47,Trigger),"")</f>
        <v>42758</v>
      </c>
      <c r="AA47" s="5">
        <f>IFERROR(_xll.qlRateHelperPillarDate(V47,Trigger),"")</f>
        <v>48967</v>
      </c>
      <c r="AB47" s="73">
        <v>1.0988732269838347E-2</v>
      </c>
    </row>
    <row r="48" spans="1:28" ht="11.25" customHeight="1" x14ac:dyDescent="0.2">
      <c r="A48" s="62" t="s">
        <v>68</v>
      </c>
      <c r="B48" s="63" t="s">
        <v>153</v>
      </c>
      <c r="C48" s="64">
        <v>2</v>
      </c>
      <c r="D48" s="125"/>
      <c r="E48" s="65" t="str">
        <f t="shared" si="9"/>
        <v>EoniaMX#0037</v>
      </c>
      <c r="F48" s="66" t="str">
        <f>IF(ISBLANK(Quote!E71),"",Quote!E71)</f>
        <v>EURONOIS22M=#0037</v>
      </c>
      <c r="G48" s="66" t="str">
        <f>_xll.qlCompositeQuote(Currency&amp;"ON"&amp;A48&amp;B48&amp;"_Shifted",F48,BumpValue,"+",Permanent,Trigger,ObjectOverwrite)</f>
        <v>EURONOIS22M_Shifted#0035</v>
      </c>
      <c r="H48" s="125"/>
      <c r="I48" s="67" t="str">
        <f>_xll.qlOISRateHelper(,C48,B48,IF(Sensitivity,G48,F48),$E48,,Permanent,Trigger,ObjectOverwrite)</f>
        <v>obj_001fc#0033</v>
      </c>
      <c r="K48" s="10" t="str">
        <f t="shared" si="6"/>
        <v>OIS</v>
      </c>
      <c r="L48" s="95" t="str">
        <f t="shared" si="7"/>
        <v>obj_00257#0033</v>
      </c>
      <c r="M48" s="146" t="str">
        <f>IFERROR(_xll.qlRateHelperQuoteName(L48,Trigger),"--")</f>
        <v>EURONOIS2Y_Shifted</v>
      </c>
      <c r="N48" s="99">
        <f>IFERROR(_xll.qlRateHelperQuoteValue($L48,Trigger),"--")</f>
        <v>-3.2300000000000002E-3</v>
      </c>
      <c r="O48" s="98" t="b">
        <v>1</v>
      </c>
      <c r="P48" s="95">
        <v>50</v>
      </c>
      <c r="Q48" s="95">
        <v>1</v>
      </c>
      <c r="R48" s="100">
        <f>IFERROR(_xll.qlRateHelperEarliestDate(L48,Trigger),"--")</f>
        <v>42758</v>
      </c>
      <c r="S48" s="100">
        <f>IFERROR(_xll.qlRateHelperPillarDate(L48,Trigger),"--")</f>
        <v>43488</v>
      </c>
      <c r="U48" s="4" t="str">
        <f t="shared" si="10"/>
        <v>OIS</v>
      </c>
      <c r="V48" s="4" t="str">
        <v>obj_002c6</v>
      </c>
      <c r="W48" s="4" t="str">
        <f>IFERROR(_xll.qlRateHelperQuoteName(V48,Trigger),"")</f>
        <v>EURONOIS18Y_Shifted</v>
      </c>
      <c r="X48" s="73">
        <f>IFERROR(_xll.qlRateHelperRate(V48,Trigger),"")</f>
        <v>1.0847198490000001E-2</v>
      </c>
      <c r="Y48" s="105" t="str">
        <f>IF(ISERROR(_xll.qlSwapRateHelperSpread($V48)),IF(ISERROR(_xll.qlFuturesRateHelperConvexityAdjustment($V48)),"",_xll.qlFuturesRateHelperConvexityAdjustment($V48)),_xll.qlSwapRateHelperSpread($V48))</f>
        <v/>
      </c>
      <c r="Z48" s="5">
        <f>IFERROR(_xll.qlRateHelperEarliestDate(V48,Trigger),"")</f>
        <v>42758</v>
      </c>
      <c r="AA48" s="5">
        <f>IFERROR(_xll.qlRateHelperPillarDate(V48,Trigger),"")</f>
        <v>49332</v>
      </c>
      <c r="AB48" s="73">
        <v>1.1388743100789871E-2</v>
      </c>
    </row>
    <row r="49" spans="1:28" ht="11.25" customHeight="1" x14ac:dyDescent="0.2">
      <c r="A49" s="62" t="s">
        <v>68</v>
      </c>
      <c r="B49" s="63" t="s">
        <v>154</v>
      </c>
      <c r="C49" s="64">
        <v>2</v>
      </c>
      <c r="D49" s="125"/>
      <c r="E49" s="65" t="str">
        <f t="shared" si="9"/>
        <v>EoniaMX#0037</v>
      </c>
      <c r="F49" s="66" t="str">
        <f>IF(ISBLANK(Quote!E72),"",Quote!E72)</f>
        <v>EURONOIS23M=#0037</v>
      </c>
      <c r="G49" s="66" t="str">
        <f>_xll.qlCompositeQuote(Currency&amp;"ON"&amp;A49&amp;B49&amp;"_Shifted",F49,BumpValue,"+",Permanent,Trigger,ObjectOverwrite)</f>
        <v>EURONOIS23M_Shifted#0033</v>
      </c>
      <c r="H49" s="125"/>
      <c r="I49" s="67" t="str">
        <f>_xll.qlOISRateHelper(,C49,B49,IF(Sensitivity,G49,F49),$E49,,Permanent,Trigger,ObjectOverwrite)</f>
        <v>obj_0024a#0033</v>
      </c>
      <c r="K49" s="10" t="str">
        <f t="shared" si="6"/>
        <v>OIS</v>
      </c>
      <c r="L49" s="95" t="str">
        <f t="shared" si="7"/>
        <v>--</v>
      </c>
      <c r="M49" s="146" t="str">
        <f>IFERROR(_xll.qlRateHelperQuoteName(L49,Trigger),"--")</f>
        <v>--</v>
      </c>
      <c r="N49" s="99" t="str">
        <f>IFERROR(_xll.qlRateHelperQuoteValue($L49,Trigger),"--")</f>
        <v>--</v>
      </c>
      <c r="O49" s="98" t="b">
        <v>0</v>
      </c>
      <c r="P49" s="95">
        <v>50</v>
      </c>
      <c r="Q49" s="95">
        <v>1</v>
      </c>
      <c r="R49" s="100" t="str">
        <f>IFERROR(_xll.qlRateHelperEarliestDate(L49,Trigger),"--")</f>
        <v>--</v>
      </c>
      <c r="S49" s="100" t="str">
        <f>IFERROR(_xll.qlRateHelperPillarDate(L49,Trigger),"--")</f>
        <v>--</v>
      </c>
      <c r="U49" s="4" t="str">
        <f t="shared" si="10"/>
        <v>OIS</v>
      </c>
      <c r="V49" s="4" t="str">
        <v>obj_00298</v>
      </c>
      <c r="W49" s="4" t="str">
        <f>IFERROR(_xll.qlRateHelperQuoteName(V49,Trigger),"")</f>
        <v>EURONOIS19Y_Shifted</v>
      </c>
      <c r="X49" s="73">
        <f>IFERROR(_xll.qlRateHelperRate(V49,Trigger),"")</f>
        <v>1.1154447099999999E-2</v>
      </c>
      <c r="Y49" s="105" t="str">
        <f>IF(ISERROR(_xll.qlSwapRateHelperSpread($V49)),IF(ISERROR(_xll.qlFuturesRateHelperConvexityAdjustment($V49)),"",_xll.qlFuturesRateHelperConvexityAdjustment($V49)),_xll.qlSwapRateHelperSpread($V49))</f>
        <v/>
      </c>
      <c r="Z49" s="5">
        <f>IFERROR(_xll.qlRateHelperEarliestDate(V49,Trigger),"")</f>
        <v>42758</v>
      </c>
      <c r="AA49" s="5">
        <f>IFERROR(_xll.qlRateHelperPillarDate(V49,Trigger),"")</f>
        <v>49697</v>
      </c>
      <c r="AB49" s="73">
        <v>1.1721663153696233E-2</v>
      </c>
    </row>
    <row r="50" spans="1:28" ht="11.25" customHeight="1" x14ac:dyDescent="0.2">
      <c r="A50" s="62" t="s">
        <v>68</v>
      </c>
      <c r="B50" s="63" t="s">
        <v>50</v>
      </c>
      <c r="C50" s="64">
        <v>2</v>
      </c>
      <c r="D50" s="125"/>
      <c r="E50" s="65" t="str">
        <f t="shared" si="9"/>
        <v>EoniaMX#0037</v>
      </c>
      <c r="F50" s="66" t="str">
        <f>IF(ISBLANK(Quote!E73),"",Quote!E73)</f>
        <v>EURONOIS2Y=#0037</v>
      </c>
      <c r="G50" s="66" t="str">
        <f>_xll.qlCompositeQuote(Currency&amp;"ON"&amp;A50&amp;B50&amp;"_Shifted",F50,BumpValue,"+",Permanent,Trigger,ObjectOverwrite)</f>
        <v>EURONOIS2Y_Shifted#0033</v>
      </c>
      <c r="H50" s="125"/>
      <c r="I50" s="67" t="str">
        <f>_xll.qlOISRateHelper(,C50,B50,IF(Sensitivity,G50,F50),$E50,,Permanent,Trigger,ObjectOverwrite)</f>
        <v>obj_00257#0033</v>
      </c>
      <c r="K50" s="10" t="str">
        <f t="shared" si="6"/>
        <v>OIS</v>
      </c>
      <c r="L50" s="95" t="str">
        <f t="shared" si="7"/>
        <v>--</v>
      </c>
      <c r="M50" s="146" t="str">
        <f>IFERROR(_xll.qlRateHelperQuoteName(L50,Trigger),"--")</f>
        <v>--</v>
      </c>
      <c r="N50" s="99" t="str">
        <f>IFERROR(_xll.qlRateHelperQuoteValue($L50,Trigger),"--")</f>
        <v>--</v>
      </c>
      <c r="O50" s="98" t="b">
        <v>0</v>
      </c>
      <c r="P50" s="95">
        <v>50</v>
      </c>
      <c r="Q50" s="95">
        <v>1</v>
      </c>
      <c r="R50" s="100" t="str">
        <f>IFERROR(_xll.qlRateHelperEarliestDate(L50,Trigger),"--")</f>
        <v>--</v>
      </c>
      <c r="S50" s="100" t="str">
        <f>IFERROR(_xll.qlRateHelperPillarDate(L50,Trigger),"--")</f>
        <v>--</v>
      </c>
      <c r="U50" s="4" t="str">
        <f t="shared" si="10"/>
        <v>OIS</v>
      </c>
      <c r="V50" s="4" t="str">
        <v>obj_002dc</v>
      </c>
      <c r="W50" s="4" t="str">
        <f>IFERROR(_xll.qlRateHelperQuoteName(V50,Trigger),"")</f>
        <v>EURONOIS20Y_Shifted</v>
      </c>
      <c r="X50" s="73">
        <f>IFERROR(_xll.qlRateHelperRate(V50,Trigger),"")</f>
        <v>1.141E-2</v>
      </c>
      <c r="Y50" s="105" t="str">
        <f>IF(ISERROR(_xll.qlSwapRateHelperSpread($V50)),IF(ISERROR(_xll.qlFuturesRateHelperConvexityAdjustment($V50)),"",_xll.qlFuturesRateHelperConvexityAdjustment($V50)),_xll.qlSwapRateHelperSpread($V50))</f>
        <v/>
      </c>
      <c r="Z50" s="5">
        <f>IFERROR(_xll.qlRateHelperEarliestDate(V50,Trigger),"")</f>
        <v>42758</v>
      </c>
      <c r="AA50" s="5">
        <f>IFERROR(_xll.qlRateHelperPillarDate(V50,Trigger),"")</f>
        <v>50063</v>
      </c>
      <c r="AB50" s="73">
        <v>1.1997314953813993E-2</v>
      </c>
    </row>
    <row r="51" spans="1:28" ht="11.25" customHeight="1" x14ac:dyDescent="0.2">
      <c r="A51" s="216" t="s">
        <v>68</v>
      </c>
      <c r="B51" s="284" t="s">
        <v>155</v>
      </c>
      <c r="C51" s="275"/>
      <c r="D51" s="275"/>
      <c r="E51" s="275"/>
      <c r="F51" s="335" t="str">
        <f>IF(ISBLANK(Quote!E74),"",Quote!E74)</f>
        <v/>
      </c>
      <c r="G51" s="275"/>
      <c r="H51" s="275"/>
      <c r="I51" s="275"/>
      <c r="K51" s="10" t="str">
        <f t="shared" si="6"/>
        <v>OIS</v>
      </c>
      <c r="L51" s="95" t="str">
        <f t="shared" si="7"/>
        <v>--</v>
      </c>
      <c r="M51" s="146" t="str">
        <f>IFERROR(_xll.qlRateHelperQuoteName(L51,Trigger),"--")</f>
        <v>--</v>
      </c>
      <c r="N51" s="99" t="str">
        <f>IFERROR(_xll.qlRateHelperQuoteValue($L51,Trigger),"--")</f>
        <v>--</v>
      </c>
      <c r="O51" s="98" t="b">
        <v>0</v>
      </c>
      <c r="P51" s="95">
        <v>50</v>
      </c>
      <c r="Q51" s="95">
        <v>1</v>
      </c>
      <c r="R51" s="100" t="str">
        <f>IFERROR(_xll.qlRateHelperEarliestDate(L51,Trigger),"--")</f>
        <v>--</v>
      </c>
      <c r="S51" s="100" t="str">
        <f>IFERROR(_xll.qlRateHelperPillarDate(L51,Trigger),"--")</f>
        <v>--</v>
      </c>
      <c r="U51" s="4" t="str">
        <f t="shared" si="10"/>
        <v>OIS</v>
      </c>
      <c r="V51" s="4" t="str">
        <v>obj_002c5</v>
      </c>
      <c r="W51" s="4" t="str">
        <f>IFERROR(_xll.qlRateHelperQuoteName(V51,Trigger),"")</f>
        <v>EURONOIS21Y_Shifted</v>
      </c>
      <c r="X51" s="73">
        <f>IFERROR(_xll.qlRateHelperRate(V51,Trigger),"")</f>
        <v>1.162192299E-2</v>
      </c>
      <c r="Y51" s="105" t="str">
        <f>IF(ISERROR(_xll.qlSwapRateHelperSpread($V51)),IF(ISERROR(_xll.qlFuturesRateHelperConvexityAdjustment($V51)),"",_xll.qlFuturesRateHelperConvexityAdjustment($V51)),_xll.qlSwapRateHelperSpread($V51))</f>
        <v/>
      </c>
      <c r="Z51" s="5">
        <f>IFERROR(_xll.qlRateHelperEarliestDate(V51,Trigger),"")</f>
        <v>42758</v>
      </c>
      <c r="AA51" s="5">
        <f>IFERROR(_xll.qlRateHelperPillarDate(V51,Trigger),"")</f>
        <v>50430</v>
      </c>
      <c r="AB51" s="73">
        <v>1.2224260745807144E-2</v>
      </c>
    </row>
    <row r="52" spans="1:28" ht="11.25" customHeight="1" x14ac:dyDescent="0.2">
      <c r="A52" s="62" t="s">
        <v>68</v>
      </c>
      <c r="B52" s="63" t="s">
        <v>156</v>
      </c>
      <c r="C52" s="125"/>
      <c r="D52" s="125"/>
      <c r="E52" s="125"/>
      <c r="F52" s="66" t="str">
        <f>IF(ISBLANK(Quote!E75),"",Quote!E75)</f>
        <v/>
      </c>
      <c r="G52" s="125"/>
      <c r="H52" s="125"/>
      <c r="I52" s="125"/>
      <c r="K52" s="10" t="str">
        <f t="shared" si="6"/>
        <v>OIS</v>
      </c>
      <c r="L52" s="95" t="str">
        <f t="shared" si="7"/>
        <v>obj_00264#0033</v>
      </c>
      <c r="M52" s="146" t="str">
        <f>IFERROR(_xll.qlRateHelperQuoteName(L52,Trigger),"--")</f>
        <v>EURONOIS3Y_Shifted</v>
      </c>
      <c r="N52" s="99">
        <f>IFERROR(_xll.qlRateHelperQuoteValue($L52,Trigger),"--")</f>
        <v>-2.6199999999999999E-3</v>
      </c>
      <c r="O52" s="98" t="b">
        <v>1</v>
      </c>
      <c r="P52" s="95">
        <v>50</v>
      </c>
      <c r="Q52" s="95">
        <v>1</v>
      </c>
      <c r="R52" s="100">
        <f>IFERROR(_xll.qlRateHelperEarliestDate(L52,Trigger),"--")</f>
        <v>42758</v>
      </c>
      <c r="S52" s="100">
        <f>IFERROR(_xll.qlRateHelperPillarDate(L52,Trigger),"--")</f>
        <v>43853</v>
      </c>
      <c r="U52" s="4" t="str">
        <f t="shared" si="10"/>
        <v>OIS</v>
      </c>
      <c r="V52" s="4" t="str">
        <v>obj_001c3</v>
      </c>
      <c r="W52" s="4" t="str">
        <f>IFERROR(_xll.qlRateHelperQuoteName(V52,Trigger),"")</f>
        <v>EURONOIS22Y_Shifted</v>
      </c>
      <c r="X52" s="73">
        <f>IFERROR(_xll.qlRateHelperRate(V52,Trigger),"")</f>
        <v>1.1795687919999999E-2</v>
      </c>
      <c r="Y52" s="105" t="str">
        <f>IF(ISERROR(_xll.qlSwapRateHelperSpread($V52)),IF(ISERROR(_xll.qlFuturesRateHelperConvexityAdjustment($V52)),"",_xll.qlFuturesRateHelperConvexityAdjustment($V52)),_xll.qlSwapRateHelperSpread($V52))</f>
        <v/>
      </c>
      <c r="Z52" s="5">
        <f>IFERROR(_xll.qlRateHelperEarliestDate(V52,Trigger),"")</f>
        <v>42758</v>
      </c>
      <c r="AA52" s="5">
        <f>IFERROR(_xll.qlRateHelperPillarDate(V52,Trigger),"")</f>
        <v>50794</v>
      </c>
      <c r="AB52" s="73">
        <v>1.2408522804906895E-2</v>
      </c>
    </row>
    <row r="53" spans="1:28" ht="11.25" customHeight="1" x14ac:dyDescent="0.2">
      <c r="A53" s="221" t="s">
        <v>68</v>
      </c>
      <c r="B53" s="280" t="s">
        <v>157</v>
      </c>
      <c r="C53" s="278"/>
      <c r="D53" s="278"/>
      <c r="E53" s="278"/>
      <c r="F53" s="282" t="str">
        <f>IF(ISBLANK(Quote!E76),"",Quote!E76)</f>
        <v/>
      </c>
      <c r="G53" s="278"/>
      <c r="H53" s="278"/>
      <c r="I53" s="278"/>
      <c r="K53" s="10" t="str">
        <f t="shared" si="6"/>
        <v>OIS</v>
      </c>
      <c r="L53" s="95" t="str">
        <f t="shared" si="7"/>
        <v>obj_002d9#0030</v>
      </c>
      <c r="M53" s="146" t="str">
        <f>IFERROR(_xll.qlRateHelperQuoteName(L53,Trigger),"--")</f>
        <v>EURONOIS4Y_Shifted</v>
      </c>
      <c r="N53" s="99">
        <f>IFERROR(_xll.qlRateHelperQuoteValue($L53,Trigger),"--")</f>
        <v>-1.82E-3</v>
      </c>
      <c r="O53" s="98" t="b">
        <v>1</v>
      </c>
      <c r="P53" s="95">
        <v>50</v>
      </c>
      <c r="Q53" s="95">
        <v>1</v>
      </c>
      <c r="R53" s="100">
        <f>IFERROR(_xll.qlRateHelperEarliestDate(L53,Trigger),"--")</f>
        <v>42758</v>
      </c>
      <c r="S53" s="100">
        <f>IFERROR(_xll.qlRateHelperPillarDate(L53,Trigger),"--")</f>
        <v>44221</v>
      </c>
      <c r="U53" s="4" t="str">
        <f t="shared" si="10"/>
        <v>OIS</v>
      </c>
      <c r="V53" s="4" t="str">
        <v>obj_0028f</v>
      </c>
      <c r="W53" s="4" t="str">
        <f>IFERROR(_xll.qlRateHelperQuoteName(V53,Trigger),"")</f>
        <v>EURONOIS23Y_Shifted</v>
      </c>
      <c r="X53" s="73">
        <f>IFERROR(_xll.qlRateHelperRate(V53,Trigger),"")</f>
        <v>1.19402606E-2</v>
      </c>
      <c r="Y53" s="105" t="str">
        <f>IF(ISERROR(_xll.qlSwapRateHelperSpread($V53)),IF(ISERROR(_xll.qlFuturesRateHelperConvexityAdjustment($V53)),"",_xll.qlFuturesRateHelperConvexityAdjustment($V53)),_xll.qlSwapRateHelperSpread($V53))</f>
        <v/>
      </c>
      <c r="Z53" s="5">
        <f>IFERROR(_xll.qlRateHelperEarliestDate(V53,Trigger),"")</f>
        <v>42758</v>
      </c>
      <c r="AA53" s="5">
        <f>IFERROR(_xll.qlRateHelperPillarDate(V53,Trigger),"")</f>
        <v>51158</v>
      </c>
      <c r="AB53" s="73">
        <v>1.2559959294176052E-2</v>
      </c>
    </row>
    <row r="54" spans="1:28" ht="11.25" customHeight="1" x14ac:dyDescent="0.2">
      <c r="A54" s="62" t="s">
        <v>68</v>
      </c>
      <c r="B54" s="63" t="s">
        <v>51</v>
      </c>
      <c r="C54" s="64">
        <v>2</v>
      </c>
      <c r="D54" s="125"/>
      <c r="E54" s="65" t="str">
        <f t="shared" si="9"/>
        <v>EoniaMX#0037</v>
      </c>
      <c r="F54" s="66" t="str">
        <f>IF(ISBLANK(Quote!E77),"",Quote!E77)</f>
        <v>EURONOIS3Y=#0037</v>
      </c>
      <c r="G54" s="66" t="str">
        <f>_xll.qlCompositeQuote(Currency&amp;"ON"&amp;A54&amp;B54&amp;"_Shifted",F54,BumpValue,"+",Permanent,Trigger,ObjectOverwrite)</f>
        <v>EURONOIS3Y_Shifted#0033</v>
      </c>
      <c r="H54" s="125"/>
      <c r="I54" s="67" t="str">
        <f>_xll.qlOISRateHelper(,C54,B54,IF(Sensitivity,G54,F54),$E54,,Permanent,Trigger,ObjectOverwrite)</f>
        <v>obj_00264#0033</v>
      </c>
      <c r="K54" s="10" t="str">
        <f t="shared" si="6"/>
        <v>OIS</v>
      </c>
      <c r="L54" s="95" t="str">
        <f t="shared" si="7"/>
        <v>obj_00201#0033</v>
      </c>
      <c r="M54" s="146" t="str">
        <f>IFERROR(_xll.qlRateHelperQuoteName(L54,Trigger),"--")</f>
        <v>EURONOIS5Y_Shifted</v>
      </c>
      <c r="N54" s="99">
        <f>IFERROR(_xll.qlRateHelperQuoteValue($L54,Trigger),"--")</f>
        <v>-8.1999999999999998E-4</v>
      </c>
      <c r="O54" s="98" t="b">
        <v>1</v>
      </c>
      <c r="P54" s="95">
        <v>50</v>
      </c>
      <c r="Q54" s="95">
        <v>1</v>
      </c>
      <c r="R54" s="100">
        <f>IFERROR(_xll.qlRateHelperEarliestDate(L54,Trigger),"--")</f>
        <v>42758</v>
      </c>
      <c r="S54" s="100">
        <f>IFERROR(_xll.qlRateHelperPillarDate(L54,Trigger),"--")</f>
        <v>44585</v>
      </c>
      <c r="U54" s="4" t="str">
        <f t="shared" si="10"/>
        <v>OIS</v>
      </c>
      <c r="V54" s="4" t="str">
        <v>obj_002f2</v>
      </c>
      <c r="W54" s="4" t="str">
        <f>IFERROR(_xll.qlRateHelperQuoteName(V54,Trigger),"")</f>
        <v>EURONOIS24Y_Shifted</v>
      </c>
      <c r="X54" s="73">
        <f>IFERROR(_xll.qlRateHelperRate(V54,Trigger),"")</f>
        <v>1.2063146610000002E-2</v>
      </c>
      <c r="Y54" s="105" t="str">
        <f>IF(ISERROR(_xll.qlSwapRateHelperSpread($V54)),IF(ISERROR(_xll.qlFuturesRateHelperConvexityAdjustment($V54)),"",_xll.qlFuturesRateHelperConvexityAdjustment($V54)),_xll.qlSwapRateHelperSpread($V54))</f>
        <v/>
      </c>
      <c r="Z54" s="5">
        <f>IFERROR(_xll.qlRateHelperEarliestDate(V54,Trigger),"")</f>
        <v>42758</v>
      </c>
      <c r="AA54" s="5">
        <f>IFERROR(_xll.qlRateHelperPillarDate(V54,Trigger),"")</f>
        <v>51524</v>
      </c>
      <c r="AB54" s="73">
        <v>1.2687024191168269E-2</v>
      </c>
    </row>
    <row r="55" spans="1:28" ht="11.25" customHeight="1" x14ac:dyDescent="0.2">
      <c r="A55" s="62" t="s">
        <v>68</v>
      </c>
      <c r="B55" s="63" t="s">
        <v>52</v>
      </c>
      <c r="C55" s="64">
        <v>2</v>
      </c>
      <c r="D55" s="125"/>
      <c r="E55" s="65" t="str">
        <f t="shared" si="9"/>
        <v>EoniaMX#0037</v>
      </c>
      <c r="F55" s="66" t="str">
        <f>IF(ISBLANK(Quote!E78),"",Quote!E78)</f>
        <v>EURONOIS4Y=#0037</v>
      </c>
      <c r="G55" s="66" t="str">
        <f>_xll.qlCompositeQuote(Currency&amp;"ON"&amp;A55&amp;B55&amp;"_Shifted",F55,BumpValue,"+",Permanent,Trigger,ObjectOverwrite)</f>
        <v>EURONOIS4Y_Shifted#0033</v>
      </c>
      <c r="H55" s="125"/>
      <c r="I55" s="67" t="str">
        <f>_xll.qlOISRateHelper(,C55,B55,IF(Sensitivity,G55,F55),$E55,,Permanent,Trigger,ObjectOverwrite)</f>
        <v>obj_002d9#0030</v>
      </c>
      <c r="K55" s="10" t="str">
        <f t="shared" si="6"/>
        <v>OIS</v>
      </c>
      <c r="L55" s="95" t="str">
        <f t="shared" si="7"/>
        <v>obj_002c8#0032</v>
      </c>
      <c r="M55" s="146" t="str">
        <f>IFERROR(_xll.qlRateHelperQuoteName(L55,Trigger),"--")</f>
        <v>EURONOIS6Y_Shifted</v>
      </c>
      <c r="N55" s="99">
        <f>IFERROR(_xll.qlRateHelperQuoteValue($L55,Trigger),"--")</f>
        <v>3.3E-4</v>
      </c>
      <c r="O55" s="98" t="b">
        <v>1</v>
      </c>
      <c r="P55" s="95">
        <v>50</v>
      </c>
      <c r="Q55" s="95">
        <v>1</v>
      </c>
      <c r="R55" s="100">
        <f>IFERROR(_xll.qlRateHelperEarliestDate(L55,Trigger),"--")</f>
        <v>42758</v>
      </c>
      <c r="S55" s="100">
        <f>IFERROR(_xll.qlRateHelperPillarDate(L55,Trigger),"--")</f>
        <v>44949</v>
      </c>
      <c r="U55" s="4" t="str">
        <f t="shared" si="10"/>
        <v>OIS</v>
      </c>
      <c r="V55" s="4" t="str">
        <v>obj_002f4</v>
      </c>
      <c r="W55" s="4" t="str">
        <f>IFERROR(_xll.qlRateHelperQuoteName(V55,Trigger),"")</f>
        <v>EURONOIS25Y_Shifted</v>
      </c>
      <c r="X55" s="73">
        <f>IFERROR(_xll.qlRateHelperRate(V55,Trigger),"")</f>
        <v>1.217E-2</v>
      </c>
      <c r="Y55" s="105" t="str">
        <f>IF(ISERROR(_xll.qlSwapRateHelperSpread($V55)),IF(ISERROR(_xll.qlFuturesRateHelperConvexityAdjustment($V55)),"",_xll.qlFuturesRateHelperConvexityAdjustment($V55)),_xll.qlSwapRateHelperSpread($V55))</f>
        <v/>
      </c>
      <c r="Z55" s="5">
        <f>IFERROR(_xll.qlRateHelperEarliestDate(V55,Trigger),"")</f>
        <v>42758</v>
      </c>
      <c r="AA55" s="5">
        <f>IFERROR(_xll.qlRateHelperPillarDate(V55,Trigger),"")</f>
        <v>51889</v>
      </c>
      <c r="AB55" s="73">
        <v>1.2796462067040368E-2</v>
      </c>
    </row>
    <row r="56" spans="1:28" ht="11.25" customHeight="1" x14ac:dyDescent="0.2">
      <c r="A56" s="62" t="s">
        <v>68</v>
      </c>
      <c r="B56" s="63" t="s">
        <v>53</v>
      </c>
      <c r="C56" s="64">
        <v>2</v>
      </c>
      <c r="D56" s="125"/>
      <c r="E56" s="65" t="str">
        <f t="shared" si="9"/>
        <v>EoniaMX#0037</v>
      </c>
      <c r="F56" s="66" t="str">
        <f>IF(ISBLANK(Quote!E79),"",Quote!E79)</f>
        <v>EURONOIS5Y=#0037</v>
      </c>
      <c r="G56" s="66" t="str">
        <f>_xll.qlCompositeQuote(Currency&amp;"ON"&amp;A56&amp;B56&amp;"_Shifted",F56,BumpValue,"+",Permanent,Trigger,ObjectOverwrite)</f>
        <v>EURONOIS5Y_Shifted#0033</v>
      </c>
      <c r="H56" s="125"/>
      <c r="I56" s="67" t="str">
        <f>_xll.qlOISRateHelper(,C56,B56,IF(Sensitivity,G56,F56),$E56,,Permanent,Trigger,ObjectOverwrite)</f>
        <v>obj_00201#0033</v>
      </c>
      <c r="K56" s="10" t="str">
        <f t="shared" si="6"/>
        <v>OIS</v>
      </c>
      <c r="L56" s="95" t="str">
        <f t="shared" si="7"/>
        <v>obj_002d5#0031</v>
      </c>
      <c r="M56" s="146" t="str">
        <f>IFERROR(_xll.qlRateHelperQuoteName(L56,Trigger),"--")</f>
        <v>EURONOIS7Y_Shifted</v>
      </c>
      <c r="N56" s="99">
        <f>IFERROR(_xll.qlRateHelperQuoteValue($L56,Trigger),"--")</f>
        <v>1.5900000000000001E-3</v>
      </c>
      <c r="O56" s="98" t="b">
        <v>1</v>
      </c>
      <c r="P56" s="95">
        <v>50</v>
      </c>
      <c r="Q56" s="95">
        <v>1</v>
      </c>
      <c r="R56" s="100">
        <f>IFERROR(_xll.qlRateHelperEarliestDate(L56,Trigger),"--")</f>
        <v>42758</v>
      </c>
      <c r="S56" s="100">
        <f>IFERROR(_xll.qlRateHelperPillarDate(L56,Trigger),"--")</f>
        <v>45314</v>
      </c>
      <c r="U56" s="4" t="str">
        <f t="shared" si="10"/>
        <v>OIS</v>
      </c>
      <c r="V56" s="4" t="str">
        <v>obj_00315</v>
      </c>
      <c r="W56" s="4" t="str">
        <f>IFERROR(_xll.qlRateHelperQuoteName(V56,Trigger),"")</f>
        <v>EURONOIS26Y_Shifted</v>
      </c>
      <c r="X56" s="73">
        <f>IFERROR(_xll.qlRateHelperRate(V56,Trigger),"")</f>
        <v>1.226686903E-2</v>
      </c>
      <c r="Y56" s="105" t="str">
        <f>IF(ISERROR(_xll.qlSwapRateHelperSpread($V56)),IF(ISERROR(_xll.qlFuturesRateHelperConvexityAdjustment($V56)),"",_xll.qlFuturesRateHelperConvexityAdjustment($V56)),_xll.qlSwapRateHelperSpread($V56))</f>
        <v/>
      </c>
      <c r="Z56" s="5">
        <f>IFERROR(_xll.qlRateHelperEarliestDate(V56,Trigger),"")</f>
        <v>42758</v>
      </c>
      <c r="AA56" s="5">
        <f>IFERROR(_xll.qlRateHelperPillarDate(V56,Trigger),"")</f>
        <v>52254</v>
      </c>
      <c r="AB56" s="73">
        <v>1.2895347477114117E-2</v>
      </c>
    </row>
    <row r="57" spans="1:28" ht="11.25" customHeight="1" x14ac:dyDescent="0.2">
      <c r="A57" s="62" t="s">
        <v>68</v>
      </c>
      <c r="B57" s="63" t="s">
        <v>54</v>
      </c>
      <c r="C57" s="64">
        <v>2</v>
      </c>
      <c r="D57" s="125"/>
      <c r="E57" s="65" t="str">
        <f t="shared" si="9"/>
        <v>EoniaMX#0037</v>
      </c>
      <c r="F57" s="66" t="str">
        <f>IF(ISBLANK(Quote!E80),"",Quote!E80)</f>
        <v>EURONOIS6Y=#0037</v>
      </c>
      <c r="G57" s="66" t="str">
        <f>_xll.qlCompositeQuote(Currency&amp;"ON"&amp;A57&amp;B57&amp;"_Shifted",F57,BumpValue,"+",Permanent,Trigger,ObjectOverwrite)</f>
        <v>EURONOIS6Y_Shifted#0033</v>
      </c>
      <c r="H57" s="125"/>
      <c r="I57" s="67" t="str">
        <f>_xll.qlOISRateHelper(,C57,B57,IF(Sensitivity,G57,F57),$E57,,Permanent,Trigger,ObjectOverwrite)</f>
        <v>obj_002c8#0032</v>
      </c>
      <c r="K57" s="10" t="str">
        <f t="shared" si="6"/>
        <v>OIS</v>
      </c>
      <c r="L57" s="95" t="str">
        <f t="shared" si="7"/>
        <v>obj_002e2#0030</v>
      </c>
      <c r="M57" s="146" t="str">
        <f>IFERROR(_xll.qlRateHelperQuoteName(L57,Trigger),"--")</f>
        <v>EURONOIS8Y_Shifted</v>
      </c>
      <c r="N57" s="99">
        <f>IFERROR(_xll.qlRateHelperQuoteValue($L57,Trigger),"--")</f>
        <v>2.9099999999999998E-3</v>
      </c>
      <c r="O57" s="98" t="b">
        <v>1</v>
      </c>
      <c r="P57" s="95">
        <v>50</v>
      </c>
      <c r="Q57" s="95">
        <v>1</v>
      </c>
      <c r="R57" s="100">
        <f>IFERROR(_xll.qlRateHelperEarliestDate(L57,Trigger),"--")</f>
        <v>42758</v>
      </c>
      <c r="S57" s="100">
        <f>IFERROR(_xll.qlRateHelperPillarDate(L57,Trigger),"--")</f>
        <v>45680</v>
      </c>
      <c r="U57" s="4" t="str">
        <f t="shared" si="10"/>
        <v>OIS</v>
      </c>
      <c r="V57" s="4" t="str">
        <v>obj_002f1</v>
      </c>
      <c r="W57" s="4" t="str">
        <f>IFERROR(_xll.qlRateHelperQuoteName(V57,Trigger),"")</f>
        <v>EURONOIS27Y_Shifted</v>
      </c>
      <c r="X57" s="73">
        <f>IFERROR(_xll.qlRateHelperRate(V57,Trigger),"")</f>
        <v>1.2355994780000001E-2</v>
      </c>
      <c r="Y57" s="105" t="str">
        <f>IF(ISERROR(_xll.qlSwapRateHelperSpread($V57)),IF(ISERROR(_xll.qlFuturesRateHelperConvexityAdjustment($V57)),"",_xll.qlFuturesRateHelperConvexityAdjustment($V57)),_xll.qlSwapRateHelperSpread($V57))</f>
        <v/>
      </c>
      <c r="Z57" s="5">
        <f>IFERROR(_xll.qlRateHelperEarliestDate(V57,Trigger),"")</f>
        <v>42758</v>
      </c>
      <c r="AA57" s="5">
        <f>IFERROR(_xll.qlRateHelperPillarDate(V57,Trigger),"")</f>
        <v>52621</v>
      </c>
      <c r="AB57" s="73">
        <v>1.2986121492148957E-2</v>
      </c>
    </row>
    <row r="58" spans="1:28" ht="11.25" customHeight="1" x14ac:dyDescent="0.2">
      <c r="A58" s="62" t="s">
        <v>68</v>
      </c>
      <c r="B58" s="63" t="s">
        <v>55</v>
      </c>
      <c r="C58" s="64">
        <v>2</v>
      </c>
      <c r="D58" s="125"/>
      <c r="E58" s="65" t="str">
        <f t="shared" si="9"/>
        <v>EoniaMX#0037</v>
      </c>
      <c r="F58" s="66" t="str">
        <f>IF(ISBLANK(Quote!E81),"",Quote!E81)</f>
        <v>EURONOIS7Y=#0037</v>
      </c>
      <c r="G58" s="66" t="str">
        <f>_xll.qlCompositeQuote(Currency&amp;"ON"&amp;A58&amp;B58&amp;"_Shifted",F58,BumpValue,"+",Permanent,Trigger,ObjectOverwrite)</f>
        <v>EURONOIS7Y_Shifted#0033</v>
      </c>
      <c r="H58" s="125"/>
      <c r="I58" s="67" t="str">
        <f>_xll.qlOISRateHelper(,C58,B58,IF(Sensitivity,G58,F58),$E58,,Permanent,Trigger,ObjectOverwrite)</f>
        <v>obj_002d5#0031</v>
      </c>
      <c r="K58" s="10" t="str">
        <f t="shared" si="6"/>
        <v>OIS</v>
      </c>
      <c r="L58" s="95" t="str">
        <f t="shared" si="7"/>
        <v>obj_0022c#0033</v>
      </c>
      <c r="M58" s="146" t="str">
        <f>IFERROR(_xll.qlRateHelperQuoteName(L58,Trigger),"--")</f>
        <v>EURONOIS9Y_Shifted</v>
      </c>
      <c r="N58" s="99">
        <f>IFERROR(_xll.qlRateHelperQuoteValue($L58,Trigger),"--")</f>
        <v>4.1900000000000001E-3</v>
      </c>
      <c r="O58" s="98" t="b">
        <v>1</v>
      </c>
      <c r="P58" s="95">
        <v>50</v>
      </c>
      <c r="Q58" s="95">
        <v>1</v>
      </c>
      <c r="R58" s="100">
        <f>IFERROR(_xll.qlRateHelperEarliestDate(L58,Trigger),"--")</f>
        <v>42758</v>
      </c>
      <c r="S58" s="100">
        <f>IFERROR(_xll.qlRateHelperPillarDate(L58,Trigger),"--")</f>
        <v>46045</v>
      </c>
      <c r="U58" s="4" t="str">
        <f t="shared" si="10"/>
        <v>OIS</v>
      </c>
      <c r="V58" s="4" t="str">
        <v>obj_00302</v>
      </c>
      <c r="W58" s="4" t="str">
        <f>IFERROR(_xll.qlRateHelperQuoteName(V58,Trigger),"")</f>
        <v>EURONOIS28Y_Shifted</v>
      </c>
      <c r="X58" s="73">
        <f>IFERROR(_xll.qlRateHelperRate(V58,Trigger),"")</f>
        <v>1.243693733E-2</v>
      </c>
      <c r="Y58" s="105" t="str">
        <f>IF(ISERROR(_xll.qlSwapRateHelperSpread($V58)),IF(ISERROR(_xll.qlFuturesRateHelperConvexityAdjustment($V58)),"",_xll.qlFuturesRateHelperConvexityAdjustment($V58)),_xll.qlSwapRateHelperSpread($V58))</f>
        <v/>
      </c>
      <c r="Z58" s="5">
        <f>IFERROR(_xll.qlRateHelperEarliestDate(V58,Trigger),"")</f>
        <v>42758</v>
      </c>
      <c r="AA58" s="5">
        <f>IFERROR(_xll.qlRateHelperPillarDate(V58,Trigger),"")</f>
        <v>52985</v>
      </c>
      <c r="AB58" s="73">
        <v>1.3068368786222521E-2</v>
      </c>
    </row>
    <row r="59" spans="1:28" ht="11.25" customHeight="1" x14ac:dyDescent="0.2">
      <c r="A59" s="62" t="s">
        <v>68</v>
      </c>
      <c r="B59" s="63" t="s">
        <v>56</v>
      </c>
      <c r="C59" s="64">
        <v>2</v>
      </c>
      <c r="D59" s="125"/>
      <c r="E59" s="65" t="str">
        <f t="shared" si="9"/>
        <v>EoniaMX#0037</v>
      </c>
      <c r="F59" s="66" t="str">
        <f>IF(ISBLANK(Quote!E82),"",Quote!E82)</f>
        <v>EURONOIS8Y=#0037</v>
      </c>
      <c r="G59" s="66" t="str">
        <f>_xll.qlCompositeQuote(Currency&amp;"ON"&amp;A59&amp;B59&amp;"_Shifted",F59,BumpValue,"+",Permanent,Trigger,ObjectOverwrite)</f>
        <v>EURONOIS8Y_Shifted#0033</v>
      </c>
      <c r="H59" s="125"/>
      <c r="I59" s="67" t="str">
        <f>_xll.qlOISRateHelper(,C59,B59,IF(Sensitivity,G59,F59),$E59,,Permanent,Trigger,ObjectOverwrite)</f>
        <v>obj_002e2#0030</v>
      </c>
      <c r="K59" s="10" t="str">
        <f t="shared" si="6"/>
        <v>OIS</v>
      </c>
      <c r="L59" s="95" t="str">
        <f t="shared" si="7"/>
        <v>obj_001cd#0034</v>
      </c>
      <c r="M59" s="146" t="str">
        <f>IFERROR(_xll.qlRateHelperQuoteName(L59,Trigger),"--")</f>
        <v>EURONOIS10Y_Shifted</v>
      </c>
      <c r="N59" s="99">
        <f>IFERROR(_xll.qlRateHelperQuoteValue($L59,Trigger),"--")</f>
        <v>5.3700000000000006E-3</v>
      </c>
      <c r="O59" s="98" t="b">
        <v>1</v>
      </c>
      <c r="P59" s="95">
        <v>50</v>
      </c>
      <c r="Q59" s="95">
        <v>1</v>
      </c>
      <c r="R59" s="100">
        <f>IFERROR(_xll.qlRateHelperEarliestDate(L59,Trigger),"--")</f>
        <v>42758</v>
      </c>
      <c r="S59" s="100">
        <f>IFERROR(_xll.qlRateHelperPillarDate(L59,Trigger),"--")</f>
        <v>46412</v>
      </c>
      <c r="U59" s="4" t="str">
        <f t="shared" si="10"/>
        <v>OIS</v>
      </c>
      <c r="V59" s="4" t="str">
        <v>obj_00310</v>
      </c>
      <c r="W59" s="4" t="str">
        <f>IFERROR(_xll.qlRateHelperQuoteName(V59,Trigger),"")</f>
        <v>EURONOIS29Y_Shifted</v>
      </c>
      <c r="X59" s="73">
        <f>IFERROR(_xll.qlRateHelperRate(V59,Trigger),"")</f>
        <v>1.2511438370000001E-2</v>
      </c>
      <c r="Y59" s="105" t="str">
        <f>IF(ISERROR(_xll.qlSwapRateHelperSpread($V59)),IF(ISERROR(_xll.qlFuturesRateHelperConvexityAdjustment($V59)),"",_xll.qlFuturesRateHelperConvexityAdjustment($V59)),_xll.qlSwapRateHelperSpread($V59))</f>
        <v/>
      </c>
      <c r="Z59" s="5">
        <f>IFERROR(_xll.qlRateHelperEarliestDate(V59,Trigger),"")</f>
        <v>42758</v>
      </c>
      <c r="AA59" s="5">
        <f>IFERROR(_xll.qlRateHelperPillarDate(V59,Trigger),"")</f>
        <v>53350</v>
      </c>
      <c r="AB59" s="73">
        <v>1.314384341933496E-2</v>
      </c>
    </row>
    <row r="60" spans="1:28" ht="11.25" customHeight="1" x14ac:dyDescent="0.2">
      <c r="A60" s="62" t="s">
        <v>68</v>
      </c>
      <c r="B60" s="63" t="s">
        <v>57</v>
      </c>
      <c r="C60" s="64">
        <v>2</v>
      </c>
      <c r="D60" s="125"/>
      <c r="E60" s="65" t="str">
        <f t="shared" si="9"/>
        <v>EoniaMX#0037</v>
      </c>
      <c r="F60" s="66" t="str">
        <f>IF(ISBLANK(Quote!E83),"",Quote!E83)</f>
        <v>EURONOIS9Y=#0037</v>
      </c>
      <c r="G60" s="66" t="str">
        <f>_xll.qlCompositeQuote(Currency&amp;"ON"&amp;A60&amp;B60&amp;"_Shifted",F60,BumpValue,"+",Permanent,Trigger,ObjectOverwrite)</f>
        <v>EURONOIS9Y_Shifted#0033</v>
      </c>
      <c r="H60" s="125"/>
      <c r="I60" s="67" t="str">
        <f>_xll.qlOISRateHelper(,C60,B60,IF(Sensitivity,G60,F60),$E60,,Permanent,Trigger,ObjectOverwrite)</f>
        <v>obj_0022c#0033</v>
      </c>
      <c r="K60" s="10" t="str">
        <f t="shared" si="6"/>
        <v>OIS</v>
      </c>
      <c r="L60" s="95" t="str">
        <f t="shared" si="7"/>
        <v>obj_00190#0035</v>
      </c>
      <c r="M60" s="146" t="str">
        <f>IFERROR(_xll.qlRateHelperQuoteName(L60,Trigger),"--")</f>
        <v>EURONOIS11Y_Shifted</v>
      </c>
      <c r="N60" s="99">
        <f>IFERROR(_xll.qlRateHelperQuoteValue($L60,Trigger),"--")</f>
        <v>6.45E-3</v>
      </c>
      <c r="O60" s="98" t="b">
        <v>1</v>
      </c>
      <c r="P60" s="95">
        <v>50</v>
      </c>
      <c r="Q60" s="95">
        <v>1</v>
      </c>
      <c r="R60" s="100">
        <f>IFERROR(_xll.qlRateHelperEarliestDate(L60,Trigger),"--")</f>
        <v>42758</v>
      </c>
      <c r="S60" s="100">
        <f>IFERROR(_xll.qlRateHelperPillarDate(L60,Trigger),"--")</f>
        <v>46776</v>
      </c>
      <c r="U60" s="4" t="str">
        <f t="shared" si="10"/>
        <v>OIS</v>
      </c>
      <c r="V60" s="4" t="str">
        <v>obj_002f7</v>
      </c>
      <c r="W60" s="4" t="str">
        <f>IFERROR(_xll.qlRateHelperQuoteName(V60,Trigger),"")</f>
        <v>EURONOIS30Y_Shifted</v>
      </c>
      <c r="X60" s="73">
        <f>IFERROR(_xll.qlRateHelperRate(V60,Trigger),"")</f>
        <v>1.2580000000000001E-2</v>
      </c>
      <c r="Y60" s="105" t="str">
        <f>IF(ISERROR(_xll.qlSwapRateHelperSpread($V60)),IF(ISERROR(_xll.qlFuturesRateHelperConvexityAdjustment($V60)),"",_xll.qlFuturesRateHelperConvexityAdjustment($V60)),_xll.qlSwapRateHelperSpread($V60))</f>
        <v/>
      </c>
      <c r="Z60" s="5">
        <f>IFERROR(_xll.qlRateHelperEarliestDate(V60,Trigger),"")</f>
        <v>42758</v>
      </c>
      <c r="AA60" s="5">
        <f>IFERROR(_xll.qlRateHelperPillarDate(V60,Trigger),"")</f>
        <v>53715</v>
      </c>
      <c r="AB60" s="73">
        <v>1.321309555904843E-2</v>
      </c>
    </row>
    <row r="61" spans="1:28" ht="11.25" customHeight="1" x14ac:dyDescent="0.2">
      <c r="A61" s="62" t="s">
        <v>68</v>
      </c>
      <c r="B61" s="63" t="s">
        <v>58</v>
      </c>
      <c r="C61" s="64">
        <v>2</v>
      </c>
      <c r="D61" s="125"/>
      <c r="E61" s="65" t="str">
        <f t="shared" si="9"/>
        <v>EoniaMX#0037</v>
      </c>
      <c r="F61" s="66" t="str">
        <f>IF(ISBLANK(Quote!E84),"",Quote!E84)</f>
        <v>EURONOIS10Y=#0037</v>
      </c>
      <c r="G61" s="66" t="str">
        <f>_xll.qlCompositeQuote(Currency&amp;"ON"&amp;A61&amp;B61&amp;"_Shifted",F61,BumpValue,"+",Permanent,Trigger,ObjectOverwrite)</f>
        <v>EURONOIS10Y_Shifted#0034</v>
      </c>
      <c r="H61" s="125"/>
      <c r="I61" s="67" t="str">
        <f>_xll.qlOISRateHelper(,C61,B61,IF(Sensitivity,G61,F61),$E61,,Permanent,Trigger,ObjectOverwrite)</f>
        <v>obj_001cd#0034</v>
      </c>
      <c r="K61" s="10" t="str">
        <f t="shared" si="6"/>
        <v>OIS</v>
      </c>
      <c r="L61" s="95" t="str">
        <f t="shared" si="7"/>
        <v>obj_00268#0033</v>
      </c>
      <c r="M61" s="146" t="str">
        <f>IFERROR(_xll.qlRateHelperQuoteName(L61,Trigger),"--")</f>
        <v>EURONOIS12Y_Shifted</v>
      </c>
      <c r="N61" s="99">
        <f>IFERROR(_xll.qlRateHelperQuoteValue($L61,Trigger),"--")</f>
        <v>7.3899999999999999E-3</v>
      </c>
      <c r="O61" s="98" t="b">
        <v>1</v>
      </c>
      <c r="P61" s="95">
        <v>50</v>
      </c>
      <c r="Q61" s="95">
        <v>1</v>
      </c>
      <c r="R61" s="100">
        <f>IFERROR(_xll.qlRateHelperEarliestDate(L61,Trigger),"--")</f>
        <v>42758</v>
      </c>
      <c r="S61" s="100">
        <f>IFERROR(_xll.qlRateHelperPillarDate(L61,Trigger),"--")</f>
        <v>47141</v>
      </c>
      <c r="U61" s="4" t="str">
        <f t="shared" si="10"/>
        <v>OIS</v>
      </c>
      <c r="V61" s="4" t="str">
        <v>obj_002f6</v>
      </c>
      <c r="W61" s="4" t="str">
        <f>IFERROR(_xll.qlRateHelperQuoteName(V61,Trigger),"")</f>
        <v>EURONOIS35Y_Shifted</v>
      </c>
      <c r="X61" s="73">
        <f>IFERROR(_xll.qlRateHelperRate(V61,Trigger),"")</f>
        <v>1.283808939E-2</v>
      </c>
      <c r="Y61" s="105" t="str">
        <f>IF(ISERROR(_xll.qlSwapRateHelperSpread($V61)),IF(ISERROR(_xll.qlFuturesRateHelperConvexityAdjustment($V61)),"",_xll.qlFuturesRateHelperConvexityAdjustment($V61)),_xll.qlSwapRateHelperSpread($V61))</f>
        <v/>
      </c>
      <c r="Z61" s="5">
        <f>IFERROR(_xll.qlRateHelperEarliestDate(V61,Trigger),"")</f>
        <v>42758</v>
      </c>
      <c r="AA61" s="5">
        <f>IFERROR(_xll.qlRateHelperPillarDate(V61,Trigger),"")</f>
        <v>55541</v>
      </c>
      <c r="AB61" s="73">
        <v>1.3466585050316025E-2</v>
      </c>
    </row>
    <row r="62" spans="1:28" ht="11.25" customHeight="1" x14ac:dyDescent="0.2">
      <c r="A62" s="62" t="s">
        <v>68</v>
      </c>
      <c r="B62" s="63" t="s">
        <v>99</v>
      </c>
      <c r="C62" s="64">
        <v>2</v>
      </c>
      <c r="D62" s="125"/>
      <c r="E62" s="65" t="str">
        <f t="shared" si="9"/>
        <v>EoniaMX#0037</v>
      </c>
      <c r="F62" s="66" t="str">
        <f>IF(ISBLANK(Quote!E85),"",Quote!E85)</f>
        <v>EURONOIS11Y=#0037</v>
      </c>
      <c r="G62" s="66" t="str">
        <f>_xll.qlCompositeQuote(Currency&amp;"ON"&amp;A62&amp;B62&amp;"_Shifted",F62,BumpValue,"+",Permanent,Trigger,ObjectOverwrite)</f>
        <v>EURONOIS11Y_Shifted#0035</v>
      </c>
      <c r="H62" s="125"/>
      <c r="I62" s="67" t="str">
        <f>_xll.qlOISRateHelper(,C62,B62,IF(Sensitivity,G62,F62),$E62,,Permanent,Trigger,ObjectOverwrite)</f>
        <v>obj_00190#0035</v>
      </c>
      <c r="K62" s="10" t="str">
        <f t="shared" si="6"/>
        <v>OIS</v>
      </c>
      <c r="L62" s="95" t="str">
        <f t="shared" si="7"/>
        <v>obj_002ca#0032</v>
      </c>
      <c r="M62" s="146" t="str">
        <f>IFERROR(_xll.qlRateHelperQuoteName(L62,Trigger),"--")</f>
        <v>EURONOIS13Y_Shifted</v>
      </c>
      <c r="N62" s="99">
        <f>IFERROR(_xll.qlRateHelperQuoteValue($L62,Trigger),"--")</f>
        <v>8.2050655200000006E-3</v>
      </c>
      <c r="O62" s="98" t="b">
        <v>1</v>
      </c>
      <c r="P62" s="95">
        <v>50</v>
      </c>
      <c r="Q62" s="95">
        <v>1</v>
      </c>
      <c r="R62" s="100">
        <f>IFERROR(_xll.qlRateHelperEarliestDate(L62,Trigger),"--")</f>
        <v>42758</v>
      </c>
      <c r="S62" s="100">
        <f>IFERROR(_xll.qlRateHelperPillarDate(L62,Trigger),"--")</f>
        <v>47506</v>
      </c>
      <c r="U62" s="4" t="str">
        <f t="shared" si="10"/>
        <v>OIS</v>
      </c>
      <c r="V62" s="4" t="str">
        <v>obj_002fc</v>
      </c>
      <c r="W62" s="4" t="str">
        <f>IFERROR(_xll.qlRateHelperQuoteName(V62,Trigger),"")</f>
        <v>EURONOIS40Y_Shifted</v>
      </c>
      <c r="X62" s="73">
        <f>IFERROR(_xll.qlRateHelperRate(V62,Trigger),"")</f>
        <v>1.2929999999999999E-2</v>
      </c>
      <c r="Y62" s="105" t="str">
        <f>IF(ISERROR(_xll.qlSwapRateHelperSpread($V62)),IF(ISERROR(_xll.qlFuturesRateHelperConvexityAdjustment($V62)),"",_xll.qlFuturesRateHelperConvexityAdjustment($V62)),_xll.qlSwapRateHelperSpread($V62))</f>
        <v/>
      </c>
      <c r="Z62" s="5">
        <f>IFERROR(_xll.qlRateHelperEarliestDate(V62,Trigger),"")</f>
        <v>42758</v>
      </c>
      <c r="AA62" s="5">
        <f>IFERROR(_xll.qlRateHelperPillarDate(V62,Trigger),"")</f>
        <v>57368</v>
      </c>
      <c r="AB62" s="73">
        <v>1.3521795732424988E-2</v>
      </c>
    </row>
    <row r="63" spans="1:28" ht="11.25" customHeight="1" x14ac:dyDescent="0.2">
      <c r="A63" s="62" t="s">
        <v>68</v>
      </c>
      <c r="B63" s="63" t="s">
        <v>59</v>
      </c>
      <c r="C63" s="64">
        <v>2</v>
      </c>
      <c r="D63" s="125"/>
      <c r="E63" s="65" t="str">
        <f t="shared" si="9"/>
        <v>EoniaMX#0037</v>
      </c>
      <c r="F63" s="66" t="str">
        <f>IF(ISBLANK(Quote!E86),"",Quote!E86)</f>
        <v>EURONOIS12Y=#0037</v>
      </c>
      <c r="G63" s="66" t="str">
        <f>_xll.qlCompositeQuote(Currency&amp;"ON"&amp;A63&amp;B63&amp;"_Shifted",F63,BumpValue,"+",Permanent,Trigger,ObjectOverwrite)</f>
        <v>EURONOIS12Y_Shifted#0036</v>
      </c>
      <c r="H63" s="125"/>
      <c r="I63" s="67" t="str">
        <f>_xll.qlOISRateHelper(,C63,B63,IF(Sensitivity,G63,F63),$E63,,Permanent,Trigger,ObjectOverwrite)</f>
        <v>obj_00268#0033</v>
      </c>
      <c r="K63" s="10" t="str">
        <f t="shared" si="6"/>
        <v>OIS</v>
      </c>
      <c r="L63" s="95" t="str">
        <f t="shared" si="7"/>
        <v>obj_002cf#0031</v>
      </c>
      <c r="M63" s="146" t="str">
        <f>IFERROR(_xll.qlRateHelperQuoteName(L63,Trigger),"--")</f>
        <v>EURONOIS14Y_Shifted</v>
      </c>
      <c r="N63" s="99">
        <f>IFERROR(_xll.qlRateHelperQuoteValue($L63,Trigger),"--")</f>
        <v>8.9119026600000002E-3</v>
      </c>
      <c r="O63" s="98" t="b">
        <v>1</v>
      </c>
      <c r="P63" s="95">
        <v>50</v>
      </c>
      <c r="Q63" s="95">
        <v>1</v>
      </c>
      <c r="R63" s="100">
        <f>IFERROR(_xll.qlRateHelperEarliestDate(L63,Trigger),"--")</f>
        <v>42758</v>
      </c>
      <c r="S63" s="100">
        <f>IFERROR(_xll.qlRateHelperPillarDate(L63,Trigger),"--")</f>
        <v>47871</v>
      </c>
      <c r="U63" s="4" t="str">
        <f t="shared" si="10"/>
        <v>OIS</v>
      </c>
      <c r="V63" s="4" t="str">
        <v>obj_002f9</v>
      </c>
      <c r="W63" s="4" t="str">
        <f>IFERROR(_xll.qlRateHelperQuoteName(V63,Trigger),"")</f>
        <v>EURONOIS50Y_Shifted</v>
      </c>
      <c r="X63" s="73">
        <f>IFERROR(_xll.qlRateHelperRate(V63,Trigger),"")</f>
        <v>1.2690000000000002E-2</v>
      </c>
      <c r="Y63" s="105" t="str">
        <f>IF(ISERROR(_xll.qlSwapRateHelperSpread($V63)),IF(ISERROR(_xll.qlFuturesRateHelperConvexityAdjustment($V63)),"",_xll.qlFuturesRateHelperConvexityAdjustment($V63)),_xll.qlSwapRateHelperSpread($V63))</f>
        <v/>
      </c>
      <c r="Z63" s="5">
        <f>IFERROR(_xll.qlRateHelperEarliestDate(V63,Trigger),"")</f>
        <v>42758</v>
      </c>
      <c r="AA63" s="5">
        <f>IFERROR(_xll.qlRateHelperPillarDate(V63,Trigger),"")</f>
        <v>61021</v>
      </c>
      <c r="AB63" s="73">
        <v>1.3088396068272945E-2</v>
      </c>
    </row>
    <row r="64" spans="1:28" ht="11.25" customHeight="1" x14ac:dyDescent="0.2">
      <c r="A64" s="62" t="s">
        <v>68</v>
      </c>
      <c r="B64" s="63" t="s">
        <v>100</v>
      </c>
      <c r="C64" s="64">
        <v>2</v>
      </c>
      <c r="D64" s="125"/>
      <c r="E64" s="65" t="str">
        <f t="shared" si="9"/>
        <v>EoniaMX#0037</v>
      </c>
      <c r="F64" s="66" t="str">
        <f>IF(ISBLANK(Quote!E87),"",Quote!E87)</f>
        <v>EURONOIS13Y=#0037</v>
      </c>
      <c r="G64" s="66" t="str">
        <f>_xll.qlCompositeQuote(Currency&amp;"ON"&amp;A64&amp;B64&amp;"_Shifted",F64,BumpValue,"+",Permanent,Trigger,ObjectOverwrite)</f>
        <v>EURONOIS13Y_Shifted#0033</v>
      </c>
      <c r="H64" s="125"/>
      <c r="I64" s="67" t="str">
        <f>_xll.qlOISRateHelper(,C64,B64,IF(Sensitivity,G64,F64),$E64,,Permanent,Trigger,ObjectOverwrite)</f>
        <v>obj_002ca#0032</v>
      </c>
      <c r="K64" s="10" t="str">
        <f t="shared" si="6"/>
        <v>OIS</v>
      </c>
      <c r="L64" s="95" t="str">
        <f t="shared" si="7"/>
        <v>obj_002c9#0032</v>
      </c>
      <c r="M64" s="146" t="str">
        <f>IFERROR(_xll.qlRateHelperQuoteName(L64,Trigger),"--")</f>
        <v>EURONOIS15Y_Shifted</v>
      </c>
      <c r="N64" s="99">
        <f>IFERROR(_xll.qlRateHelperQuoteValue($L64,Trigger),"--")</f>
        <v>9.5200000000000007E-3</v>
      </c>
      <c r="O64" s="98" t="b">
        <v>1</v>
      </c>
      <c r="P64" s="95">
        <v>50</v>
      </c>
      <c r="Q64" s="95">
        <v>1</v>
      </c>
      <c r="R64" s="100">
        <f>IFERROR(_xll.qlRateHelperEarliestDate(L64,Trigger),"--")</f>
        <v>42758</v>
      </c>
      <c r="S64" s="100">
        <f>IFERROR(_xll.qlRateHelperPillarDate(L64,Trigger),"--")</f>
        <v>48236</v>
      </c>
      <c r="U64" s="4" t="str">
        <f t="shared" si="10"/>
        <v>OIS</v>
      </c>
      <c r="V64" s="4" t="str">
        <v>obj_00306</v>
      </c>
      <c r="W64" s="4" t="str">
        <f>IFERROR(_xll.qlRateHelperQuoteName(V64,Trigger),"")</f>
        <v>EURONOIS60Y_Shifted</v>
      </c>
      <c r="X64" s="73">
        <f>IFERROR(_xll.qlRateHelperRate(V64,Trigger),"")</f>
        <v>1.244E-2</v>
      </c>
      <c r="Y64" s="105" t="str">
        <f>IF(ISERROR(_xll.qlSwapRateHelperSpread($V64)),IF(ISERROR(_xll.qlFuturesRateHelperConvexityAdjustment($V64)),"",_xll.qlFuturesRateHelperConvexityAdjustment($V64)),_xll.qlSwapRateHelperSpread($V64))</f>
        <v/>
      </c>
      <c r="Z64" s="5">
        <f>IFERROR(_xll.qlRateHelperEarliestDate(V64,Trigger),"")</f>
        <v>42758</v>
      </c>
      <c r="AA64" s="5">
        <f>IFERROR(_xll.qlRateHelperPillarDate(V64,Trigger),"")</f>
        <v>64675</v>
      </c>
      <c r="AB64" s="73">
        <v>1.2676748635170997E-2</v>
      </c>
    </row>
    <row r="65" spans="1:28" ht="11.25" customHeight="1" x14ac:dyDescent="0.2">
      <c r="A65" s="62" t="s">
        <v>68</v>
      </c>
      <c r="B65" s="63" t="s">
        <v>101</v>
      </c>
      <c r="C65" s="64">
        <v>2</v>
      </c>
      <c r="D65" s="125"/>
      <c r="E65" s="65" t="str">
        <f t="shared" si="9"/>
        <v>EoniaMX#0037</v>
      </c>
      <c r="F65" s="66" t="str">
        <f>IF(ISBLANK(Quote!E88),"",Quote!E88)</f>
        <v>EURONOIS14Y=#0037</v>
      </c>
      <c r="G65" s="66" t="str">
        <f>_xll.qlCompositeQuote(Currency&amp;"ON"&amp;A65&amp;B65&amp;"_Shifted",F65,BumpValue,"+",Permanent,Trigger,ObjectOverwrite)</f>
        <v>EURONOIS14Y_Shifted#0033</v>
      </c>
      <c r="H65" s="125"/>
      <c r="I65" s="67" t="str">
        <f>_xll.qlOISRateHelper(,C65,B65,IF(Sensitivity,G65,F65),$E65,,Permanent,Trigger,ObjectOverwrite)</f>
        <v>obj_002cf#0031</v>
      </c>
      <c r="K65" s="10" t="str">
        <f t="shared" si="6"/>
        <v>OIS</v>
      </c>
      <c r="L65" s="95" t="str">
        <f t="shared" si="7"/>
        <v>obj_002d7#0031</v>
      </c>
      <c r="M65" s="146" t="str">
        <f>IFERROR(_xll.qlRateHelperQuoteName(L65,Trigger),"--")</f>
        <v>EURONOIS16Y_Shifted</v>
      </c>
      <c r="N65" s="99">
        <f>IFERROR(_xll.qlRateHelperQuoteValue($L65,Trigger),"--")</f>
        <v>1.0041354499999999E-2</v>
      </c>
      <c r="O65" s="98" t="b">
        <v>1</v>
      </c>
      <c r="P65" s="95">
        <v>50</v>
      </c>
      <c r="Q65" s="95">
        <v>1</v>
      </c>
      <c r="R65" s="100">
        <f>IFERROR(_xll.qlRateHelperEarliestDate(L65,Trigger),"--")</f>
        <v>42758</v>
      </c>
      <c r="S65" s="100">
        <f>IFERROR(_xll.qlRateHelperPillarDate(L65,Trigger),"--")</f>
        <v>48603</v>
      </c>
      <c r="U65" s="4" t="str">
        <f t="shared" si="10"/>
        <v/>
      </c>
      <c r="V65" s="4" t="e">
        <v>#N/A</v>
      </c>
      <c r="W65" s="4" t="str">
        <f>IFERROR(_xll.qlRateHelperQuoteName(V65,Trigger),"")</f>
        <v/>
      </c>
      <c r="X65" s="73" t="str">
        <f>IFERROR(_xll.qlRateHelperRate(V65,Trigger),"")</f>
        <v/>
      </c>
      <c r="Y65" s="105" t="str">
        <f>IF(ISERROR(_xll.qlSwapRateHelperSpread($V65)),IF(ISERROR(_xll.qlFuturesRateHelperConvexityAdjustment($V65)),"",_xll.qlFuturesRateHelperConvexityAdjustment($V65)),_xll.qlSwapRateHelperSpread($V65))</f>
        <v/>
      </c>
      <c r="Z65" s="5" t="str">
        <f>IFERROR(_xll.qlRateHelperEarliestDate(V65,Trigger),"")</f>
        <v/>
      </c>
      <c r="AA65" s="5" t="str">
        <f>IFERROR(_xll.qlRateHelperPillarDate(V65,Trigger),"")</f>
        <v/>
      </c>
      <c r="AB65" s="73" t="e">
        <v>#N/A</v>
      </c>
    </row>
    <row r="66" spans="1:28" ht="11.25" customHeight="1" x14ac:dyDescent="0.2">
      <c r="A66" s="62" t="s">
        <v>68</v>
      </c>
      <c r="B66" s="63" t="s">
        <v>60</v>
      </c>
      <c r="C66" s="64">
        <v>2</v>
      </c>
      <c r="D66" s="125"/>
      <c r="E66" s="65" t="str">
        <f t="shared" si="9"/>
        <v>EoniaMX#0037</v>
      </c>
      <c r="F66" s="66" t="str">
        <f>IF(ISBLANK(Quote!E89),"",Quote!E89)</f>
        <v>EURONOIS15Y=#0037</v>
      </c>
      <c r="G66" s="66" t="str">
        <f>_xll.qlCompositeQuote(Currency&amp;"ON"&amp;A66&amp;B66&amp;"_Shifted",F66,BumpValue,"+",Permanent,Trigger,ObjectOverwrite)</f>
        <v>EURONOIS15Y_Shifted#0033</v>
      </c>
      <c r="H66" s="125"/>
      <c r="I66" s="67" t="str">
        <f>_xll.qlOISRateHelper(,C66,B66,IF(Sensitivity,G66,F66),$E66,,Permanent,Trigger,ObjectOverwrite)</f>
        <v>obj_002c9#0032</v>
      </c>
      <c r="K66" s="10" t="str">
        <f t="shared" si="6"/>
        <v>OIS</v>
      </c>
      <c r="L66" s="95" t="str">
        <f t="shared" si="7"/>
        <v>obj_002dd#0030</v>
      </c>
      <c r="M66" s="146" t="str">
        <f>IFERROR(_xll.qlRateHelperQuoteName(L66,Trigger),"--")</f>
        <v>EURONOIS17Y_Shifted</v>
      </c>
      <c r="N66" s="99">
        <f>IFERROR(_xll.qlRateHelperQuoteValue($L66,Trigger),"--")</f>
        <v>1.0478770029999999E-2</v>
      </c>
      <c r="O66" s="98" t="b">
        <v>1</v>
      </c>
      <c r="P66" s="95">
        <v>50</v>
      </c>
      <c r="Q66" s="95">
        <v>1</v>
      </c>
      <c r="R66" s="100">
        <f>IFERROR(_xll.qlRateHelperEarliestDate(L66,Trigger),"--")</f>
        <v>42758</v>
      </c>
      <c r="S66" s="100">
        <f>IFERROR(_xll.qlRateHelperPillarDate(L66,Trigger),"--")</f>
        <v>48967</v>
      </c>
      <c r="U66" s="4" t="str">
        <f t="shared" si="10"/>
        <v/>
      </c>
      <c r="V66" s="4" t="e">
        <v>#N/A</v>
      </c>
      <c r="W66" s="4" t="str">
        <f>IFERROR(_xll.qlRateHelperQuoteName(V66,Trigger),"")</f>
        <v/>
      </c>
      <c r="X66" s="73" t="str">
        <f>IFERROR(_xll.qlRateHelperRate(V66,Trigger),"")</f>
        <v/>
      </c>
      <c r="Y66" s="105" t="str">
        <f>IF(ISERROR(_xll.qlSwapRateHelperSpread($V66)),IF(ISERROR(_xll.qlFuturesRateHelperConvexityAdjustment($V66)),"",_xll.qlFuturesRateHelperConvexityAdjustment($V66)),_xll.qlSwapRateHelperSpread($V66))</f>
        <v/>
      </c>
      <c r="Z66" s="5" t="str">
        <f>IFERROR(_xll.qlRateHelperEarliestDate(V66,Trigger),"")</f>
        <v/>
      </c>
      <c r="AA66" s="5" t="str">
        <f>IFERROR(_xll.qlRateHelperPillarDate(V66,Trigger),"")</f>
        <v/>
      </c>
      <c r="AB66" s="73" t="e">
        <v>#N/A</v>
      </c>
    </row>
    <row r="67" spans="1:28" ht="11.25" customHeight="1" x14ac:dyDescent="0.2">
      <c r="A67" s="62" t="s">
        <v>68</v>
      </c>
      <c r="B67" s="63" t="s">
        <v>102</v>
      </c>
      <c r="C67" s="64">
        <v>2</v>
      </c>
      <c r="D67" s="125"/>
      <c r="E67" s="65" t="str">
        <f t="shared" si="9"/>
        <v>EoniaMX#0037</v>
      </c>
      <c r="F67" s="66" t="str">
        <f>IF(ISBLANK(Quote!E90),"",Quote!E90)</f>
        <v>EURONOIS16Y=#0037</v>
      </c>
      <c r="G67" s="66" t="str">
        <f>_xll.qlCompositeQuote(Currency&amp;"ON"&amp;A67&amp;B67&amp;"_Shifted",F67,BumpValue,"+",Permanent,Trigger,ObjectOverwrite)</f>
        <v>EURONOIS16Y_Shifted#0033</v>
      </c>
      <c r="H67" s="125"/>
      <c r="I67" s="67" t="str">
        <f>_xll.qlOISRateHelper(,C67,B67,IF(Sensitivity,G67,F67),$E67,,Permanent,Trigger,ObjectOverwrite)</f>
        <v>obj_002d7#0031</v>
      </c>
      <c r="K67" s="10" t="str">
        <f t="shared" si="6"/>
        <v>OIS</v>
      </c>
      <c r="L67" s="95" t="str">
        <f t="shared" si="7"/>
        <v>obj_002c6#0032</v>
      </c>
      <c r="M67" s="146" t="str">
        <f>IFERROR(_xll.qlRateHelperQuoteName(L67,Trigger),"--")</f>
        <v>EURONOIS18Y_Shifted</v>
      </c>
      <c r="N67" s="99">
        <f>IFERROR(_xll.qlRateHelperQuoteValue($L67,Trigger),"--")</f>
        <v>1.0847198490000001E-2</v>
      </c>
      <c r="O67" s="98" t="b">
        <v>1</v>
      </c>
      <c r="P67" s="95">
        <v>50</v>
      </c>
      <c r="Q67" s="95">
        <v>1</v>
      </c>
      <c r="R67" s="100">
        <f>IFERROR(_xll.qlRateHelperEarliestDate(L67,Trigger),"--")</f>
        <v>42758</v>
      </c>
      <c r="S67" s="100">
        <f>IFERROR(_xll.qlRateHelperPillarDate(L67,Trigger),"--")</f>
        <v>49332</v>
      </c>
      <c r="U67" s="4" t="str">
        <f t="shared" si="10"/>
        <v/>
      </c>
      <c r="V67" s="4" t="e">
        <v>#N/A</v>
      </c>
      <c r="W67" s="4" t="str">
        <f>IFERROR(_xll.qlRateHelperQuoteName(V67,Trigger),"")</f>
        <v/>
      </c>
      <c r="X67" s="73" t="str">
        <f>IFERROR(_xll.qlRateHelperRate(V67,Trigger),"")</f>
        <v/>
      </c>
      <c r="Y67" s="105" t="str">
        <f>IF(ISERROR(_xll.qlSwapRateHelperSpread($V67)),IF(ISERROR(_xll.qlFuturesRateHelperConvexityAdjustment($V67)),"",_xll.qlFuturesRateHelperConvexityAdjustment($V67)),_xll.qlSwapRateHelperSpread($V67))</f>
        <v/>
      </c>
      <c r="Z67" s="5" t="str">
        <f>IFERROR(_xll.qlRateHelperEarliestDate(V67,Trigger),"")</f>
        <v/>
      </c>
      <c r="AA67" s="5" t="str">
        <f>IFERROR(_xll.qlRateHelperPillarDate(V67,Trigger),"")</f>
        <v/>
      </c>
      <c r="AB67" s="73" t="e">
        <v>#N/A</v>
      </c>
    </row>
    <row r="68" spans="1:28" ht="11.25" customHeight="1" x14ac:dyDescent="0.2">
      <c r="A68" s="62" t="s">
        <v>68</v>
      </c>
      <c r="B68" s="63" t="s">
        <v>103</v>
      </c>
      <c r="C68" s="64">
        <v>2</v>
      </c>
      <c r="D68" s="125"/>
      <c r="E68" s="65" t="str">
        <f t="shared" si="9"/>
        <v>EoniaMX#0037</v>
      </c>
      <c r="F68" s="66" t="str">
        <f>IF(ISBLANK(Quote!E91),"",Quote!E91)</f>
        <v>EURONOIS17Y=#0037</v>
      </c>
      <c r="G68" s="66" t="str">
        <f>_xll.qlCompositeQuote(Currency&amp;"ON"&amp;A68&amp;B68&amp;"_Shifted",F68,BumpValue,"+",Permanent,Trigger,ObjectOverwrite)</f>
        <v>EURONOIS17Y_Shifted#0033</v>
      </c>
      <c r="H68" s="125"/>
      <c r="I68" s="67" t="str">
        <f>_xll.qlOISRateHelper(,C68,B68,IF(Sensitivity,G68,F68),$E68,,Permanent,Trigger,ObjectOverwrite)</f>
        <v>obj_002dd#0030</v>
      </c>
      <c r="K68" s="10" t="str">
        <f t="shared" si="6"/>
        <v>OIS</v>
      </c>
      <c r="L68" s="95" t="str">
        <f t="shared" si="7"/>
        <v>obj_00298#0033</v>
      </c>
      <c r="M68" s="146" t="str">
        <f>IFERROR(_xll.qlRateHelperQuoteName(L68,Trigger),"--")</f>
        <v>EURONOIS19Y_Shifted</v>
      </c>
      <c r="N68" s="99">
        <f>IFERROR(_xll.qlRateHelperQuoteValue($L68,Trigger),"--")</f>
        <v>1.1154447099999999E-2</v>
      </c>
      <c r="O68" s="98" t="b">
        <v>1</v>
      </c>
      <c r="P68" s="95">
        <v>50</v>
      </c>
      <c r="Q68" s="95">
        <v>1</v>
      </c>
      <c r="R68" s="100">
        <f>IFERROR(_xll.qlRateHelperEarliestDate(L68,Trigger),"--")</f>
        <v>42758</v>
      </c>
      <c r="S68" s="100">
        <f>IFERROR(_xll.qlRateHelperPillarDate(L68,Trigger),"--")</f>
        <v>49697</v>
      </c>
      <c r="U68" s="4" t="str">
        <f t="shared" si="10"/>
        <v/>
      </c>
      <c r="V68" s="4" t="e">
        <v>#N/A</v>
      </c>
      <c r="W68" s="4" t="str">
        <f>IFERROR(_xll.qlRateHelperQuoteName(V68,Trigger),"")</f>
        <v/>
      </c>
      <c r="X68" s="73" t="str">
        <f>IFERROR(_xll.qlRateHelperRate(V68,Trigger),"")</f>
        <v/>
      </c>
      <c r="Y68" s="105" t="str">
        <f>IF(ISERROR(_xll.qlSwapRateHelperSpread($V68)),IF(ISERROR(_xll.qlFuturesRateHelperConvexityAdjustment($V68)),"",_xll.qlFuturesRateHelperConvexityAdjustment($V68)),_xll.qlSwapRateHelperSpread($V68))</f>
        <v/>
      </c>
      <c r="Z68" s="5" t="str">
        <f>IFERROR(_xll.qlRateHelperEarliestDate(V68,Trigger),"")</f>
        <v/>
      </c>
      <c r="AA68" s="5" t="str">
        <f>IFERROR(_xll.qlRateHelperPillarDate(V68,Trigger),"")</f>
        <v/>
      </c>
      <c r="AB68" s="73" t="e">
        <v>#N/A</v>
      </c>
    </row>
    <row r="69" spans="1:28" ht="11.25" customHeight="1" x14ac:dyDescent="0.2">
      <c r="A69" s="62" t="s">
        <v>68</v>
      </c>
      <c r="B69" s="63" t="s">
        <v>104</v>
      </c>
      <c r="C69" s="64">
        <v>2</v>
      </c>
      <c r="D69" s="125"/>
      <c r="E69" s="65" t="str">
        <f t="shared" si="9"/>
        <v>EoniaMX#0037</v>
      </c>
      <c r="F69" s="66" t="str">
        <f>IF(ISBLANK(Quote!E92),"",Quote!E92)</f>
        <v>EURONOIS18Y=#0037</v>
      </c>
      <c r="G69" s="66" t="str">
        <f>_xll.qlCompositeQuote(Currency&amp;"ON"&amp;A69&amp;B69&amp;"_Shifted",F69,BumpValue,"+",Permanent,Trigger,ObjectOverwrite)</f>
        <v>EURONOIS18Y_Shifted#0033</v>
      </c>
      <c r="H69" s="125"/>
      <c r="I69" s="67" t="str">
        <f>_xll.qlOISRateHelper(,C69,B69,IF(Sensitivity,G69,F69),$E69,,Permanent,Trigger,ObjectOverwrite)</f>
        <v>obj_002c6#0032</v>
      </c>
      <c r="K69" s="10" t="str">
        <f t="shared" si="6"/>
        <v>OIS</v>
      </c>
      <c r="L69" s="95" t="str">
        <f t="shared" si="7"/>
        <v>obj_002dc#0030</v>
      </c>
      <c r="M69" s="146" t="str">
        <f>IFERROR(_xll.qlRateHelperQuoteName(L69,Trigger),"--")</f>
        <v>EURONOIS20Y_Shifted</v>
      </c>
      <c r="N69" s="99">
        <f>IFERROR(_xll.qlRateHelperQuoteValue($L69,Trigger),"--")</f>
        <v>1.141E-2</v>
      </c>
      <c r="O69" s="98" t="b">
        <v>1</v>
      </c>
      <c r="P69" s="95">
        <v>50</v>
      </c>
      <c r="Q69" s="95">
        <v>1</v>
      </c>
      <c r="R69" s="100">
        <f>IFERROR(_xll.qlRateHelperEarliestDate(L69,Trigger),"--")</f>
        <v>42758</v>
      </c>
      <c r="S69" s="100">
        <f>IFERROR(_xll.qlRateHelperPillarDate(L69,Trigger),"--")</f>
        <v>50063</v>
      </c>
      <c r="U69" s="4" t="str">
        <f t="shared" si="10"/>
        <v/>
      </c>
      <c r="V69" s="4" t="e">
        <v>#N/A</v>
      </c>
      <c r="W69" s="4" t="str">
        <f>IFERROR(_xll.qlRateHelperQuoteName(V69,Trigger),"")</f>
        <v/>
      </c>
      <c r="X69" s="73" t="str">
        <f>IFERROR(_xll.qlRateHelperRate(V69,Trigger),"")</f>
        <v/>
      </c>
      <c r="Y69" s="105" t="str">
        <f>IF(ISERROR(_xll.qlSwapRateHelperSpread($V69)),IF(ISERROR(_xll.qlFuturesRateHelperConvexityAdjustment($V69)),"",_xll.qlFuturesRateHelperConvexityAdjustment($V69)),_xll.qlSwapRateHelperSpread($V69))</f>
        <v/>
      </c>
      <c r="Z69" s="5" t="str">
        <f>IFERROR(_xll.qlRateHelperEarliestDate(V69,Trigger),"")</f>
        <v/>
      </c>
      <c r="AA69" s="5" t="str">
        <f>IFERROR(_xll.qlRateHelperPillarDate(V69,Trigger),"")</f>
        <v/>
      </c>
      <c r="AB69" s="73" t="e">
        <v>#N/A</v>
      </c>
    </row>
    <row r="70" spans="1:28" ht="11.25" customHeight="1" x14ac:dyDescent="0.2">
      <c r="A70" s="62" t="s">
        <v>68</v>
      </c>
      <c r="B70" s="63" t="s">
        <v>105</v>
      </c>
      <c r="C70" s="64">
        <v>2</v>
      </c>
      <c r="D70" s="125"/>
      <c r="E70" s="65" t="str">
        <f t="shared" si="9"/>
        <v>EoniaMX#0037</v>
      </c>
      <c r="F70" s="66" t="str">
        <f>IF(ISBLANK(Quote!E93),"",Quote!E93)</f>
        <v>EURONOIS19Y=#0037</v>
      </c>
      <c r="G70" s="66" t="str">
        <f>_xll.qlCompositeQuote(Currency&amp;"ON"&amp;A70&amp;B70&amp;"_Shifted",F70,BumpValue,"+",Permanent,Trigger,ObjectOverwrite)</f>
        <v>EURONOIS19Y_Shifted#0035</v>
      </c>
      <c r="H70" s="125"/>
      <c r="I70" s="67" t="str">
        <f>_xll.qlOISRateHelper(,C70,B70,IF(Sensitivity,G70,F70),$E70,,Permanent,Trigger,ObjectOverwrite)</f>
        <v>obj_00298#0033</v>
      </c>
      <c r="K70" s="10" t="str">
        <f t="shared" si="6"/>
        <v>OIS</v>
      </c>
      <c r="L70" s="95" t="str">
        <f t="shared" si="7"/>
        <v>obj_002c5#0032</v>
      </c>
      <c r="M70" s="146" t="str">
        <f>IFERROR(_xll.qlRateHelperQuoteName(L70,Trigger),"--")</f>
        <v>EURONOIS21Y_Shifted</v>
      </c>
      <c r="N70" s="99">
        <f>IFERROR(_xll.qlRateHelperQuoteValue($L70,Trigger),"--")</f>
        <v>1.162192299E-2</v>
      </c>
      <c r="O70" s="98" t="b">
        <v>1</v>
      </c>
      <c r="P70" s="95">
        <v>50</v>
      </c>
      <c r="Q70" s="95">
        <v>1</v>
      </c>
      <c r="R70" s="100">
        <f>IFERROR(_xll.qlRateHelperEarliestDate(L70,Trigger),"--")</f>
        <v>42758</v>
      </c>
      <c r="S70" s="100">
        <f>IFERROR(_xll.qlRateHelperPillarDate(L70,Trigger),"--")</f>
        <v>50430</v>
      </c>
      <c r="U70" s="4" t="str">
        <f t="shared" si="10"/>
        <v/>
      </c>
      <c r="V70" s="4" t="e">
        <v>#N/A</v>
      </c>
      <c r="W70" s="4" t="str">
        <f>IFERROR(_xll.qlRateHelperQuoteName(V70,Trigger),"")</f>
        <v/>
      </c>
      <c r="X70" s="73" t="str">
        <f>IFERROR(_xll.qlRateHelperRate(V70,Trigger),"")</f>
        <v/>
      </c>
      <c r="Y70" s="105" t="str">
        <f>IF(ISERROR(_xll.qlSwapRateHelperSpread($V70)),IF(ISERROR(_xll.qlFuturesRateHelperConvexityAdjustment($V70)),"",_xll.qlFuturesRateHelperConvexityAdjustment($V70)),_xll.qlSwapRateHelperSpread($V70))</f>
        <v/>
      </c>
      <c r="Z70" s="5" t="str">
        <f>IFERROR(_xll.qlRateHelperEarliestDate(V70,Trigger),"")</f>
        <v/>
      </c>
      <c r="AA70" s="5" t="str">
        <f>IFERROR(_xll.qlRateHelperPillarDate(V70,Trigger),"")</f>
        <v/>
      </c>
      <c r="AB70" s="73" t="e">
        <v>#N/A</v>
      </c>
    </row>
    <row r="71" spans="1:28" ht="11.25" customHeight="1" x14ac:dyDescent="0.2">
      <c r="A71" s="62" t="s">
        <v>68</v>
      </c>
      <c r="B71" s="63" t="s">
        <v>61</v>
      </c>
      <c r="C71" s="64">
        <v>2</v>
      </c>
      <c r="D71" s="125"/>
      <c r="E71" s="65" t="str">
        <f t="shared" si="9"/>
        <v>EoniaMX#0037</v>
      </c>
      <c r="F71" s="66" t="str">
        <f>IF(ISBLANK(Quote!E94),"",Quote!E94)</f>
        <v>EURONOIS20Y=#0037</v>
      </c>
      <c r="G71" s="66" t="str">
        <f>_xll.qlCompositeQuote(Currency&amp;"ON"&amp;A71&amp;B71&amp;"_Shifted",F71,BumpValue,"+",Permanent,Trigger,ObjectOverwrite)</f>
        <v>EURONOIS20Y_Shifted#0032</v>
      </c>
      <c r="H71" s="125"/>
      <c r="I71" s="67" t="str">
        <f>_xll.qlOISRateHelper(,C71,B71,IF(Sensitivity,G71,F71),$E71,,Permanent,Trigger,ObjectOverwrite)</f>
        <v>obj_002dc#0030</v>
      </c>
      <c r="K71" s="10" t="str">
        <f t="shared" si="6"/>
        <v>OIS</v>
      </c>
      <c r="L71" s="95" t="str">
        <f t="shared" si="7"/>
        <v>obj_001c3#0035</v>
      </c>
      <c r="M71" s="146" t="str">
        <f>IFERROR(_xll.qlRateHelperQuoteName(L71,Trigger),"--")</f>
        <v>EURONOIS22Y_Shifted</v>
      </c>
      <c r="N71" s="99">
        <f>IFERROR(_xll.qlRateHelperQuoteValue($L71,Trigger),"--")</f>
        <v>1.1795687919999999E-2</v>
      </c>
      <c r="O71" s="98" t="b">
        <v>1</v>
      </c>
      <c r="P71" s="95">
        <v>50</v>
      </c>
      <c r="Q71" s="95">
        <v>1</v>
      </c>
      <c r="R71" s="100">
        <f>IFERROR(_xll.qlRateHelperEarliestDate(L71,Trigger),"--")</f>
        <v>42758</v>
      </c>
      <c r="S71" s="100">
        <f>IFERROR(_xll.qlRateHelperPillarDate(L71,Trigger),"--")</f>
        <v>50794</v>
      </c>
      <c r="U71" s="4" t="str">
        <f t="shared" si="10"/>
        <v/>
      </c>
      <c r="V71" s="4" t="e">
        <v>#N/A</v>
      </c>
      <c r="W71" s="4" t="str">
        <f>IFERROR(_xll.qlRateHelperQuoteName(V71,Trigger),"")</f>
        <v/>
      </c>
      <c r="X71" s="73" t="str">
        <f>IFERROR(_xll.qlRateHelperRate(V71,Trigger),"")</f>
        <v/>
      </c>
      <c r="Y71" s="105" t="str">
        <f>IF(ISERROR(_xll.qlSwapRateHelperSpread($V71)),IF(ISERROR(_xll.qlFuturesRateHelperConvexityAdjustment($V71)),"",_xll.qlFuturesRateHelperConvexityAdjustment($V71)),_xll.qlSwapRateHelperSpread($V71))</f>
        <v/>
      </c>
      <c r="Z71" s="5" t="str">
        <f>IFERROR(_xll.qlRateHelperEarliestDate(V71,Trigger),"")</f>
        <v/>
      </c>
      <c r="AA71" s="5" t="str">
        <f>IFERROR(_xll.qlRateHelperPillarDate(V71,Trigger),"")</f>
        <v/>
      </c>
      <c r="AB71" s="73" t="e">
        <v>#N/A</v>
      </c>
    </row>
    <row r="72" spans="1:28" ht="11.25" customHeight="1" x14ac:dyDescent="0.2">
      <c r="A72" s="62" t="s">
        <v>68</v>
      </c>
      <c r="B72" s="63" t="s">
        <v>106</v>
      </c>
      <c r="C72" s="64">
        <v>2</v>
      </c>
      <c r="D72" s="125"/>
      <c r="E72" s="65" t="str">
        <f t="shared" si="9"/>
        <v>EoniaMX#0037</v>
      </c>
      <c r="F72" s="66" t="str">
        <f>IF(ISBLANK(Quote!E95),"",Quote!E95)</f>
        <v>EURONOIS21Y=#0037</v>
      </c>
      <c r="G72" s="66" t="str">
        <f>_xll.qlCompositeQuote(Currency&amp;"ON"&amp;A72&amp;B72&amp;"_Shifted",F72,BumpValue,"+",Permanent,Trigger,ObjectOverwrite)</f>
        <v>EURONOIS21Y_Shifted#0033</v>
      </c>
      <c r="H72" s="125"/>
      <c r="I72" s="67" t="str">
        <f>_xll.qlOISRateHelper(,C72,B72,IF(Sensitivity,G72,F72),$E72,,Permanent,Trigger,ObjectOverwrite)</f>
        <v>obj_002c5#0032</v>
      </c>
      <c r="K72" s="10" t="str">
        <f t="shared" si="6"/>
        <v>OIS</v>
      </c>
      <c r="L72" s="95" t="str">
        <f t="shared" si="7"/>
        <v>obj_0028f#0033</v>
      </c>
      <c r="M72" s="146" t="str">
        <f>IFERROR(_xll.qlRateHelperQuoteName(L72,Trigger),"--")</f>
        <v>EURONOIS23Y_Shifted</v>
      </c>
      <c r="N72" s="99">
        <f>IFERROR(_xll.qlRateHelperQuoteValue($L72,Trigger),"--")</f>
        <v>1.19402606E-2</v>
      </c>
      <c r="O72" s="98" t="b">
        <v>1</v>
      </c>
      <c r="P72" s="95">
        <v>50</v>
      </c>
      <c r="Q72" s="95">
        <v>1</v>
      </c>
      <c r="R72" s="100">
        <f>IFERROR(_xll.qlRateHelperEarliestDate(L72,Trigger),"--")</f>
        <v>42758</v>
      </c>
      <c r="S72" s="100">
        <f>IFERROR(_xll.qlRateHelperPillarDate(L72,Trigger),"--")</f>
        <v>51158</v>
      </c>
      <c r="U72" s="4" t="str">
        <f t="shared" si="10"/>
        <v/>
      </c>
      <c r="V72" s="4" t="e">
        <v>#N/A</v>
      </c>
      <c r="W72" s="4" t="str">
        <f>IFERROR(_xll.qlRateHelperQuoteName(V72,Trigger),"")</f>
        <v/>
      </c>
      <c r="X72" s="73" t="str">
        <f>IFERROR(_xll.qlRateHelperRate(V72,Trigger),"")</f>
        <v/>
      </c>
      <c r="Y72" s="105" t="str">
        <f>IF(ISERROR(_xll.qlSwapRateHelperSpread($V72)),IF(ISERROR(_xll.qlFuturesRateHelperConvexityAdjustment($V72)),"",_xll.qlFuturesRateHelperConvexityAdjustment($V72)),_xll.qlSwapRateHelperSpread($V72))</f>
        <v/>
      </c>
      <c r="Z72" s="5" t="str">
        <f>IFERROR(_xll.qlRateHelperEarliestDate(V72,Trigger),"")</f>
        <v/>
      </c>
      <c r="AA72" s="5" t="str">
        <f>IFERROR(_xll.qlRateHelperPillarDate(V72,Trigger),"")</f>
        <v/>
      </c>
      <c r="AB72" s="73" t="e">
        <v>#N/A</v>
      </c>
    </row>
    <row r="73" spans="1:28" ht="11.25" customHeight="1" x14ac:dyDescent="0.2">
      <c r="A73" s="62" t="s">
        <v>68</v>
      </c>
      <c r="B73" s="63" t="s">
        <v>107</v>
      </c>
      <c r="C73" s="64">
        <v>2</v>
      </c>
      <c r="D73" s="125"/>
      <c r="E73" s="65" t="str">
        <f t="shared" si="9"/>
        <v>EoniaMX#0037</v>
      </c>
      <c r="F73" s="66" t="str">
        <f>IF(ISBLANK(Quote!E96),"",Quote!E96)</f>
        <v>EURONOIS22Y=#0037</v>
      </c>
      <c r="G73" s="66" t="str">
        <f>_xll.qlCompositeQuote(Currency&amp;"ON"&amp;A73&amp;B73&amp;"_Shifted",F73,BumpValue,"+",Permanent,Trigger,ObjectOverwrite)</f>
        <v>EURONOIS22Y_Shifted#0035</v>
      </c>
      <c r="H73" s="125"/>
      <c r="I73" s="67" t="str">
        <f>_xll.qlOISRateHelper(,C73,B73,IF(Sensitivity,G73,F73),$E73,,Permanent,Trigger,ObjectOverwrite)</f>
        <v>obj_001c3#0035</v>
      </c>
      <c r="K73" s="10" t="str">
        <f t="shared" si="6"/>
        <v>OIS</v>
      </c>
      <c r="L73" s="95" t="str">
        <f t="shared" si="7"/>
        <v>obj_002f2#0030</v>
      </c>
      <c r="M73" s="146" t="str">
        <f>IFERROR(_xll.qlRateHelperQuoteName(L73,Trigger),"--")</f>
        <v>EURONOIS24Y_Shifted</v>
      </c>
      <c r="N73" s="99">
        <f>IFERROR(_xll.qlRateHelperQuoteValue($L73,Trigger),"--")</f>
        <v>1.2063146610000002E-2</v>
      </c>
      <c r="O73" s="98" t="b">
        <v>1</v>
      </c>
      <c r="P73" s="95">
        <v>50</v>
      </c>
      <c r="Q73" s="95">
        <v>1</v>
      </c>
      <c r="R73" s="100">
        <f>IFERROR(_xll.qlRateHelperEarliestDate(L73,Trigger),"--")</f>
        <v>42758</v>
      </c>
      <c r="S73" s="100">
        <f>IFERROR(_xll.qlRateHelperPillarDate(L73,Trigger),"--")</f>
        <v>51524</v>
      </c>
      <c r="U73" s="4" t="str">
        <f t="shared" si="10"/>
        <v/>
      </c>
      <c r="V73" s="4" t="e">
        <v>#N/A</v>
      </c>
      <c r="W73" s="4" t="str">
        <f>IFERROR(_xll.qlRateHelperQuoteName(V73,Trigger),"")</f>
        <v/>
      </c>
      <c r="X73" s="73" t="str">
        <f>IFERROR(_xll.qlRateHelperRate(V73,Trigger),"")</f>
        <v/>
      </c>
      <c r="Y73" s="105" t="str">
        <f>IF(ISERROR(_xll.qlSwapRateHelperSpread($V73)),IF(ISERROR(_xll.qlFuturesRateHelperConvexityAdjustment($V73)),"",_xll.qlFuturesRateHelperConvexityAdjustment($V73)),_xll.qlSwapRateHelperSpread($V73))</f>
        <v/>
      </c>
      <c r="Z73" s="5" t="str">
        <f>IFERROR(_xll.qlRateHelperEarliestDate(V73,Trigger),"")</f>
        <v/>
      </c>
      <c r="AA73" s="5" t="str">
        <f>IFERROR(_xll.qlRateHelperPillarDate(V73,Trigger),"")</f>
        <v/>
      </c>
      <c r="AB73" s="73" t="e">
        <v>#N/A</v>
      </c>
    </row>
    <row r="74" spans="1:28" ht="11.25" customHeight="1" x14ac:dyDescent="0.2">
      <c r="A74" s="62" t="s">
        <v>68</v>
      </c>
      <c r="B74" s="63" t="s">
        <v>108</v>
      </c>
      <c r="C74" s="64">
        <v>2</v>
      </c>
      <c r="D74" s="125"/>
      <c r="E74" s="65" t="str">
        <f t="shared" si="9"/>
        <v>EoniaMX#0037</v>
      </c>
      <c r="F74" s="66" t="str">
        <f>IF(ISBLANK(Quote!E97),"",Quote!E97)</f>
        <v>EURONOIS23Y=#0037</v>
      </c>
      <c r="G74" s="66" t="str">
        <f>_xll.qlCompositeQuote(Currency&amp;"ON"&amp;A74&amp;B74&amp;"_Shifted",F74,BumpValue,"+",Permanent,Trigger,ObjectOverwrite)</f>
        <v>EURONOIS23Y_Shifted#0033</v>
      </c>
      <c r="H74" s="125"/>
      <c r="I74" s="67" t="str">
        <f>_xll.qlOISRateHelper(,C74,B74,IF(Sensitivity,G74,F74),$E74,,Permanent,Trigger,ObjectOverwrite)</f>
        <v>obj_0028f#0033</v>
      </c>
      <c r="K74" s="10" t="str">
        <f t="shared" si="6"/>
        <v>OIS</v>
      </c>
      <c r="L74" s="95" t="str">
        <f t="shared" si="7"/>
        <v>obj_002f4#0030</v>
      </c>
      <c r="M74" s="146" t="str">
        <f>IFERROR(_xll.qlRateHelperQuoteName(L74,Trigger),"--")</f>
        <v>EURONOIS25Y_Shifted</v>
      </c>
      <c r="N74" s="99">
        <f>IFERROR(_xll.qlRateHelperQuoteValue($L74,Trigger),"--")</f>
        <v>1.217E-2</v>
      </c>
      <c r="O74" s="98" t="b">
        <v>1</v>
      </c>
      <c r="P74" s="95">
        <v>50</v>
      </c>
      <c r="Q74" s="95">
        <v>1</v>
      </c>
      <c r="R74" s="100">
        <f>IFERROR(_xll.qlRateHelperEarliestDate(L74,Trigger),"--")</f>
        <v>42758</v>
      </c>
      <c r="S74" s="100">
        <f>IFERROR(_xll.qlRateHelperPillarDate(L74,Trigger),"--")</f>
        <v>51889</v>
      </c>
      <c r="U74" s="4" t="str">
        <f t="shared" si="10"/>
        <v/>
      </c>
      <c r="V74" s="4" t="e">
        <v>#N/A</v>
      </c>
      <c r="W74" s="4" t="str">
        <f>IFERROR(_xll.qlRateHelperQuoteName(V74,Trigger),"")</f>
        <v/>
      </c>
      <c r="X74" s="73" t="str">
        <f>IFERROR(_xll.qlRateHelperRate(V74,Trigger),"")</f>
        <v/>
      </c>
      <c r="Y74" s="105" t="str">
        <f>IF(ISERROR(_xll.qlSwapRateHelperSpread($V74)),IF(ISERROR(_xll.qlFuturesRateHelperConvexityAdjustment($V74)),"",_xll.qlFuturesRateHelperConvexityAdjustment($V74)),_xll.qlSwapRateHelperSpread($V74))</f>
        <v/>
      </c>
      <c r="Z74" s="5" t="str">
        <f>IFERROR(_xll.qlRateHelperEarliestDate(V74,Trigger),"")</f>
        <v/>
      </c>
      <c r="AA74" s="5" t="str">
        <f>IFERROR(_xll.qlRateHelperPillarDate(V74,Trigger),"")</f>
        <v/>
      </c>
      <c r="AB74" s="73" t="e">
        <v>#N/A</v>
      </c>
    </row>
    <row r="75" spans="1:28" ht="11.25" customHeight="1" x14ac:dyDescent="0.2">
      <c r="A75" s="62" t="s">
        <v>68</v>
      </c>
      <c r="B75" s="63" t="s">
        <v>109</v>
      </c>
      <c r="C75" s="64">
        <v>2</v>
      </c>
      <c r="D75" s="125"/>
      <c r="E75" s="65" t="str">
        <f t="shared" si="9"/>
        <v>EoniaMX#0037</v>
      </c>
      <c r="F75" s="66" t="str">
        <f>IF(ISBLANK(Quote!E98),"",Quote!E98)</f>
        <v>EURONOIS24Y=#0037</v>
      </c>
      <c r="G75" s="66" t="str">
        <f>_xll.qlCompositeQuote(Currency&amp;"ON"&amp;A75&amp;B75&amp;"_Shifted",F75,BumpValue,"+",Permanent,Trigger,ObjectOverwrite)</f>
        <v>EURONOIS24Y_Shifted#0033</v>
      </c>
      <c r="H75" s="125"/>
      <c r="I75" s="67" t="str">
        <f>_xll.qlOISRateHelper(,C75,B75,IF(Sensitivity,G75,F75),$E75,,Permanent,Trigger,ObjectOverwrite)</f>
        <v>obj_002f2#0030</v>
      </c>
      <c r="K75" s="10" t="str">
        <f t="shared" si="6"/>
        <v>OIS</v>
      </c>
      <c r="L75" s="95" t="str">
        <f t="shared" si="7"/>
        <v>obj_00315#0029</v>
      </c>
      <c r="M75" s="146" t="str">
        <f>IFERROR(_xll.qlRateHelperQuoteName(L75,Trigger),"--")</f>
        <v>EURONOIS26Y_Shifted</v>
      </c>
      <c r="N75" s="99">
        <f>IFERROR(_xll.qlRateHelperQuoteValue($L75,Trigger),"--")</f>
        <v>1.226686903E-2</v>
      </c>
      <c r="O75" s="98" t="b">
        <v>1</v>
      </c>
      <c r="P75" s="95">
        <v>50</v>
      </c>
      <c r="Q75" s="95">
        <v>1</v>
      </c>
      <c r="R75" s="100">
        <f>IFERROR(_xll.qlRateHelperEarliestDate(L75,Trigger),"--")</f>
        <v>42758</v>
      </c>
      <c r="S75" s="100">
        <f>IFERROR(_xll.qlRateHelperPillarDate(L75,Trigger),"--")</f>
        <v>52254</v>
      </c>
      <c r="U75" s="4" t="str">
        <f t="shared" si="10"/>
        <v/>
      </c>
      <c r="V75" s="4" t="e">
        <v>#N/A</v>
      </c>
      <c r="W75" s="4" t="str">
        <f>IFERROR(_xll.qlRateHelperQuoteName(V75,Trigger),"")</f>
        <v/>
      </c>
      <c r="X75" s="73" t="str">
        <f>IFERROR(_xll.qlRateHelperRate(V75,Trigger),"")</f>
        <v/>
      </c>
      <c r="Y75" s="105" t="str">
        <f>IF(ISERROR(_xll.qlSwapRateHelperSpread($V75)),IF(ISERROR(_xll.qlFuturesRateHelperConvexityAdjustment($V75)),"",_xll.qlFuturesRateHelperConvexityAdjustment($V75)),_xll.qlSwapRateHelperSpread($V75))</f>
        <v/>
      </c>
      <c r="Z75" s="5" t="str">
        <f>IFERROR(_xll.qlRateHelperEarliestDate(V75,Trigger),"")</f>
        <v/>
      </c>
      <c r="AA75" s="5" t="str">
        <f>IFERROR(_xll.qlRateHelperPillarDate(V75,Trigger),"")</f>
        <v/>
      </c>
      <c r="AB75" s="73" t="e">
        <v>#N/A</v>
      </c>
    </row>
    <row r="76" spans="1:28" ht="11.25" customHeight="1" x14ac:dyDescent="0.2">
      <c r="A76" s="62" t="s">
        <v>68</v>
      </c>
      <c r="B76" s="63" t="s">
        <v>62</v>
      </c>
      <c r="C76" s="64">
        <v>2</v>
      </c>
      <c r="D76" s="125"/>
      <c r="E76" s="65" t="str">
        <f t="shared" si="9"/>
        <v>EoniaMX#0037</v>
      </c>
      <c r="F76" s="66" t="str">
        <f>IF(ISBLANK(Quote!E99),"",Quote!E99)</f>
        <v>EURONOIS25Y=#0037</v>
      </c>
      <c r="G76" s="66" t="str">
        <f>_xll.qlCompositeQuote(Currency&amp;"ON"&amp;A76&amp;B76&amp;"_Shifted",F76,BumpValue,"+",Permanent,Trigger,ObjectOverwrite)</f>
        <v>EURONOIS25Y_Shifted#0033</v>
      </c>
      <c r="H76" s="125"/>
      <c r="I76" s="67" t="str">
        <f>_xll.qlOISRateHelper(,C76,B76,IF(Sensitivity,G76,F76),$E76,,Permanent,Trigger,ObjectOverwrite)</f>
        <v>obj_002f4#0030</v>
      </c>
      <c r="K76" s="10" t="str">
        <f t="shared" si="6"/>
        <v>OIS</v>
      </c>
      <c r="L76" s="95" t="str">
        <f t="shared" si="7"/>
        <v>obj_002f1#0030</v>
      </c>
      <c r="M76" s="146" t="str">
        <f>IFERROR(_xll.qlRateHelperQuoteName(L76,Trigger),"--")</f>
        <v>EURONOIS27Y_Shifted</v>
      </c>
      <c r="N76" s="99">
        <f>IFERROR(_xll.qlRateHelperQuoteValue($L76,Trigger),"--")</f>
        <v>1.2355994780000001E-2</v>
      </c>
      <c r="O76" s="98" t="b">
        <v>1</v>
      </c>
      <c r="P76" s="95">
        <v>50</v>
      </c>
      <c r="Q76" s="95">
        <v>1</v>
      </c>
      <c r="R76" s="100">
        <f>IFERROR(_xll.qlRateHelperEarliestDate(L76,Trigger),"--")</f>
        <v>42758</v>
      </c>
      <c r="S76" s="100">
        <f>IFERROR(_xll.qlRateHelperPillarDate(L76,Trigger),"--")</f>
        <v>52621</v>
      </c>
      <c r="U76" s="4" t="str">
        <f t="shared" si="10"/>
        <v/>
      </c>
      <c r="V76" s="4" t="e">
        <v>#N/A</v>
      </c>
      <c r="W76" s="4" t="str">
        <f>IFERROR(_xll.qlRateHelperQuoteName(V76,Trigger),"")</f>
        <v/>
      </c>
      <c r="X76" s="73" t="str">
        <f>IFERROR(_xll.qlRateHelperRate(V76,Trigger),"")</f>
        <v/>
      </c>
      <c r="Y76" s="105" t="str">
        <f>IF(ISERROR(_xll.qlSwapRateHelperSpread($V76)),IF(ISERROR(_xll.qlFuturesRateHelperConvexityAdjustment($V76)),"",_xll.qlFuturesRateHelperConvexityAdjustment($V76)),_xll.qlSwapRateHelperSpread($V76))</f>
        <v/>
      </c>
      <c r="Z76" s="5" t="str">
        <f>IFERROR(_xll.qlRateHelperEarliestDate(V76,Trigger),"")</f>
        <v/>
      </c>
      <c r="AA76" s="5" t="str">
        <f>IFERROR(_xll.qlRateHelperPillarDate(V76,Trigger),"")</f>
        <v/>
      </c>
      <c r="AB76" s="73" t="e">
        <v>#N/A</v>
      </c>
    </row>
    <row r="77" spans="1:28" ht="11.25" customHeight="1" x14ac:dyDescent="0.2">
      <c r="A77" s="62" t="s">
        <v>68</v>
      </c>
      <c r="B77" s="63" t="s">
        <v>110</v>
      </c>
      <c r="C77" s="64">
        <v>2</v>
      </c>
      <c r="D77" s="125"/>
      <c r="E77" s="65" t="str">
        <f t="shared" si="9"/>
        <v>EoniaMX#0037</v>
      </c>
      <c r="F77" s="66" t="str">
        <f>IF(ISBLANK(Quote!E100),"",Quote!E100)</f>
        <v>EURONOIS26Y=#0037</v>
      </c>
      <c r="G77" s="66" t="str">
        <f>_xll.qlCompositeQuote(Currency&amp;"ON"&amp;A77&amp;B77&amp;"_Shifted",F77,BumpValue,"+",Permanent,Trigger,ObjectOverwrite)</f>
        <v>EURONOIS26Y_Shifted#0034</v>
      </c>
      <c r="H77" s="125"/>
      <c r="I77" s="67" t="str">
        <f>_xll.qlOISRateHelper(,C77,B77,IF(Sensitivity,G77,F77),$E77,,Permanent,Trigger,ObjectOverwrite)</f>
        <v>obj_00315#0029</v>
      </c>
      <c r="K77" s="10" t="str">
        <f t="shared" si="6"/>
        <v>OIS</v>
      </c>
      <c r="L77" s="95" t="str">
        <f t="shared" si="7"/>
        <v>obj_00302#0029</v>
      </c>
      <c r="M77" s="146" t="str">
        <f>IFERROR(_xll.qlRateHelperQuoteName(L77,Trigger),"--")</f>
        <v>EURONOIS28Y_Shifted</v>
      </c>
      <c r="N77" s="99">
        <f>IFERROR(_xll.qlRateHelperQuoteValue($L77,Trigger),"--")</f>
        <v>1.243693733E-2</v>
      </c>
      <c r="O77" s="98" t="b">
        <v>1</v>
      </c>
      <c r="P77" s="95">
        <v>50</v>
      </c>
      <c r="Q77" s="95">
        <v>1</v>
      </c>
      <c r="R77" s="100">
        <f>IFERROR(_xll.qlRateHelperEarliestDate(L77,Trigger),"--")</f>
        <v>42758</v>
      </c>
      <c r="S77" s="100">
        <f>IFERROR(_xll.qlRateHelperPillarDate(L77,Trigger),"--")</f>
        <v>52985</v>
      </c>
      <c r="U77" s="4" t="str">
        <f t="shared" si="10"/>
        <v/>
      </c>
      <c r="V77" s="4" t="e">
        <v>#N/A</v>
      </c>
      <c r="W77" s="4" t="str">
        <f>IFERROR(_xll.qlRateHelperQuoteName(V77,Trigger),"")</f>
        <v/>
      </c>
      <c r="X77" s="73" t="str">
        <f>IFERROR(_xll.qlRateHelperRate(V77,Trigger),"")</f>
        <v/>
      </c>
      <c r="Y77" s="105" t="str">
        <f>IF(ISERROR(_xll.qlSwapRateHelperSpread($V77)),IF(ISERROR(_xll.qlFuturesRateHelperConvexityAdjustment($V77)),"",_xll.qlFuturesRateHelperConvexityAdjustment($V77)),_xll.qlSwapRateHelperSpread($V77))</f>
        <v/>
      </c>
      <c r="Z77" s="5" t="str">
        <f>IFERROR(_xll.qlRateHelperEarliestDate(V77,Trigger),"")</f>
        <v/>
      </c>
      <c r="AA77" s="5" t="str">
        <f>IFERROR(_xll.qlRateHelperPillarDate(V77,Trigger),"")</f>
        <v/>
      </c>
      <c r="AB77" s="73" t="e">
        <v>#N/A</v>
      </c>
    </row>
    <row r="78" spans="1:28" ht="11.25" customHeight="1" x14ac:dyDescent="0.2">
      <c r="A78" s="62" t="s">
        <v>68</v>
      </c>
      <c r="B78" s="63" t="s">
        <v>63</v>
      </c>
      <c r="C78" s="64">
        <v>2</v>
      </c>
      <c r="D78" s="125"/>
      <c r="E78" s="65" t="str">
        <f t="shared" si="9"/>
        <v>EoniaMX#0037</v>
      </c>
      <c r="F78" s="66" t="str">
        <f>IF(ISBLANK(Quote!E101),"",Quote!E101)</f>
        <v>EURONOIS27Y=#0037</v>
      </c>
      <c r="G78" s="66" t="str">
        <f>_xll.qlCompositeQuote(Currency&amp;"ON"&amp;A78&amp;B78&amp;"_Shifted",F78,BumpValue,"+",Permanent,Trigger,ObjectOverwrite)</f>
        <v>EURONOIS27Y_Shifted#0033</v>
      </c>
      <c r="H78" s="125"/>
      <c r="I78" s="67" t="str">
        <f>_xll.qlOISRateHelper(,C78,B78,IF(Sensitivity,G78,F78),$E78,,Permanent,Trigger,ObjectOverwrite)</f>
        <v>obj_002f1#0030</v>
      </c>
      <c r="K78" s="10" t="str">
        <f t="shared" si="6"/>
        <v>OIS</v>
      </c>
      <c r="L78" s="95" t="str">
        <f t="shared" si="7"/>
        <v>obj_00310#0029</v>
      </c>
      <c r="M78" s="146" t="str">
        <f>IFERROR(_xll.qlRateHelperQuoteName(L78,Trigger),"--")</f>
        <v>EURONOIS29Y_Shifted</v>
      </c>
      <c r="N78" s="99">
        <f>IFERROR(_xll.qlRateHelperQuoteValue($L78,Trigger),"--")</f>
        <v>1.2511438370000001E-2</v>
      </c>
      <c r="O78" s="98" t="b">
        <v>1</v>
      </c>
      <c r="P78" s="95">
        <v>50</v>
      </c>
      <c r="Q78" s="95">
        <v>1</v>
      </c>
      <c r="R78" s="100">
        <f>IFERROR(_xll.qlRateHelperEarliestDate(L78,Trigger),"--")</f>
        <v>42758</v>
      </c>
      <c r="S78" s="100">
        <f>IFERROR(_xll.qlRateHelperPillarDate(L78,Trigger),"--")</f>
        <v>53350</v>
      </c>
      <c r="U78" s="4" t="str">
        <f t="shared" si="10"/>
        <v/>
      </c>
      <c r="V78" s="4" t="e">
        <v>#N/A</v>
      </c>
      <c r="W78" s="4" t="str">
        <f>IFERROR(_xll.qlRateHelperQuoteName(V78,Trigger),"")</f>
        <v/>
      </c>
      <c r="X78" s="73" t="str">
        <f>IFERROR(_xll.qlRateHelperRate(V78,Trigger),"")</f>
        <v/>
      </c>
      <c r="Y78" s="105" t="str">
        <f>IF(ISERROR(_xll.qlSwapRateHelperSpread($V78)),IF(ISERROR(_xll.qlFuturesRateHelperConvexityAdjustment($V78)),"",_xll.qlFuturesRateHelperConvexityAdjustment($V78)),_xll.qlSwapRateHelperSpread($V78))</f>
        <v/>
      </c>
      <c r="Z78" s="5" t="str">
        <f>IFERROR(_xll.qlRateHelperEarliestDate(V78,Trigger),"")</f>
        <v/>
      </c>
      <c r="AA78" s="5" t="str">
        <f>IFERROR(_xll.qlRateHelperPillarDate(V78,Trigger),"")</f>
        <v/>
      </c>
      <c r="AB78" s="73" t="e">
        <v>#N/A</v>
      </c>
    </row>
    <row r="79" spans="1:28" ht="11.25" customHeight="1" x14ac:dyDescent="0.2">
      <c r="A79" s="62" t="s">
        <v>68</v>
      </c>
      <c r="B79" s="63" t="s">
        <v>111</v>
      </c>
      <c r="C79" s="64">
        <v>2</v>
      </c>
      <c r="D79" s="125"/>
      <c r="E79" s="65" t="str">
        <f t="shared" si="9"/>
        <v>EoniaMX#0037</v>
      </c>
      <c r="F79" s="66" t="str">
        <f>IF(ISBLANK(Quote!E102),"",Quote!E102)</f>
        <v>EURONOIS28Y=#0037</v>
      </c>
      <c r="G79" s="66" t="str">
        <f>_xll.qlCompositeQuote(Currency&amp;"ON"&amp;A79&amp;B79&amp;"_Shifted",F79,BumpValue,"+",Permanent,Trigger,ObjectOverwrite)</f>
        <v>EURONOIS28Y_Shifted#0036</v>
      </c>
      <c r="H79" s="125"/>
      <c r="I79" s="67" t="str">
        <f>_xll.qlOISRateHelper(,C79,B79,IF(Sensitivity,G79,F79),$E79,,Permanent,Trigger,ObjectOverwrite)</f>
        <v>obj_00302#0029</v>
      </c>
      <c r="K79" s="10" t="str">
        <f t="shared" si="6"/>
        <v>OIS</v>
      </c>
      <c r="L79" s="95" t="str">
        <f t="shared" si="7"/>
        <v>obj_002f7#0030</v>
      </c>
      <c r="M79" s="146" t="str">
        <f>IFERROR(_xll.qlRateHelperQuoteName(L79,Trigger),"--")</f>
        <v>EURONOIS30Y_Shifted</v>
      </c>
      <c r="N79" s="99">
        <f>IFERROR(_xll.qlRateHelperQuoteValue($L79,Trigger),"--")</f>
        <v>1.2580000000000001E-2</v>
      </c>
      <c r="O79" s="98" t="b">
        <v>1</v>
      </c>
      <c r="P79" s="95">
        <v>50</v>
      </c>
      <c r="Q79" s="95">
        <v>1</v>
      </c>
      <c r="R79" s="100">
        <f>IFERROR(_xll.qlRateHelperEarliestDate(L79,Trigger),"--")</f>
        <v>42758</v>
      </c>
      <c r="S79" s="100">
        <f>IFERROR(_xll.qlRateHelperPillarDate(L79,Trigger),"--")</f>
        <v>53715</v>
      </c>
      <c r="U79" s="4" t="str">
        <f t="shared" si="10"/>
        <v/>
      </c>
      <c r="V79" s="4" t="e">
        <v>#N/A</v>
      </c>
      <c r="W79" s="4" t="str">
        <f>IFERROR(_xll.qlRateHelperQuoteName(V79,Trigger),"")</f>
        <v/>
      </c>
      <c r="X79" s="73" t="str">
        <f>IFERROR(_xll.qlRateHelperRate(V79,Trigger),"")</f>
        <v/>
      </c>
      <c r="Y79" s="105" t="str">
        <f>IF(ISERROR(_xll.qlSwapRateHelperSpread($V79)),IF(ISERROR(_xll.qlFuturesRateHelperConvexityAdjustment($V79)),"",_xll.qlFuturesRateHelperConvexityAdjustment($V79)),_xll.qlSwapRateHelperSpread($V79))</f>
        <v/>
      </c>
      <c r="Z79" s="5" t="str">
        <f>IFERROR(_xll.qlRateHelperEarliestDate(V79,Trigger),"")</f>
        <v/>
      </c>
      <c r="AA79" s="5" t="str">
        <f>IFERROR(_xll.qlRateHelperPillarDate(V79,Trigger),"")</f>
        <v/>
      </c>
      <c r="AB79" s="73" t="e">
        <v>#N/A</v>
      </c>
    </row>
    <row r="80" spans="1:28" ht="11.25" customHeight="1" x14ac:dyDescent="0.2">
      <c r="A80" s="62" t="s">
        <v>68</v>
      </c>
      <c r="B80" s="63" t="s">
        <v>112</v>
      </c>
      <c r="C80" s="64">
        <v>2</v>
      </c>
      <c r="D80" s="125"/>
      <c r="E80" s="65" t="str">
        <f t="shared" si="9"/>
        <v>EoniaMX#0037</v>
      </c>
      <c r="F80" s="66" t="str">
        <f>IF(ISBLANK(Quote!E103),"",Quote!E103)</f>
        <v>EURONOIS29Y=#0037</v>
      </c>
      <c r="G80" s="66" t="str">
        <f>_xll.qlCompositeQuote(Currency&amp;"ON"&amp;A80&amp;B80&amp;"_Shifted",F80,BumpValue,"+",Permanent,Trigger,ObjectOverwrite)</f>
        <v>EURONOIS29Y_Shifted#0033</v>
      </c>
      <c r="H80" s="125"/>
      <c r="I80" s="67" t="str">
        <f>_xll.qlOISRateHelper(,C80,B80,IF(Sensitivity,G80,F80),$E80,,Permanent,Trigger,ObjectOverwrite)</f>
        <v>obj_00310#0029</v>
      </c>
      <c r="K80" s="10" t="str">
        <f t="shared" si="6"/>
        <v>OIS</v>
      </c>
      <c r="L80" s="95" t="str">
        <f t="shared" si="7"/>
        <v>--</v>
      </c>
      <c r="M80" s="146" t="str">
        <f>IFERROR(_xll.qlRateHelperQuoteName(L80,Trigger),"--")</f>
        <v>--</v>
      </c>
      <c r="N80" s="99" t="str">
        <f>IFERROR(_xll.qlRateHelperQuoteValue($L80,Trigger),"--")</f>
        <v>--</v>
      </c>
      <c r="O80" s="98" t="b">
        <v>0</v>
      </c>
      <c r="P80" s="95">
        <v>50</v>
      </c>
      <c r="Q80" s="95">
        <v>1</v>
      </c>
      <c r="R80" s="100" t="str">
        <f>IFERROR(_xll.qlRateHelperEarliestDate(L80,Trigger),"--")</f>
        <v>--</v>
      </c>
      <c r="S80" s="100" t="str">
        <f>IFERROR(_xll.qlRateHelperPillarDate(L80,Trigger),"--")</f>
        <v>--</v>
      </c>
      <c r="U80" s="4" t="str">
        <f t="shared" si="10"/>
        <v/>
      </c>
      <c r="V80" s="4" t="e">
        <v>#N/A</v>
      </c>
      <c r="W80" s="4" t="str">
        <f>IFERROR(_xll.qlRateHelperQuoteName(V80,Trigger),"")</f>
        <v/>
      </c>
      <c r="X80" s="73" t="str">
        <f>IFERROR(_xll.qlRateHelperRate(V80,Trigger),"")</f>
        <v/>
      </c>
      <c r="Y80" s="105" t="str">
        <f>IF(ISERROR(_xll.qlSwapRateHelperSpread($V80)),IF(ISERROR(_xll.qlFuturesRateHelperConvexityAdjustment($V80)),"",_xll.qlFuturesRateHelperConvexityAdjustment($V80)),_xll.qlSwapRateHelperSpread($V80))</f>
        <v/>
      </c>
      <c r="Z80" s="5" t="str">
        <f>IFERROR(_xll.qlRateHelperEarliestDate(V80,Trigger),"")</f>
        <v/>
      </c>
      <c r="AA80" s="5" t="str">
        <f>IFERROR(_xll.qlRateHelperPillarDate(V80,Trigger),"")</f>
        <v/>
      </c>
      <c r="AB80" s="73" t="e">
        <v>#N/A</v>
      </c>
    </row>
    <row r="81" spans="1:28" x14ac:dyDescent="0.2">
      <c r="A81" s="62" t="s">
        <v>68</v>
      </c>
      <c r="B81" s="63" t="s">
        <v>64</v>
      </c>
      <c r="C81" s="64">
        <v>2</v>
      </c>
      <c r="D81" s="125"/>
      <c r="E81" s="65" t="str">
        <f t="shared" si="9"/>
        <v>EoniaMX#0037</v>
      </c>
      <c r="F81" s="66" t="str">
        <f>IF(ISBLANK(Quote!E104),"",Quote!E104)</f>
        <v>EURONOIS30Y=#0037</v>
      </c>
      <c r="G81" s="66" t="str">
        <f>_xll.qlCompositeQuote(Currency&amp;"ON"&amp;A81&amp;B81&amp;"_Shifted",F81,BumpValue,"+",Permanent,Trigger,ObjectOverwrite)</f>
        <v>EURONOIS30Y_Shifted#0035</v>
      </c>
      <c r="H81" s="125"/>
      <c r="I81" s="67" t="str">
        <f>_xll.qlOISRateHelper(,C81,B81,IF(Sensitivity,G81,F81),$E81,,Permanent,Trigger,ObjectOverwrite)</f>
        <v>obj_002f7#0030</v>
      </c>
      <c r="K81" s="10" t="str">
        <f t="shared" si="6"/>
        <v>OIS</v>
      </c>
      <c r="L81" s="95" t="str">
        <f t="shared" si="7"/>
        <v>--</v>
      </c>
      <c r="M81" s="146" t="str">
        <f>IFERROR(_xll.qlRateHelperQuoteName(L81,Trigger),"--")</f>
        <v>--</v>
      </c>
      <c r="N81" s="99" t="str">
        <f>IFERROR(_xll.qlRateHelperQuoteValue($L81,Trigger),"--")</f>
        <v>--</v>
      </c>
      <c r="O81" s="98" t="b">
        <v>0</v>
      </c>
      <c r="P81" s="95">
        <v>50</v>
      </c>
      <c r="Q81" s="95">
        <v>1</v>
      </c>
      <c r="R81" s="100" t="str">
        <f>IFERROR(_xll.qlRateHelperEarliestDate(L81,Trigger),"--")</f>
        <v>--</v>
      </c>
      <c r="S81" s="100" t="str">
        <f>IFERROR(_xll.qlRateHelperPillarDate(L81,Trigger),"--")</f>
        <v>--</v>
      </c>
      <c r="U81" s="4" t="str">
        <f t="shared" si="10"/>
        <v/>
      </c>
      <c r="V81" s="4" t="e">
        <v>#N/A</v>
      </c>
      <c r="W81" s="4" t="str">
        <f>IFERROR(_xll.qlRateHelperQuoteName(V81,Trigger),"")</f>
        <v/>
      </c>
      <c r="X81" s="73" t="str">
        <f>IFERROR(_xll.qlRateHelperRate(V81,Trigger),"")</f>
        <v/>
      </c>
      <c r="Y81" s="105" t="str">
        <f>IF(ISERROR(_xll.qlSwapRateHelperSpread($V81)),IF(ISERROR(_xll.qlFuturesRateHelperConvexityAdjustment($V81)),"",_xll.qlFuturesRateHelperConvexityAdjustment($V81)),_xll.qlSwapRateHelperSpread($V81))</f>
        <v/>
      </c>
      <c r="Z81" s="5" t="str">
        <f>IFERROR(_xll.qlRateHelperEarliestDate(V81,Trigger),"")</f>
        <v/>
      </c>
      <c r="AA81" s="5" t="str">
        <f>IFERROR(_xll.qlRateHelperPillarDate(V81,Trigger),"")</f>
        <v/>
      </c>
      <c r="AB81" s="73" t="e">
        <v>#N/A</v>
      </c>
    </row>
    <row r="82" spans="1:28" x14ac:dyDescent="0.2">
      <c r="A82" s="216" t="s">
        <v>68</v>
      </c>
      <c r="B82" s="284" t="s">
        <v>158</v>
      </c>
      <c r="C82" s="275"/>
      <c r="D82" s="275"/>
      <c r="E82" s="275"/>
      <c r="F82" s="335" t="str">
        <f>IF(ISBLANK(Quote!E105),"",Quote!E105)</f>
        <v/>
      </c>
      <c r="G82" s="275"/>
      <c r="H82" s="275"/>
      <c r="I82" s="275"/>
      <c r="K82" s="10" t="str">
        <f t="shared" si="6"/>
        <v>OIS</v>
      </c>
      <c r="L82" s="95" t="str">
        <f t="shared" si="7"/>
        <v>--</v>
      </c>
      <c r="M82" s="146" t="str">
        <f>IFERROR(_xll.qlRateHelperQuoteName(L82,Trigger),"--")</f>
        <v>--</v>
      </c>
      <c r="N82" s="99" t="str">
        <f>IFERROR(_xll.qlRateHelperQuoteValue($L82,Trigger),"--")</f>
        <v>--</v>
      </c>
      <c r="O82" s="98" t="b">
        <v>0</v>
      </c>
      <c r="P82" s="95">
        <v>50</v>
      </c>
      <c r="Q82" s="95">
        <v>1</v>
      </c>
      <c r="R82" s="100" t="str">
        <f>IFERROR(_xll.qlRateHelperEarliestDate(L82,Trigger),"--")</f>
        <v>--</v>
      </c>
      <c r="S82" s="100" t="str">
        <f>IFERROR(_xll.qlRateHelperPillarDate(L82,Trigger),"--")</f>
        <v>--</v>
      </c>
      <c r="U82" s="4" t="str">
        <f t="shared" si="10"/>
        <v/>
      </c>
      <c r="V82" s="4" t="e">
        <v>#N/A</v>
      </c>
      <c r="W82" s="4" t="str">
        <f>IFERROR(_xll.qlRateHelperQuoteName(V82,Trigger),"")</f>
        <v/>
      </c>
      <c r="X82" s="73" t="str">
        <f>IFERROR(_xll.qlRateHelperRate(V82,Trigger),"")</f>
        <v/>
      </c>
      <c r="Y82" s="105" t="str">
        <f>IF(ISERROR(_xll.qlSwapRateHelperSpread($V82)),IF(ISERROR(_xll.qlFuturesRateHelperConvexityAdjustment($V82)),"",_xll.qlFuturesRateHelperConvexityAdjustment($V82)),_xll.qlSwapRateHelperSpread($V82))</f>
        <v/>
      </c>
      <c r="Z82" s="5" t="str">
        <f>IFERROR(_xll.qlRateHelperEarliestDate(V82,Trigger),"")</f>
        <v/>
      </c>
      <c r="AA82" s="5" t="str">
        <f>IFERROR(_xll.qlRateHelperPillarDate(V82,Trigger),"")</f>
        <v/>
      </c>
      <c r="AB82" s="73" t="e">
        <v>#N/A</v>
      </c>
    </row>
    <row r="83" spans="1:28" x14ac:dyDescent="0.2">
      <c r="A83" s="62" t="s">
        <v>68</v>
      </c>
      <c r="B83" s="63" t="s">
        <v>159</v>
      </c>
      <c r="C83" s="125"/>
      <c r="D83" s="125"/>
      <c r="E83" s="125"/>
      <c r="F83" s="66" t="str">
        <f>IF(ISBLANK(Quote!E106),"",Quote!E106)</f>
        <v/>
      </c>
      <c r="G83" s="125"/>
      <c r="H83" s="125"/>
      <c r="I83" s="125"/>
      <c r="K83" s="10" t="str">
        <f t="shared" si="6"/>
        <v>OIS</v>
      </c>
      <c r="L83" s="95" t="str">
        <f t="shared" si="7"/>
        <v>--</v>
      </c>
      <c r="M83" s="146" t="str">
        <f>IFERROR(_xll.qlRateHelperQuoteName(L83,Trigger),"--")</f>
        <v>--</v>
      </c>
      <c r="N83" s="99" t="str">
        <f>IFERROR(_xll.qlRateHelperQuoteValue($L83,Trigger),"--")</f>
        <v>--</v>
      </c>
      <c r="O83" s="98" t="b">
        <v>0</v>
      </c>
      <c r="P83" s="95">
        <v>50</v>
      </c>
      <c r="Q83" s="95">
        <v>1</v>
      </c>
      <c r="R83" s="100" t="str">
        <f>IFERROR(_xll.qlRateHelperEarliestDate(L83,Trigger),"--")</f>
        <v>--</v>
      </c>
      <c r="S83" s="100" t="str">
        <f>IFERROR(_xll.qlRateHelperPillarDate(L83,Trigger),"--")</f>
        <v>--</v>
      </c>
      <c r="U83" s="4" t="str">
        <f t="shared" si="10"/>
        <v/>
      </c>
      <c r="V83" s="4" t="e">
        <v>#N/A</v>
      </c>
      <c r="W83" s="4" t="str">
        <f>IFERROR(_xll.qlRateHelperQuoteName(V83,Trigger),"")</f>
        <v/>
      </c>
      <c r="X83" s="73" t="str">
        <f>IFERROR(_xll.qlRateHelperRate(V83,Trigger),"")</f>
        <v/>
      </c>
      <c r="Y83" s="105" t="str">
        <f>IF(ISERROR(_xll.qlSwapRateHelperSpread($V83)),IF(ISERROR(_xll.qlFuturesRateHelperConvexityAdjustment($V83)),"",_xll.qlFuturesRateHelperConvexityAdjustment($V83)),_xll.qlSwapRateHelperSpread($V83))</f>
        <v/>
      </c>
      <c r="Z83" s="5" t="str">
        <f>IFERROR(_xll.qlRateHelperEarliestDate(V83,Trigger),"")</f>
        <v/>
      </c>
      <c r="AA83" s="5" t="str">
        <f>IFERROR(_xll.qlRateHelperPillarDate(V83,Trigger),"")</f>
        <v/>
      </c>
      <c r="AB83" s="73" t="e">
        <v>#N/A</v>
      </c>
    </row>
    <row r="84" spans="1:28" x14ac:dyDescent="0.2">
      <c r="A84" s="62" t="s">
        <v>68</v>
      </c>
      <c r="B84" s="63" t="s">
        <v>160</v>
      </c>
      <c r="C84" s="125"/>
      <c r="D84" s="125"/>
      <c r="E84" s="125"/>
      <c r="F84" s="66" t="str">
        <f>IF(ISBLANK(Quote!E107),"",Quote!E107)</f>
        <v/>
      </c>
      <c r="G84" s="125"/>
      <c r="H84" s="125"/>
      <c r="I84" s="125"/>
      <c r="K84" s="10" t="str">
        <f t="shared" si="6"/>
        <v>OIS</v>
      </c>
      <c r="L84" s="95" t="str">
        <f t="shared" si="7"/>
        <v>obj_002f6#0030</v>
      </c>
      <c r="M84" s="146" t="str">
        <f>IFERROR(_xll.qlRateHelperQuoteName(L84,Trigger),"--")</f>
        <v>EURONOIS35Y_Shifted</v>
      </c>
      <c r="N84" s="99">
        <f>IFERROR(_xll.qlRateHelperQuoteValue($L84,Trigger),"--")</f>
        <v>1.283808939E-2</v>
      </c>
      <c r="O84" s="98" t="b">
        <v>1</v>
      </c>
      <c r="P84" s="95">
        <v>50</v>
      </c>
      <c r="Q84" s="95">
        <v>1</v>
      </c>
      <c r="R84" s="100">
        <f>IFERROR(_xll.qlRateHelperEarliestDate(L84,Trigger),"--")</f>
        <v>42758</v>
      </c>
      <c r="S84" s="100">
        <f>IFERROR(_xll.qlRateHelperPillarDate(L84,Trigger),"--")</f>
        <v>55541</v>
      </c>
      <c r="U84" s="4" t="str">
        <f t="shared" si="10"/>
        <v/>
      </c>
      <c r="V84" s="4" t="e">
        <v>#N/A</v>
      </c>
      <c r="W84" s="4" t="str">
        <f>IFERROR(_xll.qlRateHelperQuoteName(V84,Trigger),"")</f>
        <v/>
      </c>
      <c r="X84" s="73" t="str">
        <f>IFERROR(_xll.qlRateHelperRate(V84,Trigger),"")</f>
        <v/>
      </c>
      <c r="Y84" s="105" t="str">
        <f>IF(ISERROR(_xll.qlSwapRateHelperSpread($V84)),IF(ISERROR(_xll.qlFuturesRateHelperConvexityAdjustment($V84)),"",_xll.qlFuturesRateHelperConvexityAdjustment($V84)),_xll.qlSwapRateHelperSpread($V84))</f>
        <v/>
      </c>
      <c r="Z84" s="5" t="str">
        <f>IFERROR(_xll.qlRateHelperEarliestDate(V84,Trigger),"")</f>
        <v/>
      </c>
      <c r="AA84" s="5" t="str">
        <f>IFERROR(_xll.qlRateHelperPillarDate(V84,Trigger),"")</f>
        <v/>
      </c>
      <c r="AB84" s="73" t="e">
        <v>#N/A</v>
      </c>
    </row>
    <row r="85" spans="1:28" x14ac:dyDescent="0.2">
      <c r="A85" s="221" t="s">
        <v>68</v>
      </c>
      <c r="B85" s="280" t="s">
        <v>161</v>
      </c>
      <c r="C85" s="278"/>
      <c r="D85" s="278"/>
      <c r="E85" s="278"/>
      <c r="F85" s="282" t="str">
        <f>IF(ISBLANK(Quote!E108),"",Quote!E108)</f>
        <v/>
      </c>
      <c r="G85" s="278"/>
      <c r="H85" s="278"/>
      <c r="I85" s="278"/>
      <c r="K85" s="10" t="str">
        <f t="shared" si="6"/>
        <v>OIS</v>
      </c>
      <c r="L85" s="95" t="str">
        <f t="shared" si="7"/>
        <v>--</v>
      </c>
      <c r="M85" s="146" t="str">
        <f>IFERROR(_xll.qlRateHelperQuoteName(L85,Trigger),"--")</f>
        <v>--</v>
      </c>
      <c r="N85" s="99" t="str">
        <f>IFERROR(_xll.qlRateHelperQuoteValue($L85,Trigger),"--")</f>
        <v>--</v>
      </c>
      <c r="O85" s="98" t="b">
        <v>0</v>
      </c>
      <c r="P85" s="95">
        <v>50</v>
      </c>
      <c r="Q85" s="95">
        <v>1</v>
      </c>
      <c r="R85" s="100" t="str">
        <f>IFERROR(_xll.qlRateHelperEarliestDate(L85,Trigger),"--")</f>
        <v>--</v>
      </c>
      <c r="S85" s="100" t="str">
        <f>IFERROR(_xll.qlRateHelperPillarDate(L85,Trigger),"--")</f>
        <v>--</v>
      </c>
      <c r="U85" s="4" t="str">
        <f t="shared" si="10"/>
        <v/>
      </c>
      <c r="V85" s="4" t="e">
        <v>#N/A</v>
      </c>
      <c r="W85" s="4" t="str">
        <f>IFERROR(_xll.qlRateHelperQuoteName(V85,Trigger),"")</f>
        <v/>
      </c>
      <c r="X85" s="73" t="str">
        <f>IFERROR(_xll.qlRateHelperRate(V85,Trigger),"")</f>
        <v/>
      </c>
      <c r="Y85" s="105" t="str">
        <f>IF(ISERROR(_xll.qlSwapRateHelperSpread($V85)),IF(ISERROR(_xll.qlFuturesRateHelperConvexityAdjustment($V85)),"",_xll.qlFuturesRateHelperConvexityAdjustment($V85)),_xll.qlSwapRateHelperSpread($V85))</f>
        <v/>
      </c>
      <c r="Z85" s="5" t="str">
        <f>IFERROR(_xll.qlRateHelperEarliestDate(V85,Trigger),"")</f>
        <v/>
      </c>
      <c r="AA85" s="5" t="str">
        <f>IFERROR(_xll.qlRateHelperPillarDate(V85,Trigger),"")</f>
        <v/>
      </c>
      <c r="AB85" s="73" t="e">
        <v>#N/A</v>
      </c>
    </row>
    <row r="86" spans="1:28" x14ac:dyDescent="0.2">
      <c r="A86" s="62" t="s">
        <v>68</v>
      </c>
      <c r="B86" s="63" t="s">
        <v>65</v>
      </c>
      <c r="C86" s="64">
        <v>2</v>
      </c>
      <c r="D86" s="125"/>
      <c r="E86" s="65" t="str">
        <f t="shared" si="9"/>
        <v>EoniaMX#0037</v>
      </c>
      <c r="F86" s="66" t="str">
        <f>IF(ISBLANK(Quote!E109),"",Quote!E109)</f>
        <v>EURONOIS35Y=#0037</v>
      </c>
      <c r="G86" s="66" t="str">
        <f>_xll.qlCompositeQuote(Currency&amp;"ON"&amp;A86&amp;B86&amp;"_Shifted",F86,BumpValue,"+",Permanent,Trigger,ObjectOverwrite)</f>
        <v>EURONOIS35Y_Shifted#0035</v>
      </c>
      <c r="H86" s="125"/>
      <c r="I86" s="67" t="str">
        <f>_xll.qlOISRateHelper(,C86,B86,IF(Sensitivity,G86,F86),$E86,,Permanent,Trigger,ObjectOverwrite)</f>
        <v>obj_002f6#0030</v>
      </c>
      <c r="K86" s="10" t="str">
        <f t="shared" ref="K86:K91" si="11">A88</f>
        <v>OIS</v>
      </c>
      <c r="L86" s="95" t="str">
        <f t="shared" ref="L86:L91" si="12">IF(ISBLANK(I88),"--",I88)</f>
        <v>--</v>
      </c>
      <c r="M86" s="146" t="str">
        <f>IFERROR(_xll.qlRateHelperQuoteName(L86,Trigger),"--")</f>
        <v>--</v>
      </c>
      <c r="N86" s="99" t="str">
        <f>IFERROR(_xll.qlRateHelperQuoteValue($L86,Trigger),"--")</f>
        <v>--</v>
      </c>
      <c r="O86" s="98" t="b">
        <v>0</v>
      </c>
      <c r="P86" s="95">
        <v>50</v>
      </c>
      <c r="Q86" s="95">
        <v>1</v>
      </c>
      <c r="R86" s="100" t="str">
        <f>IFERROR(_xll.qlRateHelperEarliestDate(L86,Trigger),"--")</f>
        <v>--</v>
      </c>
      <c r="S86" s="100" t="str">
        <f>IFERROR(_xll.qlRateHelperPillarDate(L86,Trigger),"--")</f>
        <v>--</v>
      </c>
      <c r="U86" s="4" t="str">
        <f t="shared" si="10"/>
        <v/>
      </c>
      <c r="V86" s="4" t="e">
        <v>#N/A</v>
      </c>
      <c r="W86" s="4" t="str">
        <f>IFERROR(_xll.qlRateHelperQuoteName(V86,Trigger),"")</f>
        <v/>
      </c>
      <c r="X86" s="73" t="str">
        <f>IFERROR(_xll.qlRateHelperRate(V86,Trigger),"")</f>
        <v/>
      </c>
      <c r="Y86" s="105" t="str">
        <f>IF(ISERROR(_xll.qlSwapRateHelperSpread($V86)),IF(ISERROR(_xll.qlFuturesRateHelperConvexityAdjustment($V86)),"",_xll.qlFuturesRateHelperConvexityAdjustment($V86)),_xll.qlSwapRateHelperSpread($V86))</f>
        <v/>
      </c>
      <c r="Z86" s="5" t="str">
        <f>IFERROR(_xll.qlRateHelperEarliestDate(V86,Trigger),"")</f>
        <v/>
      </c>
      <c r="AA86" s="5" t="str">
        <f>IFERROR(_xll.qlRateHelperPillarDate(V86,Trigger),"")</f>
        <v/>
      </c>
      <c r="AB86" s="73" t="e">
        <v>#N/A</v>
      </c>
    </row>
    <row r="87" spans="1:28" x14ac:dyDescent="0.2">
      <c r="A87" s="62" t="s">
        <v>68</v>
      </c>
      <c r="B87" s="63" t="s">
        <v>162</v>
      </c>
      <c r="C87" s="275"/>
      <c r="D87" s="275"/>
      <c r="E87" s="275"/>
      <c r="F87" s="335" t="str">
        <f>IF(ISBLANK(Quote!E110),"",Quote!E110)</f>
        <v/>
      </c>
      <c r="G87" s="275"/>
      <c r="H87" s="275"/>
      <c r="I87" s="275"/>
      <c r="K87" s="10" t="str">
        <f t="shared" si="11"/>
        <v>OIS</v>
      </c>
      <c r="L87" s="95" t="str">
        <f t="shared" si="12"/>
        <v>--</v>
      </c>
      <c r="M87" s="146" t="str">
        <f>IFERROR(_xll.qlRateHelperQuoteName(L87,Trigger),"--")</f>
        <v>--</v>
      </c>
      <c r="N87" s="99" t="str">
        <f>IFERROR(_xll.qlRateHelperQuoteValue($L87,Trigger),"--")</f>
        <v>--</v>
      </c>
      <c r="O87" s="98" t="b">
        <v>0</v>
      </c>
      <c r="P87" s="95">
        <v>50</v>
      </c>
      <c r="Q87" s="95">
        <v>1</v>
      </c>
      <c r="R87" s="100" t="str">
        <f>IFERROR(_xll.qlRateHelperEarliestDate(L87,Trigger),"--")</f>
        <v>--</v>
      </c>
      <c r="S87" s="100" t="str">
        <f>IFERROR(_xll.qlRateHelperPillarDate(L87,Trigger),"--")</f>
        <v>--</v>
      </c>
      <c r="U87" s="4" t="str">
        <f t="shared" si="10"/>
        <v/>
      </c>
      <c r="V87" s="4" t="e">
        <v>#N/A</v>
      </c>
      <c r="W87" s="4" t="str">
        <f>IFERROR(_xll.qlRateHelperQuoteName(V87,Trigger),"")</f>
        <v/>
      </c>
      <c r="X87" s="73" t="str">
        <f>IFERROR(_xll.qlRateHelperRate(V87,Trigger),"")</f>
        <v/>
      </c>
      <c r="Y87" s="105" t="str">
        <f>IF(ISERROR(_xll.qlSwapRateHelperSpread($V87)),IF(ISERROR(_xll.qlFuturesRateHelperConvexityAdjustment($V87)),"",_xll.qlFuturesRateHelperConvexityAdjustment($V87)),_xll.qlSwapRateHelperSpread($V87))</f>
        <v/>
      </c>
      <c r="Z87" s="5" t="str">
        <f>IFERROR(_xll.qlRateHelperEarliestDate(V87,Trigger),"")</f>
        <v/>
      </c>
      <c r="AA87" s="5" t="str">
        <f>IFERROR(_xll.qlRateHelperPillarDate(V87,Trigger),"")</f>
        <v/>
      </c>
      <c r="AB87" s="73" t="e">
        <v>#N/A</v>
      </c>
    </row>
    <row r="88" spans="1:28" x14ac:dyDescent="0.2">
      <c r="A88" s="62" t="s">
        <v>68</v>
      </c>
      <c r="B88" s="63" t="s">
        <v>163</v>
      </c>
      <c r="C88" s="125"/>
      <c r="D88" s="125"/>
      <c r="E88" s="125"/>
      <c r="F88" s="66" t="str">
        <f>IF(ISBLANK(Quote!E111),"",Quote!E111)</f>
        <v/>
      </c>
      <c r="G88" s="125"/>
      <c r="H88" s="125"/>
      <c r="I88" s="125"/>
      <c r="K88" s="10" t="str">
        <f t="shared" si="11"/>
        <v>OIS</v>
      </c>
      <c r="L88" s="95" t="str">
        <f t="shared" si="12"/>
        <v>--</v>
      </c>
      <c r="M88" s="146" t="str">
        <f>IFERROR(_xll.qlRateHelperQuoteName(L88,Trigger),"--")</f>
        <v>--</v>
      </c>
      <c r="N88" s="99" t="str">
        <f>IFERROR(_xll.qlRateHelperQuoteValue($L88,Trigger),"--")</f>
        <v>--</v>
      </c>
      <c r="O88" s="98" t="b">
        <v>0</v>
      </c>
      <c r="P88" s="95">
        <v>50</v>
      </c>
      <c r="Q88" s="95">
        <v>1</v>
      </c>
      <c r="R88" s="100" t="str">
        <f>IFERROR(_xll.qlRateHelperEarliestDate(L88,Trigger),"--")</f>
        <v>--</v>
      </c>
      <c r="S88" s="100" t="str">
        <f>IFERROR(_xll.qlRateHelperPillarDate(L88,Trigger),"--")</f>
        <v>--</v>
      </c>
      <c r="U88" s="4" t="str">
        <f t="shared" si="10"/>
        <v/>
      </c>
      <c r="V88" s="4" t="e">
        <v>#N/A</v>
      </c>
      <c r="W88" s="4" t="str">
        <f>IFERROR(_xll.qlRateHelperQuoteName(V88,Trigger),"")</f>
        <v/>
      </c>
      <c r="X88" s="73" t="str">
        <f>IFERROR(_xll.qlRateHelperRate(V88,Trigger),"")</f>
        <v/>
      </c>
      <c r="Y88" s="105" t="str">
        <f>IF(ISERROR(_xll.qlSwapRateHelperSpread($V88)),IF(ISERROR(_xll.qlFuturesRateHelperConvexityAdjustment($V88)),"",_xll.qlFuturesRateHelperConvexityAdjustment($V88)),_xll.qlSwapRateHelperSpread($V88))</f>
        <v/>
      </c>
      <c r="Z88" s="5" t="str">
        <f>IFERROR(_xll.qlRateHelperEarliestDate(V88,Trigger),"")</f>
        <v/>
      </c>
      <c r="AA88" s="5" t="str">
        <f>IFERROR(_xll.qlRateHelperPillarDate(V88,Trigger),"")</f>
        <v/>
      </c>
      <c r="AB88" s="73" t="e">
        <v>#N/A</v>
      </c>
    </row>
    <row r="89" spans="1:28" x14ac:dyDescent="0.2">
      <c r="A89" s="62" t="s">
        <v>68</v>
      </c>
      <c r="B89" s="63" t="s">
        <v>164</v>
      </c>
      <c r="C89" s="125"/>
      <c r="D89" s="125"/>
      <c r="E89" s="125"/>
      <c r="F89" s="66" t="str">
        <f>IF(ISBLANK(Quote!E112),"",Quote!E112)</f>
        <v/>
      </c>
      <c r="G89" s="125"/>
      <c r="H89" s="125"/>
      <c r="I89" s="125"/>
      <c r="K89" s="10" t="str">
        <f t="shared" si="11"/>
        <v>OIS</v>
      </c>
      <c r="L89" s="95" t="str">
        <f t="shared" si="12"/>
        <v>obj_002fc#0030</v>
      </c>
      <c r="M89" s="146" t="str">
        <f>IFERROR(_xll.qlRateHelperQuoteName(L89,Trigger),"--")</f>
        <v>EURONOIS40Y_Shifted</v>
      </c>
      <c r="N89" s="99">
        <f>IFERROR(_xll.qlRateHelperQuoteValue($L89,Trigger),"--")</f>
        <v>1.2929999999999999E-2</v>
      </c>
      <c r="O89" s="98" t="b">
        <v>1</v>
      </c>
      <c r="P89" s="95">
        <v>50</v>
      </c>
      <c r="Q89" s="95">
        <v>1</v>
      </c>
      <c r="R89" s="100">
        <f>IFERROR(_xll.qlRateHelperEarliestDate(L89,Trigger),"--")</f>
        <v>42758</v>
      </c>
      <c r="S89" s="100">
        <f>IFERROR(_xll.qlRateHelperPillarDate(L89,Trigger),"--")</f>
        <v>57368</v>
      </c>
      <c r="U89" s="4" t="str">
        <f t="shared" si="10"/>
        <v/>
      </c>
      <c r="V89" s="4" t="e">
        <v>#N/A</v>
      </c>
      <c r="W89" s="4" t="str">
        <f>IFERROR(_xll.qlRateHelperQuoteName(V89,Trigger),"")</f>
        <v/>
      </c>
      <c r="X89" s="73" t="str">
        <f>IFERROR(_xll.qlRateHelperRate(V89,Trigger),"")</f>
        <v/>
      </c>
      <c r="Y89" s="105" t="str">
        <f>IF(ISERROR(_xll.qlSwapRateHelperSpread($V89)),IF(ISERROR(_xll.qlFuturesRateHelperConvexityAdjustment($V89)),"",_xll.qlFuturesRateHelperConvexityAdjustment($V89)),_xll.qlSwapRateHelperSpread($V89))</f>
        <v/>
      </c>
      <c r="Z89" s="5" t="str">
        <f>IFERROR(_xll.qlRateHelperEarliestDate(V89,Trigger),"")</f>
        <v/>
      </c>
      <c r="AA89" s="5" t="str">
        <f>IFERROR(_xll.qlRateHelperPillarDate(V89,Trigger),"")</f>
        <v/>
      </c>
      <c r="AB89" s="73" t="e">
        <v>#N/A</v>
      </c>
    </row>
    <row r="90" spans="1:28" x14ac:dyDescent="0.2">
      <c r="A90" s="62" t="s">
        <v>68</v>
      </c>
      <c r="B90" s="63" t="s">
        <v>165</v>
      </c>
      <c r="C90" s="278"/>
      <c r="D90" s="278"/>
      <c r="E90" s="278"/>
      <c r="F90" s="282" t="str">
        <f>IF(ISBLANK(Quote!E113),"",Quote!E113)</f>
        <v/>
      </c>
      <c r="G90" s="278"/>
      <c r="H90" s="278"/>
      <c r="I90" s="278"/>
      <c r="K90" s="10" t="str">
        <f t="shared" si="11"/>
        <v>OIS</v>
      </c>
      <c r="L90" s="95" t="str">
        <f t="shared" si="12"/>
        <v>obj_002f9#0030</v>
      </c>
      <c r="M90" s="146" t="str">
        <f>IFERROR(_xll.qlRateHelperQuoteName(L90,Trigger),"--")</f>
        <v>EURONOIS50Y_Shifted</v>
      </c>
      <c r="N90" s="99">
        <f>IFERROR(_xll.qlRateHelperQuoteValue($L90,Trigger),"--")</f>
        <v>1.2690000000000002E-2</v>
      </c>
      <c r="O90" s="98" t="b">
        <v>1</v>
      </c>
      <c r="P90" s="95">
        <v>50</v>
      </c>
      <c r="Q90" s="95">
        <v>1</v>
      </c>
      <c r="R90" s="100">
        <f>IFERROR(_xll.qlRateHelperEarliestDate(L90,Trigger),"--")</f>
        <v>42758</v>
      </c>
      <c r="S90" s="100">
        <f>IFERROR(_xll.qlRateHelperPillarDate(L90,Trigger),"--")</f>
        <v>61021</v>
      </c>
      <c r="U90" s="4" t="str">
        <f t="shared" si="10"/>
        <v/>
      </c>
      <c r="V90" s="4" t="e">
        <v>#N/A</v>
      </c>
      <c r="W90" s="4" t="str">
        <f>IFERROR(_xll.qlRateHelperQuoteName(V90,Trigger),"")</f>
        <v/>
      </c>
      <c r="X90" s="73" t="str">
        <f>IFERROR(_xll.qlRateHelperRate(V90,Trigger),"")</f>
        <v/>
      </c>
      <c r="Y90" s="105" t="str">
        <f>IF(ISERROR(_xll.qlSwapRateHelperSpread($V90)),IF(ISERROR(_xll.qlFuturesRateHelperConvexityAdjustment($V90)),"",_xll.qlFuturesRateHelperConvexityAdjustment($V90)),_xll.qlSwapRateHelperSpread($V90))</f>
        <v/>
      </c>
      <c r="Z90" s="5" t="str">
        <f>IFERROR(_xll.qlRateHelperEarliestDate(V90,Trigger),"")</f>
        <v/>
      </c>
      <c r="AA90" s="5" t="str">
        <f>IFERROR(_xll.qlRateHelperPillarDate(V90,Trigger),"")</f>
        <v/>
      </c>
      <c r="AB90" s="73" t="e">
        <v>#N/A</v>
      </c>
    </row>
    <row r="91" spans="1:28" x14ac:dyDescent="0.2">
      <c r="A91" s="62" t="s">
        <v>68</v>
      </c>
      <c r="B91" s="63" t="s">
        <v>66</v>
      </c>
      <c r="C91" s="64">
        <v>2</v>
      </c>
      <c r="D91" s="125"/>
      <c r="E91" s="65" t="str">
        <f t="shared" si="9"/>
        <v>EoniaMX#0037</v>
      </c>
      <c r="F91" s="66" t="str">
        <f>IF(ISBLANK(Quote!E114),"",Quote!E114)</f>
        <v>EURONOIS40Y=#0037</v>
      </c>
      <c r="G91" s="66" t="str">
        <f>_xll.qlCompositeQuote(Currency&amp;"ON"&amp;A91&amp;B91&amp;"_Shifted",F91,BumpValue,"+",Permanent,Trigger,ObjectOverwrite)</f>
        <v>EURONOIS40Y_Shifted#0033</v>
      </c>
      <c r="H91" s="125"/>
      <c r="I91" s="67" t="str">
        <f>_xll.qlOISRateHelper(,C91,B91,IF(Sensitivity,G91,F91),$E91,,Permanent,Trigger,ObjectOverwrite)</f>
        <v>obj_002fc#0030</v>
      </c>
      <c r="K91" s="11" t="str">
        <f t="shared" si="11"/>
        <v>OIS</v>
      </c>
      <c r="L91" s="96" t="str">
        <f t="shared" si="12"/>
        <v>obj_00306#0029</v>
      </c>
      <c r="M91" s="147" t="str">
        <f>IFERROR(_xll.qlRateHelperQuoteName(L91,Trigger),"--")</f>
        <v>EURONOIS60Y_Shifted</v>
      </c>
      <c r="N91" s="102">
        <f>IFERROR(_xll.qlRateHelperQuoteValue($L91,Trigger),"--")</f>
        <v>1.244E-2</v>
      </c>
      <c r="O91" s="101" t="b">
        <v>1</v>
      </c>
      <c r="P91" s="96">
        <v>50</v>
      </c>
      <c r="Q91" s="96">
        <v>1</v>
      </c>
      <c r="R91" s="103">
        <f>IFERROR(_xll.qlRateHelperEarliestDate(L91,Trigger),"--")</f>
        <v>42758</v>
      </c>
      <c r="S91" s="103">
        <f>IFERROR(_xll.qlRateHelperPillarDate(L91,Trigger),"--")</f>
        <v>64675</v>
      </c>
      <c r="U91" s="6" t="str">
        <f t="shared" si="10"/>
        <v/>
      </c>
      <c r="V91" s="6" t="e">
        <v>#N/A</v>
      </c>
      <c r="W91" s="6" t="str">
        <f>IFERROR(_xll.qlRateHelperQuoteName(V91,Trigger),"")</f>
        <v/>
      </c>
      <c r="X91" s="80" t="str">
        <f>IFERROR(_xll.qlRateHelperRate(V91,Trigger),"")</f>
        <v/>
      </c>
      <c r="Y91" s="106" t="str">
        <f>IF(ISERROR(_xll.qlSwapRateHelperSpread($V91)),IF(ISERROR(_xll.qlFuturesRateHelperConvexityAdjustment($V91)),"",_xll.qlFuturesRateHelperConvexityAdjustment($V91)),_xll.qlSwapRateHelperSpread($V91))</f>
        <v/>
      </c>
      <c r="Z91" s="12" t="str">
        <f>IFERROR(_xll.qlRateHelperEarliestDate(V91,Trigger),"")</f>
        <v/>
      </c>
      <c r="AA91" s="12" t="str">
        <f>IFERROR(_xll.qlRateHelperPillarDate(V91,Trigger),"")</f>
        <v/>
      </c>
      <c r="AB91" s="80" t="e">
        <v>#N/A</v>
      </c>
    </row>
    <row r="92" spans="1:28" x14ac:dyDescent="0.2">
      <c r="A92" s="62" t="s">
        <v>68</v>
      </c>
      <c r="B92" s="63" t="s">
        <v>67</v>
      </c>
      <c r="C92" s="64">
        <v>2</v>
      </c>
      <c r="D92" s="125"/>
      <c r="E92" s="65" t="str">
        <f t="shared" si="9"/>
        <v>EoniaMX#0037</v>
      </c>
      <c r="F92" s="66" t="str">
        <f>IF(ISBLANK(Quote!E115),"",Quote!E115)</f>
        <v>EURONOIS50Y=#0037</v>
      </c>
      <c r="G92" s="66" t="str">
        <f>_xll.qlCompositeQuote(Currency&amp;"ON"&amp;A92&amp;B92&amp;"_Shifted",F92,BumpValue,"+",Permanent,Trigger,ObjectOverwrite)</f>
        <v>EURONOIS50Y_Shifted#0036</v>
      </c>
      <c r="H92" s="125"/>
      <c r="I92" s="67" t="str">
        <f>_xll.qlOISRateHelper(,C92,B92,IF(Sensitivity,G92,F92),$E92,,Permanent,Trigger,ObjectOverwrite)</f>
        <v>obj_002f9#0030</v>
      </c>
    </row>
    <row r="93" spans="1:28" x14ac:dyDescent="0.2">
      <c r="A93" s="1" t="s">
        <v>68</v>
      </c>
      <c r="B93" s="8" t="s">
        <v>113</v>
      </c>
      <c r="C93" s="7">
        <v>2</v>
      </c>
      <c r="D93" s="126"/>
      <c r="E93" s="9" t="str">
        <f t="shared" si="9"/>
        <v>EoniaMX#0037</v>
      </c>
      <c r="F93" s="2" t="str">
        <f>IF(ISBLANK(Quote!E116),"",Quote!E116)</f>
        <v>EURONOIS60Y=#0037</v>
      </c>
      <c r="G93" s="2" t="str">
        <f>_xll.qlCompositeQuote(Currency&amp;"ON"&amp;A93&amp;B93&amp;"_Shifted",F93,BumpValue,"+",Permanent,Trigger,ObjectOverwrite)</f>
        <v>EURONOIS60Y_Shifted#0033</v>
      </c>
      <c r="H93" s="126"/>
      <c r="I93" s="3" t="str">
        <f>_xll.qlOISRateHelper(,C93,B93,IF(Sensitivity,G93,F93),$E93,,Permanent,Trigger,ObjectOverwrite)</f>
        <v>obj_00306#0029</v>
      </c>
    </row>
  </sheetData>
  <dataValidations count="2">
    <dataValidation type="list" allowBlank="1" showInputMessage="1" showErrorMessage="1" sqref="AI6">
      <formula1>"AllDepos,DeposBeforeFirstFuturesStartDate,DeposBeforeFirstFuturesStartDatePlusOne,DeposBeforeFirstFuturesExpiryDate"</formula1>
    </dataValidation>
    <dataValidation type="list" allowBlank="1" showInputMessage="1" showErrorMessage="1" sqref="AI8">
      <formula1>"true,false"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131"/>
  <sheetViews>
    <sheetView showGridLines="0" topLeftCell="L1" zoomScaleNormal="100" workbookViewId="0">
      <selection activeCell="Q122" sqref="Q122"/>
    </sheetView>
  </sheetViews>
  <sheetFormatPr defaultRowHeight="11.25" outlineLevelCol="1" x14ac:dyDescent="0.2"/>
  <cols>
    <col min="1" max="1" width="6" style="49" hidden="1" customWidth="1" outlineLevel="1"/>
    <col min="2" max="2" width="6" style="54" hidden="1" customWidth="1" outlineLevel="1"/>
    <col min="3" max="3" width="6.7109375" style="53" hidden="1" customWidth="1" outlineLevel="1"/>
    <col min="4" max="4" width="7" style="53" hidden="1" customWidth="1" outlineLevel="1"/>
    <col min="5" max="5" width="19.28515625" style="53" hidden="1" customWidth="1" outlineLevel="1"/>
    <col min="6" max="6" width="20.28515625" style="53" hidden="1" customWidth="1" outlineLevel="1"/>
    <col min="7" max="7" width="17.28515625" style="53" hidden="1" customWidth="1" outlineLevel="1"/>
    <col min="8" max="8" width="22.42578125" style="55" hidden="1" customWidth="1" outlineLevel="1"/>
    <col min="9" max="9" width="24.42578125" style="55" hidden="1" customWidth="1" outlineLevel="1"/>
    <col min="10" max="10" width="22.42578125" style="49" hidden="1" customWidth="1" outlineLevel="1"/>
    <col min="11" max="11" width="15.140625" style="49" hidden="1" customWidth="1" outlineLevel="1"/>
    <col min="12" max="12" width="2.7109375" style="49" customWidth="1" collapsed="1"/>
    <col min="13" max="13" width="6" style="49" customWidth="1" outlineLevel="1"/>
    <col min="14" max="14" width="15.140625" style="104" customWidth="1" outlineLevel="1"/>
    <col min="15" max="15" width="21.42578125" style="104" customWidth="1" outlineLevel="1"/>
    <col min="16" max="16" width="9.7109375" style="104" customWidth="1" outlineLevel="1"/>
    <col min="17" max="17" width="7.85546875" style="104" customWidth="1" outlineLevel="1"/>
    <col min="18" max="18" width="9" style="104" customWidth="1" outlineLevel="1"/>
    <col min="19" max="19" width="5.85546875" style="104" customWidth="1" outlineLevel="1"/>
    <col min="20" max="21" width="10.7109375" style="104" customWidth="1" outlineLevel="1"/>
    <col min="22" max="22" width="2.7109375" style="51" customWidth="1" outlineLevel="1"/>
    <col min="23" max="23" width="6" style="49" customWidth="1"/>
    <col min="24" max="24" width="10.140625" style="49" hidden="1" customWidth="1" outlineLevel="1"/>
    <col min="25" max="25" width="24.7109375" style="49" customWidth="1" collapsed="1"/>
    <col min="26" max="27" width="9.7109375" style="49" customWidth="1"/>
    <col min="28" max="29" width="17.28515625" style="49" bestFit="1" customWidth="1"/>
    <col min="30" max="30" width="10" style="49" bestFit="1" customWidth="1"/>
    <col min="31" max="31" width="2.7109375" style="49" customWidth="1"/>
    <col min="32" max="32" width="3" style="49" bestFit="1" customWidth="1"/>
    <col min="33" max="33" width="24.42578125" style="49" bestFit="1" customWidth="1"/>
    <col min="34" max="34" width="24.42578125" style="49" hidden="1" customWidth="1" outlineLevel="1"/>
    <col min="35" max="35" width="7" style="49" hidden="1" customWidth="1" outlineLevel="1"/>
    <col min="36" max="36" width="11" style="49" hidden="1" customWidth="1" outlineLevel="1"/>
    <col min="37" max="37" width="9" style="49" bestFit="1" customWidth="1" collapsed="1"/>
    <col min="38" max="38" width="10" style="49" bestFit="1" customWidth="1"/>
    <col min="39" max="39" width="24.42578125" style="49" bestFit="1" customWidth="1"/>
    <col min="40" max="16384" width="9.140625" style="49"/>
  </cols>
  <sheetData>
    <row r="1" spans="1:39" ht="18" customHeight="1" x14ac:dyDescent="0.2">
      <c r="G1" s="53" t="s">
        <v>0</v>
      </c>
      <c r="H1" s="53"/>
      <c r="I1" s="53"/>
      <c r="M1" s="70" t="s">
        <v>25</v>
      </c>
      <c r="N1" s="107"/>
      <c r="O1" s="107"/>
      <c r="P1" s="107"/>
      <c r="Q1" s="107"/>
      <c r="R1" s="107"/>
      <c r="S1" s="107"/>
      <c r="T1" s="107"/>
      <c r="U1" s="97"/>
      <c r="V1" s="94"/>
      <c r="W1" s="78" t="str">
        <f>Currency&amp;$G$1</f>
        <v>EUR3M</v>
      </c>
      <c r="X1" s="69"/>
      <c r="Y1" s="69"/>
      <c r="Z1" s="72"/>
      <c r="AA1" s="72"/>
      <c r="AB1" s="69"/>
      <c r="AC1" s="69"/>
      <c r="AD1" s="76" t="s">
        <v>134</v>
      </c>
    </row>
    <row r="2" spans="1:39" ht="21.75" customHeight="1" x14ac:dyDescent="0.2">
      <c r="A2" s="68" t="s">
        <v>9</v>
      </c>
      <c r="B2" s="68" t="s">
        <v>28</v>
      </c>
      <c r="C2" s="68" t="s">
        <v>92</v>
      </c>
      <c r="D2" s="68" t="s">
        <v>130</v>
      </c>
      <c r="E2" s="68" t="s">
        <v>32</v>
      </c>
      <c r="F2" s="68" t="s">
        <v>115</v>
      </c>
      <c r="G2" s="68" t="s">
        <v>4</v>
      </c>
      <c r="H2" s="68" t="s">
        <v>1</v>
      </c>
      <c r="I2" s="68" t="s">
        <v>171</v>
      </c>
      <c r="J2" s="68"/>
      <c r="K2" s="68" t="s">
        <v>25</v>
      </c>
      <c r="M2" s="77" t="s">
        <v>9</v>
      </c>
      <c r="N2" s="77" t="s">
        <v>25</v>
      </c>
      <c r="O2" s="77" t="s">
        <v>79</v>
      </c>
      <c r="P2" s="77" t="s">
        <v>82</v>
      </c>
      <c r="Q2" s="77" t="s">
        <v>80</v>
      </c>
      <c r="R2" s="77" t="s">
        <v>81</v>
      </c>
      <c r="S2" s="77" t="s">
        <v>83</v>
      </c>
      <c r="T2" s="77" t="s">
        <v>23</v>
      </c>
      <c r="U2" s="77" t="s">
        <v>76</v>
      </c>
      <c r="V2" s="94"/>
      <c r="W2" s="77" t="s">
        <v>9</v>
      </c>
      <c r="X2" s="77" t="s">
        <v>25</v>
      </c>
      <c r="Y2" s="77" t="s">
        <v>79</v>
      </c>
      <c r="Z2" s="79" t="s">
        <v>24</v>
      </c>
      <c r="AA2" s="79" t="s">
        <v>84</v>
      </c>
      <c r="AB2" s="77" t="s">
        <v>23</v>
      </c>
      <c r="AC2" s="77" t="s">
        <v>76</v>
      </c>
      <c r="AD2" s="207">
        <f t="array" ref="AD2:AD125">_xll.qlPiecewiseYieldCurveData(YieldCurve_3M,Trigger)</f>
        <v>-3.3721182542745948E-3</v>
      </c>
      <c r="AE2" s="180"/>
      <c r="AG2" s="204" t="s">
        <v>85</v>
      </c>
      <c r="AH2" s="205"/>
      <c r="AI2" s="205"/>
      <c r="AJ2" s="205"/>
      <c r="AK2" s="206"/>
    </row>
    <row r="3" spans="1:39" ht="11.25" customHeight="1" x14ac:dyDescent="0.2">
      <c r="A3" s="56" t="s">
        <v>142</v>
      </c>
      <c r="B3" s="57" t="str">
        <f>Quote!C4</f>
        <v>ON</v>
      </c>
      <c r="C3" s="59" t="s">
        <v>6</v>
      </c>
      <c r="D3" s="129"/>
      <c r="E3" s="129"/>
      <c r="F3" s="129"/>
      <c r="G3" s="129"/>
      <c r="H3" s="156" t="str">
        <f>IF(ISBLANK(Quote!Y4),"",Quote!Y4)</f>
        <v/>
      </c>
      <c r="I3" s="129"/>
      <c r="J3" s="129"/>
      <c r="K3" s="129"/>
      <c r="L3" s="52"/>
      <c r="M3" s="71" t="str">
        <f>A3</f>
        <v>DP</v>
      </c>
      <c r="N3" s="131" t="str">
        <f>IF(ISBLANK(K3),"--",K3)</f>
        <v>--</v>
      </c>
      <c r="O3" s="145" t="str">
        <f>IFERROR(_xll.qlRateHelperQuoteName(N3,Trigger),"--")</f>
        <v>--</v>
      </c>
      <c r="P3" s="133" t="str">
        <f>IFERROR(_xll.qlRateHelperQuoteValue($N3,Trigger),"--")</f>
        <v>--</v>
      </c>
      <c r="Q3" s="98" t="b">
        <v>0</v>
      </c>
      <c r="R3" s="131">
        <v>10</v>
      </c>
      <c r="S3" s="131">
        <v>1</v>
      </c>
      <c r="T3" s="134" t="str">
        <f>IFERROR(_xll.qlRateHelperEarliestDate(N3,Trigger),"--")</f>
        <v>--</v>
      </c>
      <c r="U3" s="134" t="str">
        <f>IFERROR(_xll.qlRateHelperPillarDate(N3,Trigger),"--")</f>
        <v>--</v>
      </c>
      <c r="W3" s="4" t="str">
        <f>IFERROR(INDEX($M$3:$M$125,MATCH(Y3,$O$3:$O$125,0),1),"")</f>
        <v>DP</v>
      </c>
      <c r="X3" s="4" t="str">
        <f t="array" ref="X3:X125">_xll.qlRateHelperSelection(_xll.ohFilter(RateHelpers,IncludeFlag),_xll.ohFilter(Priority,IncludeFlag),$AK$3,$AK$4,$AK$5,$AK$6,_xll.ohFilter(MinDistance,IncludeFlag),Trigger)</f>
        <v>obj_002cd</v>
      </c>
      <c r="Y3" s="4" t="str">
        <f>IFERROR(_xll.qlRateHelperQuoteName(X3,Trigger),"")</f>
        <v>EUR3MDPSN_Shifted</v>
      </c>
      <c r="Z3" s="73">
        <f>IFERROR(_xll.qlRateHelperRate(X3,Trigger),"")</f>
        <v>-3.3259094900000004E-3</v>
      </c>
      <c r="AA3" s="105" t="str">
        <f>IF(ISERROR(_xll.qlSwapRateHelperSpread($X3)),IF(ISERROR(_xll.qlFuturesRateHelperConvexityAdjustment($X3)),"",_xll.qlFuturesRateHelperConvexityAdjustment($X3)),_xll.qlSwapRateHelperSpread($X3))</f>
        <v/>
      </c>
      <c r="AB3" s="5">
        <f>IFERROR(_xll.qlRateHelperEarliestDate(X3,Trigger),"")</f>
        <v>42758</v>
      </c>
      <c r="AC3" s="5">
        <f>IFERROR(_xll.qlRateHelperPillarDate(X3,Trigger),"")</f>
        <v>42759</v>
      </c>
      <c r="AD3" s="73">
        <v>-3.3721182542745948E-3</v>
      </c>
      <c r="AE3" s="180"/>
      <c r="AG3" s="202" t="s">
        <v>86</v>
      </c>
      <c r="AK3" s="203">
        <v>10</v>
      </c>
    </row>
    <row r="4" spans="1:39" ht="11.25" customHeight="1" x14ac:dyDescent="0.2">
      <c r="A4" s="221" t="s">
        <v>142</v>
      </c>
      <c r="B4" s="280" t="str">
        <f>Quote!C5</f>
        <v>TN</v>
      </c>
      <c r="C4" s="281" t="s">
        <v>73</v>
      </c>
      <c r="D4" s="278"/>
      <c r="E4" s="278"/>
      <c r="F4" s="278"/>
      <c r="G4" s="278"/>
      <c r="H4" s="336" t="str">
        <f>IF(ISBLANK(Quote!Y5),"",Quote!Y5)</f>
        <v/>
      </c>
      <c r="I4" s="278"/>
      <c r="J4" s="278"/>
      <c r="K4" s="278"/>
      <c r="L4" s="51"/>
      <c r="M4" s="10" t="str">
        <f t="shared" ref="M4:M20" si="0">A4</f>
        <v>DP</v>
      </c>
      <c r="N4" s="95" t="str">
        <f t="shared" ref="N4:N20" si="1">IF(ISBLANK(K4),"--",K4)</f>
        <v>--</v>
      </c>
      <c r="O4" s="146" t="str">
        <f>IFERROR(_xll.qlRateHelperQuoteName(N4,Trigger),"--")</f>
        <v>--</v>
      </c>
      <c r="P4" s="99" t="str">
        <f>IFERROR(_xll.qlRateHelperQuoteValue($N4,Trigger),"--")</f>
        <v>--</v>
      </c>
      <c r="Q4" s="98" t="b">
        <v>0</v>
      </c>
      <c r="R4" s="95">
        <v>10</v>
      </c>
      <c r="S4" s="95">
        <v>1</v>
      </c>
      <c r="T4" s="100" t="str">
        <f>IFERROR(_xll.qlRateHelperEarliestDate(N4,Trigger),"--")</f>
        <v>--</v>
      </c>
      <c r="U4" s="100" t="str">
        <f>IFERROR(_xll.qlRateHelperPillarDate(N4,Trigger),"--")</f>
        <v>--</v>
      </c>
      <c r="W4" s="4" t="str">
        <f t="shared" ref="W4:W67" si="2">IFERROR(INDEX($M$3:$M$125,MATCH(Y4,$O$3:$O$125,0),1),"")</f>
        <v>DP</v>
      </c>
      <c r="X4" s="4" t="str">
        <v>obj_002e0</v>
      </c>
      <c r="Y4" s="4" t="str">
        <f>IFERROR(_xll.qlRateHelperQuoteName(X4,Trigger),"")</f>
        <v>EUR3MDPSW_Shifted</v>
      </c>
      <c r="Z4" s="73">
        <f>IFERROR(_xll.qlRateHelperRate(X4,Trigger),"")</f>
        <v>-3.3258173100000005E-3</v>
      </c>
      <c r="AA4" s="105" t="str">
        <f>IF(ISERROR(_xll.qlSwapRateHelperSpread($X4)),IF(ISERROR(_xll.qlFuturesRateHelperConvexityAdjustment($X4)),"",_xll.qlFuturesRateHelperConvexityAdjustment($X4)),_xll.qlSwapRateHelperSpread($X4))</f>
        <v/>
      </c>
      <c r="AB4" s="5">
        <f>IFERROR(_xll.qlRateHelperEarliestDate(X4,Trigger),"")</f>
        <v>42758</v>
      </c>
      <c r="AC4" s="5">
        <f>IFERROR(_xll.qlRateHelperPillarDate(X4,Trigger),"")</f>
        <v>42765</v>
      </c>
      <c r="AD4" s="73">
        <v>-3.3721182537656005E-3</v>
      </c>
      <c r="AE4" s="180"/>
      <c r="AG4" s="108" t="s">
        <v>87</v>
      </c>
      <c r="AK4" s="109">
        <v>0</v>
      </c>
    </row>
    <row r="5" spans="1:39" ht="11.25" customHeight="1" x14ac:dyDescent="0.2">
      <c r="A5" s="172" t="s">
        <v>142</v>
      </c>
      <c r="B5" s="173" t="str">
        <f>Quote!C6</f>
        <v>SN</v>
      </c>
      <c r="C5" s="174" t="s">
        <v>74</v>
      </c>
      <c r="D5" s="175"/>
      <c r="E5" s="175"/>
      <c r="F5" s="175"/>
      <c r="G5" s="176" t="str">
        <f>Euribor!E4</f>
        <v>EoniaMX#0037</v>
      </c>
      <c r="H5" s="177" t="str">
        <f>IF(ISBLANK(Quote!Y6),"",Quote!Y6)</f>
        <v>EUR3MDPSN=#0037</v>
      </c>
      <c r="I5" s="177" t="str">
        <f>_xll.qlCompositeQuote(Currency&amp;"3M"&amp;A5&amp;B5&amp;"_Shifted",H5,BumpValue,"+",Permanent,Trigger,ObjectOverwrite)</f>
        <v>EUR3MDPSN_Shifted#0033</v>
      </c>
      <c r="J5" s="175"/>
      <c r="K5" s="178" t="str">
        <f>_xll.qlFraRateHelper(,IF(Sensitivity,I5,H5),C5,G5,PillarDate,,Permanent,Trigger,ObjectOverwrite)</f>
        <v>obj_002cd#0032</v>
      </c>
      <c r="L5" s="51"/>
      <c r="M5" s="10" t="str">
        <f t="shared" si="0"/>
        <v>DP</v>
      </c>
      <c r="N5" s="95" t="str">
        <f t="shared" si="1"/>
        <v>obj_002cd#0032</v>
      </c>
      <c r="O5" s="146" t="str">
        <f>IFERROR(_xll.qlRateHelperQuoteName(N5,Trigger),"--")</f>
        <v>EUR3MDPSN_Shifted</v>
      </c>
      <c r="P5" s="99">
        <f>IFERROR(_xll.qlRateHelperQuoteValue($N5,Trigger),"--")</f>
        <v>-3.3259094900000004E-3</v>
      </c>
      <c r="Q5" s="98" t="b">
        <v>1</v>
      </c>
      <c r="R5" s="95">
        <v>10</v>
      </c>
      <c r="S5" s="95">
        <v>1</v>
      </c>
      <c r="T5" s="100">
        <f>IFERROR(_xll.qlRateHelperEarliestDate(N5,Trigger),"--")</f>
        <v>42758</v>
      </c>
      <c r="U5" s="100">
        <f>IFERROR(_xll.qlRateHelperPillarDate(N5,Trigger),"--")</f>
        <v>42759</v>
      </c>
      <c r="W5" s="4" t="str">
        <f t="shared" si="2"/>
        <v>DP</v>
      </c>
      <c r="X5" s="4" t="str">
        <v>obj_002e5</v>
      </c>
      <c r="Y5" s="4" t="str">
        <f>IFERROR(_xll.qlRateHelperQuoteName(X5,Trigger),"")</f>
        <v>EUR3MDP2W_Shifted</v>
      </c>
      <c r="Z5" s="73">
        <f>IFERROR(_xll.qlRateHelperRate(X5,Trigger),"")</f>
        <v>-3.3025698899999999E-3</v>
      </c>
      <c r="AA5" s="105" t="str">
        <f>IF(ISERROR(_xll.qlSwapRateHelperSpread($X5)),IF(ISERROR(_xll.qlFuturesRateHelperConvexityAdjustment($X5)),"",_xll.qlFuturesRateHelperConvexityAdjustment($X5)),_xll.qlSwapRateHelperSpread($X5))</f>
        <v/>
      </c>
      <c r="AB5" s="5">
        <f>IFERROR(_xll.qlRateHelperEarliestDate(X5,Trigger),"")</f>
        <v>42758</v>
      </c>
      <c r="AC5" s="5">
        <f>IFERROR(_xll.qlRateHelperPillarDate(X5,Trigger),"")</f>
        <v>42772</v>
      </c>
      <c r="AD5" s="73">
        <v>-3.3538682477267292E-3</v>
      </c>
      <c r="AE5" s="180"/>
      <c r="AF5" s="81"/>
      <c r="AG5" s="108" t="s">
        <v>88</v>
      </c>
      <c r="AK5" s="109">
        <v>4</v>
      </c>
    </row>
    <row r="6" spans="1:39" ht="11.25" customHeight="1" x14ac:dyDescent="0.2">
      <c r="A6" s="62" t="s">
        <v>142</v>
      </c>
      <c r="B6" s="63" t="str">
        <f>Quote!C7</f>
        <v>SW</v>
      </c>
      <c r="C6" s="65" t="s">
        <v>173</v>
      </c>
      <c r="D6" s="125"/>
      <c r="E6" s="125"/>
      <c r="F6" s="125"/>
      <c r="G6" s="64" t="str">
        <f>Euribor!E5</f>
        <v>EuriborSWMX#0037</v>
      </c>
      <c r="H6" s="122" t="str">
        <f>IF(ISBLANK(Quote!Y7),"",Quote!Y7)</f>
        <v>EUR3MDPSW=#0037</v>
      </c>
      <c r="I6" s="122" t="str">
        <f>_xll.qlCompositeQuote(Currency&amp;"3M"&amp;A6&amp;B6&amp;"_Shifted",H6,BumpValue,"+",Permanent,Trigger,ObjectOverwrite)</f>
        <v>EUR3MDPSW_Shifted#0035</v>
      </c>
      <c r="J6" s="125"/>
      <c r="K6" s="67" t="str">
        <f>_xll.qlDepositRateHelper(,IF(Sensitivity,I6,H6),G6,Permanent,Trigger,ObjectOverwrite)</f>
        <v>obj_002e0#0030</v>
      </c>
      <c r="L6" s="51"/>
      <c r="M6" s="10" t="str">
        <f t="shared" si="0"/>
        <v>DP</v>
      </c>
      <c r="N6" s="95" t="str">
        <f t="shared" si="1"/>
        <v>obj_002e0#0030</v>
      </c>
      <c r="O6" s="146" t="str">
        <f>IFERROR(_xll.qlRateHelperQuoteName(N6,Trigger),"--")</f>
        <v>EUR3MDPSW_Shifted</v>
      </c>
      <c r="P6" s="99">
        <f>IFERROR(_xll.qlRateHelperQuoteValue($N6,Trigger),"--")</f>
        <v>-3.3258173100000005E-3</v>
      </c>
      <c r="Q6" s="98" t="b">
        <v>1</v>
      </c>
      <c r="R6" s="95">
        <v>10</v>
      </c>
      <c r="S6" s="95">
        <v>1</v>
      </c>
      <c r="T6" s="100">
        <f>IFERROR(_xll.qlRateHelperEarliestDate(N6,Trigger),"--")</f>
        <v>42758</v>
      </c>
      <c r="U6" s="100">
        <f>IFERROR(_xll.qlRateHelperPillarDate(N6,Trigger),"--")</f>
        <v>42765</v>
      </c>
      <c r="W6" s="4" t="str">
        <f t="shared" si="2"/>
        <v>DP</v>
      </c>
      <c r="X6" s="4" t="str">
        <v>obj_002a6</v>
      </c>
      <c r="Y6" s="4" t="str">
        <f>IFERROR(_xll.qlRateHelperQuoteName(X6,Trigger),"")</f>
        <v>EUR3MDP3W_Shifted</v>
      </c>
      <c r="Z6" s="73">
        <f>IFERROR(_xll.qlRateHelperRate(X6,Trigger),"")</f>
        <v>-3.3101766500000002E-3</v>
      </c>
      <c r="AA6" s="105" t="str">
        <f>IF(ISERROR(_xll.qlSwapRateHelperSpread($X6)),IF(ISERROR(_xll.qlFuturesRateHelperConvexityAdjustment($X6)),"",_xll.qlFuturesRateHelperConvexityAdjustment($X6)),_xll.qlSwapRateHelperSpread($X6))</f>
        <v/>
      </c>
      <c r="AB6" s="5">
        <f>IFERROR(_xll.qlRateHelperEarliestDate(X6,Trigger),"")</f>
        <v>42758</v>
      </c>
      <c r="AC6" s="5">
        <f>IFERROR(_xll.qlRateHelperPillarDate(X6,Trigger),"")</f>
        <v>42779</v>
      </c>
      <c r="AD6" s="73">
        <v>-3.3589782509272255E-3</v>
      </c>
      <c r="AE6" s="180"/>
      <c r="AG6" s="108" t="s">
        <v>89</v>
      </c>
      <c r="AK6" s="110" t="s">
        <v>90</v>
      </c>
    </row>
    <row r="7" spans="1:39" ht="11.25" customHeight="1" x14ac:dyDescent="0.2">
      <c r="A7" s="62" t="s">
        <v>142</v>
      </c>
      <c r="B7" s="63" t="str">
        <f>Quote!C8</f>
        <v>2W</v>
      </c>
      <c r="C7" s="65" t="s">
        <v>37</v>
      </c>
      <c r="D7" s="125"/>
      <c r="E7" s="125"/>
      <c r="F7" s="125"/>
      <c r="G7" s="64" t="str">
        <f>Euribor!E6</f>
        <v>Euribor2WMX#0037</v>
      </c>
      <c r="H7" s="122" t="str">
        <f>IF(ISBLANK(Quote!Y8),"",Quote!Y8)</f>
        <v>EUR3MDP2W=#0037</v>
      </c>
      <c r="I7" s="122" t="str">
        <f>_xll.qlCompositeQuote(Currency&amp;"3M"&amp;A7&amp;B7&amp;"_Shifted",H7,BumpValue,"+",Permanent,Trigger,ObjectOverwrite)</f>
        <v>EUR3MDP2W_Shifted#0033</v>
      </c>
      <c r="J7" s="125"/>
      <c r="K7" s="67" t="str">
        <f>_xll.qlDepositRateHelper(,IF(Sensitivity,I7,H7),G7,Permanent,Trigger,ObjectOverwrite)</f>
        <v>obj_002e5#0030</v>
      </c>
      <c r="L7" s="51"/>
      <c r="M7" s="10" t="str">
        <f t="shared" si="0"/>
        <v>DP</v>
      </c>
      <c r="N7" s="95" t="str">
        <f t="shared" si="1"/>
        <v>obj_002e5#0030</v>
      </c>
      <c r="O7" s="146" t="str">
        <f>IFERROR(_xll.qlRateHelperQuoteName(N7,Trigger),"--")</f>
        <v>EUR3MDP2W_Shifted</v>
      </c>
      <c r="P7" s="99">
        <f>IFERROR(_xll.qlRateHelperQuoteValue($N7,Trigger),"--")</f>
        <v>-3.3025698899999999E-3</v>
      </c>
      <c r="Q7" s="98" t="b">
        <v>1</v>
      </c>
      <c r="R7" s="95">
        <v>10</v>
      </c>
      <c r="S7" s="95">
        <v>1</v>
      </c>
      <c r="T7" s="100">
        <f>IFERROR(_xll.qlRateHelperEarliestDate(N7,Trigger),"--")</f>
        <v>42758</v>
      </c>
      <c r="U7" s="100">
        <f>IFERROR(_xll.qlRateHelperPillarDate(N7,Trigger),"--")</f>
        <v>42772</v>
      </c>
      <c r="W7" s="4" t="str">
        <f t="shared" si="2"/>
        <v>DP</v>
      </c>
      <c r="X7" s="4" t="str">
        <v>obj_002d4</v>
      </c>
      <c r="Y7" s="4" t="str">
        <f>IFERROR(_xll.qlRateHelperQuoteName(X7,Trigger),"")</f>
        <v>EUR3MDP1M_Shifted</v>
      </c>
      <c r="Z7" s="73">
        <f>IFERROR(_xll.qlRateHelperRate(X7,Trigger),"")</f>
        <v>-3.3150000000000002E-3</v>
      </c>
      <c r="AA7" s="105" t="str">
        <f>IF(ISERROR(_xll.qlSwapRateHelperSpread($X7)),IF(ISERROR(_xll.qlFuturesRateHelperConvexityAdjustment($X7)),"",_xll.qlFuturesRateHelperConvexityAdjustment($X7)),_xll.qlSwapRateHelperSpread($X7))</f>
        <v/>
      </c>
      <c r="AB7" s="5">
        <f>IFERROR(_xll.qlRateHelperEarliestDate(X7,Trigger),"")</f>
        <v>42758</v>
      </c>
      <c r="AC7" s="5">
        <f>IFERROR(_xll.qlRateHelperPillarDate(X7,Trigger),"")</f>
        <v>42789</v>
      </c>
      <c r="AD7" s="73">
        <v>-3.3627325369552474E-3</v>
      </c>
      <c r="AE7" s="180"/>
    </row>
    <row r="8" spans="1:39" ht="11.25" customHeight="1" x14ac:dyDescent="0.2">
      <c r="A8" s="62" t="s">
        <v>142</v>
      </c>
      <c r="B8" s="63" t="str">
        <f>Quote!C9</f>
        <v>3W</v>
      </c>
      <c r="C8" s="65" t="s">
        <v>38</v>
      </c>
      <c r="D8" s="125"/>
      <c r="E8" s="125"/>
      <c r="F8" s="125"/>
      <c r="G8" s="64" t="str">
        <f>_xll.qlEuribor(,C8,,,Trigger)</f>
        <v>obj_00023#0037</v>
      </c>
      <c r="H8" s="122" t="str">
        <f>IF(ISBLANK(Quote!Y9),"",Quote!Y9)</f>
        <v>EUR3MDP3W=#0037</v>
      </c>
      <c r="I8" s="122" t="str">
        <f>_xll.qlCompositeQuote(Currency&amp;"3M"&amp;A8&amp;B8&amp;"_Shifted",H8,BumpValue,"+",Permanent,Trigger,ObjectOverwrite)</f>
        <v>EUR3MDP3W_Shifted#0032</v>
      </c>
      <c r="J8" s="125"/>
      <c r="K8" s="67" t="str">
        <f>_xll.qlDepositRateHelper(,IF(Sensitivity,I8,H8),G8,Permanent,Trigger,ObjectOverwrite)</f>
        <v>obj_002a6#0032</v>
      </c>
      <c r="L8" s="51"/>
      <c r="M8" s="10" t="str">
        <f t="shared" si="0"/>
        <v>DP</v>
      </c>
      <c r="N8" s="95" t="str">
        <f t="shared" si="1"/>
        <v>obj_002a6#0032</v>
      </c>
      <c r="O8" s="146" t="str">
        <f>IFERROR(_xll.qlRateHelperQuoteName(N8,Trigger),"--")</f>
        <v>EUR3MDP3W_Shifted</v>
      </c>
      <c r="P8" s="99">
        <f>IFERROR(_xll.qlRateHelperQuoteValue($N8,Trigger),"--")</f>
        <v>-3.3101766500000002E-3</v>
      </c>
      <c r="Q8" s="98" t="b">
        <v>1</v>
      </c>
      <c r="R8" s="95">
        <v>10</v>
      </c>
      <c r="S8" s="95">
        <v>1</v>
      </c>
      <c r="T8" s="100">
        <f>IFERROR(_xll.qlRateHelperEarliestDate(N8,Trigger),"--")</f>
        <v>42758</v>
      </c>
      <c r="U8" s="100">
        <f>IFERROR(_xll.qlRateHelperPillarDate(N8,Trigger),"--")</f>
        <v>42779</v>
      </c>
      <c r="W8" s="4" t="str">
        <f t="shared" si="2"/>
        <v>DP</v>
      </c>
      <c r="X8" s="4" t="str">
        <v>obj_00220</v>
      </c>
      <c r="Y8" s="4" t="str">
        <f>IFERROR(_xll.qlRateHelperQuoteName(X8,Trigger),"")</f>
        <v>EUR3MDP2M_Shifted</v>
      </c>
      <c r="Z8" s="73">
        <f>IFERROR(_xll.qlRateHelperRate(X8,Trigger),"")</f>
        <v>-3.3170000000000001E-3</v>
      </c>
      <c r="AA8" s="105" t="str">
        <f>IF(ISERROR(_xll.qlSwapRateHelperSpread($X8)),IF(ISERROR(_xll.qlFuturesRateHelperConvexityAdjustment($X8)),"",_xll.qlFuturesRateHelperConvexityAdjustment($X8)),_xll.qlSwapRateHelperSpread($X8))</f>
        <v/>
      </c>
      <c r="AB8" s="5">
        <f>IFERROR(_xll.qlRateHelperEarliestDate(X8,Trigger),"")</f>
        <v>42758</v>
      </c>
      <c r="AC8" s="5">
        <f>IFERROR(_xll.qlRateHelperPillarDate(X8,Trigger),"")</f>
        <v>42817</v>
      </c>
      <c r="AD8" s="73">
        <v>-3.3645003585290028E-3</v>
      </c>
      <c r="AE8" s="180"/>
      <c r="AG8" s="108" t="s">
        <v>188</v>
      </c>
      <c r="AK8" s="384" t="b">
        <v>1</v>
      </c>
    </row>
    <row r="9" spans="1:39" ht="11.25" customHeight="1" x14ac:dyDescent="0.2">
      <c r="A9" s="62" t="s">
        <v>142</v>
      </c>
      <c r="B9" s="63" t="str">
        <f>Quote!C10</f>
        <v>1M</v>
      </c>
      <c r="C9" s="65" t="s">
        <v>2</v>
      </c>
      <c r="D9" s="125"/>
      <c r="E9" s="125"/>
      <c r="F9" s="125"/>
      <c r="G9" s="64" t="str">
        <f>Euribor!E7</f>
        <v>Euribor1MMX#0037</v>
      </c>
      <c r="H9" s="122" t="str">
        <f>IF(ISBLANK(Quote!Y10),"",Quote!Y10)</f>
        <v>EUR3MDP1M=#0037</v>
      </c>
      <c r="I9" s="122" t="str">
        <f>_xll.qlCompositeQuote(Currency&amp;"3M"&amp;A9&amp;B9&amp;"_Shifted",H9,BumpValue,"+",Permanent,Trigger,ObjectOverwrite)</f>
        <v>EUR3MDP1M_Shifted#0035</v>
      </c>
      <c r="J9" s="125"/>
      <c r="K9" s="67" t="str">
        <f>_xll.qlDepositRateHelper(,IF(Sensitivity,I9,H9),G9,Permanent,Trigger,ObjectOverwrite)</f>
        <v>obj_002d4#0031</v>
      </c>
      <c r="L9" s="51"/>
      <c r="M9" s="10" t="str">
        <f t="shared" si="0"/>
        <v>DP</v>
      </c>
      <c r="N9" s="95" t="str">
        <f t="shared" si="1"/>
        <v>obj_002d4#0031</v>
      </c>
      <c r="O9" s="146" t="str">
        <f>IFERROR(_xll.qlRateHelperQuoteName(N9,Trigger),"--")</f>
        <v>EUR3MDP1M_Shifted</v>
      </c>
      <c r="P9" s="99">
        <f>IFERROR(_xll.qlRateHelperQuoteValue($N9,Trigger),"--")</f>
        <v>-3.3150000000000002E-3</v>
      </c>
      <c r="Q9" s="98" t="b">
        <v>1</v>
      </c>
      <c r="R9" s="95">
        <v>10</v>
      </c>
      <c r="S9" s="95">
        <v>1</v>
      </c>
      <c r="T9" s="100">
        <f>IFERROR(_xll.qlRateHelperEarliestDate(N9,Trigger),"--")</f>
        <v>42758</v>
      </c>
      <c r="U9" s="100">
        <f>IFERROR(_xll.qlRateHelperPillarDate(N9,Trigger),"--")</f>
        <v>42789</v>
      </c>
      <c r="W9" s="4" t="str">
        <f t="shared" si="2"/>
        <v>DP</v>
      </c>
      <c r="X9" s="4" t="str">
        <v>obj_0021a</v>
      </c>
      <c r="Y9" s="4" t="str">
        <f>IFERROR(_xll.qlRateHelperQuoteName(X9,Trigger),"")</f>
        <v>EUR3MDP3M_Shifted</v>
      </c>
      <c r="Z9" s="73">
        <f>IFERROR(_xll.qlRateHelperRate(X9,Trigger),"")</f>
        <v>-3.3119999999999998E-3</v>
      </c>
      <c r="AA9" s="105" t="str">
        <f>IF(ISERROR(_xll.qlSwapRateHelperSpread($X9)),IF(ISERROR(_xll.qlFuturesRateHelperConvexityAdjustment($X9)),"",_xll.qlFuturesRateHelperConvexityAdjustment($X9)),_xll.qlSwapRateHelperSpread($X9))</f>
        <v/>
      </c>
      <c r="AB9" s="5">
        <f>IFERROR(_xll.qlRateHelperEarliestDate(X9,Trigger),"")</f>
        <v>42758</v>
      </c>
      <c r="AC9" s="5">
        <f>IFERROR(_xll.qlRateHelperPillarDate(X9,Trigger),"")</f>
        <v>42849</v>
      </c>
      <c r="AD9" s="73">
        <v>-3.3599416778397977E-3</v>
      </c>
      <c r="AE9" s="180"/>
      <c r="AH9" s="49" t="s">
        <v>127</v>
      </c>
    </row>
    <row r="10" spans="1:39" ht="11.25" customHeight="1" x14ac:dyDescent="0.2">
      <c r="A10" s="62" t="s">
        <v>142</v>
      </c>
      <c r="B10" s="63" t="str">
        <f>Quote!C11</f>
        <v>2M</v>
      </c>
      <c r="C10" s="65" t="s">
        <v>39</v>
      </c>
      <c r="D10" s="125"/>
      <c r="E10" s="125"/>
      <c r="F10" s="125"/>
      <c r="G10" s="64" t="str">
        <f>Euribor!E8</f>
        <v>Euribor2MMX#0037</v>
      </c>
      <c r="H10" s="122" t="str">
        <f>IF(ISBLANK(Quote!Y11),"",Quote!Y11)</f>
        <v>EUR3MDP2M=#0037</v>
      </c>
      <c r="I10" s="122" t="str">
        <f>_xll.qlCompositeQuote(Currency&amp;"3M"&amp;A10&amp;B10&amp;"_Shifted",H10,BumpValue,"+",Permanent,Trigger,ObjectOverwrite)</f>
        <v>EUR3MDP2M_Shifted#0033</v>
      </c>
      <c r="J10" s="125"/>
      <c r="K10" s="67" t="str">
        <f>_xll.qlDepositRateHelper(,IF(Sensitivity,I10,H10),G10,Permanent,Trigger,ObjectOverwrite)</f>
        <v>obj_00220#0033</v>
      </c>
      <c r="L10" s="51"/>
      <c r="M10" s="10" t="str">
        <f t="shared" si="0"/>
        <v>DP</v>
      </c>
      <c r="N10" s="95" t="str">
        <f t="shared" si="1"/>
        <v>obj_00220#0033</v>
      </c>
      <c r="O10" s="146" t="str">
        <f>IFERROR(_xll.qlRateHelperQuoteName(N10,Trigger),"--")</f>
        <v>EUR3MDP2M_Shifted</v>
      </c>
      <c r="P10" s="99">
        <f>IFERROR(_xll.qlRateHelperQuoteValue($N10,Trigger),"--")</f>
        <v>-3.3170000000000001E-3</v>
      </c>
      <c r="Q10" s="98" t="b">
        <v>1</v>
      </c>
      <c r="R10" s="95">
        <v>20</v>
      </c>
      <c r="S10" s="95">
        <v>1</v>
      </c>
      <c r="T10" s="100">
        <f>IFERROR(_xll.qlRateHelperEarliestDate(N10,Trigger),"--")</f>
        <v>42758</v>
      </c>
      <c r="U10" s="100">
        <f>IFERROR(_xll.qlRateHelperPillarDate(N10,Trigger),"--")</f>
        <v>42817</v>
      </c>
      <c r="W10" s="4" t="str">
        <f t="shared" si="2"/>
        <v>FRA</v>
      </c>
      <c r="X10" s="4" t="str">
        <v>obj_000e8</v>
      </c>
      <c r="Y10" s="4" t="str">
        <f>IFERROR(_xll.qlRateHelperQuoteName(X10,Trigger),"")</f>
        <v>EUR3MFRA1X4F=</v>
      </c>
      <c r="Z10" s="73">
        <f>IFERROR(_xll.qlRateHelperRate(X10,Trigger),"")</f>
        <v>-3.31E-3</v>
      </c>
      <c r="AA10" s="105" t="str">
        <f>IF(ISERROR(_xll.qlSwapRateHelperSpread($X10)),IF(ISERROR(_xll.qlFuturesRateHelperConvexityAdjustment($X10)),"",_xll.qlFuturesRateHelperConvexityAdjustment($X10)),_xll.qlSwapRateHelperSpread($X10))</f>
        <v/>
      </c>
      <c r="AB10" s="5">
        <f>IFERROR(_xll.qlRateHelperEarliestDate(X10,Trigger),"")</f>
        <v>42789</v>
      </c>
      <c r="AC10" s="5">
        <f>IFERROR(_xll.qlRateHelperPillarDate(X10,Trigger),"")</f>
        <v>42878</v>
      </c>
      <c r="AD10" s="73">
        <v>-3.3588664487031288E-3</v>
      </c>
      <c r="AE10" s="180"/>
      <c r="AF10" s="77" t="s">
        <v>121</v>
      </c>
      <c r="AG10" s="77" t="s">
        <v>122</v>
      </c>
      <c r="AH10" s="77" t="s">
        <v>123</v>
      </c>
      <c r="AI10" s="77" t="s">
        <v>136</v>
      </c>
      <c r="AJ10" s="77" t="s">
        <v>124</v>
      </c>
      <c r="AK10" s="77" t="s">
        <v>137</v>
      </c>
      <c r="AL10" s="77" t="s">
        <v>125</v>
      </c>
      <c r="AM10" s="77" t="s">
        <v>126</v>
      </c>
    </row>
    <row r="11" spans="1:39" ht="11.25" customHeight="1" x14ac:dyDescent="0.2">
      <c r="A11" s="221" t="s">
        <v>142</v>
      </c>
      <c r="B11" s="280" t="str">
        <f>Quote!C12</f>
        <v>3M</v>
      </c>
      <c r="C11" s="281" t="s">
        <v>0</v>
      </c>
      <c r="D11" s="278"/>
      <c r="E11" s="278"/>
      <c r="F11" s="278"/>
      <c r="G11" s="223" t="str">
        <f>Euribor!E9</f>
        <v>Euribor3MMX#0037</v>
      </c>
      <c r="H11" s="336" t="str">
        <f>IF(ISBLANK(Quote!Y12),"",Quote!Y12)</f>
        <v>EUR3MDP3M=#0037</v>
      </c>
      <c r="I11" s="336" t="str">
        <f>_xll.qlCompositeQuote(Currency&amp;"3M"&amp;A11&amp;B11&amp;"_Shifted",H11,BumpValue,"+",Permanent,Trigger,ObjectOverwrite)</f>
        <v>EUR3MDP3M_Shifted#0033</v>
      </c>
      <c r="J11" s="278"/>
      <c r="K11" s="225" t="str">
        <f>_xll.qlDepositRateHelper(,IF(Sensitivity,I11,H11),G11,Permanent,Trigger,ObjectOverwrite)</f>
        <v>obj_0021a#0033</v>
      </c>
      <c r="L11" s="51"/>
      <c r="M11" s="10" t="str">
        <f t="shared" si="0"/>
        <v>DP</v>
      </c>
      <c r="N11" s="95" t="str">
        <f t="shared" si="1"/>
        <v>obj_0021a#0033</v>
      </c>
      <c r="O11" s="146" t="str">
        <f>IFERROR(_xll.qlRateHelperQuoteName(N11,Trigger),"--")</f>
        <v>EUR3MDP3M_Shifted</v>
      </c>
      <c r="P11" s="99">
        <f>IFERROR(_xll.qlRateHelperQuoteValue($N11,Trigger),"--")</f>
        <v>-3.3119999999999998E-3</v>
      </c>
      <c r="Q11" s="98" t="b">
        <v>1</v>
      </c>
      <c r="R11" s="95">
        <v>20</v>
      </c>
      <c r="S11" s="95">
        <v>1</v>
      </c>
      <c r="T11" s="100">
        <f>IFERROR(_xll.qlRateHelperEarliestDate(N11,Trigger),"--")</f>
        <v>42758</v>
      </c>
      <c r="U11" s="100">
        <f>IFERROR(_xll.qlRateHelperPillarDate(N11,Trigger),"--")</f>
        <v>42849</v>
      </c>
      <c r="W11" s="4" t="str">
        <f t="shared" si="2"/>
        <v>FRA</v>
      </c>
      <c r="X11" s="4" t="str">
        <v>obj_000a5</v>
      </c>
      <c r="Y11" s="4" t="str">
        <f>IFERROR(_xll.qlRateHelperQuoteName(X11,Trigger),"")</f>
        <v>EUR3MFRA2X5F=</v>
      </c>
      <c r="Z11" s="73">
        <f>IFERROR(_xll.qlRateHelperRate(X11,Trigger),"")</f>
        <v>-3.31E-3</v>
      </c>
      <c r="AA11" s="105" t="str">
        <f>IF(ISERROR(_xll.qlSwapRateHelperSpread($X11)),IF(ISERROR(_xll.qlFuturesRateHelperConvexityAdjustment($X11)),"",_xll.qlFuturesRateHelperConvexityAdjustment($X11)),_xll.qlSwapRateHelperSpread($X11))</f>
        <v/>
      </c>
      <c r="AB11" s="5">
        <f>IFERROR(_xll.qlRateHelperEarliestDate(X11,Trigger),"")</f>
        <v>42817</v>
      </c>
      <c r="AC11" s="5">
        <f>IFERROR(_xll.qlRateHelperPillarDate(X11,Trigger),"")</f>
        <v>42909</v>
      </c>
      <c r="AD11" s="73">
        <v>-3.3602814487340995E-3</v>
      </c>
      <c r="AE11" s="180"/>
      <c r="AF11" s="159">
        <v>1</v>
      </c>
      <c r="AG11" s="160">
        <f>_xll.qlCalendarEndOfMonth(Calendar,Settlementdate,Trigger)</f>
        <v>42766</v>
      </c>
      <c r="AH11" s="159" t="str">
        <f t="shared" ref="AH11:AH23" si="3">Currency&amp;$AH$9&amp;AF11&amp;JumpSuffix&amp;QuoteSuffix</f>
        <v>EURJump1_SYNTHON_Quote</v>
      </c>
      <c r="AI11" s="189">
        <f>_xll.qlDayCounterYearFraction("actual/360",AG11,_xll.qlCalendarAdvance(Calendar,AG11,"1D",,,Trigger))</f>
        <v>2.7777777777777779E-3</v>
      </c>
      <c r="AJ11" s="161" t="e">
        <f>IF(_xll.qlQuoteIsValid(AH11,Trigger),_xll.qlQuoteValue(AH11,Trigger),1)</f>
        <v>#NUM!</v>
      </c>
      <c r="AK11" s="192" t="e">
        <f>-LN(AJ11)/AI11</f>
        <v>#NUM!</v>
      </c>
      <c r="AL11" s="195">
        <v>0</v>
      </c>
      <c r="AM11" s="161">
        <f>IF(ISBLANK(AL11),AH11,EXP(-AL11*AI11))</f>
        <v>1</v>
      </c>
    </row>
    <row r="12" spans="1:39" ht="11.25" customHeight="1" x14ac:dyDescent="0.2">
      <c r="A12" s="216" t="s">
        <v>142</v>
      </c>
      <c r="B12" s="284" t="str">
        <f>Quote!C13</f>
        <v>4M</v>
      </c>
      <c r="C12" s="333" t="s">
        <v>40</v>
      </c>
      <c r="D12" s="275"/>
      <c r="E12" s="275"/>
      <c r="F12" s="275"/>
      <c r="G12" s="125"/>
      <c r="H12" s="334" t="str">
        <f>IF(ISBLANK(Quote!Y13),"",Quote!Y13)</f>
        <v/>
      </c>
      <c r="I12" s="275"/>
      <c r="J12" s="275"/>
      <c r="K12" s="275"/>
      <c r="L12" s="51" t="s">
        <v>34</v>
      </c>
      <c r="M12" s="10" t="str">
        <f t="shared" si="0"/>
        <v>DP</v>
      </c>
      <c r="N12" s="95" t="str">
        <f t="shared" si="1"/>
        <v>--</v>
      </c>
      <c r="O12" s="146" t="str">
        <f>IFERROR(_xll.qlRateHelperQuoteName(N12,Trigger),"--")</f>
        <v>--</v>
      </c>
      <c r="P12" s="99" t="str">
        <f>IFERROR(_xll.qlRateHelperQuoteValue($N12,Trigger),"--")</f>
        <v>--</v>
      </c>
      <c r="Q12" s="98" t="b">
        <v>0</v>
      </c>
      <c r="R12" s="95">
        <v>20</v>
      </c>
      <c r="S12" s="95">
        <v>1</v>
      </c>
      <c r="T12" s="100" t="str">
        <f>IFERROR(_xll.qlRateHelperEarliestDate(N12,Trigger),"--")</f>
        <v>--</v>
      </c>
      <c r="U12" s="100" t="str">
        <f>IFERROR(_xll.qlRateHelperPillarDate(N12,Trigger),"--")</f>
        <v>--</v>
      </c>
      <c r="W12" s="4" t="str">
        <f t="shared" si="2"/>
        <v>FRA</v>
      </c>
      <c r="X12" s="4" t="str">
        <v>obj_000c8</v>
      </c>
      <c r="Y12" s="4" t="str">
        <f>IFERROR(_xll.qlRateHelperQuoteName(X12,Trigger),"")</f>
        <v>EUR3MFRA3X6F=</v>
      </c>
      <c r="Z12" s="73">
        <f>IFERROR(_xll.qlRateHelperRate(X12,Trigger),"")</f>
        <v>-3.2700000000000003E-3</v>
      </c>
      <c r="AA12" s="105" t="str">
        <f>IF(ISERROR(_xll.qlSwapRateHelperSpread($X12)),IF(ISERROR(_xll.qlFuturesRateHelperConvexityAdjustment($X12)),"",_xll.qlFuturesRateHelperConvexityAdjustment($X12)),_xll.qlSwapRateHelperSpread($X12))</f>
        <v/>
      </c>
      <c r="AB12" s="5">
        <f>IFERROR(_xll.qlRateHelperEarliestDate(X12,Trigger),"")</f>
        <v>42849</v>
      </c>
      <c r="AC12" s="5">
        <f>IFERROR(_xll.qlRateHelperPillarDate(X12,Trigger),"")</f>
        <v>42940</v>
      </c>
      <c r="AD12" s="73">
        <v>-3.3388286888019728E-3</v>
      </c>
      <c r="AE12" s="180"/>
      <c r="AF12" s="162">
        <v>2</v>
      </c>
      <c r="AG12" s="163">
        <f>_xll.qlCalendarEndOfMonth(Calendar,_xll.qlCalendarAdvance(Calendar,AG11,"1m","mf",TRUE),Trigger)</f>
        <v>42794</v>
      </c>
      <c r="AH12" s="162" t="str">
        <f t="shared" si="3"/>
        <v>EURJump2_SYNTHON_Quote</v>
      </c>
      <c r="AI12" s="190">
        <f>_xll.qlDayCounterYearFraction("actual/360",AG12,_xll.qlCalendarAdvance(Calendar,AG12,"1D",,,Trigger))</f>
        <v>2.7777777777777779E-3</v>
      </c>
      <c r="AJ12" s="164" t="e">
        <f>IF(_xll.qlQuoteIsValid(AH12,Trigger),_xll.qlQuoteValue(AH12,Trigger),1)</f>
        <v>#NUM!</v>
      </c>
      <c r="AK12" s="193" t="e">
        <f t="shared" ref="AK12:AK23" si="4">-LN(AJ12)/AI12</f>
        <v>#NUM!</v>
      </c>
      <c r="AL12" s="196">
        <v>0</v>
      </c>
      <c r="AM12" s="164">
        <f t="shared" ref="AM12:AM23" si="5">IF(ISBLANK(AL12),AH12,EXP(-AL12*AI12))</f>
        <v>1</v>
      </c>
    </row>
    <row r="13" spans="1:39" ht="11.25" customHeight="1" x14ac:dyDescent="0.2">
      <c r="A13" s="62" t="s">
        <v>142</v>
      </c>
      <c r="B13" s="63" t="str">
        <f>Quote!C14</f>
        <v>5M</v>
      </c>
      <c r="C13" s="65" t="s">
        <v>41</v>
      </c>
      <c r="D13" s="125"/>
      <c r="E13" s="125"/>
      <c r="F13" s="125"/>
      <c r="G13" s="125"/>
      <c r="H13" s="122" t="str">
        <f>IF(ISBLANK(Quote!Y14),"",Quote!Y14)</f>
        <v/>
      </c>
      <c r="I13" s="125"/>
      <c r="J13" s="125"/>
      <c r="K13" s="125"/>
      <c r="L13" s="51"/>
      <c r="M13" s="10" t="str">
        <f t="shared" si="0"/>
        <v>DP</v>
      </c>
      <c r="N13" s="95" t="str">
        <f t="shared" si="1"/>
        <v>--</v>
      </c>
      <c r="O13" s="146" t="str">
        <f>IFERROR(_xll.qlRateHelperQuoteName(N13,Trigger),"--")</f>
        <v>--</v>
      </c>
      <c r="P13" s="99" t="str">
        <f>IFERROR(_xll.qlRateHelperQuoteValue($N13,Trigger),"--")</f>
        <v>--</v>
      </c>
      <c r="Q13" s="98" t="b">
        <v>0</v>
      </c>
      <c r="R13" s="95">
        <v>20</v>
      </c>
      <c r="S13" s="95">
        <v>1</v>
      </c>
      <c r="T13" s="100" t="str">
        <f>IFERROR(_xll.qlRateHelperEarliestDate(N13,Trigger),"--")</f>
        <v>--</v>
      </c>
      <c r="U13" s="100" t="str">
        <f>IFERROR(_xll.qlRateHelperPillarDate(N13,Trigger),"--")</f>
        <v>--</v>
      </c>
      <c r="W13" s="4" t="str">
        <f t="shared" si="2"/>
        <v>FRA</v>
      </c>
      <c r="X13" s="4" t="str">
        <v>obj_00110</v>
      </c>
      <c r="Y13" s="4" t="str">
        <f>IFERROR(_xll.qlRateHelperQuoteName(X13,Trigger),"")</f>
        <v>EUR3MFRA4X7F=</v>
      </c>
      <c r="Z13" s="73">
        <f>IFERROR(_xll.qlRateHelperRate(X13,Trigger),"")</f>
        <v>-3.2300000000000002E-3</v>
      </c>
      <c r="AA13" s="105" t="str">
        <f>IF(ISERROR(_xll.qlSwapRateHelperSpread($X13)),IF(ISERROR(_xll.qlFuturesRateHelperConvexityAdjustment($X13)),"",_xll.qlFuturesRateHelperConvexityAdjustment($X13)),_xll.qlSwapRateHelperSpread($X13))</f>
        <v/>
      </c>
      <c r="AB13" s="5">
        <f>IFERROR(_xll.qlRateHelperEarliestDate(X13,Trigger),"")</f>
        <v>42878</v>
      </c>
      <c r="AC13" s="5">
        <f>IFERROR(_xll.qlRateHelperPillarDate(X13,Trigger),"")</f>
        <v>42970</v>
      </c>
      <c r="AD13" s="73">
        <v>-3.3236623993698803E-3</v>
      </c>
      <c r="AE13" s="180"/>
      <c r="AF13" s="162">
        <v>3</v>
      </c>
      <c r="AG13" s="163">
        <f>_xll.qlCalendarEndOfMonth(Calendar,_xll.qlCalendarAdvance(Calendar,AG12,"1m","mf",TRUE),Trigger)</f>
        <v>42825</v>
      </c>
      <c r="AH13" s="162" t="str">
        <f t="shared" si="3"/>
        <v>EURJump3_SYNTHON_Quote</v>
      </c>
      <c r="AI13" s="190">
        <f>_xll.qlDayCounterYearFraction("actual/360",AG13,_xll.qlCalendarAdvance(Calendar,AG13,"1D",,,Trigger))</f>
        <v>8.3333333333333332E-3</v>
      </c>
      <c r="AJ13" s="164" t="e">
        <f>IF(_xll.qlQuoteIsValid(AH13,Trigger),_xll.qlQuoteValue(AH13,Trigger),1)</f>
        <v>#NUM!</v>
      </c>
      <c r="AK13" s="193" t="e">
        <f t="shared" si="4"/>
        <v>#NUM!</v>
      </c>
      <c r="AL13" s="196">
        <v>0</v>
      </c>
      <c r="AM13" s="164">
        <f t="shared" si="5"/>
        <v>1</v>
      </c>
    </row>
    <row r="14" spans="1:39" ht="11.25" customHeight="1" x14ac:dyDescent="0.2">
      <c r="A14" s="62" t="s">
        <v>142</v>
      </c>
      <c r="B14" s="63" t="str">
        <f>Quote!C15</f>
        <v>6M</v>
      </c>
      <c r="C14" s="65" t="s">
        <v>3</v>
      </c>
      <c r="D14" s="125"/>
      <c r="E14" s="125"/>
      <c r="F14" s="125"/>
      <c r="G14" s="125"/>
      <c r="H14" s="122" t="str">
        <f>IF(ISBLANK(Quote!Y15),"",Quote!Y15)</f>
        <v/>
      </c>
      <c r="I14" s="125"/>
      <c r="J14" s="125"/>
      <c r="K14" s="125"/>
      <c r="L14" s="51"/>
      <c r="M14" s="10" t="str">
        <f t="shared" si="0"/>
        <v>DP</v>
      </c>
      <c r="N14" s="95" t="str">
        <f t="shared" si="1"/>
        <v>--</v>
      </c>
      <c r="O14" s="146" t="str">
        <f>IFERROR(_xll.qlRateHelperQuoteName(N14,Trigger),"--")</f>
        <v>--</v>
      </c>
      <c r="P14" s="99" t="str">
        <f>IFERROR(_xll.qlRateHelperQuoteValue($N14,Trigger),"--")</f>
        <v>--</v>
      </c>
      <c r="Q14" s="98" t="b">
        <v>0</v>
      </c>
      <c r="R14" s="95">
        <v>20</v>
      </c>
      <c r="S14" s="95">
        <v>1</v>
      </c>
      <c r="T14" s="100" t="str">
        <f>IFERROR(_xll.qlRateHelperEarliestDate(N14,Trigger),"--")</f>
        <v>--</v>
      </c>
      <c r="U14" s="100" t="str">
        <f>IFERROR(_xll.qlRateHelperPillarDate(N14,Trigger),"--")</f>
        <v>--</v>
      </c>
      <c r="W14" s="4" t="str">
        <f t="shared" si="2"/>
        <v>FRA</v>
      </c>
      <c r="X14" s="4" t="str">
        <v>obj_00119</v>
      </c>
      <c r="Y14" s="4" t="str">
        <f>IFERROR(_xll.qlRateHelperQuoteName(X14,Trigger),"")</f>
        <v>EUR3MFRA5X8F=</v>
      </c>
      <c r="Z14" s="73">
        <f>IFERROR(_xll.qlRateHelperRate(X14,Trigger),"")</f>
        <v>-3.1800000000000001E-3</v>
      </c>
      <c r="AA14" s="105" t="str">
        <f>IF(ISERROR(_xll.qlSwapRateHelperSpread($X14)),IF(ISERROR(_xll.qlFuturesRateHelperConvexityAdjustment($X14)),"",_xll.qlFuturesRateHelperConvexityAdjustment($X14)),_xll.qlSwapRateHelperSpread($X14))</f>
        <v/>
      </c>
      <c r="AB14" s="5">
        <f>IFERROR(_xll.qlRateHelperEarliestDate(X14,Trigger),"")</f>
        <v>42909</v>
      </c>
      <c r="AC14" s="5">
        <f>IFERROR(_xll.qlRateHelperPillarDate(X14,Trigger),"")</f>
        <v>43003</v>
      </c>
      <c r="AD14" s="73">
        <v>-3.3094023540915047E-3</v>
      </c>
      <c r="AE14" s="180"/>
      <c r="AF14" s="162">
        <v>4</v>
      </c>
      <c r="AG14" s="163">
        <f>_xll.qlCalendarEndOfMonth(Calendar,_xll.qlCalendarAdvance(Calendar,AG13,"1m","mf",TRUE),Trigger)</f>
        <v>42853</v>
      </c>
      <c r="AH14" s="162" t="str">
        <f t="shared" si="3"/>
        <v>EURJump4_SYNTHON_Quote</v>
      </c>
      <c r="AI14" s="190">
        <f>_xll.qlDayCounterYearFraction("actual/360",AG14,_xll.qlCalendarAdvance(Calendar,AG14,"1D",,,Trigger))</f>
        <v>1.1111111111111112E-2</v>
      </c>
      <c r="AJ14" s="164" t="e">
        <f>IF(_xll.qlQuoteIsValid(AH14,Trigger),_xll.qlQuoteValue(AH14,Trigger),1)</f>
        <v>#NUM!</v>
      </c>
      <c r="AK14" s="193" t="e">
        <f t="shared" si="4"/>
        <v>#NUM!</v>
      </c>
      <c r="AL14" s="196">
        <v>0</v>
      </c>
      <c r="AM14" s="164">
        <f t="shared" si="5"/>
        <v>1</v>
      </c>
    </row>
    <row r="15" spans="1:39" ht="11.25" customHeight="1" x14ac:dyDescent="0.2">
      <c r="A15" s="62" t="s">
        <v>142</v>
      </c>
      <c r="B15" s="63" t="str">
        <f>Quote!C16</f>
        <v>7M</v>
      </c>
      <c r="C15" s="65" t="s">
        <v>42</v>
      </c>
      <c r="D15" s="125"/>
      <c r="E15" s="125"/>
      <c r="F15" s="125"/>
      <c r="G15" s="125"/>
      <c r="H15" s="122" t="str">
        <f>IF(ISBLANK(Quote!Y16),"",Quote!Y16)</f>
        <v/>
      </c>
      <c r="I15" s="125"/>
      <c r="J15" s="125"/>
      <c r="K15" s="125"/>
      <c r="L15" s="51"/>
      <c r="M15" s="10" t="str">
        <f t="shared" si="0"/>
        <v>DP</v>
      </c>
      <c r="N15" s="95" t="str">
        <f t="shared" si="1"/>
        <v>--</v>
      </c>
      <c r="O15" s="146" t="str">
        <f>IFERROR(_xll.qlRateHelperQuoteName(N15,Trigger),"--")</f>
        <v>--</v>
      </c>
      <c r="P15" s="99" t="str">
        <f>IFERROR(_xll.qlRateHelperQuoteValue($N15,Trigger),"--")</f>
        <v>--</v>
      </c>
      <c r="Q15" s="98" t="b">
        <v>0</v>
      </c>
      <c r="R15" s="95">
        <v>20</v>
      </c>
      <c r="S15" s="95">
        <v>1</v>
      </c>
      <c r="T15" s="100" t="str">
        <f>IFERROR(_xll.qlRateHelperEarliestDate(N15,Trigger),"--")</f>
        <v>--</v>
      </c>
      <c r="U15" s="100" t="str">
        <f>IFERROR(_xll.qlRateHelperPillarDate(N15,Trigger),"--")</f>
        <v>--</v>
      </c>
      <c r="W15" s="4" t="str">
        <f t="shared" si="2"/>
        <v>FRA</v>
      </c>
      <c r="X15" s="4" t="str">
        <v>obj_00081</v>
      </c>
      <c r="Y15" s="4" t="str">
        <f>IFERROR(_xll.qlRateHelperQuoteName(X15,Trigger),"")</f>
        <v>EUR3MFRA6X9F=</v>
      </c>
      <c r="Z15" s="73">
        <f>IFERROR(_xll.qlRateHelperRate(X15,Trigger),"")</f>
        <v>-3.13E-3</v>
      </c>
      <c r="AA15" s="105" t="str">
        <f>IF(ISERROR(_xll.qlSwapRateHelperSpread($X15)),IF(ISERROR(_xll.qlFuturesRateHelperConvexityAdjustment($X15)),"",_xll.qlFuturesRateHelperConvexityAdjustment($X15)),_xll.qlSwapRateHelperSpread($X15))</f>
        <v/>
      </c>
      <c r="AB15" s="5">
        <f>IFERROR(_xll.qlRateHelperEarliestDate(X15,Trigger),"")</f>
        <v>42940</v>
      </c>
      <c r="AC15" s="5">
        <f>IFERROR(_xll.qlRateHelperPillarDate(X15,Trigger),"")</f>
        <v>43031</v>
      </c>
      <c r="AD15" s="73">
        <v>-3.2853463959134055E-3</v>
      </c>
      <c r="AE15" s="180"/>
      <c r="AF15" s="162">
        <v>5</v>
      </c>
      <c r="AG15" s="163">
        <f>_xll.qlCalendarEndOfMonth(Calendar,_xll.qlCalendarAdvance(Calendar,AG14,"1m","mf",TRUE),Trigger)</f>
        <v>42886</v>
      </c>
      <c r="AH15" s="162" t="str">
        <f t="shared" si="3"/>
        <v>EURJump5_SYNTHON_Quote</v>
      </c>
      <c r="AI15" s="190">
        <f>_xll.qlDayCounterYearFraction("actual/360",AG15,_xll.qlCalendarAdvance(Calendar,AG15,"1D",,,Trigger))</f>
        <v>2.7777777777777779E-3</v>
      </c>
      <c r="AJ15" s="164" t="e">
        <f>IF(_xll.qlQuoteIsValid(AH15,Trigger),_xll.qlQuoteValue(AH15,Trigger),1)</f>
        <v>#NUM!</v>
      </c>
      <c r="AK15" s="193" t="e">
        <f t="shared" si="4"/>
        <v>#NUM!</v>
      </c>
      <c r="AL15" s="196">
        <v>0</v>
      </c>
      <c r="AM15" s="164">
        <f t="shared" si="5"/>
        <v>1</v>
      </c>
    </row>
    <row r="16" spans="1:39" ht="11.25" customHeight="1" x14ac:dyDescent="0.2">
      <c r="A16" s="62" t="s">
        <v>142</v>
      </c>
      <c r="B16" s="63" t="str">
        <f>Quote!C17</f>
        <v>8M</v>
      </c>
      <c r="C16" s="65" t="s">
        <v>43</v>
      </c>
      <c r="D16" s="125"/>
      <c r="E16" s="125"/>
      <c r="F16" s="125"/>
      <c r="G16" s="125"/>
      <c r="H16" s="122" t="str">
        <f>IF(ISBLANK(Quote!Y17),"",Quote!Y17)</f>
        <v/>
      </c>
      <c r="I16" s="125"/>
      <c r="J16" s="125"/>
      <c r="K16" s="125"/>
      <c r="L16" s="51"/>
      <c r="M16" s="10" t="str">
        <f t="shared" si="0"/>
        <v>DP</v>
      </c>
      <c r="N16" s="95" t="str">
        <f t="shared" si="1"/>
        <v>--</v>
      </c>
      <c r="O16" s="146" t="str">
        <f>IFERROR(_xll.qlRateHelperQuoteName(N16,Trigger),"--")</f>
        <v>--</v>
      </c>
      <c r="P16" s="99" t="str">
        <f>IFERROR(_xll.qlRateHelperQuoteValue($N16,Trigger),"--")</f>
        <v>--</v>
      </c>
      <c r="Q16" s="98" t="b">
        <v>0</v>
      </c>
      <c r="R16" s="95">
        <v>20</v>
      </c>
      <c r="S16" s="95">
        <v>1</v>
      </c>
      <c r="T16" s="100" t="str">
        <f>IFERROR(_xll.qlRateHelperEarliestDate(N16,Trigger),"--")</f>
        <v>--</v>
      </c>
      <c r="U16" s="100" t="str">
        <f>IFERROR(_xll.qlRateHelperPillarDate(N16,Trigger),"--")</f>
        <v>--</v>
      </c>
      <c r="W16" s="4" t="str">
        <f t="shared" si="2"/>
        <v>FRA</v>
      </c>
      <c r="X16" s="4" t="str">
        <v>obj_000be</v>
      </c>
      <c r="Y16" s="4" t="str">
        <f>IFERROR(_xll.qlRateHelperQuoteName(X16,Trigger),"")</f>
        <v>EUR3MFRA7X10F=</v>
      </c>
      <c r="Z16" s="73">
        <f>IFERROR(_xll.qlRateHelperRate(X16,Trigger),"")</f>
        <v>-3.0699999999999998E-3</v>
      </c>
      <c r="AA16" s="105" t="str">
        <f>IF(ISERROR(_xll.qlSwapRateHelperSpread($X16)),IF(ISERROR(_xll.qlFuturesRateHelperConvexityAdjustment($X16)),"",_xll.qlFuturesRateHelperConvexityAdjustment($X16)),_xll.qlSwapRateHelperSpread($X16))</f>
        <v/>
      </c>
      <c r="AB16" s="5">
        <f>IFERROR(_xll.qlRateHelperEarliestDate(X16,Trigger),"")</f>
        <v>42970</v>
      </c>
      <c r="AC16" s="5">
        <f>IFERROR(_xll.qlRateHelperPillarDate(X16,Trigger),"")</f>
        <v>43062</v>
      </c>
      <c r="AD16" s="73">
        <v>-3.2609943137663203E-3</v>
      </c>
      <c r="AE16" s="180"/>
      <c r="AF16" s="162">
        <v>6</v>
      </c>
      <c r="AG16" s="163">
        <f>_xll.qlCalendarEndOfMonth(Calendar,_xll.qlCalendarAdvance(Calendar,AG15,"1m","mf",TRUE),Trigger)</f>
        <v>42916</v>
      </c>
      <c r="AH16" s="162" t="str">
        <f t="shared" si="3"/>
        <v>EURJump6_SYNTHON_Quote</v>
      </c>
      <c r="AI16" s="190">
        <f>_xll.qlDayCounterYearFraction("actual/360",AG16,_xll.qlCalendarAdvance(Calendar,AG16,"1D",,,Trigger))</f>
        <v>8.3333333333333332E-3</v>
      </c>
      <c r="AJ16" s="164" t="e">
        <f>IF(_xll.qlQuoteIsValid(AH16,Trigger),_xll.qlQuoteValue(AH16,Trigger),1)</f>
        <v>#NUM!</v>
      </c>
      <c r="AK16" s="193" t="e">
        <f t="shared" si="4"/>
        <v>#NUM!</v>
      </c>
      <c r="AL16" s="196">
        <v>0</v>
      </c>
      <c r="AM16" s="164">
        <f t="shared" si="5"/>
        <v>1</v>
      </c>
    </row>
    <row r="17" spans="1:39" ht="11.25" customHeight="1" x14ac:dyDescent="0.2">
      <c r="A17" s="62" t="s">
        <v>142</v>
      </c>
      <c r="B17" s="63" t="str">
        <f>Quote!C18</f>
        <v>9M</v>
      </c>
      <c r="C17" s="65" t="s">
        <v>44</v>
      </c>
      <c r="D17" s="125"/>
      <c r="E17" s="125"/>
      <c r="F17" s="125"/>
      <c r="G17" s="125"/>
      <c r="H17" s="122" t="str">
        <f>IF(ISBLANK(Quote!Y18),"",Quote!Y18)</f>
        <v/>
      </c>
      <c r="I17" s="125"/>
      <c r="J17" s="125"/>
      <c r="K17" s="125"/>
      <c r="L17" s="51"/>
      <c r="M17" s="10" t="str">
        <f t="shared" si="0"/>
        <v>DP</v>
      </c>
      <c r="N17" s="95" t="str">
        <f t="shared" si="1"/>
        <v>--</v>
      </c>
      <c r="O17" s="146" t="str">
        <f>IFERROR(_xll.qlRateHelperQuoteName(N17,Trigger),"--")</f>
        <v>--</v>
      </c>
      <c r="P17" s="99" t="str">
        <f>IFERROR(_xll.qlRateHelperQuoteValue($N17,Trigger),"--")</f>
        <v>--</v>
      </c>
      <c r="Q17" s="98" t="b">
        <v>0</v>
      </c>
      <c r="R17" s="95">
        <v>20</v>
      </c>
      <c r="S17" s="95">
        <v>1</v>
      </c>
      <c r="T17" s="100" t="str">
        <f>IFERROR(_xll.qlRateHelperEarliestDate(N17,Trigger),"--")</f>
        <v>--</v>
      </c>
      <c r="U17" s="100" t="str">
        <f>IFERROR(_xll.qlRateHelperPillarDate(N17,Trigger),"--")</f>
        <v>--</v>
      </c>
      <c r="W17" s="4" t="str">
        <f t="shared" si="2"/>
        <v>FRA</v>
      </c>
      <c r="X17" s="4" t="str">
        <v>obj_00049</v>
      </c>
      <c r="Y17" s="4" t="str">
        <f>IFERROR(_xll.qlRateHelperQuoteName(X17,Trigger),"")</f>
        <v>EUR3MFRA8X11F=</v>
      </c>
      <c r="Z17" s="73">
        <f>IFERROR(_xll.qlRateHelperRate(X17,Trigger),"")</f>
        <v>-3.0000000000000005E-3</v>
      </c>
      <c r="AA17" s="105" t="str">
        <f>IF(ISERROR(_xll.qlSwapRateHelperSpread($X17)),IF(ISERROR(_xll.qlFuturesRateHelperConvexityAdjustment($X17)),"",_xll.qlFuturesRateHelperConvexityAdjustment($X17)),_xll.qlSwapRateHelperSpread($X17))</f>
        <v/>
      </c>
      <c r="AB17" s="5">
        <f>IFERROR(_xll.qlRateHelperEarliestDate(X17,Trigger),"")</f>
        <v>43003</v>
      </c>
      <c r="AC17" s="5">
        <f>IFERROR(_xll.qlRateHelperPillarDate(X17,Trigger),"")</f>
        <v>43096</v>
      </c>
      <c r="AD17" s="73">
        <v>-3.2369177102285528E-3</v>
      </c>
      <c r="AE17" s="180"/>
      <c r="AF17" s="162">
        <v>7</v>
      </c>
      <c r="AG17" s="163">
        <f>_xll.qlCalendarEndOfMonth(Calendar,_xll.qlCalendarAdvance(Calendar,AG16,"1m","mf",TRUE),Trigger)</f>
        <v>42947</v>
      </c>
      <c r="AH17" s="162" t="str">
        <f t="shared" si="3"/>
        <v>EURJump7_SYNTHON_Quote</v>
      </c>
      <c r="AI17" s="190">
        <f>_xll.qlDayCounterYearFraction("actual/360",AG17,_xll.qlCalendarAdvance(Calendar,AG17,"1D",,,Trigger))</f>
        <v>2.7777777777777779E-3</v>
      </c>
      <c r="AJ17" s="164" t="e">
        <f>IF(_xll.qlQuoteIsValid(AH17,Trigger),_xll.qlQuoteValue(AH17,Trigger),1)</f>
        <v>#NUM!</v>
      </c>
      <c r="AK17" s="193" t="e">
        <f t="shared" si="4"/>
        <v>#NUM!</v>
      </c>
      <c r="AL17" s="196">
        <v>0</v>
      </c>
      <c r="AM17" s="164">
        <f t="shared" si="5"/>
        <v>1</v>
      </c>
    </row>
    <row r="18" spans="1:39" ht="11.25" customHeight="1" x14ac:dyDescent="0.2">
      <c r="A18" s="62" t="s">
        <v>142</v>
      </c>
      <c r="B18" s="63" t="str">
        <f>Quote!C19</f>
        <v>10M</v>
      </c>
      <c r="C18" s="65" t="s">
        <v>45</v>
      </c>
      <c r="D18" s="125"/>
      <c r="E18" s="125"/>
      <c r="F18" s="125"/>
      <c r="G18" s="125"/>
      <c r="H18" s="122" t="str">
        <f>IF(ISBLANK(Quote!Y19),"",Quote!Y19)</f>
        <v/>
      </c>
      <c r="I18" s="125"/>
      <c r="J18" s="125"/>
      <c r="K18" s="125"/>
      <c r="L18" s="51"/>
      <c r="M18" s="10" t="str">
        <f t="shared" si="0"/>
        <v>DP</v>
      </c>
      <c r="N18" s="95" t="str">
        <f t="shared" si="1"/>
        <v>--</v>
      </c>
      <c r="O18" s="146" t="str">
        <f>IFERROR(_xll.qlRateHelperQuoteName(N18,Trigger),"--")</f>
        <v>--</v>
      </c>
      <c r="P18" s="99" t="str">
        <f>IFERROR(_xll.qlRateHelperQuoteValue($N18,Trigger),"--")</f>
        <v>--</v>
      </c>
      <c r="Q18" s="98" t="b">
        <v>0</v>
      </c>
      <c r="R18" s="95">
        <v>20</v>
      </c>
      <c r="S18" s="95">
        <v>1</v>
      </c>
      <c r="T18" s="100" t="str">
        <f>IFERROR(_xll.qlRateHelperEarliestDate(N18,Trigger),"--")</f>
        <v>--</v>
      </c>
      <c r="U18" s="100" t="str">
        <f>IFERROR(_xll.qlRateHelperPillarDate(N18,Trigger),"--")</f>
        <v>--</v>
      </c>
      <c r="W18" s="4" t="str">
        <f t="shared" si="2"/>
        <v>FRA</v>
      </c>
      <c r="X18" s="4" t="str">
        <v>obj_000df</v>
      </c>
      <c r="Y18" s="4" t="str">
        <f>IFERROR(_xll.qlRateHelperQuoteName(X18,Trigger),"")</f>
        <v>EUR3MFRA9X12F=</v>
      </c>
      <c r="Z18" s="73">
        <f>IFERROR(_xll.qlRateHelperRate(X18,Trigger),"")</f>
        <v>-2.9299999999999999E-3</v>
      </c>
      <c r="AA18" s="105" t="str">
        <f>IF(ISERROR(_xll.qlSwapRateHelperSpread($X18)),IF(ISERROR(_xll.qlFuturesRateHelperConvexityAdjustment($X18)),"",_xll.qlFuturesRateHelperConvexityAdjustment($X18)),_xll.qlSwapRateHelperSpread($X18))</f>
        <v/>
      </c>
      <c r="AB18" s="5">
        <f>IFERROR(_xll.qlRateHelperEarliestDate(X18,Trigger),"")</f>
        <v>43031</v>
      </c>
      <c r="AC18" s="5">
        <f>IFERROR(_xll.qlRateHelperPillarDate(X18,Trigger),"")</f>
        <v>43123</v>
      </c>
      <c r="AD18" s="73">
        <v>-3.2071740206030849E-3</v>
      </c>
      <c r="AE18" s="180"/>
      <c r="AF18" s="162">
        <v>8</v>
      </c>
      <c r="AG18" s="163">
        <f>_xll.qlCalendarEndOfMonth(Calendar,_xll.qlCalendarAdvance(Calendar,AG17,"1m","mf",TRUE),Trigger)</f>
        <v>42978</v>
      </c>
      <c r="AH18" s="162" t="str">
        <f t="shared" si="3"/>
        <v>EURJump8_SYNTHON_Quote</v>
      </c>
      <c r="AI18" s="190">
        <f>_xll.qlDayCounterYearFraction("actual/360",AG18,_xll.qlCalendarAdvance(Calendar,AG18,"1D",,,Trigger))</f>
        <v>2.7777777777777779E-3</v>
      </c>
      <c r="AJ18" s="164" t="e">
        <f>IF(_xll.qlQuoteIsValid(AH18,Trigger),_xll.qlQuoteValue(AH18,Trigger),1)</f>
        <v>#NUM!</v>
      </c>
      <c r="AK18" s="193" t="e">
        <f t="shared" si="4"/>
        <v>#NUM!</v>
      </c>
      <c r="AL18" s="196">
        <v>0</v>
      </c>
      <c r="AM18" s="164">
        <f t="shared" si="5"/>
        <v>1</v>
      </c>
    </row>
    <row r="19" spans="1:39" ht="11.25" customHeight="1" x14ac:dyDescent="0.2">
      <c r="A19" s="62" t="s">
        <v>142</v>
      </c>
      <c r="B19" s="63" t="str">
        <f>Quote!C20</f>
        <v>11M</v>
      </c>
      <c r="C19" s="65" t="s">
        <v>46</v>
      </c>
      <c r="D19" s="125"/>
      <c r="E19" s="125"/>
      <c r="F19" s="125"/>
      <c r="G19" s="125"/>
      <c r="H19" s="122" t="str">
        <f>IF(ISBLANK(Quote!Y20),"",Quote!Y20)</f>
        <v/>
      </c>
      <c r="I19" s="125"/>
      <c r="J19" s="125"/>
      <c r="K19" s="125"/>
      <c r="L19" s="51"/>
      <c r="M19" s="10" t="str">
        <f t="shared" si="0"/>
        <v>DP</v>
      </c>
      <c r="N19" s="95" t="str">
        <f t="shared" si="1"/>
        <v>--</v>
      </c>
      <c r="O19" s="146" t="str">
        <f>IFERROR(_xll.qlRateHelperQuoteName(N19,Trigger),"--")</f>
        <v>--</v>
      </c>
      <c r="P19" s="99" t="str">
        <f>IFERROR(_xll.qlRateHelperQuoteValue($N19,Trigger),"--")</f>
        <v>--</v>
      </c>
      <c r="Q19" s="98" t="b">
        <v>0</v>
      </c>
      <c r="R19" s="95">
        <v>20</v>
      </c>
      <c r="S19" s="95">
        <v>1</v>
      </c>
      <c r="T19" s="100" t="str">
        <f>IFERROR(_xll.qlRateHelperEarliestDate(N19,Trigger),"--")</f>
        <v>--</v>
      </c>
      <c r="U19" s="100" t="str">
        <f>IFERROR(_xll.qlRateHelperPillarDate(N19,Trigger),"--")</f>
        <v>--</v>
      </c>
      <c r="W19" s="4" t="str">
        <f t="shared" si="2"/>
        <v>FRA</v>
      </c>
      <c r="X19" s="4" t="str">
        <v>obj_00088</v>
      </c>
      <c r="Y19" s="4" t="str">
        <f>IFERROR(_xll.qlRateHelperQuoteName(X19,Trigger),"")</f>
        <v>EUR3MFRA10X13F=</v>
      </c>
      <c r="Z19" s="73">
        <f>IFERROR(_xll.qlRateHelperRate(X19,Trigger),"")</f>
        <v>-2.8600000000000001E-3</v>
      </c>
      <c r="AA19" s="105" t="str">
        <f>IF(ISERROR(_xll.qlSwapRateHelperSpread($X19)),IF(ISERROR(_xll.qlFuturesRateHelperConvexityAdjustment($X19)),"",_xll.qlFuturesRateHelperConvexityAdjustment($X19)),_xll.qlSwapRateHelperSpread($X19))</f>
        <v/>
      </c>
      <c r="AB19" s="5">
        <f>IFERROR(_xll.qlRateHelperEarliestDate(X19,Trigger),"")</f>
        <v>43062</v>
      </c>
      <c r="AC19" s="5">
        <f>IFERROR(_xll.qlRateHelperPillarDate(X19,Trigger),"")</f>
        <v>43154</v>
      </c>
      <c r="AD19" s="73">
        <v>-3.1781455796316351E-3</v>
      </c>
      <c r="AE19" s="180"/>
      <c r="AF19" s="162">
        <v>9</v>
      </c>
      <c r="AG19" s="163">
        <f>_xll.qlCalendarEndOfMonth(Calendar,_xll.qlCalendarAdvance(Calendar,AG18,"1m","mf",TRUE),Trigger)</f>
        <v>43007</v>
      </c>
      <c r="AH19" s="162" t="str">
        <f t="shared" si="3"/>
        <v>EURJump9_SYNTHON_Quote</v>
      </c>
      <c r="AI19" s="190">
        <f>_xll.qlDayCounterYearFraction("actual/360",AG19,_xll.qlCalendarAdvance(Calendar,AG19,"1D",,,Trigger))</f>
        <v>8.3333333333333332E-3</v>
      </c>
      <c r="AJ19" s="164" t="e">
        <f>IF(_xll.qlQuoteIsValid(AH19,Trigger),_xll.qlQuoteValue(AH19,Trigger),1)</f>
        <v>#NUM!</v>
      </c>
      <c r="AK19" s="193" t="e">
        <f t="shared" si="4"/>
        <v>#NUM!</v>
      </c>
      <c r="AL19" s="196">
        <v>0</v>
      </c>
      <c r="AM19" s="164">
        <f t="shared" si="5"/>
        <v>1</v>
      </c>
    </row>
    <row r="20" spans="1:39" ht="11.25" customHeight="1" x14ac:dyDescent="0.2">
      <c r="A20" s="1" t="s">
        <v>142</v>
      </c>
      <c r="B20" s="8" t="str">
        <f>Quote!C21</f>
        <v>12M</v>
      </c>
      <c r="C20" s="9" t="s">
        <v>116</v>
      </c>
      <c r="D20" s="126"/>
      <c r="E20" s="126"/>
      <c r="F20" s="126"/>
      <c r="G20" s="126"/>
      <c r="H20" s="123" t="str">
        <f>IF(ISBLANK(Quote!Y21),"",Quote!Y21)</f>
        <v/>
      </c>
      <c r="I20" s="126"/>
      <c r="J20" s="126"/>
      <c r="K20" s="126"/>
      <c r="L20" s="51"/>
      <c r="M20" s="11" t="str">
        <f t="shared" si="0"/>
        <v>DP</v>
      </c>
      <c r="N20" s="96" t="str">
        <f t="shared" si="1"/>
        <v>--</v>
      </c>
      <c r="O20" s="147" t="str">
        <f>IFERROR(_xll.qlRateHelperQuoteName(N20,Trigger),"--")</f>
        <v>--</v>
      </c>
      <c r="P20" s="102" t="str">
        <f>IFERROR(_xll.qlRateHelperQuoteValue($N20,Trigger),"--")</f>
        <v>--</v>
      </c>
      <c r="Q20" s="101" t="b">
        <v>0</v>
      </c>
      <c r="R20" s="96">
        <v>20</v>
      </c>
      <c r="S20" s="96">
        <v>1</v>
      </c>
      <c r="T20" s="103" t="str">
        <f>IFERROR(_xll.qlRateHelperEarliestDate(N20,Trigger),"--")</f>
        <v>--</v>
      </c>
      <c r="U20" s="103" t="str">
        <f>IFERROR(_xll.qlRateHelperPillarDate(N20,Trigger),"--")</f>
        <v>--</v>
      </c>
      <c r="W20" s="4" t="str">
        <f t="shared" si="2"/>
        <v>FRA</v>
      </c>
      <c r="X20" s="4" t="str">
        <v>obj_00048</v>
      </c>
      <c r="Y20" s="4" t="str">
        <f>IFERROR(_xll.qlRateHelperQuoteName(X20,Trigger),"")</f>
        <v>EUR3MFRA11X14F=</v>
      </c>
      <c r="Z20" s="73">
        <f>IFERROR(_xll.qlRateHelperRate(X20,Trigger),"")</f>
        <v>-2.7800000000000004E-3</v>
      </c>
      <c r="AA20" s="105" t="str">
        <f>IF(ISERROR(_xll.qlSwapRateHelperSpread($X20)),IF(ISERROR(_xll.qlFuturesRateHelperConvexityAdjustment($X20)),"",_xll.qlFuturesRateHelperConvexityAdjustment($X20)),_xll.qlSwapRateHelperSpread($X20))</f>
        <v/>
      </c>
      <c r="AB20" s="5">
        <f>IFERROR(_xll.qlRateHelperEarliestDate(X20,Trigger),"")</f>
        <v>43096</v>
      </c>
      <c r="AC20" s="5">
        <f>IFERROR(_xll.qlRateHelperPillarDate(X20,Trigger),"")</f>
        <v>43182</v>
      </c>
      <c r="AD20" s="73">
        <v>-3.1541609147013355E-3</v>
      </c>
      <c r="AE20" s="180"/>
      <c r="AF20" s="162">
        <v>10</v>
      </c>
      <c r="AG20" s="163">
        <f>_xll.qlCalendarEndOfMonth(Calendar,_xll.qlCalendarAdvance(Calendar,AG19,"1m","mf",TRUE),Trigger)</f>
        <v>43039</v>
      </c>
      <c r="AH20" s="162" t="str">
        <f t="shared" si="3"/>
        <v>EURJump10_SYNTHON_Quote</v>
      </c>
      <c r="AI20" s="190">
        <f>_xll.qlDayCounterYearFraction("actual/360",AG20,_xll.qlCalendarAdvance(Calendar,AG20,"1D",,,Trigger))</f>
        <v>2.7777777777777779E-3</v>
      </c>
      <c r="AJ20" s="164" t="e">
        <f>IF(_xll.qlQuoteIsValid(AH20,Trigger),_xll.qlQuoteValue(AH20,Trigger),1)</f>
        <v>#NUM!</v>
      </c>
      <c r="AK20" s="193" t="e">
        <f t="shared" si="4"/>
        <v>#NUM!</v>
      </c>
      <c r="AL20" s="196">
        <v>0</v>
      </c>
      <c r="AM20" s="164">
        <f t="shared" si="5"/>
        <v>1</v>
      </c>
    </row>
    <row r="21" spans="1:39" ht="11.25" customHeight="1" x14ac:dyDescent="0.2">
      <c r="B21" s="49"/>
      <c r="D21" s="49"/>
      <c r="E21" s="49"/>
      <c r="F21" s="49"/>
      <c r="G21" s="49"/>
      <c r="H21" s="104"/>
      <c r="I21" s="104"/>
      <c r="L21" s="51"/>
      <c r="M21" s="10" t="str">
        <f>A23</f>
        <v>FRA</v>
      </c>
      <c r="N21" s="95" t="str">
        <f>IF(ISBLANK(K23),"--",K23)</f>
        <v>obj_000e8#0037</v>
      </c>
      <c r="O21" s="146" t="str">
        <f>IFERROR(_xll.qlRateHelperQuoteName(N21,Trigger),"--")</f>
        <v>EUR3MFRA1X4F=</v>
      </c>
      <c r="P21" s="99">
        <f>IFERROR(_xll.qlRateHelperQuoteValue($N21,Trigger),"--")</f>
        <v>-3.31E-3</v>
      </c>
      <c r="Q21" s="98" t="b">
        <v>1</v>
      </c>
      <c r="R21" s="95">
        <v>70</v>
      </c>
      <c r="S21" s="95">
        <v>20</v>
      </c>
      <c r="T21" s="100">
        <f>IFERROR(_xll.qlRateHelperEarliestDate(N21,Trigger),"--")</f>
        <v>42789</v>
      </c>
      <c r="U21" s="100">
        <f>IFERROR(_xll.qlRateHelperPillarDate(N21,Trigger),"--")</f>
        <v>42878</v>
      </c>
      <c r="W21" s="4" t="str">
        <f t="shared" si="2"/>
        <v>FRA</v>
      </c>
      <c r="X21" s="4" t="str">
        <v>obj_00052</v>
      </c>
      <c r="Y21" s="4" t="str">
        <f>IFERROR(_xll.qlRateHelperQuoteName(X21,Trigger),"")</f>
        <v>EUR3MFRA12X15F=</v>
      </c>
      <c r="Z21" s="73">
        <f>IFERROR(_xll.qlRateHelperRate(X21,Trigger),"")</f>
        <v>-2.7100000000000002E-3</v>
      </c>
      <c r="AA21" s="105" t="str">
        <f>IF(ISERROR(_xll.qlSwapRateHelperSpread($X21)),IF(ISERROR(_xll.qlFuturesRateHelperConvexityAdjustment($X21)),"",_xll.qlFuturesRateHelperConvexityAdjustment($X21)),_xll.qlSwapRateHelperSpread($X21))</f>
        <v/>
      </c>
      <c r="AB21" s="5">
        <f>IFERROR(_xll.qlRateHelperEarliestDate(X21,Trigger),"")</f>
        <v>43123</v>
      </c>
      <c r="AC21" s="5">
        <f>IFERROR(_xll.qlRateHelperPillarDate(X21,Trigger),"")</f>
        <v>43213</v>
      </c>
      <c r="AD21" s="73">
        <v>-3.1172516777731784E-3</v>
      </c>
      <c r="AE21" s="180"/>
      <c r="AF21" s="162">
        <v>11</v>
      </c>
      <c r="AG21" s="163">
        <f>_xll.qlCalendarEndOfMonth(Calendar,_xll.qlCalendarAdvance(Calendar,AG20,"1m","mf",TRUE),Trigger)</f>
        <v>43069</v>
      </c>
      <c r="AH21" s="162" t="str">
        <f t="shared" si="3"/>
        <v>EURJump11_SYNTHON_Quote</v>
      </c>
      <c r="AI21" s="190">
        <f>_xll.qlDayCounterYearFraction("actual/360",AG21,_xll.qlCalendarAdvance(Calendar,AG21,"1D",,,Trigger))</f>
        <v>2.7777777777777779E-3</v>
      </c>
      <c r="AJ21" s="164" t="e">
        <f>IF(_xll.qlQuoteIsValid(AH21,Trigger),_xll.qlQuoteValue(AH21,Trigger),1)</f>
        <v>#NUM!</v>
      </c>
      <c r="AK21" s="193" t="e">
        <f t="shared" si="4"/>
        <v>#NUM!</v>
      </c>
      <c r="AL21" s="196">
        <v>0</v>
      </c>
      <c r="AM21" s="164">
        <f t="shared" si="5"/>
        <v>1</v>
      </c>
    </row>
    <row r="22" spans="1:39" ht="11.25" customHeight="1" x14ac:dyDescent="0.2">
      <c r="A22" s="68" t="s">
        <v>9</v>
      </c>
      <c r="B22" s="68" t="s">
        <v>93</v>
      </c>
      <c r="C22" s="68" t="s">
        <v>94</v>
      </c>
      <c r="D22" s="68"/>
      <c r="E22" s="68"/>
      <c r="F22" s="68"/>
      <c r="G22" s="68" t="s">
        <v>4</v>
      </c>
      <c r="H22" s="68" t="s">
        <v>1</v>
      </c>
      <c r="I22" s="68"/>
      <c r="J22" s="68"/>
      <c r="K22" s="68" t="s">
        <v>25</v>
      </c>
      <c r="L22" s="51"/>
      <c r="M22" s="10" t="str">
        <f t="shared" ref="M22:M32" si="6">A24</f>
        <v>FRA</v>
      </c>
      <c r="N22" s="95" t="str">
        <f t="shared" ref="N22:N32" si="7">IF(ISBLANK(K24),"--",K24)</f>
        <v>obj_000a5#0037</v>
      </c>
      <c r="O22" s="146" t="str">
        <f>IFERROR(_xll.qlRateHelperQuoteName(N22,Trigger),"--")</f>
        <v>EUR3MFRA2X5F=</v>
      </c>
      <c r="P22" s="99">
        <f>IFERROR(_xll.qlRateHelperQuoteValue($N22,Trigger),"--")</f>
        <v>-3.31E-3</v>
      </c>
      <c r="Q22" s="98" t="b">
        <v>1</v>
      </c>
      <c r="R22" s="95">
        <v>70</v>
      </c>
      <c r="S22" s="95">
        <v>20</v>
      </c>
      <c r="T22" s="100">
        <f>IFERROR(_xll.qlRateHelperEarliestDate(N22,Trigger),"--")</f>
        <v>42817</v>
      </c>
      <c r="U22" s="100">
        <f>IFERROR(_xll.qlRateHelperPillarDate(N22,Trigger),"--")</f>
        <v>42909</v>
      </c>
      <c r="W22" s="4" t="str">
        <f t="shared" si="2"/>
        <v>FUT</v>
      </c>
      <c r="X22" s="4" t="str">
        <v>obj_003ef</v>
      </c>
      <c r="Y22" s="4" t="str">
        <f>IFERROR(_xll.qlRateHelperQuoteName(X22,Trigger),"")</f>
        <v>EUR3MFUTH8_Shifted</v>
      </c>
      <c r="Z22" s="73">
        <f>IFERROR(_xll.qlRateHelperRate(X22,Trigger),"")</f>
        <v>-2.5249999999998884E-3</v>
      </c>
      <c r="AA22" s="105">
        <f>IF(ISERROR(_xll.qlSwapRateHelperSpread($X22)),IF(ISERROR(_xll.qlFuturesRateHelperConvexityAdjustment($X22)),"",_xll.qlFuturesRateHelperConvexityAdjustment($X22)),_xll.qlSwapRateHelperSpread($X22))</f>
        <v>0</v>
      </c>
      <c r="AB22" s="5">
        <f>IFERROR(_xll.qlRateHelperEarliestDate(X22,Trigger),"")</f>
        <v>43180</v>
      </c>
      <c r="AC22" s="5">
        <f>IFERROR(_xll.qlRateHelperPillarDate(X22,Trigger),"")</f>
        <v>43272</v>
      </c>
      <c r="AD22" s="73">
        <v>-3.0503963321978043E-3</v>
      </c>
      <c r="AE22" s="180"/>
      <c r="AF22" s="162">
        <v>12</v>
      </c>
      <c r="AG22" s="163">
        <f>_xll.qlCalendarEndOfMonth(Calendar,_xll.qlCalendarAdvance(Calendar,AG21,"1m","mf",TRUE),Trigger)</f>
        <v>43098</v>
      </c>
      <c r="AH22" s="162" t="str">
        <f t="shared" si="3"/>
        <v>EURJump12_SYNTHON_Quote</v>
      </c>
      <c r="AI22" s="190">
        <f>_xll.qlDayCounterYearFraction("actual/360",AG22,_xll.qlCalendarAdvance(Calendar,AG22,"1D",,,Trigger))</f>
        <v>1.1111111111111112E-2</v>
      </c>
      <c r="AJ22" s="164" t="e">
        <f>IF(_xll.qlQuoteIsValid(AH22,Trigger),_xll.qlQuoteValue(AH22,Trigger),1)</f>
        <v>#NUM!</v>
      </c>
      <c r="AK22" s="193" t="e">
        <f t="shared" si="4"/>
        <v>#NUM!</v>
      </c>
      <c r="AL22" s="196">
        <v>0</v>
      </c>
      <c r="AM22" s="164">
        <f t="shared" si="5"/>
        <v>1</v>
      </c>
    </row>
    <row r="23" spans="1:39" ht="11.25" customHeight="1" x14ac:dyDescent="0.2">
      <c r="A23" s="56" t="s">
        <v>95</v>
      </c>
      <c r="B23" s="115">
        <v>1</v>
      </c>
      <c r="C23" s="386" t="str">
        <f>"X"&amp;B23+3</f>
        <v>X4</v>
      </c>
      <c r="D23" s="125"/>
      <c r="E23" s="125"/>
      <c r="F23" s="125"/>
      <c r="G23" s="58" t="str">
        <f t="shared" ref="G23:G34" si="8">$G$11</f>
        <v>Euribor3MMX#0037</v>
      </c>
      <c r="H23" s="118" t="str">
        <f>IF(ISBLANK(Quote!Y22),"",Quote!Y22)</f>
        <v>EUR3MFRA1X4F=#0037</v>
      </c>
      <c r="I23" s="125"/>
      <c r="J23" s="61"/>
      <c r="K23" s="61" t="str">
        <f>_xll.qlFraRateHelper(,H23,B23&amp;"M",G23,PillarDate,,Permanent,Trigger,ObjectOverwrite)</f>
        <v>obj_000e8#0037</v>
      </c>
      <c r="L23" s="51"/>
      <c r="M23" s="10" t="str">
        <f t="shared" si="6"/>
        <v>FRA</v>
      </c>
      <c r="N23" s="95" t="str">
        <f t="shared" si="7"/>
        <v>obj_000c8#0037</v>
      </c>
      <c r="O23" s="146" t="str">
        <f>IFERROR(_xll.qlRateHelperQuoteName(N23,Trigger),"--")</f>
        <v>EUR3MFRA3X6F=</v>
      </c>
      <c r="P23" s="99">
        <f>IFERROR(_xll.qlRateHelperQuoteValue($N23,Trigger),"--")</f>
        <v>-3.2700000000000003E-3</v>
      </c>
      <c r="Q23" s="98" t="b">
        <v>1</v>
      </c>
      <c r="R23" s="95">
        <v>70</v>
      </c>
      <c r="S23" s="95">
        <v>20</v>
      </c>
      <c r="T23" s="100">
        <f>IFERROR(_xll.qlRateHelperEarliestDate(N23,Trigger),"--")</f>
        <v>42849</v>
      </c>
      <c r="U23" s="100">
        <f>IFERROR(_xll.qlRateHelperPillarDate(N23,Trigger),"--")</f>
        <v>42940</v>
      </c>
      <c r="W23" s="4" t="str">
        <f t="shared" si="2"/>
        <v>FUT</v>
      </c>
      <c r="X23" s="4" t="str">
        <v>obj_003f3</v>
      </c>
      <c r="Y23" s="4" t="str">
        <f>IFERROR(_xll.qlRateHelperQuoteName(X23,Trigger),"")</f>
        <v>EUR3MFUTM8_Shifted</v>
      </c>
      <c r="Z23" s="73">
        <f>IFERROR(_xll.qlRateHelperRate(X23,Trigger),"")</f>
        <v>-2.275000000000027E-3</v>
      </c>
      <c r="AA23" s="105">
        <f>IF(ISERROR(_xll.qlSwapRateHelperSpread($X23)),IF(ISERROR(_xll.qlFuturesRateHelperConvexityAdjustment($X23)),"",_xll.qlFuturesRateHelperConvexityAdjustment($X23)),_xll.qlSwapRateHelperSpread($X23))</f>
        <v>0</v>
      </c>
      <c r="AB23" s="5">
        <f>IFERROR(_xll.qlRateHelperEarliestDate(X23,Trigger),"")</f>
        <v>43271</v>
      </c>
      <c r="AC23" s="5">
        <f>IFERROR(_xll.qlRateHelperPillarDate(X23,Trigger),"")</f>
        <v>43363</v>
      </c>
      <c r="AD23" s="73">
        <v>-2.9391308276229826E-3</v>
      </c>
      <c r="AE23" s="180"/>
      <c r="AF23" s="165">
        <v>13</v>
      </c>
      <c r="AG23" s="166">
        <f>_xll.qlCalendarAdjust(Calendar,DATE(YEAR(AG11)+1,12,31),"preceding",Trigger)</f>
        <v>43465</v>
      </c>
      <c r="AH23" s="165" t="str">
        <f t="shared" si="3"/>
        <v>EURJump13_SYNTHON_Quote</v>
      </c>
      <c r="AI23" s="191">
        <f>_xll.qlDayCounterYearFraction("actual/360",AG23,_xll.qlCalendarAdvance(Calendar,AG23,"1D",,,Trigger))</f>
        <v>5.5555555555555558E-3</v>
      </c>
      <c r="AJ23" s="167" t="e">
        <f>IF(_xll.qlQuoteIsValid(AH23,Trigger),_xll.qlQuoteValue(AH23,Trigger),1)</f>
        <v>#NUM!</v>
      </c>
      <c r="AK23" s="194" t="e">
        <f t="shared" si="4"/>
        <v>#NUM!</v>
      </c>
      <c r="AL23" s="197">
        <v>0</v>
      </c>
      <c r="AM23" s="167">
        <f t="shared" si="5"/>
        <v>1</v>
      </c>
    </row>
    <row r="24" spans="1:39" ht="11.25" customHeight="1" x14ac:dyDescent="0.2">
      <c r="A24" s="62" t="s">
        <v>95</v>
      </c>
      <c r="B24" s="116">
        <v>2</v>
      </c>
      <c r="C24" s="387" t="str">
        <f t="shared" ref="C24:C34" si="9">"X"&amp;B24+3</f>
        <v>X5</v>
      </c>
      <c r="D24" s="125"/>
      <c r="E24" s="125"/>
      <c r="F24" s="125"/>
      <c r="G24" s="64" t="str">
        <f t="shared" si="8"/>
        <v>Euribor3MMX#0037</v>
      </c>
      <c r="H24" s="119" t="str">
        <f>IF(ISBLANK(Quote!Y23),"",Quote!Y23)</f>
        <v>EUR3MFRA2X5F=#0037</v>
      </c>
      <c r="I24" s="125"/>
      <c r="J24" s="67"/>
      <c r="K24" s="67" t="str">
        <f>_xll.qlFraRateHelper(,H24,B24&amp;"M",G24,PillarDate,,Permanent,Trigger,ObjectOverwrite)</f>
        <v>obj_000a5#0037</v>
      </c>
      <c r="L24" s="51"/>
      <c r="M24" s="10" t="str">
        <f t="shared" si="6"/>
        <v>FRA</v>
      </c>
      <c r="N24" s="95" t="str">
        <f t="shared" si="7"/>
        <v>obj_00110#0037</v>
      </c>
      <c r="O24" s="146" t="str">
        <f>IFERROR(_xll.qlRateHelperQuoteName(N24,Trigger),"--")</f>
        <v>EUR3MFRA4X7F=</v>
      </c>
      <c r="P24" s="99">
        <f>IFERROR(_xll.qlRateHelperQuoteValue($N24,Trigger),"--")</f>
        <v>-3.2300000000000002E-3</v>
      </c>
      <c r="Q24" s="98" t="b">
        <v>1</v>
      </c>
      <c r="R24" s="95">
        <v>70</v>
      </c>
      <c r="S24" s="95">
        <v>20</v>
      </c>
      <c r="T24" s="100">
        <f>IFERROR(_xll.qlRateHelperEarliestDate(N24,Trigger),"--")</f>
        <v>42878</v>
      </c>
      <c r="U24" s="100">
        <f>IFERROR(_xll.qlRateHelperPillarDate(N24,Trigger),"--")</f>
        <v>42970</v>
      </c>
      <c r="W24" s="4" t="str">
        <f t="shared" si="2"/>
        <v>FUT</v>
      </c>
      <c r="X24" s="4" t="str">
        <v>obj_003f5</v>
      </c>
      <c r="Y24" s="4" t="str">
        <f>IFERROR(_xll.qlRateHelperQuoteName(X24,Trigger),"")</f>
        <v>EUR3MFUTU8_Shifted</v>
      </c>
      <c r="Z24" s="73">
        <f>IFERROR(_xll.qlRateHelperRate(X24,Trigger),"")</f>
        <v>-1.9250000100001774E-3</v>
      </c>
      <c r="AA24" s="105">
        <f>IF(ISERROR(_xll.qlSwapRateHelperSpread($X24)),IF(ISERROR(_xll.qlFuturesRateHelperConvexityAdjustment($X24)),"",_xll.qlFuturesRateHelperConvexityAdjustment($X24)),_xll.qlSwapRateHelperSpread($X24))</f>
        <v>0</v>
      </c>
      <c r="AB24" s="5">
        <f>IFERROR(_xll.qlRateHelperEarliestDate(X24,Trigger),"")</f>
        <v>43362</v>
      </c>
      <c r="AC24" s="5">
        <f>IFERROR(_xll.qlRateHelperPillarDate(X24,Trigger),"")</f>
        <v>43453</v>
      </c>
      <c r="AD24" s="73">
        <v>-2.8117874933284159E-3</v>
      </c>
      <c r="AE24" s="180"/>
    </row>
    <row r="25" spans="1:39" ht="11.25" customHeight="1" x14ac:dyDescent="0.2">
      <c r="A25" s="62" t="s">
        <v>95</v>
      </c>
      <c r="B25" s="116">
        <v>3</v>
      </c>
      <c r="C25" s="387" t="str">
        <f t="shared" si="9"/>
        <v>X6</v>
      </c>
      <c r="D25" s="125"/>
      <c r="E25" s="125"/>
      <c r="F25" s="125"/>
      <c r="G25" s="64" t="str">
        <f t="shared" si="8"/>
        <v>Euribor3MMX#0037</v>
      </c>
      <c r="H25" s="119" t="str">
        <f>IF(ISBLANK(Quote!Y24),"",Quote!Y24)</f>
        <v>EUR3MFRA3X6F=#0037</v>
      </c>
      <c r="I25" s="125"/>
      <c r="J25" s="67"/>
      <c r="K25" s="67" t="str">
        <f>_xll.qlFraRateHelper(,H25,B25&amp;"M",G25,PillarDate,,Permanent,Trigger,ObjectOverwrite)</f>
        <v>obj_000c8#0037</v>
      </c>
      <c r="L25" s="51"/>
      <c r="M25" s="10" t="str">
        <f t="shared" si="6"/>
        <v>FRA</v>
      </c>
      <c r="N25" s="95" t="str">
        <f t="shared" si="7"/>
        <v>obj_00119#0037</v>
      </c>
      <c r="O25" s="146" t="str">
        <f>IFERROR(_xll.qlRateHelperQuoteName(N25,Trigger),"--")</f>
        <v>EUR3MFRA5X8F=</v>
      </c>
      <c r="P25" s="99">
        <f>IFERROR(_xll.qlRateHelperQuoteValue($N25,Trigger),"--")</f>
        <v>-3.1800000000000001E-3</v>
      </c>
      <c r="Q25" s="98" t="b">
        <v>1</v>
      </c>
      <c r="R25" s="95">
        <v>70</v>
      </c>
      <c r="S25" s="95">
        <v>20</v>
      </c>
      <c r="T25" s="100">
        <f>IFERROR(_xll.qlRateHelperEarliestDate(N25,Trigger),"--")</f>
        <v>42909</v>
      </c>
      <c r="U25" s="100">
        <f>IFERROR(_xll.qlRateHelperPillarDate(N25,Trigger),"--")</f>
        <v>43003</v>
      </c>
      <c r="W25" s="4" t="str">
        <f t="shared" si="2"/>
        <v>FUT</v>
      </c>
      <c r="X25" s="4" t="str">
        <v>obj_003f9</v>
      </c>
      <c r="Y25" s="4" t="str">
        <f>IFERROR(_xll.qlRateHelperQuoteName(X25,Trigger),"")</f>
        <v>EUR3MFUTZ8_Shifted</v>
      </c>
      <c r="Z25" s="73">
        <f>IFERROR(_xll.qlRateHelperRate(X25,Trigger),"")</f>
        <v>-1.5249999999999986E-3</v>
      </c>
      <c r="AA25" s="105">
        <f>IF(ISERROR(_xll.qlSwapRateHelperSpread($X25)),IF(ISERROR(_xll.qlFuturesRateHelperConvexityAdjustment($X25)),"",_xll.qlFuturesRateHelperConvexityAdjustment($X25)),_xll.qlSwapRateHelperSpread($X25))</f>
        <v>0</v>
      </c>
      <c r="AB25" s="5">
        <f>IFERROR(_xll.qlRateHelperEarliestDate(X25,Trigger),"")</f>
        <v>43453</v>
      </c>
      <c r="AC25" s="5">
        <f>IFERROR(_xll.qlRateHelperPillarDate(X25,Trigger),"")</f>
        <v>43543</v>
      </c>
      <c r="AD25" s="73">
        <v>-2.6674553121677769E-3</v>
      </c>
      <c r="AE25" s="180"/>
    </row>
    <row r="26" spans="1:39" ht="11.25" customHeight="1" x14ac:dyDescent="0.2">
      <c r="A26" s="62" t="s">
        <v>95</v>
      </c>
      <c r="B26" s="116">
        <v>4</v>
      </c>
      <c r="C26" s="387" t="str">
        <f t="shared" si="9"/>
        <v>X7</v>
      </c>
      <c r="D26" s="125"/>
      <c r="E26" s="125"/>
      <c r="F26" s="125"/>
      <c r="G26" s="64" t="str">
        <f t="shared" si="8"/>
        <v>Euribor3MMX#0037</v>
      </c>
      <c r="H26" s="119" t="str">
        <f>IF(ISBLANK(Quote!Y25),"",Quote!Y25)</f>
        <v>EUR3MFRA4X7F=#0037</v>
      </c>
      <c r="I26" s="125"/>
      <c r="J26" s="67"/>
      <c r="K26" s="67" t="str">
        <f>_xll.qlFraRateHelper(,H26,B26&amp;"M",G26,PillarDate,,Permanent,Trigger,ObjectOverwrite)</f>
        <v>obj_00110#0037</v>
      </c>
      <c r="L26" s="51"/>
      <c r="M26" s="10" t="str">
        <f t="shared" si="6"/>
        <v>FRA</v>
      </c>
      <c r="N26" s="95" t="str">
        <f t="shared" si="7"/>
        <v>obj_00081#0037</v>
      </c>
      <c r="O26" s="146" t="str">
        <f>IFERROR(_xll.qlRateHelperQuoteName(N26,Trigger),"--")</f>
        <v>EUR3MFRA6X9F=</v>
      </c>
      <c r="P26" s="99">
        <f>IFERROR(_xll.qlRateHelperQuoteValue($N26,Trigger),"--")</f>
        <v>-3.13E-3</v>
      </c>
      <c r="Q26" s="98" t="b">
        <v>1</v>
      </c>
      <c r="R26" s="95">
        <v>70</v>
      </c>
      <c r="S26" s="95">
        <v>20</v>
      </c>
      <c r="T26" s="100">
        <f>IFERROR(_xll.qlRateHelperEarliestDate(N26,Trigger),"--")</f>
        <v>42940</v>
      </c>
      <c r="U26" s="100">
        <f>IFERROR(_xll.qlRateHelperPillarDate(N26,Trigger),"--")</f>
        <v>43031</v>
      </c>
      <c r="W26" s="4" t="str">
        <f t="shared" si="2"/>
        <v>FUT</v>
      </c>
      <c r="X26" s="4" t="str">
        <v>obj_003fd</v>
      </c>
      <c r="Y26" s="4" t="str">
        <f>IFERROR(_xll.qlRateHelperQuoteName(X26,Trigger),"")</f>
        <v>EUR3MFUTH9_Shifted</v>
      </c>
      <c r="Z26" s="73">
        <f>IFERROR(_xll.qlRateHelperRate(X26,Trigger),"")</f>
        <v>-1.0250000000000536E-3</v>
      </c>
      <c r="AA26" s="105">
        <f>IF(ISERROR(_xll.qlSwapRateHelperSpread($X26)),IF(ISERROR(_xll.qlFuturesRateHelperConvexityAdjustment($X26)),"",_xll.qlFuturesRateHelperConvexityAdjustment($X26)),_xll.qlSwapRateHelperSpread($X26))</f>
        <v>0</v>
      </c>
      <c r="AB26" s="5">
        <f>IFERROR(_xll.qlRateHelperEarliestDate(X26,Trigger),"")</f>
        <v>43544</v>
      </c>
      <c r="AC26" s="5">
        <f>IFERROR(_xll.qlRateHelperPillarDate(X26,Trigger),"")</f>
        <v>43636</v>
      </c>
      <c r="AD26" s="73">
        <v>-2.4960949698711321E-3</v>
      </c>
      <c r="AE26" s="180"/>
    </row>
    <row r="27" spans="1:39" ht="11.25" customHeight="1" x14ac:dyDescent="0.2">
      <c r="A27" s="62" t="s">
        <v>95</v>
      </c>
      <c r="B27" s="116">
        <v>5</v>
      </c>
      <c r="C27" s="387" t="str">
        <f t="shared" si="9"/>
        <v>X8</v>
      </c>
      <c r="D27" s="125"/>
      <c r="E27" s="125"/>
      <c r="F27" s="125"/>
      <c r="G27" s="64" t="str">
        <f t="shared" si="8"/>
        <v>Euribor3MMX#0037</v>
      </c>
      <c r="H27" s="119" t="str">
        <f>IF(ISBLANK(Quote!Y26),"",Quote!Y26)</f>
        <v>EUR3MFRA5X8F=#0037</v>
      </c>
      <c r="I27" s="125"/>
      <c r="J27" s="67"/>
      <c r="K27" s="67" t="str">
        <f>_xll.qlFraRateHelper(,H27,B27&amp;"M",G27,PillarDate,,Permanent,Trigger,ObjectOverwrite)</f>
        <v>obj_00119#0037</v>
      </c>
      <c r="L27" s="51"/>
      <c r="M27" s="10" t="str">
        <f t="shared" si="6"/>
        <v>FRA</v>
      </c>
      <c r="N27" s="95" t="str">
        <f t="shared" si="7"/>
        <v>obj_000be#0037</v>
      </c>
      <c r="O27" s="146" t="str">
        <f>IFERROR(_xll.qlRateHelperQuoteName(N27,Trigger),"--")</f>
        <v>EUR3MFRA7X10F=</v>
      </c>
      <c r="P27" s="99">
        <f>IFERROR(_xll.qlRateHelperQuoteValue($N27,Trigger),"--")</f>
        <v>-3.0699999999999998E-3</v>
      </c>
      <c r="Q27" s="98" t="b">
        <v>1</v>
      </c>
      <c r="R27" s="95">
        <v>70</v>
      </c>
      <c r="S27" s="95">
        <v>20</v>
      </c>
      <c r="T27" s="100">
        <f>IFERROR(_xll.qlRateHelperEarliestDate(N27,Trigger),"--")</f>
        <v>42970</v>
      </c>
      <c r="U27" s="100">
        <f>IFERROR(_xll.qlRateHelperPillarDate(N27,Trigger),"--")</f>
        <v>43062</v>
      </c>
      <c r="W27" s="4" t="str">
        <f t="shared" si="2"/>
        <v>FUT</v>
      </c>
      <c r="X27" s="4" t="str">
        <v>obj_003fe</v>
      </c>
      <c r="Y27" s="4" t="str">
        <f>IFERROR(_xll.qlRateHelperQuoteName(X27,Trigger),"")</f>
        <v>EUR3MFUTM9_Shifted</v>
      </c>
      <c r="Z27" s="73">
        <f>IFERROR(_xll.qlRateHelperRate(X27,Trigger),"")</f>
        <v>-5.2500001000010954E-4</v>
      </c>
      <c r="AA27" s="105">
        <f>IF(ISERROR(_xll.qlSwapRateHelperSpread($X27)),IF(ISERROR(_xll.qlFuturesRateHelperConvexityAdjustment($X27)),"",_xll.qlFuturesRateHelperConvexityAdjustment($X27)),_xll.qlSwapRateHelperSpread($X27))</f>
        <v>0</v>
      </c>
      <c r="AB27" s="5">
        <f>IFERROR(_xll.qlRateHelperEarliestDate(X27,Trigger),"")</f>
        <v>43635</v>
      </c>
      <c r="AC27" s="5">
        <f>IFERROR(_xll.qlRateHelperPillarDate(X27,Trigger),"")</f>
        <v>43727</v>
      </c>
      <c r="AD27" s="73">
        <v>-2.3121600866703707E-3</v>
      </c>
      <c r="AE27" s="180"/>
    </row>
    <row r="28" spans="1:39" ht="11.25" customHeight="1" x14ac:dyDescent="0.2">
      <c r="A28" s="62" t="s">
        <v>95</v>
      </c>
      <c r="B28" s="116">
        <v>6</v>
      </c>
      <c r="C28" s="387" t="str">
        <f t="shared" si="9"/>
        <v>X9</v>
      </c>
      <c r="D28" s="125"/>
      <c r="E28" s="125"/>
      <c r="F28" s="125"/>
      <c r="G28" s="64" t="str">
        <f t="shared" si="8"/>
        <v>Euribor3MMX#0037</v>
      </c>
      <c r="H28" s="119" t="str">
        <f>IF(ISBLANK(Quote!Y27),"",Quote!Y27)</f>
        <v>EUR3MFRA6X9F=#0037</v>
      </c>
      <c r="I28" s="125"/>
      <c r="J28" s="67"/>
      <c r="K28" s="67" t="str">
        <f>_xll.qlFraRateHelper(,H28,B28&amp;"M",G28,PillarDate,,Permanent,Trigger,ObjectOverwrite)</f>
        <v>obj_00081#0037</v>
      </c>
      <c r="L28" s="51"/>
      <c r="M28" s="10" t="str">
        <f t="shared" si="6"/>
        <v>FRA</v>
      </c>
      <c r="N28" s="95" t="str">
        <f t="shared" si="7"/>
        <v>obj_00049#0037</v>
      </c>
      <c r="O28" s="146" t="str">
        <f>IFERROR(_xll.qlRateHelperQuoteName(N28,Trigger),"--")</f>
        <v>EUR3MFRA8X11F=</v>
      </c>
      <c r="P28" s="99">
        <f>IFERROR(_xll.qlRateHelperQuoteValue($N28,Trigger),"--")</f>
        <v>-3.0000000000000005E-3</v>
      </c>
      <c r="Q28" s="98" t="b">
        <v>1</v>
      </c>
      <c r="R28" s="95">
        <v>70</v>
      </c>
      <c r="S28" s="95">
        <v>20</v>
      </c>
      <c r="T28" s="100">
        <f>IFERROR(_xll.qlRateHelperEarliestDate(N28,Trigger),"--")</f>
        <v>43003</v>
      </c>
      <c r="U28" s="100">
        <f>IFERROR(_xll.qlRateHelperPillarDate(N28,Trigger),"--")</f>
        <v>43096</v>
      </c>
      <c r="W28" s="4" t="str">
        <f t="shared" si="2"/>
        <v>SW</v>
      </c>
      <c r="X28" s="4" t="str">
        <v>obj_003b2</v>
      </c>
      <c r="Y28" s="4" t="str">
        <f>IFERROR(_xll.qlRateHelperQuoteName(X28,Trigger),"")</f>
        <v>EUR3MSW3Y_Shifted</v>
      </c>
      <c r="Z28" s="73">
        <f>IFERROR(_xll.qlRateHelperRate(X28,Trigger),"")</f>
        <v>-2.0100000000000001E-3</v>
      </c>
      <c r="AA28" s="105">
        <f>IF(ISERROR(_xll.qlSwapRateHelperSpread($X28)),IF(ISERROR(_xll.qlFuturesRateHelperConvexityAdjustment($X28)),"",_xll.qlFuturesRateHelperConvexityAdjustment($X28)),_xll.qlSwapRateHelperSpread($X28))</f>
        <v>0</v>
      </c>
      <c r="AB28" s="5">
        <f>IFERROR(_xll.qlRateHelperEarliestDate(X28,Trigger),"")</f>
        <v>42758</v>
      </c>
      <c r="AC28" s="5">
        <f>IFERROR(_xll.qlRateHelperPillarDate(X28,Trigger),"")</f>
        <v>43853</v>
      </c>
      <c r="AD28" s="73">
        <v>-2.0200159750558091E-3</v>
      </c>
      <c r="AE28" s="180"/>
    </row>
    <row r="29" spans="1:39" ht="11.25" customHeight="1" x14ac:dyDescent="0.2">
      <c r="A29" s="62" t="s">
        <v>95</v>
      </c>
      <c r="B29" s="116">
        <v>7</v>
      </c>
      <c r="C29" s="387" t="str">
        <f t="shared" si="9"/>
        <v>X10</v>
      </c>
      <c r="D29" s="125"/>
      <c r="E29" s="125"/>
      <c r="F29" s="125"/>
      <c r="G29" s="64" t="str">
        <f t="shared" si="8"/>
        <v>Euribor3MMX#0037</v>
      </c>
      <c r="H29" s="119" t="str">
        <f>IF(ISBLANK(Quote!Y28),"",Quote!Y28)</f>
        <v>EUR3MFRA7X10F=#0037</v>
      </c>
      <c r="I29" s="125"/>
      <c r="J29" s="67"/>
      <c r="K29" s="67" t="str">
        <f>_xll.qlFraRateHelper(,H29,B29&amp;"M",G29,PillarDate,,Permanent,Trigger,ObjectOverwrite)</f>
        <v>obj_000be#0037</v>
      </c>
      <c r="L29" s="51"/>
      <c r="M29" s="10" t="str">
        <f t="shared" si="6"/>
        <v>FRA</v>
      </c>
      <c r="N29" s="95" t="str">
        <f t="shared" si="7"/>
        <v>obj_000df#0037</v>
      </c>
      <c r="O29" s="146" t="str">
        <f>IFERROR(_xll.qlRateHelperQuoteName(N29,Trigger),"--")</f>
        <v>EUR3MFRA9X12F=</v>
      </c>
      <c r="P29" s="99">
        <f>IFERROR(_xll.qlRateHelperQuoteValue($N29,Trigger),"--")</f>
        <v>-2.9299999999999999E-3</v>
      </c>
      <c r="Q29" s="98" t="b">
        <v>1</v>
      </c>
      <c r="R29" s="95">
        <v>70</v>
      </c>
      <c r="S29" s="95">
        <v>20</v>
      </c>
      <c r="T29" s="100">
        <f>IFERROR(_xll.qlRateHelperEarliestDate(N29,Trigger),"--")</f>
        <v>43031</v>
      </c>
      <c r="U29" s="100">
        <f>IFERROR(_xll.qlRateHelperPillarDate(N29,Trigger),"--")</f>
        <v>43123</v>
      </c>
      <c r="W29" s="4" t="str">
        <f t="shared" si="2"/>
        <v>SW</v>
      </c>
      <c r="X29" s="4" t="str">
        <v>obj_003a5</v>
      </c>
      <c r="Y29" s="4" t="str">
        <f>IFERROR(_xll.qlRateHelperQuoteName(X29,Trigger),"")</f>
        <v>EUR3MSW4Y_Shifted</v>
      </c>
      <c r="Z29" s="73">
        <f>IFERROR(_xll.qlRateHelperRate(X29,Trigger),"")</f>
        <v>-1.08E-3</v>
      </c>
      <c r="AA29" s="105">
        <f>IF(ISERROR(_xll.qlSwapRateHelperSpread($X29)),IF(ISERROR(_xll.qlFuturesRateHelperConvexityAdjustment($X29)),"",_xll.qlFuturesRateHelperConvexityAdjustment($X29)),_xll.qlSwapRateHelperSpread($X29))</f>
        <v>0</v>
      </c>
      <c r="AB29" s="5">
        <f>IFERROR(_xll.qlRateHelperEarliestDate(X29,Trigger),"")</f>
        <v>42758</v>
      </c>
      <c r="AC29" s="5">
        <f>IFERROR(_xll.qlRateHelperPillarDate(X29,Trigger),"")</f>
        <v>44221</v>
      </c>
      <c r="AD29" s="73">
        <v>-1.0905103638108511E-3</v>
      </c>
      <c r="AE29" s="180"/>
    </row>
    <row r="30" spans="1:39" ht="11.25" customHeight="1" x14ac:dyDescent="0.2">
      <c r="A30" s="62" t="s">
        <v>95</v>
      </c>
      <c r="B30" s="116">
        <v>8</v>
      </c>
      <c r="C30" s="387" t="str">
        <f t="shared" si="9"/>
        <v>X11</v>
      </c>
      <c r="D30" s="125"/>
      <c r="E30" s="125"/>
      <c r="F30" s="125"/>
      <c r="G30" s="64" t="str">
        <f t="shared" si="8"/>
        <v>Euribor3MMX#0037</v>
      </c>
      <c r="H30" s="119" t="str">
        <f>IF(ISBLANK(Quote!Y29),"",Quote!Y29)</f>
        <v>EUR3MFRA8X11F=#0037</v>
      </c>
      <c r="I30" s="125"/>
      <c r="J30" s="67"/>
      <c r="K30" s="67" t="str">
        <f>_xll.qlFraRateHelper(,H30,B30&amp;"M",G30,PillarDate,,Permanent,Trigger,ObjectOverwrite)</f>
        <v>obj_00049#0037</v>
      </c>
      <c r="L30" s="51"/>
      <c r="M30" s="10" t="str">
        <f t="shared" si="6"/>
        <v>FRA</v>
      </c>
      <c r="N30" s="95" t="str">
        <f t="shared" si="7"/>
        <v>obj_00088#0037</v>
      </c>
      <c r="O30" s="146" t="str">
        <f>IFERROR(_xll.qlRateHelperQuoteName(N30,Trigger),"--")</f>
        <v>EUR3MFRA10X13F=</v>
      </c>
      <c r="P30" s="99">
        <f>IFERROR(_xll.qlRateHelperQuoteValue($N30,Trigger),"--")</f>
        <v>-2.8600000000000001E-3</v>
      </c>
      <c r="Q30" s="98" t="b">
        <v>1</v>
      </c>
      <c r="R30" s="95">
        <v>70</v>
      </c>
      <c r="S30" s="95">
        <v>20</v>
      </c>
      <c r="T30" s="100">
        <f>IFERROR(_xll.qlRateHelperEarliestDate(N30,Trigger),"--")</f>
        <v>43062</v>
      </c>
      <c r="U30" s="100">
        <f>IFERROR(_xll.qlRateHelperPillarDate(N30,Trigger),"--")</f>
        <v>43154</v>
      </c>
      <c r="W30" s="4" t="str">
        <f t="shared" si="2"/>
        <v>SW</v>
      </c>
      <c r="X30" s="4" t="str">
        <v>obj_00331</v>
      </c>
      <c r="Y30" s="4" t="str">
        <f>IFERROR(_xll.qlRateHelperQuoteName(X30,Trigger),"")</f>
        <v>EUR3MSW5Y_Shifted</v>
      </c>
      <c r="Z30" s="73">
        <f>IFERROR(_xll.qlRateHelperRate(X30,Trigger),"")</f>
        <v>2.0000000000000002E-5</v>
      </c>
      <c r="AA30" s="105">
        <f>IF(ISERROR(_xll.qlSwapRateHelperSpread($X30)),IF(ISERROR(_xll.qlFuturesRateHelperConvexityAdjustment($X30)),"",_xll.qlFuturesRateHelperConvexityAdjustment($X30)),_xll.qlSwapRateHelperSpread($X30))</f>
        <v>0</v>
      </c>
      <c r="AB30" s="5">
        <f>IFERROR(_xll.qlRateHelperEarliestDate(X30,Trigger),"")</f>
        <v>42758</v>
      </c>
      <c r="AC30" s="5">
        <f>IFERROR(_xll.qlRateHelperPillarDate(X30,Trigger),"")</f>
        <v>44585</v>
      </c>
      <c r="AD30" s="73">
        <v>8.9151597580497764E-6</v>
      </c>
    </row>
    <row r="31" spans="1:39" ht="11.25" customHeight="1" x14ac:dyDescent="0.2">
      <c r="A31" s="62" t="s">
        <v>95</v>
      </c>
      <c r="B31" s="116">
        <v>9</v>
      </c>
      <c r="C31" s="387" t="str">
        <f t="shared" si="9"/>
        <v>X12</v>
      </c>
      <c r="D31" s="125"/>
      <c r="E31" s="125"/>
      <c r="F31" s="125"/>
      <c r="G31" s="64" t="str">
        <f t="shared" si="8"/>
        <v>Euribor3MMX#0037</v>
      </c>
      <c r="H31" s="119" t="str">
        <f>IF(ISBLANK(Quote!Y30),"",Quote!Y30)</f>
        <v>EUR3MFRA9X12F=#0037</v>
      </c>
      <c r="I31" s="125"/>
      <c r="J31" s="67"/>
      <c r="K31" s="67" t="str">
        <f>_xll.qlFraRateHelper(,H31,B31&amp;"M",G31,PillarDate,,Permanent,Trigger,ObjectOverwrite)</f>
        <v>obj_000df#0037</v>
      </c>
      <c r="L31" s="51"/>
      <c r="M31" s="10" t="str">
        <f t="shared" si="6"/>
        <v>FRA</v>
      </c>
      <c r="N31" s="95" t="str">
        <f t="shared" si="7"/>
        <v>obj_00048#0037</v>
      </c>
      <c r="O31" s="146" t="str">
        <f>IFERROR(_xll.qlRateHelperQuoteName(N31,Trigger),"--")</f>
        <v>EUR3MFRA11X14F=</v>
      </c>
      <c r="P31" s="99">
        <f>IFERROR(_xll.qlRateHelperQuoteValue($N31,Trigger),"--")</f>
        <v>-2.7800000000000004E-3</v>
      </c>
      <c r="Q31" s="98" t="b">
        <v>1</v>
      </c>
      <c r="R31" s="95">
        <v>70</v>
      </c>
      <c r="S31" s="95">
        <v>20</v>
      </c>
      <c r="T31" s="100">
        <f>IFERROR(_xll.qlRateHelperEarliestDate(N31,Trigger),"--")</f>
        <v>43096</v>
      </c>
      <c r="U31" s="100">
        <f>IFERROR(_xll.qlRateHelperPillarDate(N31,Trigger),"--")</f>
        <v>43182</v>
      </c>
      <c r="W31" s="4" t="str">
        <f t="shared" si="2"/>
        <v>SW</v>
      </c>
      <c r="X31" s="4" t="str">
        <v>obj_0033c</v>
      </c>
      <c r="Y31" s="4" t="str">
        <f>IFERROR(_xll.qlRateHelperQuoteName(X31,Trigger),"")</f>
        <v>EUR3MSW6Y_Shifted</v>
      </c>
      <c r="Z31" s="73">
        <f>IFERROR(_xll.qlRateHelperRate(X31,Trigger),"")</f>
        <v>1.2199999999999999E-3</v>
      </c>
      <c r="AA31" s="105">
        <f>IF(ISERROR(_xll.qlSwapRateHelperSpread($X31)),IF(ISERROR(_xll.qlFuturesRateHelperConvexityAdjustment($X31)),"",_xll.qlFuturesRateHelperConvexityAdjustment($X31)),_xll.qlSwapRateHelperSpread($X31))</f>
        <v>0</v>
      </c>
      <c r="AB31" s="5">
        <f>IFERROR(_xll.qlRateHelperEarliestDate(X31,Trigger),"")</f>
        <v>42758</v>
      </c>
      <c r="AC31" s="5">
        <f>IFERROR(_xll.qlRateHelperPillarDate(X31,Trigger),"")</f>
        <v>44949</v>
      </c>
      <c r="AD31" s="73">
        <v>1.2120489683310664E-3</v>
      </c>
    </row>
    <row r="32" spans="1:39" ht="11.25" customHeight="1" x14ac:dyDescent="0.2">
      <c r="A32" s="62" t="s">
        <v>95</v>
      </c>
      <c r="B32" s="116">
        <v>10</v>
      </c>
      <c r="C32" s="387" t="str">
        <f t="shared" si="9"/>
        <v>X13</v>
      </c>
      <c r="D32" s="125"/>
      <c r="E32" s="125"/>
      <c r="F32" s="125"/>
      <c r="G32" s="64" t="str">
        <f t="shared" si="8"/>
        <v>Euribor3MMX#0037</v>
      </c>
      <c r="H32" s="119" t="str">
        <f>IF(ISBLANK(Quote!Y31),"",Quote!Y31)</f>
        <v>EUR3MFRA10X13F=#0037</v>
      </c>
      <c r="I32" s="125"/>
      <c r="J32" s="67"/>
      <c r="K32" s="67" t="str">
        <f>_xll.qlFraRateHelper(,H32,B32&amp;"M",G32,PillarDate,,Permanent,Trigger,ObjectOverwrite)</f>
        <v>obj_00088#0037</v>
      </c>
      <c r="L32" s="51"/>
      <c r="M32" s="10" t="str">
        <f t="shared" si="6"/>
        <v>FRA</v>
      </c>
      <c r="N32" s="95" t="str">
        <f t="shared" si="7"/>
        <v>obj_00052#0037</v>
      </c>
      <c r="O32" s="146" t="str">
        <f>IFERROR(_xll.qlRateHelperQuoteName(N32,Trigger),"--")</f>
        <v>EUR3MFRA12X15F=</v>
      </c>
      <c r="P32" s="99">
        <f>IFERROR(_xll.qlRateHelperQuoteValue($N32,Trigger),"--")</f>
        <v>-2.7100000000000002E-3</v>
      </c>
      <c r="Q32" s="98" t="b">
        <v>1</v>
      </c>
      <c r="R32" s="95">
        <v>70</v>
      </c>
      <c r="S32" s="95">
        <v>20</v>
      </c>
      <c r="T32" s="100">
        <f>IFERROR(_xll.qlRateHelperEarliestDate(N32,Trigger),"--")</f>
        <v>43123</v>
      </c>
      <c r="U32" s="100">
        <f>IFERROR(_xll.qlRateHelperPillarDate(N32,Trigger),"--")</f>
        <v>43213</v>
      </c>
      <c r="W32" s="4" t="str">
        <f t="shared" si="2"/>
        <v>SW</v>
      </c>
      <c r="X32" s="4" t="str">
        <v>obj_003c8</v>
      </c>
      <c r="Y32" s="4" t="str">
        <f>IFERROR(_xll.qlRateHelperQuoteName(X32,Trigger),"")</f>
        <v>EUR3MSW7Y_Shifted</v>
      </c>
      <c r="Z32" s="73">
        <f>IFERROR(_xll.qlRateHelperRate(X32,Trigger),"")</f>
        <v>2.5000000000000001E-3</v>
      </c>
      <c r="AA32" s="105">
        <f>IF(ISERROR(_xll.qlSwapRateHelperSpread($X32)),IF(ISERROR(_xll.qlFuturesRateHelperConvexityAdjustment($X32)),"",_xll.qlFuturesRateHelperConvexityAdjustment($X32)),_xll.qlSwapRateHelperSpread($X32))</f>
        <v>0</v>
      </c>
      <c r="AB32" s="5">
        <f>IFERROR(_xll.qlRateHelperEarliestDate(X32,Trigger),"")</f>
        <v>42758</v>
      </c>
      <c r="AC32" s="5">
        <f>IFERROR(_xll.qlRateHelperPillarDate(X32,Trigger),"")</f>
        <v>45314</v>
      </c>
      <c r="AD32" s="73">
        <v>2.5012723280605086E-3</v>
      </c>
    </row>
    <row r="33" spans="1:30" ht="11.25" customHeight="1" x14ac:dyDescent="0.2">
      <c r="A33" s="62" t="s">
        <v>95</v>
      </c>
      <c r="B33" s="116">
        <v>11</v>
      </c>
      <c r="C33" s="387" t="str">
        <f t="shared" si="9"/>
        <v>X14</v>
      </c>
      <c r="D33" s="125"/>
      <c r="E33" s="125"/>
      <c r="F33" s="125"/>
      <c r="G33" s="64" t="str">
        <f t="shared" si="8"/>
        <v>Euribor3MMX#0037</v>
      </c>
      <c r="H33" s="119" t="str">
        <f>IF(ISBLANK(Quote!Y32),"",Quote!Y32)</f>
        <v>EUR3MFRA11X14F=#0037</v>
      </c>
      <c r="I33" s="125"/>
      <c r="J33" s="67"/>
      <c r="K33" s="67" t="str">
        <f>_xll.qlFraRateHelper(,H33,B33&amp;"M",G33,PillarDate,,Permanent,Trigger,ObjectOverwrite)</f>
        <v>obj_00048#0037</v>
      </c>
      <c r="L33" s="51"/>
      <c r="M33" s="71" t="str">
        <f t="shared" ref="M33:M54" si="10">A37</f>
        <v>FUT</v>
      </c>
      <c r="N33" s="131" t="str">
        <f t="shared" ref="N33:N54" si="11">IF(ISBLANK(K37),"--",K37)</f>
        <v>obj_003e3#0029</v>
      </c>
      <c r="O33" s="145" t="str">
        <f>IFERROR(_xll.qlRateHelperQuoteName(N33,Trigger),"--")</f>
        <v>EUR3MFUTH7_Shifted</v>
      </c>
      <c r="P33" s="150">
        <f>IFERROR(_xll.qlRateHelperQuoteValue($N33,Trigger),"--")</f>
        <v>100.33250000000001</v>
      </c>
      <c r="Q33" s="132" t="b">
        <v>1</v>
      </c>
      <c r="R33" s="131">
        <v>60</v>
      </c>
      <c r="S33" s="131">
        <v>3</v>
      </c>
      <c r="T33" s="134">
        <f>IFERROR(_xll.qlRateHelperEarliestDate(N33,Trigger),"--")</f>
        <v>42809</v>
      </c>
      <c r="U33" s="134">
        <f>IFERROR(_xll.qlRateHelperPillarDate(N33,Trigger),"--")</f>
        <v>42901</v>
      </c>
      <c r="W33" s="4" t="str">
        <f t="shared" si="2"/>
        <v>SW</v>
      </c>
      <c r="X33" s="4" t="str">
        <v>obj_00390</v>
      </c>
      <c r="Y33" s="4" t="str">
        <f>IFERROR(_xll.qlRateHelperQuoteName(X33,Trigger),"")</f>
        <v>EUR3MSW8Y_Shifted</v>
      </c>
      <c r="Z33" s="73">
        <f>IFERROR(_xll.qlRateHelperRate(X33,Trigger),"")</f>
        <v>3.82E-3</v>
      </c>
      <c r="AA33" s="105">
        <f>IF(ISERROR(_xll.qlSwapRateHelperSpread($X33)),IF(ISERROR(_xll.qlFuturesRateHelperConvexityAdjustment($X33)),"",_xll.qlFuturesRateHelperConvexityAdjustment($X33)),_xll.qlSwapRateHelperSpread($X33))</f>
        <v>0</v>
      </c>
      <c r="AB33" s="5">
        <f>IFERROR(_xll.qlRateHelperEarliestDate(X33,Trigger),"")</f>
        <v>42758</v>
      </c>
      <c r="AC33" s="5">
        <f>IFERROR(_xll.qlRateHelperPillarDate(X33,Trigger),"")</f>
        <v>45680</v>
      </c>
      <c r="AD33" s="73">
        <v>3.8376567331887333E-3</v>
      </c>
    </row>
    <row r="34" spans="1:30" ht="11.25" customHeight="1" x14ac:dyDescent="0.2">
      <c r="A34" s="1" t="s">
        <v>95</v>
      </c>
      <c r="B34" s="117">
        <v>12</v>
      </c>
      <c r="C34" s="388" t="str">
        <f t="shared" si="9"/>
        <v>X15</v>
      </c>
      <c r="D34" s="126"/>
      <c r="E34" s="126"/>
      <c r="F34" s="126"/>
      <c r="G34" s="7" t="str">
        <f t="shared" si="8"/>
        <v>Euribor3MMX#0037</v>
      </c>
      <c r="H34" s="120" t="str">
        <f>IF(ISBLANK(Quote!Y33),"",Quote!Y33)</f>
        <v>EUR3MFRA12X15F=#0037</v>
      </c>
      <c r="I34" s="126"/>
      <c r="J34" s="3"/>
      <c r="K34" s="3" t="str">
        <f>_xll.qlFraRateHelper(,H34,B34&amp;"M",G34,PillarDate,,Permanent,Trigger,ObjectOverwrite)</f>
        <v>obj_00052#0037</v>
      </c>
      <c r="L34" s="51"/>
      <c r="M34" s="10" t="str">
        <f t="shared" si="10"/>
        <v>FUT</v>
      </c>
      <c r="N34" s="95" t="str">
        <f t="shared" si="11"/>
        <v>obj_003e2#0029</v>
      </c>
      <c r="O34" s="146" t="str">
        <f>IFERROR(_xll.qlRateHelperQuoteName(N34,Trigger),"--")</f>
        <v>EUR3MFUTM7_Shifted</v>
      </c>
      <c r="P34" s="151">
        <f>IFERROR(_xll.qlRateHelperQuoteValue($N34,Trigger),"--")</f>
        <v>100.31750000000001</v>
      </c>
      <c r="Q34" s="98" t="b">
        <v>1</v>
      </c>
      <c r="R34" s="95">
        <v>60</v>
      </c>
      <c r="S34" s="95">
        <v>3</v>
      </c>
      <c r="T34" s="100">
        <f>IFERROR(_xll.qlRateHelperEarliestDate(N34,Trigger),"--")</f>
        <v>42907</v>
      </c>
      <c r="U34" s="100">
        <f>IFERROR(_xll.qlRateHelperPillarDate(N34,Trigger),"--")</f>
        <v>42999</v>
      </c>
      <c r="W34" s="4" t="str">
        <f t="shared" si="2"/>
        <v>SW</v>
      </c>
      <c r="X34" s="4" t="str">
        <v>obj_003d8</v>
      </c>
      <c r="Y34" s="4" t="str">
        <f>IFERROR(_xll.qlRateHelperQuoteName(X34,Trigger),"")</f>
        <v>EUR3MSW9Y_Shifted</v>
      </c>
      <c r="Z34" s="73">
        <f>IFERROR(_xll.qlRateHelperRate(X34,Trigger),"")</f>
        <v>5.1000000000000004E-3</v>
      </c>
      <c r="AA34" s="105">
        <f>IF(ISERROR(_xll.qlSwapRateHelperSpread($X34)),IF(ISERROR(_xll.qlFuturesRateHelperConvexityAdjustment($X34)),"",_xll.qlFuturesRateHelperConvexityAdjustment($X34)),_xll.qlSwapRateHelperSpread($X34))</f>
        <v>0</v>
      </c>
      <c r="AB34" s="5">
        <f>IFERROR(_xll.qlRateHelperEarliestDate(X34,Trigger),"")</f>
        <v>42758</v>
      </c>
      <c r="AC34" s="5">
        <f>IFERROR(_xll.qlRateHelperPillarDate(X34,Trigger),"")</f>
        <v>46045</v>
      </c>
      <c r="AD34" s="73">
        <v>5.1441005695411742E-3</v>
      </c>
    </row>
    <row r="35" spans="1:30" ht="11.25" customHeight="1" x14ac:dyDescent="0.2">
      <c r="B35" s="49"/>
      <c r="D35" s="49"/>
      <c r="E35" s="49"/>
      <c r="F35" s="49"/>
      <c r="G35" s="49"/>
      <c r="H35" s="104" t="s">
        <v>97</v>
      </c>
      <c r="I35" s="104"/>
      <c r="L35" s="51"/>
      <c r="M35" s="10" t="str">
        <f t="shared" si="10"/>
        <v>FUT</v>
      </c>
      <c r="N35" s="95" t="str">
        <f t="shared" si="11"/>
        <v>obj_003ed#0029</v>
      </c>
      <c r="O35" s="146" t="str">
        <f>IFERROR(_xll.qlRateHelperQuoteName(N35,Trigger),"--")</f>
        <v>EUR3MFUTU7_Shifted</v>
      </c>
      <c r="P35" s="151">
        <f>IFERROR(_xll.qlRateHelperQuoteValue($N35,Trigger),"--")</f>
        <v>100.30250000000001</v>
      </c>
      <c r="Q35" s="98" t="b">
        <v>1</v>
      </c>
      <c r="R35" s="95">
        <v>60</v>
      </c>
      <c r="S35" s="95">
        <v>3</v>
      </c>
      <c r="T35" s="100">
        <f>IFERROR(_xll.qlRateHelperEarliestDate(N35,Trigger),"--")</f>
        <v>42998</v>
      </c>
      <c r="U35" s="100">
        <f>IFERROR(_xll.qlRateHelperPillarDate(N35,Trigger),"--")</f>
        <v>43089</v>
      </c>
      <c r="W35" s="4" t="str">
        <f t="shared" si="2"/>
        <v>SW</v>
      </c>
      <c r="X35" s="4" t="str">
        <v>obj_00373</v>
      </c>
      <c r="Y35" s="4" t="str">
        <f>IFERROR(_xll.qlRateHelperQuoteName(X35,Trigger),"")</f>
        <v>EUR3MSW10Y_Shifted</v>
      </c>
      <c r="Z35" s="73">
        <f>IFERROR(_xll.qlRateHelperRate(X35,Trigger),"")</f>
        <v>6.28E-3</v>
      </c>
      <c r="AA35" s="105">
        <f>IF(ISERROR(_xll.qlSwapRateHelperSpread($X35)),IF(ISERROR(_xll.qlFuturesRateHelperConvexityAdjustment($X35)),"",_xll.qlFuturesRateHelperConvexityAdjustment($X35)),_xll.qlSwapRateHelperSpread($X35))</f>
        <v>0</v>
      </c>
      <c r="AB35" s="5">
        <f>IFERROR(_xll.qlRateHelperEarliestDate(X35,Trigger),"")</f>
        <v>42758</v>
      </c>
      <c r="AC35" s="5">
        <f>IFERROR(_xll.qlRateHelperPillarDate(X35,Trigger),"")</f>
        <v>46412</v>
      </c>
      <c r="AD35" s="73">
        <v>6.3579471964638062E-3</v>
      </c>
    </row>
    <row r="36" spans="1:30" ht="11.25" customHeight="1" x14ac:dyDescent="0.2">
      <c r="A36" s="68" t="s">
        <v>9</v>
      </c>
      <c r="B36" s="68" t="s">
        <v>31</v>
      </c>
      <c r="C36" s="68"/>
      <c r="D36" s="68"/>
      <c r="E36" s="68"/>
      <c r="F36" s="68"/>
      <c r="G36" s="68" t="s">
        <v>4</v>
      </c>
      <c r="H36" s="68" t="s">
        <v>1</v>
      </c>
      <c r="I36" s="68" t="s">
        <v>171</v>
      </c>
      <c r="J36" s="68" t="s">
        <v>98</v>
      </c>
      <c r="K36" s="68" t="s">
        <v>25</v>
      </c>
      <c r="L36" s="51"/>
      <c r="M36" s="10" t="str">
        <f t="shared" si="10"/>
        <v>FUT</v>
      </c>
      <c r="N36" s="95" t="str">
        <f t="shared" si="11"/>
        <v>obj_003ec#0029</v>
      </c>
      <c r="O36" s="146" t="str">
        <f>IFERROR(_xll.qlRateHelperQuoteName(N36,Trigger),"--")</f>
        <v>EUR3MFUTZ7_Shifted</v>
      </c>
      <c r="P36" s="151">
        <f>IFERROR(_xll.qlRateHelperQuoteValue($N36,Trigger),"--")</f>
        <v>100.28</v>
      </c>
      <c r="Q36" s="98" t="b">
        <v>1</v>
      </c>
      <c r="R36" s="95">
        <v>60</v>
      </c>
      <c r="S36" s="95">
        <v>21</v>
      </c>
      <c r="T36" s="100">
        <f>IFERROR(_xll.qlRateHelperEarliestDate(N36,Trigger),"--")</f>
        <v>43089</v>
      </c>
      <c r="U36" s="100">
        <f>IFERROR(_xll.qlRateHelperPillarDate(N36,Trigger),"--")</f>
        <v>43179</v>
      </c>
      <c r="W36" s="4" t="str">
        <f t="shared" si="2"/>
        <v>SW</v>
      </c>
      <c r="X36" s="4" t="str">
        <v>obj_0038b</v>
      </c>
      <c r="Y36" s="4" t="str">
        <f>IFERROR(_xll.qlRateHelperQuoteName(X36,Trigger),"")</f>
        <v>EUR3MSW11Y_Shifted</v>
      </c>
      <c r="Z36" s="73">
        <f>IFERROR(_xll.qlRateHelperRate(X36,Trigger),"")</f>
        <v>7.3418704700000002E-3</v>
      </c>
      <c r="AA36" s="105">
        <f>IF(ISERROR(_xll.qlSwapRateHelperSpread($X36)),IF(ISERROR(_xll.qlFuturesRateHelperConvexityAdjustment($X36)),"",_xll.qlFuturesRateHelperConvexityAdjustment($X36)),_xll.qlSwapRateHelperSpread($X36))</f>
        <v>0</v>
      </c>
      <c r="AB36" s="5">
        <f>IFERROR(_xll.qlRateHelperEarliestDate(X36,Trigger),"")</f>
        <v>42758</v>
      </c>
      <c r="AC36" s="5">
        <f>IFERROR(_xll.qlRateHelperPillarDate(X36,Trigger),"")</f>
        <v>46776</v>
      </c>
      <c r="AD36" s="73">
        <v>7.4590939246840671E-3</v>
      </c>
    </row>
    <row r="37" spans="1:30" ht="11.25" customHeight="1" x14ac:dyDescent="0.2">
      <c r="A37" s="56" t="s">
        <v>96</v>
      </c>
      <c r="B37" s="115" t="str">
        <f>Quote!W34</f>
        <v>H7</v>
      </c>
      <c r="C37" s="129"/>
      <c r="D37" s="129"/>
      <c r="E37" s="129"/>
      <c r="F37" s="129"/>
      <c r="G37" s="58" t="str">
        <f>$G$11</f>
        <v>Euribor3MMX#0037</v>
      </c>
      <c r="H37" s="118" t="str">
        <f>IF(ISBLANK(Quote!Y34),"",Quote!Y34)</f>
        <v>EUR3MFUTH7#0029</v>
      </c>
      <c r="I37" s="118" t="str">
        <f>_xll.qlCompositeQuote(Currency&amp;"3M"&amp;A37&amp;B37&amp;"_Shifted",H37,BumpValue,"+",Permanent,Trigger,ObjectOverwrite)</f>
        <v>EUR3MFUTH7_Shifted#0029</v>
      </c>
      <c r="J37" s="118">
        <v>0</v>
      </c>
      <c r="K37" s="61" t="str">
        <f>_xll.qlFuturesRateHelper(,IF(Sensitivity,I37,H37),FuturesType,B37,G37,J37,Permanent,Trigger,ObjectOverwrite)</f>
        <v>obj_003e3#0029</v>
      </c>
      <c r="L37" s="51"/>
      <c r="M37" s="10" t="str">
        <f t="shared" si="10"/>
        <v>FUT</v>
      </c>
      <c r="N37" s="95" t="str">
        <f t="shared" si="11"/>
        <v>obj_003ef#0029</v>
      </c>
      <c r="O37" s="146" t="str">
        <f>IFERROR(_xll.qlRateHelperQuoteName(N37,Trigger),"--")</f>
        <v>EUR3MFUTH8_Shifted</v>
      </c>
      <c r="P37" s="151">
        <f>IFERROR(_xll.qlRateHelperQuoteValue($N37,Trigger),"--")</f>
        <v>100.2525</v>
      </c>
      <c r="Q37" s="98" t="b">
        <v>1</v>
      </c>
      <c r="R37" s="95">
        <v>60</v>
      </c>
      <c r="S37" s="95">
        <v>21</v>
      </c>
      <c r="T37" s="100">
        <f>IFERROR(_xll.qlRateHelperEarliestDate(N37,Trigger),"--")</f>
        <v>43180</v>
      </c>
      <c r="U37" s="100">
        <f>IFERROR(_xll.qlRateHelperPillarDate(N37,Trigger),"--")</f>
        <v>43272</v>
      </c>
      <c r="W37" s="4" t="str">
        <f t="shared" si="2"/>
        <v>SW</v>
      </c>
      <c r="X37" s="4" t="str">
        <v>obj_003d2</v>
      </c>
      <c r="Y37" s="4" t="str">
        <f>IFERROR(_xll.qlRateHelperQuoteName(X37,Trigger),"")</f>
        <v>EUR3MSW12Y_Shifted</v>
      </c>
      <c r="Z37" s="73">
        <f>IFERROR(_xll.qlRateHelperRate(X37,Trigger),"")</f>
        <v>8.2900000000000005E-3</v>
      </c>
      <c r="AA37" s="105">
        <f>IF(ISERROR(_xll.qlSwapRateHelperSpread($X37)),IF(ISERROR(_xll.qlFuturesRateHelperConvexityAdjustment($X37)),"",_xll.qlFuturesRateHelperConvexityAdjustment($X37)),_xll.qlSwapRateHelperSpread($X37))</f>
        <v>0</v>
      </c>
      <c r="AB37" s="5">
        <f>IFERROR(_xll.qlRateHelperEarliestDate(X37,Trigger),"")</f>
        <v>42758</v>
      </c>
      <c r="AC37" s="5">
        <f>IFERROR(_xll.qlRateHelperPillarDate(X37,Trigger),"")</f>
        <v>47141</v>
      </c>
      <c r="AD37" s="73">
        <v>8.4481067907018308E-3</v>
      </c>
    </row>
    <row r="38" spans="1:30" ht="11.25" customHeight="1" x14ac:dyDescent="0.2">
      <c r="A38" s="62" t="s">
        <v>96</v>
      </c>
      <c r="B38" s="116" t="str">
        <f>Quote!W35</f>
        <v>M7</v>
      </c>
      <c r="C38" s="125"/>
      <c r="D38" s="125"/>
      <c r="E38" s="125"/>
      <c r="F38" s="125"/>
      <c r="G38" s="64" t="str">
        <f t="shared" ref="G38:G58" si="12">$G$11</f>
        <v>Euribor3MMX#0037</v>
      </c>
      <c r="H38" s="119" t="str">
        <f>IF(ISBLANK(Quote!Y35),"",Quote!Y35)</f>
        <v>EUR3MFUTM7#0029</v>
      </c>
      <c r="I38" s="119" t="str">
        <f>_xll.qlCompositeQuote(Currency&amp;"3M"&amp;A38&amp;B38&amp;"_Shifted",H38,BumpValue,"+",Permanent,Trigger,ObjectOverwrite)</f>
        <v>EUR3MFUTM7_Shifted#0029</v>
      </c>
      <c r="J38" s="119">
        <v>0</v>
      </c>
      <c r="K38" s="67" t="str">
        <f>_xll.qlFuturesRateHelper(,IF(Sensitivity,I38,H38),FuturesType,B38,G38,J38,Permanent,Trigger,ObjectOverwrite)</f>
        <v>obj_003e2#0029</v>
      </c>
      <c r="L38" s="51"/>
      <c r="M38" s="10" t="str">
        <f t="shared" si="10"/>
        <v>FUT</v>
      </c>
      <c r="N38" s="95" t="str">
        <f t="shared" si="11"/>
        <v>obj_003f3#0029</v>
      </c>
      <c r="O38" s="146" t="str">
        <f>IFERROR(_xll.qlRateHelperQuoteName(N38,Trigger),"--")</f>
        <v>EUR3MFUTM8_Shifted</v>
      </c>
      <c r="P38" s="151">
        <f>IFERROR(_xll.qlRateHelperQuoteValue($N38,Trigger),"--")</f>
        <v>100.22750000000001</v>
      </c>
      <c r="Q38" s="98" t="b">
        <v>1</v>
      </c>
      <c r="R38" s="95">
        <v>60</v>
      </c>
      <c r="S38" s="95">
        <v>21</v>
      </c>
      <c r="T38" s="100">
        <f>IFERROR(_xll.qlRateHelperEarliestDate(N38,Trigger),"--")</f>
        <v>43271</v>
      </c>
      <c r="U38" s="100">
        <f>IFERROR(_xll.qlRateHelperPillarDate(N38,Trigger),"--")</f>
        <v>43363</v>
      </c>
      <c r="W38" s="4" t="str">
        <f t="shared" si="2"/>
        <v>SW</v>
      </c>
      <c r="X38" s="4" t="str">
        <v>obj_0039a</v>
      </c>
      <c r="Y38" s="4" t="str">
        <f>IFERROR(_xll.qlRateHelperQuoteName(X38,Trigger),"")</f>
        <v>EUR3MSW13Y_Shifted</v>
      </c>
      <c r="Z38" s="73">
        <f>IFERROR(_xll.qlRateHelperRate(X38,Trigger),"")</f>
        <v>9.1072183600000006E-3</v>
      </c>
      <c r="AA38" s="105">
        <f>IF(ISERROR(_xll.qlSwapRateHelperSpread($X38)),IF(ISERROR(_xll.qlFuturesRateHelperConvexityAdjustment($X38)),"",_xll.qlFuturesRateHelperConvexityAdjustment($X38)),_xll.qlSwapRateHelperSpread($X38))</f>
        <v>0</v>
      </c>
      <c r="AB38" s="5">
        <f>IFERROR(_xll.qlRateHelperEarliestDate(X38,Trigger),"")</f>
        <v>42758</v>
      </c>
      <c r="AC38" s="5">
        <f>IFERROR(_xll.qlRateHelperPillarDate(X38,Trigger),"")</f>
        <v>47506</v>
      </c>
      <c r="AD38" s="73">
        <v>9.3078835919046012E-3</v>
      </c>
    </row>
    <row r="39" spans="1:30" ht="11.25" customHeight="1" x14ac:dyDescent="0.2">
      <c r="A39" s="62" t="s">
        <v>96</v>
      </c>
      <c r="B39" s="116" t="str">
        <f>Quote!W36</f>
        <v>U7</v>
      </c>
      <c r="C39" s="125"/>
      <c r="D39" s="125"/>
      <c r="E39" s="125"/>
      <c r="F39" s="125"/>
      <c r="G39" s="64" t="str">
        <f t="shared" si="12"/>
        <v>Euribor3MMX#0037</v>
      </c>
      <c r="H39" s="119" t="str">
        <f>IF(ISBLANK(Quote!Y36),"",Quote!Y36)</f>
        <v>EUR3MFUTU7#0029</v>
      </c>
      <c r="I39" s="119" t="str">
        <f>_xll.qlCompositeQuote(Currency&amp;"3M"&amp;A39&amp;B39&amp;"_Shifted",H39,BumpValue,"+",Permanent,Trigger,ObjectOverwrite)</f>
        <v>EUR3MFUTU7_Shifted#0029</v>
      </c>
      <c r="J39" s="119">
        <v>0</v>
      </c>
      <c r="K39" s="67" t="str">
        <f>_xll.qlFuturesRateHelper(,IF(Sensitivity,I39,H39),FuturesType,B39,G39,J39,Permanent,Trigger,ObjectOverwrite)</f>
        <v>obj_003ed#0029</v>
      </c>
      <c r="L39" s="51"/>
      <c r="M39" s="10" t="str">
        <f t="shared" si="10"/>
        <v>FUT</v>
      </c>
      <c r="N39" s="95" t="str">
        <f t="shared" si="11"/>
        <v>obj_003f5#0029</v>
      </c>
      <c r="O39" s="146" t="str">
        <f>IFERROR(_xll.qlRateHelperQuoteName(N39,Trigger),"--")</f>
        <v>EUR3MFUTU8_Shifted</v>
      </c>
      <c r="P39" s="151">
        <f>IFERROR(_xll.qlRateHelperQuoteValue($N39,Trigger),"--")</f>
        <v>100.19250000100001</v>
      </c>
      <c r="Q39" s="98" t="b">
        <v>1</v>
      </c>
      <c r="R39" s="95">
        <v>60</v>
      </c>
      <c r="S39" s="95">
        <v>21</v>
      </c>
      <c r="T39" s="100">
        <f>IFERROR(_xll.qlRateHelperEarliestDate(N39,Trigger),"--")</f>
        <v>43362</v>
      </c>
      <c r="U39" s="100">
        <f>IFERROR(_xll.qlRateHelperPillarDate(N39,Trigger),"--")</f>
        <v>43453</v>
      </c>
      <c r="W39" s="4" t="str">
        <f t="shared" si="2"/>
        <v>SW</v>
      </c>
      <c r="X39" s="4" t="str">
        <v>obj_003bd</v>
      </c>
      <c r="Y39" s="4" t="str">
        <f>IFERROR(_xll.qlRateHelperQuoteName(X39,Trigger),"")</f>
        <v>EUR3MSW14Y_Shifted</v>
      </c>
      <c r="Z39" s="73">
        <f>IFERROR(_xll.qlRateHelperRate(X39,Trigger),"")</f>
        <v>9.8055147900000007E-3</v>
      </c>
      <c r="AA39" s="105">
        <f>IF(ISERROR(_xll.qlSwapRateHelperSpread($X39)),IF(ISERROR(_xll.qlFuturesRateHelperConvexityAdjustment($X39)),"",_xll.qlFuturesRateHelperConvexityAdjustment($X39)),_xll.qlSwapRateHelperSpread($X39))</f>
        <v>0</v>
      </c>
      <c r="AB39" s="5">
        <f>IFERROR(_xll.qlRateHelperEarliestDate(X39,Trigger),"")</f>
        <v>42758</v>
      </c>
      <c r="AC39" s="5">
        <f>IFERROR(_xll.qlRateHelperPillarDate(X39,Trigger),"")</f>
        <v>47871</v>
      </c>
      <c r="AD39" s="73">
        <v>1.0046803418359392E-2</v>
      </c>
    </row>
    <row r="40" spans="1:30" ht="11.25" customHeight="1" x14ac:dyDescent="0.2">
      <c r="A40" s="62" t="s">
        <v>96</v>
      </c>
      <c r="B40" s="116" t="str">
        <f>Quote!W37</f>
        <v>Z7</v>
      </c>
      <c r="C40" s="125"/>
      <c r="D40" s="125"/>
      <c r="E40" s="125"/>
      <c r="F40" s="125"/>
      <c r="G40" s="64" t="str">
        <f t="shared" si="12"/>
        <v>Euribor3MMX#0037</v>
      </c>
      <c r="H40" s="119" t="str">
        <f>IF(ISBLANK(Quote!Y37),"",Quote!Y37)</f>
        <v>EUR3MFUTZ7#0029</v>
      </c>
      <c r="I40" s="119" t="str">
        <f>_xll.qlCompositeQuote(Currency&amp;"3M"&amp;A40&amp;B40&amp;"_Shifted",H40,BumpValue,"+",Permanent,Trigger,ObjectOverwrite)</f>
        <v>EUR3MFUTZ7_Shifted#0029</v>
      </c>
      <c r="J40" s="119">
        <v>0</v>
      </c>
      <c r="K40" s="67" t="str">
        <f>_xll.qlFuturesRateHelper(,IF(Sensitivity,I40,H40),FuturesType,B40,G40,J40,Permanent,Trigger,ObjectOverwrite)</f>
        <v>obj_003ec#0029</v>
      </c>
      <c r="L40" s="51"/>
      <c r="M40" s="10" t="str">
        <f t="shared" si="10"/>
        <v>FUT</v>
      </c>
      <c r="N40" s="95" t="str">
        <f t="shared" si="11"/>
        <v>obj_003f9#0029</v>
      </c>
      <c r="O40" s="146" t="str">
        <f>IFERROR(_xll.qlRateHelperQuoteName(N40,Trigger),"--")</f>
        <v>EUR3MFUTZ8_Shifted</v>
      </c>
      <c r="P40" s="151">
        <f>IFERROR(_xll.qlRateHelperQuoteValue($N40,Trigger),"--")</f>
        <v>100.1525</v>
      </c>
      <c r="Q40" s="98" t="b">
        <v>1</v>
      </c>
      <c r="R40" s="95">
        <v>60</v>
      </c>
      <c r="S40" s="95">
        <v>21</v>
      </c>
      <c r="T40" s="100">
        <f>IFERROR(_xll.qlRateHelperEarliestDate(N40,Trigger),"--")</f>
        <v>43453</v>
      </c>
      <c r="U40" s="100">
        <f>IFERROR(_xll.qlRateHelperPillarDate(N40,Trigger),"--")</f>
        <v>43543</v>
      </c>
      <c r="W40" s="4" t="str">
        <f t="shared" si="2"/>
        <v>SW</v>
      </c>
      <c r="X40" s="4" t="str">
        <v>obj_003ac</v>
      </c>
      <c r="Y40" s="4" t="str">
        <f>IFERROR(_xll.qlRateHelperQuoteName(X40,Trigger),"")</f>
        <v>EUR3MSW15Y_Shifted</v>
      </c>
      <c r="Z40" s="73">
        <f>IFERROR(_xll.qlRateHelperRate(X40,Trigger),"")</f>
        <v>1.04E-2</v>
      </c>
      <c r="AA40" s="105">
        <f>IF(ISERROR(_xll.qlSwapRateHelperSpread($X40)),IF(ISERROR(_xll.qlFuturesRateHelperConvexityAdjustment($X40)),"",_xll.qlFuturesRateHelperConvexityAdjustment($X40)),_xll.qlSwapRateHelperSpread($X40))</f>
        <v>0</v>
      </c>
      <c r="AB40" s="5">
        <f>IFERROR(_xll.qlRateHelperEarliestDate(X40,Trigger),"")</f>
        <v>42758</v>
      </c>
      <c r="AC40" s="5">
        <f>IFERROR(_xll.qlRateHelperPillarDate(X40,Trigger),"")</f>
        <v>48236</v>
      </c>
      <c r="AD40" s="73">
        <v>1.0678890436237215E-2</v>
      </c>
    </row>
    <row r="41" spans="1:30" ht="11.25" customHeight="1" x14ac:dyDescent="0.2">
      <c r="A41" s="1" t="s">
        <v>96</v>
      </c>
      <c r="B41" s="117" t="str">
        <f>Quote!W38</f>
        <v>H8</v>
      </c>
      <c r="C41" s="126"/>
      <c r="D41" s="126"/>
      <c r="E41" s="126"/>
      <c r="F41" s="126"/>
      <c r="G41" s="7" t="str">
        <f t="shared" si="12"/>
        <v>Euribor3MMX#0037</v>
      </c>
      <c r="H41" s="120" t="str">
        <f>IF(ISBLANK(Quote!Y38),"",Quote!Y38)</f>
        <v>EUR3MFUTH8#0029</v>
      </c>
      <c r="I41" s="120" t="str">
        <f>_xll.qlCompositeQuote(Currency&amp;"3M"&amp;A41&amp;B41&amp;"_Shifted",H41,BumpValue,"+",Permanent,Trigger,ObjectOverwrite)</f>
        <v>EUR3MFUTH8_Shifted#0029</v>
      </c>
      <c r="J41" s="120">
        <v>0</v>
      </c>
      <c r="K41" s="3" t="str">
        <f>_xll.qlFuturesRateHelper(,IF(Sensitivity,I41,H41),FuturesType,B41,G41,J41,Permanent,Trigger,ObjectOverwrite)</f>
        <v>obj_003ef#0029</v>
      </c>
      <c r="M41" s="10" t="str">
        <f t="shared" si="10"/>
        <v>FUT</v>
      </c>
      <c r="N41" s="95" t="str">
        <f t="shared" si="11"/>
        <v>obj_003fd#0029</v>
      </c>
      <c r="O41" s="146" t="str">
        <f>IFERROR(_xll.qlRateHelperQuoteName(N41,Trigger),"--")</f>
        <v>EUR3MFUTH9_Shifted</v>
      </c>
      <c r="P41" s="151">
        <f>IFERROR(_xll.qlRateHelperQuoteValue($N41,Trigger),"--")</f>
        <v>100.10250000000001</v>
      </c>
      <c r="Q41" s="98" t="b">
        <v>1</v>
      </c>
      <c r="R41" s="95">
        <v>60</v>
      </c>
      <c r="S41" s="95">
        <v>21</v>
      </c>
      <c r="T41" s="100">
        <f>IFERROR(_xll.qlRateHelperEarliestDate(N41,Trigger),"--")</f>
        <v>43544</v>
      </c>
      <c r="U41" s="100">
        <f>IFERROR(_xll.qlRateHelperPillarDate(N41,Trigger),"--")</f>
        <v>43636</v>
      </c>
      <c r="W41" s="4" t="str">
        <f t="shared" si="2"/>
        <v>SW</v>
      </c>
      <c r="X41" s="4" t="str">
        <v>obj_00365</v>
      </c>
      <c r="Y41" s="4" t="str">
        <f>IFERROR(_xll.qlRateHelperQuoteName(X41,Trigger),"")</f>
        <v>EUR3MSW16Y_Shifted</v>
      </c>
      <c r="Z41" s="73">
        <f>IFERROR(_xll.qlRateHelperRate(X41,Trigger),"")</f>
        <v>1.0908830999999999E-2</v>
      </c>
      <c r="AA41" s="105">
        <f>IF(ISERROR(_xll.qlSwapRateHelperSpread($X41)),IF(ISERROR(_xll.qlFuturesRateHelperConvexityAdjustment($X41)),"",_xll.qlFuturesRateHelperConvexityAdjustment($X41)),_xll.qlSwapRateHelperSpread($X41))</f>
        <v>0</v>
      </c>
      <c r="AB41" s="5">
        <f>IFERROR(_xll.qlRateHelperEarliestDate(X41,Trigger),"")</f>
        <v>42758</v>
      </c>
      <c r="AC41" s="5">
        <f>IFERROR(_xll.qlRateHelperPillarDate(X41,Trigger),"")</f>
        <v>48603</v>
      </c>
      <c r="AD41" s="73">
        <v>1.1220076577466218E-2</v>
      </c>
    </row>
    <row r="42" spans="1:30" ht="11.25" customHeight="1" x14ac:dyDescent="0.2">
      <c r="A42" s="62" t="s">
        <v>96</v>
      </c>
      <c r="B42" s="116" t="str">
        <f>Quote!W39</f>
        <v>M8</v>
      </c>
      <c r="C42" s="125"/>
      <c r="D42" s="125"/>
      <c r="E42" s="125"/>
      <c r="F42" s="125"/>
      <c r="G42" s="64" t="str">
        <f t="shared" si="12"/>
        <v>Euribor3MMX#0037</v>
      </c>
      <c r="H42" s="119" t="str">
        <f>IF(ISBLANK(Quote!Y39),"",Quote!Y39)</f>
        <v>EUR3MFUTM8#0029</v>
      </c>
      <c r="I42" s="119" t="str">
        <f>_xll.qlCompositeQuote(Currency&amp;"3M"&amp;A42&amp;B42&amp;"_Shifted",H42,BumpValue,"+",Permanent,Trigger,ObjectOverwrite)</f>
        <v>EUR3MFUTM8_Shifted#0029</v>
      </c>
      <c r="J42" s="119">
        <v>0</v>
      </c>
      <c r="K42" s="67" t="str">
        <f>_xll.qlFuturesRateHelper(,IF(Sensitivity,I42,H42),FuturesType,B42,G42,J42,Permanent,Trigger,ObjectOverwrite)</f>
        <v>obj_003f3#0029</v>
      </c>
      <c r="M42" s="10" t="str">
        <f t="shared" si="10"/>
        <v>FUT</v>
      </c>
      <c r="N42" s="95" t="str">
        <f t="shared" si="11"/>
        <v>obj_003fe#0029</v>
      </c>
      <c r="O42" s="146" t="str">
        <f>IFERROR(_xll.qlRateHelperQuoteName(N42,Trigger),"--")</f>
        <v>EUR3MFUTM9_Shifted</v>
      </c>
      <c r="P42" s="151">
        <f>IFERROR(_xll.qlRateHelperQuoteValue($N42,Trigger),"--")</f>
        <v>100.05250000100001</v>
      </c>
      <c r="Q42" s="98" t="b">
        <v>1</v>
      </c>
      <c r="R42" s="95">
        <v>60</v>
      </c>
      <c r="S42" s="95">
        <v>21</v>
      </c>
      <c r="T42" s="100">
        <f>IFERROR(_xll.qlRateHelperEarliestDate(N42,Trigger),"--")</f>
        <v>43635</v>
      </c>
      <c r="U42" s="100">
        <f>IFERROR(_xll.qlRateHelperPillarDate(N42,Trigger),"--")</f>
        <v>43727</v>
      </c>
      <c r="W42" s="4" t="str">
        <f t="shared" si="2"/>
        <v>SW</v>
      </c>
      <c r="X42" s="4" t="str">
        <v>obj_0032e</v>
      </c>
      <c r="Y42" s="4" t="str">
        <f>IFERROR(_xll.qlRateHelperQuoteName(X42,Trigger),"")</f>
        <v>EUR3MSW17Y_Shifted</v>
      </c>
      <c r="Z42" s="73">
        <f>IFERROR(_xll.qlRateHelperRate(X42,Trigger),"")</f>
        <v>1.1332775999999999E-2</v>
      </c>
      <c r="AA42" s="105">
        <f>IF(ISERROR(_xll.qlSwapRateHelperSpread($X42)),IF(ISERROR(_xll.qlFuturesRateHelperConvexityAdjustment($X42)),"",_xll.qlFuturesRateHelperConvexityAdjustment($X42)),_xll.qlSwapRateHelperSpread($X42))</f>
        <v>0</v>
      </c>
      <c r="AB42" s="5">
        <f>IFERROR(_xll.qlRateHelperEarliestDate(X42,Trigger),"")</f>
        <v>42758</v>
      </c>
      <c r="AC42" s="5">
        <f>IFERROR(_xll.qlRateHelperPillarDate(X42,Trigger),"")</f>
        <v>48967</v>
      </c>
      <c r="AD42" s="73">
        <v>1.1673379936735983E-2</v>
      </c>
    </row>
    <row r="43" spans="1:30" ht="11.25" customHeight="1" x14ac:dyDescent="0.2">
      <c r="A43" s="62" t="s">
        <v>96</v>
      </c>
      <c r="B43" s="116" t="str">
        <f>Quote!W40</f>
        <v>U8</v>
      </c>
      <c r="C43" s="125"/>
      <c r="D43" s="125"/>
      <c r="E43" s="125"/>
      <c r="F43" s="125"/>
      <c r="G43" s="64" t="str">
        <f t="shared" si="12"/>
        <v>Euribor3MMX#0037</v>
      </c>
      <c r="H43" s="119" t="str">
        <f>IF(ISBLANK(Quote!Y40),"",Quote!Y40)</f>
        <v>EUR3MFUTU8#0029</v>
      </c>
      <c r="I43" s="119" t="str">
        <f>_xll.qlCompositeQuote(Currency&amp;"3M"&amp;A43&amp;B43&amp;"_Shifted",H43,BumpValue,"+",Permanent,Trigger,ObjectOverwrite)</f>
        <v>EUR3MFUTU8_Shifted#0029</v>
      </c>
      <c r="J43" s="119">
        <v>0</v>
      </c>
      <c r="K43" s="67" t="str">
        <f>_xll.qlFuturesRateHelper(,IF(Sensitivity,I43,H43),FuturesType,B43,G43,J43,Permanent,Trigger,ObjectOverwrite)</f>
        <v>obj_003f5#0029</v>
      </c>
      <c r="M43" s="10" t="str">
        <f t="shared" si="10"/>
        <v>FUT</v>
      </c>
      <c r="N43" s="95" t="str">
        <f t="shared" si="11"/>
        <v>obj_003ff#0029</v>
      </c>
      <c r="O43" s="146" t="str">
        <f>IFERROR(_xll.qlRateHelperQuoteName(N43,Trigger),"--")</f>
        <v>EUR3MFUTU9_Shifted</v>
      </c>
      <c r="P43" s="151">
        <f>IFERROR(_xll.qlRateHelperQuoteValue($N43,Trigger),"--")</f>
        <v>99.988509668000006</v>
      </c>
      <c r="Q43" s="98" t="b">
        <v>1</v>
      </c>
      <c r="R43" s="95">
        <v>60</v>
      </c>
      <c r="S43" s="95">
        <v>21</v>
      </c>
      <c r="T43" s="100">
        <f>IFERROR(_xll.qlRateHelperEarliestDate(N43,Trigger),"--")</f>
        <v>43726</v>
      </c>
      <c r="U43" s="100">
        <f>IFERROR(_xll.qlRateHelperPillarDate(N43,Trigger),"--")</f>
        <v>43817</v>
      </c>
      <c r="W43" s="4" t="str">
        <f t="shared" si="2"/>
        <v>SW</v>
      </c>
      <c r="X43" s="4" t="str">
        <v>obj_0038e</v>
      </c>
      <c r="Y43" s="4" t="str">
        <f>IFERROR(_xll.qlRateHelperQuoteName(X43,Trigger),"")</f>
        <v>EUR3MSW18Y_Shifted</v>
      </c>
      <c r="Z43" s="73">
        <f>IFERROR(_xll.qlRateHelperRate(X43,Trigger),"")</f>
        <v>1.1688423979999999E-2</v>
      </c>
      <c r="AA43" s="105">
        <f>IF(ISERROR(_xll.qlSwapRateHelperSpread($X43)),IF(ISERROR(_xll.qlFuturesRateHelperConvexityAdjustment($X43)),"",_xll.qlFuturesRateHelperConvexityAdjustment($X43)),_xll.qlSwapRateHelperSpread($X43))</f>
        <v>0</v>
      </c>
      <c r="AB43" s="5">
        <f>IFERROR(_xll.qlRateHelperEarliestDate(X43,Trigger),"")</f>
        <v>42758</v>
      </c>
      <c r="AC43" s="5">
        <f>IFERROR(_xll.qlRateHelperPillarDate(X43,Trigger),"")</f>
        <v>49332</v>
      </c>
      <c r="AD43" s="73">
        <v>1.2053677061909809E-2</v>
      </c>
    </row>
    <row r="44" spans="1:30" ht="11.25" customHeight="1" x14ac:dyDescent="0.2">
      <c r="A44" s="62" t="s">
        <v>96</v>
      </c>
      <c r="B44" s="116" t="str">
        <f>Quote!W41</f>
        <v>Z8</v>
      </c>
      <c r="C44" s="125"/>
      <c r="D44" s="125"/>
      <c r="E44" s="125"/>
      <c r="F44" s="125"/>
      <c r="G44" s="64" t="str">
        <f t="shared" si="12"/>
        <v>Euribor3MMX#0037</v>
      </c>
      <c r="H44" s="119" t="str">
        <f>IF(ISBLANK(Quote!Y41),"",Quote!Y41)</f>
        <v>EUR3MFUTZ8#0029</v>
      </c>
      <c r="I44" s="119" t="str">
        <f>_xll.qlCompositeQuote(Currency&amp;"3M"&amp;A44&amp;B44&amp;"_Shifted",H44,BumpValue,"+",Permanent,Trigger,ObjectOverwrite)</f>
        <v>EUR3MFUTZ8_Shifted#0029</v>
      </c>
      <c r="J44" s="119">
        <v>0</v>
      </c>
      <c r="K44" s="67" t="str">
        <f>_xll.qlFuturesRateHelper(,IF(Sensitivity,I44,H44),FuturesType,B44,G44,J44,Permanent,Trigger,ObjectOverwrite)</f>
        <v>obj_003f9#0029</v>
      </c>
      <c r="M44" s="10" t="str">
        <f t="shared" si="10"/>
        <v>FUT</v>
      </c>
      <c r="N44" s="95" t="str">
        <f t="shared" si="11"/>
        <v>--</v>
      </c>
      <c r="O44" s="146" t="str">
        <f>IFERROR(_xll.qlRateHelperQuoteName(N44,Trigger),"--")</f>
        <v>--</v>
      </c>
      <c r="P44" s="151" t="str">
        <f>IFERROR(_xll.qlRateHelperQuoteValue($N44,Trigger),"--")</f>
        <v>--</v>
      </c>
      <c r="Q44" s="98" t="b">
        <v>0</v>
      </c>
      <c r="R44" s="95">
        <v>60</v>
      </c>
      <c r="S44" s="95">
        <v>21</v>
      </c>
      <c r="T44" s="100" t="str">
        <f>IFERROR(_xll.qlRateHelperEarliestDate(N44,Trigger),"--")</f>
        <v>--</v>
      </c>
      <c r="U44" s="100" t="str">
        <f>IFERROR(_xll.qlRateHelperPillarDate(N44,Trigger),"--")</f>
        <v>--</v>
      </c>
      <c r="W44" s="4" t="str">
        <f t="shared" si="2"/>
        <v>SW</v>
      </c>
      <c r="X44" s="4" t="str">
        <v>obj_0037b</v>
      </c>
      <c r="Y44" s="4" t="str">
        <f>IFERROR(_xll.qlRateHelperQuoteName(X44,Trigger),"")</f>
        <v>EUR3MSW19Y_Shifted</v>
      </c>
      <c r="Z44" s="73">
        <f>IFERROR(_xll.qlRateHelperRate(X44,Trigger),"")</f>
        <v>1.198381406E-2</v>
      </c>
      <c r="AA44" s="105">
        <f>IF(ISERROR(_xll.qlSwapRateHelperSpread($X44)),IF(ISERROR(_xll.qlFuturesRateHelperConvexityAdjustment($X44)),"",_xll.qlFuturesRateHelperConvexityAdjustment($X44)),_xll.qlSwapRateHelperSpread($X44))</f>
        <v>0</v>
      </c>
      <c r="AB44" s="5">
        <f>IFERROR(_xll.qlRateHelperEarliestDate(X44,Trigger),"")</f>
        <v>42758</v>
      </c>
      <c r="AC44" s="5">
        <f>IFERROR(_xll.qlRateHelperPillarDate(X44,Trigger),"")</f>
        <v>49697</v>
      </c>
      <c r="AD44" s="73">
        <v>1.2368826922398105E-2</v>
      </c>
    </row>
    <row r="45" spans="1:30" ht="11.25" customHeight="1" x14ac:dyDescent="0.2">
      <c r="A45" s="62" t="s">
        <v>96</v>
      </c>
      <c r="B45" s="116" t="str">
        <f>Quote!W42</f>
        <v>H9</v>
      </c>
      <c r="C45" s="125"/>
      <c r="D45" s="125"/>
      <c r="E45" s="125"/>
      <c r="F45" s="125"/>
      <c r="G45" s="64" t="str">
        <f t="shared" si="12"/>
        <v>Euribor3MMX#0037</v>
      </c>
      <c r="H45" s="119" t="str">
        <f>IF(ISBLANK(Quote!Y42),"",Quote!Y42)</f>
        <v>EUR3MFUTH9#0029</v>
      </c>
      <c r="I45" s="119" t="str">
        <f>_xll.qlCompositeQuote(Currency&amp;"3M"&amp;A45&amp;B45&amp;"_Shifted",H45,BumpValue,"+",Permanent,Trigger,ObjectOverwrite)</f>
        <v>EUR3MFUTH9_Shifted#0029</v>
      </c>
      <c r="J45" s="119">
        <v>0</v>
      </c>
      <c r="K45" s="67" t="str">
        <f>_xll.qlFuturesRateHelper(,IF(Sensitivity,I45,H45),FuturesType,B45,G45,J45,Permanent,Trigger,ObjectOverwrite)</f>
        <v>obj_003fd#0029</v>
      </c>
      <c r="M45" s="10" t="str">
        <f t="shared" si="10"/>
        <v>FUT</v>
      </c>
      <c r="N45" s="95" t="str">
        <f t="shared" si="11"/>
        <v>--</v>
      </c>
      <c r="O45" s="146" t="str">
        <f>IFERROR(_xll.qlRateHelperQuoteName(N45,Trigger),"--")</f>
        <v>--</v>
      </c>
      <c r="P45" s="151" t="str">
        <f>IFERROR(_xll.qlRateHelperQuoteValue($N45,Trigger),"--")</f>
        <v>--</v>
      </c>
      <c r="Q45" s="98" t="b">
        <v>0</v>
      </c>
      <c r="R45" s="95">
        <v>60</v>
      </c>
      <c r="S45" s="95">
        <v>21</v>
      </c>
      <c r="T45" s="100" t="str">
        <f>IFERROR(_xll.qlRateHelperEarliestDate(N45,Trigger),"--")</f>
        <v>--</v>
      </c>
      <c r="U45" s="100" t="str">
        <f>IFERROR(_xll.qlRateHelperPillarDate(N45,Trigger),"--")</f>
        <v>--</v>
      </c>
      <c r="W45" s="4" t="str">
        <f t="shared" si="2"/>
        <v>SW</v>
      </c>
      <c r="X45" s="4" t="str">
        <v>obj_003dd</v>
      </c>
      <c r="Y45" s="4" t="str">
        <f>IFERROR(_xll.qlRateHelperQuoteName(X45,Trigger),"")</f>
        <v>EUR3MSW20Y_Shifted</v>
      </c>
      <c r="Z45" s="73">
        <f>IFERROR(_xll.qlRateHelperRate(X45,Trigger),"")</f>
        <v>1.2230000000000001E-2</v>
      </c>
      <c r="AA45" s="105">
        <f>IF(ISERROR(_xll.qlSwapRateHelperSpread($X45)),IF(ISERROR(_xll.qlFuturesRateHelperConvexityAdjustment($X45)),"",_xll.qlFuturesRateHelperConvexityAdjustment($X45)),_xll.qlSwapRateHelperSpread($X45))</f>
        <v>0</v>
      </c>
      <c r="AB45" s="5">
        <f>IFERROR(_xll.qlRateHelperEarliestDate(X45,Trigger),"")</f>
        <v>42758</v>
      </c>
      <c r="AC45" s="5">
        <f>IFERROR(_xll.qlRateHelperPillarDate(X45,Trigger),"")</f>
        <v>50063</v>
      </c>
      <c r="AD45" s="73">
        <v>1.2628687252773208E-2</v>
      </c>
    </row>
    <row r="46" spans="1:30" ht="11.25" customHeight="1" x14ac:dyDescent="0.2">
      <c r="A46" s="62" t="s">
        <v>96</v>
      </c>
      <c r="B46" s="116" t="str">
        <f>Quote!W43</f>
        <v>M9</v>
      </c>
      <c r="C46" s="125"/>
      <c r="D46" s="125"/>
      <c r="E46" s="125"/>
      <c r="F46" s="125"/>
      <c r="G46" s="64" t="str">
        <f t="shared" si="12"/>
        <v>Euribor3MMX#0037</v>
      </c>
      <c r="H46" s="119" t="str">
        <f>IF(ISBLANK(Quote!Y43),"",Quote!Y43)</f>
        <v>EUR3MFUTM9#0029</v>
      </c>
      <c r="I46" s="119" t="str">
        <f>_xll.qlCompositeQuote(Currency&amp;"3M"&amp;A46&amp;B46&amp;"_Shifted",H46,BumpValue,"+",Permanent,Trigger,ObjectOverwrite)</f>
        <v>EUR3MFUTM9_Shifted#0029</v>
      </c>
      <c r="J46" s="119">
        <v>0</v>
      </c>
      <c r="K46" s="67" t="str">
        <f>_xll.qlFuturesRateHelper(,IF(Sensitivity,I46,H46),FuturesType,B46,G46,J46,Permanent,Trigger,ObjectOverwrite)</f>
        <v>obj_003fe#0029</v>
      </c>
      <c r="M46" s="10" t="str">
        <f t="shared" si="10"/>
        <v>FUT</v>
      </c>
      <c r="N46" s="95" t="str">
        <f t="shared" si="11"/>
        <v>--</v>
      </c>
      <c r="O46" s="146" t="str">
        <f>IFERROR(_xll.qlRateHelperQuoteName(N46,Trigger),"--")</f>
        <v>--</v>
      </c>
      <c r="P46" s="151" t="str">
        <f>IFERROR(_xll.qlRateHelperQuoteValue($N46,Trigger),"--")</f>
        <v>--</v>
      </c>
      <c r="Q46" s="98" t="b">
        <v>0</v>
      </c>
      <c r="R46" s="95">
        <v>30</v>
      </c>
      <c r="S46" s="95">
        <v>21</v>
      </c>
      <c r="T46" s="100" t="str">
        <f>IFERROR(_xll.qlRateHelperEarliestDate(N46,Trigger),"--")</f>
        <v>--</v>
      </c>
      <c r="U46" s="100" t="str">
        <f>IFERROR(_xll.qlRateHelperPillarDate(N46,Trigger),"--")</f>
        <v>--</v>
      </c>
      <c r="W46" s="4" t="str">
        <f t="shared" si="2"/>
        <v>SW</v>
      </c>
      <c r="X46" s="4" t="str">
        <v>obj_00380</v>
      </c>
      <c r="Y46" s="4" t="str">
        <f>IFERROR(_xll.qlRateHelperQuoteName(X46,Trigger),"")</f>
        <v>EUR3MSW21Y_Shifted</v>
      </c>
      <c r="Z46" s="73">
        <f>IFERROR(_xll.qlRateHelperRate(X46,Trigger),"")</f>
        <v>1.243221838E-2</v>
      </c>
      <c r="AA46" s="105">
        <f>IF(ISERROR(_xll.qlSwapRateHelperSpread($X46)),IF(ISERROR(_xll.qlFuturesRateHelperConvexityAdjustment($X46)),"",_xll.qlFuturesRateHelperConvexityAdjustment($X46)),_xll.qlSwapRateHelperSpread($X46))</f>
        <v>0</v>
      </c>
      <c r="AB46" s="5">
        <f>IFERROR(_xll.qlRateHelperEarliestDate(X46,Trigger),"")</f>
        <v>42758</v>
      </c>
      <c r="AC46" s="5">
        <f>IFERROR(_xll.qlRateHelperPillarDate(X46,Trigger),"")</f>
        <v>50430</v>
      </c>
      <c r="AD46" s="73">
        <v>1.2841827770173299E-2</v>
      </c>
    </row>
    <row r="47" spans="1:30" ht="11.25" customHeight="1" x14ac:dyDescent="0.2">
      <c r="A47" s="62" t="s">
        <v>96</v>
      </c>
      <c r="B47" s="116" t="str">
        <f>Quote!W44</f>
        <v>U9</v>
      </c>
      <c r="C47" s="125"/>
      <c r="D47" s="125"/>
      <c r="E47" s="125"/>
      <c r="F47" s="125"/>
      <c r="G47" s="64" t="str">
        <f t="shared" si="12"/>
        <v>Euribor3MMX#0037</v>
      </c>
      <c r="H47" s="119" t="str">
        <f>IF(ISBLANK(Quote!Y44),"",Quote!Y44)</f>
        <v>EUR3MFUTU9#0029</v>
      </c>
      <c r="I47" s="119" t="str">
        <f>_xll.qlCompositeQuote(Currency&amp;"3M"&amp;A47&amp;B47&amp;"_Shifted",H47,BumpValue,"+",Permanent,Trigger,ObjectOverwrite)</f>
        <v>EUR3MFUTU9_Shifted#0029</v>
      </c>
      <c r="J47" s="119">
        <v>0</v>
      </c>
      <c r="K47" s="67" t="str">
        <f>_xll.qlFuturesRateHelper(,IF(Sensitivity,I47,H47),FuturesType,B47,G47,J47,Permanent,Trigger,ObjectOverwrite)</f>
        <v>obj_003ff#0029</v>
      </c>
      <c r="M47" s="10" t="str">
        <f t="shared" si="10"/>
        <v>FUT</v>
      </c>
      <c r="N47" s="95" t="str">
        <f t="shared" si="11"/>
        <v>--</v>
      </c>
      <c r="O47" s="146" t="str">
        <f>IFERROR(_xll.qlRateHelperQuoteName(N47,Trigger),"--")</f>
        <v>--</v>
      </c>
      <c r="P47" s="151" t="str">
        <f>IFERROR(_xll.qlRateHelperQuoteValue($N47,Trigger),"--")</f>
        <v>--</v>
      </c>
      <c r="Q47" s="98" t="b">
        <v>0</v>
      </c>
      <c r="R47" s="95">
        <v>30</v>
      </c>
      <c r="S47" s="95">
        <v>21</v>
      </c>
      <c r="T47" s="100" t="str">
        <f>IFERROR(_xll.qlRateHelperEarliestDate(N47,Trigger),"--")</f>
        <v>--</v>
      </c>
      <c r="U47" s="100" t="str">
        <f>IFERROR(_xll.qlRateHelperPillarDate(N47,Trigger),"--")</f>
        <v>--</v>
      </c>
      <c r="W47" s="4" t="str">
        <f t="shared" si="2"/>
        <v>SW</v>
      </c>
      <c r="X47" s="4" t="str">
        <v>obj_0036f</v>
      </c>
      <c r="Y47" s="4" t="str">
        <f>IFERROR(_xll.qlRateHelperQuoteName(X47,Trigger),"")</f>
        <v>EUR3MSW22Y_Shifted</v>
      </c>
      <c r="Z47" s="73">
        <f>IFERROR(_xll.qlRateHelperRate(X47,Trigger),"")</f>
        <v>1.259738075E-2</v>
      </c>
      <c r="AA47" s="105">
        <f>IF(ISERROR(_xll.qlSwapRateHelperSpread($X47)),IF(ISERROR(_xll.qlFuturesRateHelperConvexityAdjustment($X47)),"",_xll.qlFuturesRateHelperConvexityAdjustment($X47)),_xll.qlSwapRateHelperSpread($X47))</f>
        <v>0</v>
      </c>
      <c r="AB47" s="5">
        <f>IFERROR(_xll.qlRateHelperEarliestDate(X47,Trigger),"")</f>
        <v>42758</v>
      </c>
      <c r="AC47" s="5">
        <f>IFERROR(_xll.qlRateHelperPillarDate(X47,Trigger),"")</f>
        <v>50794</v>
      </c>
      <c r="AD47" s="73">
        <v>1.3014055123836372E-2</v>
      </c>
    </row>
    <row r="48" spans="1:30" ht="11.25" customHeight="1" x14ac:dyDescent="0.2">
      <c r="A48" s="216" t="s">
        <v>96</v>
      </c>
      <c r="B48" s="217" t="str">
        <f>Quote!W33</f>
        <v>12X15</v>
      </c>
      <c r="C48" s="275"/>
      <c r="D48" s="275"/>
      <c r="E48" s="275"/>
      <c r="F48" s="275"/>
      <c r="G48" s="218" t="str">
        <f t="shared" si="12"/>
        <v>Euribor3MMX#0037</v>
      </c>
      <c r="H48" s="337" t="str">
        <f>IF(ISBLANK(Quote!Y33),"",Quote!Y33)</f>
        <v>EUR3MFRA12X15F=#0037</v>
      </c>
      <c r="I48" s="275"/>
      <c r="J48" s="275"/>
      <c r="K48" s="275"/>
      <c r="M48" s="10" t="str">
        <f t="shared" si="10"/>
        <v>FUT</v>
      </c>
      <c r="N48" s="95" t="str">
        <f t="shared" si="11"/>
        <v>--</v>
      </c>
      <c r="O48" s="146" t="str">
        <f>IFERROR(_xll.qlRateHelperQuoteName(N48,Trigger),"--")</f>
        <v>--</v>
      </c>
      <c r="P48" s="151" t="str">
        <f>IFERROR(_xll.qlRateHelperQuoteValue($N48,Trigger),"--")</f>
        <v>--</v>
      </c>
      <c r="Q48" s="98" t="b">
        <v>0</v>
      </c>
      <c r="R48" s="95">
        <v>30</v>
      </c>
      <c r="S48" s="95">
        <v>21</v>
      </c>
      <c r="T48" s="100" t="str">
        <f>IFERROR(_xll.qlRateHelperEarliestDate(N48,Trigger),"--")</f>
        <v>--</v>
      </c>
      <c r="U48" s="100" t="str">
        <f>IFERROR(_xll.qlRateHelperPillarDate(N48,Trigger),"--")</f>
        <v>--</v>
      </c>
      <c r="W48" s="4" t="str">
        <f t="shared" si="2"/>
        <v>SW</v>
      </c>
      <c r="X48" s="4" t="str">
        <v>obj_003b6</v>
      </c>
      <c r="Y48" s="4" t="str">
        <f>IFERROR(_xll.qlRateHelperQuoteName(X48,Trigger),"")</f>
        <v>EUR3MSW23Y_Shifted</v>
      </c>
      <c r="Z48" s="73">
        <f>IFERROR(_xll.qlRateHelperRate(X48,Trigger),"")</f>
        <v>1.273403583E-2</v>
      </c>
      <c r="AA48" s="105">
        <f>IF(ISERROR(_xll.qlSwapRateHelperSpread($X48)),IF(ISERROR(_xll.qlFuturesRateHelperConvexityAdjustment($X48)),"",_xll.qlFuturesRateHelperConvexityAdjustment($X48)),_xll.qlSwapRateHelperSpread($X48))</f>
        <v>0</v>
      </c>
      <c r="AB48" s="5">
        <f>IFERROR(_xll.qlRateHelperEarliestDate(X48,Trigger),"")</f>
        <v>42758</v>
      </c>
      <c r="AC48" s="5">
        <f>IFERROR(_xll.qlRateHelperPillarDate(X48,Trigger),"")</f>
        <v>51158</v>
      </c>
      <c r="AD48" s="73">
        <v>1.3154675801736722E-2</v>
      </c>
    </row>
    <row r="49" spans="1:30" ht="11.25" customHeight="1" x14ac:dyDescent="0.2">
      <c r="A49" s="62" t="s">
        <v>96</v>
      </c>
      <c r="B49" s="116" t="e">
        <f>Quote!#REF!</f>
        <v>#REF!</v>
      </c>
      <c r="C49" s="125"/>
      <c r="D49" s="125"/>
      <c r="E49" s="125"/>
      <c r="F49" s="125"/>
      <c r="G49" s="64" t="str">
        <f t="shared" si="12"/>
        <v>Euribor3MMX#0037</v>
      </c>
      <c r="H49" s="119" t="e">
        <f>IF(ISBLANK(Quote!#REF!),"",Quote!#REF!)</f>
        <v>#REF!</v>
      </c>
      <c r="I49" s="125"/>
      <c r="J49" s="125"/>
      <c r="K49" s="125"/>
      <c r="M49" s="10" t="str">
        <f t="shared" si="10"/>
        <v>FUT</v>
      </c>
      <c r="N49" s="95" t="str">
        <f t="shared" si="11"/>
        <v>--</v>
      </c>
      <c r="O49" s="146" t="str">
        <f>IFERROR(_xll.qlRateHelperQuoteName(N49,Trigger),"--")</f>
        <v>--</v>
      </c>
      <c r="P49" s="151" t="str">
        <f>IFERROR(_xll.qlRateHelperQuoteValue($N49,Trigger),"--")</f>
        <v>--</v>
      </c>
      <c r="Q49" s="98" t="b">
        <v>0</v>
      </c>
      <c r="R49" s="95">
        <v>30</v>
      </c>
      <c r="S49" s="95">
        <v>21</v>
      </c>
      <c r="T49" s="100" t="str">
        <f>IFERROR(_xll.qlRateHelperEarliestDate(N49,Trigger),"--")</f>
        <v>--</v>
      </c>
      <c r="U49" s="100" t="str">
        <f>IFERROR(_xll.qlRateHelperPillarDate(N49,Trigger),"--")</f>
        <v>--</v>
      </c>
      <c r="W49" s="4" t="str">
        <f t="shared" si="2"/>
        <v>SW</v>
      </c>
      <c r="X49" s="4" t="str">
        <v>obj_00351</v>
      </c>
      <c r="Y49" s="4" t="str">
        <f>IFERROR(_xll.qlRateHelperQuoteName(X49,Trigger),"")</f>
        <v>EUR3MSW24Y_Shifted</v>
      </c>
      <c r="Z49" s="73">
        <f>IFERROR(_xll.qlRateHelperRate(X49,Trigger),"")</f>
        <v>1.2850570009999999E-2</v>
      </c>
      <c r="AA49" s="105">
        <f>IF(ISERROR(_xll.qlSwapRateHelperSpread($X49)),IF(ISERROR(_xll.qlFuturesRateHelperConvexityAdjustment($X49)),"",_xll.qlFuturesRateHelperConvexityAdjustment($X49)),_xll.qlSwapRateHelperSpread($X49))</f>
        <v>0</v>
      </c>
      <c r="AB49" s="5">
        <f>IFERROR(_xll.qlRateHelperEarliestDate(X49,Trigger),"")</f>
        <v>42758</v>
      </c>
      <c r="AC49" s="5">
        <f>IFERROR(_xll.qlRateHelperPillarDate(X49,Trigger),"")</f>
        <v>51524</v>
      </c>
      <c r="AD49" s="73">
        <v>1.3271659717360948E-2</v>
      </c>
    </row>
    <row r="50" spans="1:30" ht="11.25" customHeight="1" x14ac:dyDescent="0.2">
      <c r="A50" s="62" t="s">
        <v>96</v>
      </c>
      <c r="B50" s="116" t="e">
        <f>Quote!#REF!</f>
        <v>#REF!</v>
      </c>
      <c r="C50" s="125"/>
      <c r="D50" s="125"/>
      <c r="E50" s="125"/>
      <c r="F50" s="125"/>
      <c r="G50" s="64" t="str">
        <f t="shared" si="12"/>
        <v>Euribor3MMX#0037</v>
      </c>
      <c r="H50" s="119" t="e">
        <f>IF(ISBLANK(Quote!#REF!),"",Quote!#REF!)</f>
        <v>#REF!</v>
      </c>
      <c r="I50" s="125"/>
      <c r="J50" s="125"/>
      <c r="K50" s="125"/>
      <c r="M50" s="10" t="str">
        <f t="shared" si="10"/>
        <v>FUT</v>
      </c>
      <c r="N50" s="95" t="str">
        <f t="shared" si="11"/>
        <v>--</v>
      </c>
      <c r="O50" s="146" t="str">
        <f>IFERROR(_xll.qlRateHelperQuoteName(N50,Trigger),"--")</f>
        <v>--</v>
      </c>
      <c r="P50" s="151" t="str">
        <f>IFERROR(_xll.qlRateHelperQuoteValue($N50,Trigger),"--")</f>
        <v>--</v>
      </c>
      <c r="Q50" s="98" t="b">
        <v>0</v>
      </c>
      <c r="R50" s="95">
        <v>30</v>
      </c>
      <c r="S50" s="95">
        <v>21</v>
      </c>
      <c r="T50" s="100" t="str">
        <f>IFERROR(_xll.qlRateHelperEarliestDate(N50,Trigger),"--")</f>
        <v>--</v>
      </c>
      <c r="U50" s="100" t="str">
        <f>IFERROR(_xll.qlRateHelperPillarDate(N50,Trigger),"--")</f>
        <v>--</v>
      </c>
      <c r="W50" s="4" t="str">
        <f t="shared" si="2"/>
        <v>SW</v>
      </c>
      <c r="X50" s="4" t="str">
        <v>obj_00337</v>
      </c>
      <c r="Y50" s="4" t="str">
        <f>IFERROR(_xll.qlRateHelperQuoteName(X50,Trigger),"")</f>
        <v>EUR3MSW25Y_Shifted</v>
      </c>
      <c r="Z50" s="73">
        <f>IFERROR(_xll.qlRateHelperRate(X50,Trigger),"")</f>
        <v>1.295E-2</v>
      </c>
      <c r="AA50" s="105">
        <f>IF(ISERROR(_xll.qlSwapRateHelperSpread($X50)),IF(ISERROR(_xll.qlFuturesRateHelperConvexityAdjustment($X50)),"",_xll.qlFuturesRateHelperConvexityAdjustment($X50)),_xll.qlSwapRateHelperSpread($X50))</f>
        <v>0</v>
      </c>
      <c r="AB50" s="5">
        <f>IFERROR(_xll.qlRateHelperEarliestDate(X50,Trigger),"")</f>
        <v>42758</v>
      </c>
      <c r="AC50" s="5">
        <f>IFERROR(_xll.qlRateHelperPillarDate(X50,Trigger),"")</f>
        <v>51889</v>
      </c>
      <c r="AD50" s="73">
        <v>1.3371403196632829E-2</v>
      </c>
    </row>
    <row r="51" spans="1:30" ht="11.25" customHeight="1" x14ac:dyDescent="0.2">
      <c r="A51" s="62" t="s">
        <v>96</v>
      </c>
      <c r="B51" s="116" t="e">
        <f>Quote!#REF!</f>
        <v>#REF!</v>
      </c>
      <c r="C51" s="125"/>
      <c r="D51" s="125"/>
      <c r="E51" s="125"/>
      <c r="F51" s="125"/>
      <c r="G51" s="64" t="str">
        <f t="shared" si="12"/>
        <v>Euribor3MMX#0037</v>
      </c>
      <c r="H51" s="119" t="e">
        <f>IF(ISBLANK(Quote!#REF!),"",Quote!#REF!)</f>
        <v>#REF!</v>
      </c>
      <c r="I51" s="125"/>
      <c r="J51" s="125"/>
      <c r="K51" s="125"/>
      <c r="M51" s="10" t="str">
        <f t="shared" si="10"/>
        <v>FUT</v>
      </c>
      <c r="N51" s="95" t="str">
        <f t="shared" si="11"/>
        <v>--</v>
      </c>
      <c r="O51" s="146" t="str">
        <f>IFERROR(_xll.qlRateHelperQuoteName(N51,Trigger),"--")</f>
        <v>--</v>
      </c>
      <c r="P51" s="151" t="str">
        <f>IFERROR(_xll.qlRateHelperQuoteValue($N51,Trigger),"--")</f>
        <v>--</v>
      </c>
      <c r="Q51" s="98" t="b">
        <v>0</v>
      </c>
      <c r="R51" s="95">
        <v>30</v>
      </c>
      <c r="S51" s="95">
        <v>21</v>
      </c>
      <c r="T51" s="100" t="str">
        <f>IFERROR(_xll.qlRateHelperEarliestDate(N51,Trigger),"--")</f>
        <v>--</v>
      </c>
      <c r="U51" s="100" t="str">
        <f>IFERROR(_xll.qlRateHelperPillarDate(N51,Trigger),"--")</f>
        <v>--</v>
      </c>
      <c r="W51" s="4" t="str">
        <f t="shared" si="2"/>
        <v>SW</v>
      </c>
      <c r="X51" s="4" t="str">
        <v>obj_00388</v>
      </c>
      <c r="Y51" s="4" t="str">
        <f>IFERROR(_xll.qlRateHelperQuoteName(X51,Trigger),"")</f>
        <v>EUR3MSW26Y_Shifted</v>
      </c>
      <c r="Z51" s="73">
        <f>IFERROR(_xll.qlRateHelperRate(X51,Trigger),"")</f>
        <v>1.3039355130000001E-2</v>
      </c>
      <c r="AA51" s="105">
        <f>IF(ISERROR(_xll.qlSwapRateHelperSpread($X51)),IF(ISERROR(_xll.qlFuturesRateHelperConvexityAdjustment($X51)),"",_xll.qlFuturesRateHelperConvexityAdjustment($X51)),_xll.qlSwapRateHelperSpread($X51))</f>
        <v>0</v>
      </c>
      <c r="AB51" s="5">
        <f>IFERROR(_xll.qlRateHelperEarliestDate(X51,Trigger),"")</f>
        <v>42758</v>
      </c>
      <c r="AC51" s="5">
        <f>IFERROR(_xll.qlRateHelperPillarDate(X51,Trigger),"")</f>
        <v>52254</v>
      </c>
      <c r="AD51" s="73">
        <v>1.3460566053677254E-2</v>
      </c>
    </row>
    <row r="52" spans="1:30" ht="11.25" customHeight="1" x14ac:dyDescent="0.2">
      <c r="A52" s="62" t="s">
        <v>96</v>
      </c>
      <c r="B52" s="116" t="e">
        <f>Quote!#REF!</f>
        <v>#REF!</v>
      </c>
      <c r="C52" s="125"/>
      <c r="D52" s="125"/>
      <c r="E52" s="125"/>
      <c r="F52" s="125"/>
      <c r="G52" s="64" t="str">
        <f t="shared" si="12"/>
        <v>Euribor3MMX#0037</v>
      </c>
      <c r="H52" s="119" t="e">
        <f>IF(ISBLANK(Quote!#REF!),"",Quote!#REF!)</f>
        <v>#REF!</v>
      </c>
      <c r="I52" s="125"/>
      <c r="J52" s="125"/>
      <c r="K52" s="125"/>
      <c r="M52" s="10" t="str">
        <f t="shared" si="10"/>
        <v>FUT</v>
      </c>
      <c r="N52" s="95" t="str">
        <f t="shared" si="11"/>
        <v>--</v>
      </c>
      <c r="O52" s="146" t="str">
        <f>IFERROR(_xll.qlRateHelperQuoteName(N52,Trigger),"--")</f>
        <v>--</v>
      </c>
      <c r="P52" s="151" t="str">
        <f>IFERROR(_xll.qlRateHelperQuoteValue($N52,Trigger),"--")</f>
        <v>--</v>
      </c>
      <c r="Q52" s="98" t="b">
        <v>0</v>
      </c>
      <c r="R52" s="95">
        <v>30</v>
      </c>
      <c r="S52" s="95">
        <v>21</v>
      </c>
      <c r="T52" s="100" t="str">
        <f>IFERROR(_xll.qlRateHelperEarliestDate(N52,Trigger),"--")</f>
        <v>--</v>
      </c>
      <c r="U52" s="100" t="str">
        <f>IFERROR(_xll.qlRateHelperPillarDate(N52,Trigger),"--")</f>
        <v>--</v>
      </c>
      <c r="W52" s="4" t="str">
        <f t="shared" si="2"/>
        <v>SW</v>
      </c>
      <c r="X52" s="4" t="str">
        <v>obj_00338</v>
      </c>
      <c r="Y52" s="4" t="str">
        <f>IFERROR(_xll.qlRateHelperQuoteName(X52,Trigger),"")</f>
        <v>EUR3MSW27Y_Shifted</v>
      </c>
      <c r="Z52" s="73">
        <f>IFERROR(_xll.qlRateHelperRate(X52,Trigger),"")</f>
        <v>1.312066645E-2</v>
      </c>
      <c r="AA52" s="105">
        <f>IF(ISERROR(_xll.qlSwapRateHelperSpread($X52)),IF(ISERROR(_xll.qlFuturesRateHelperConvexityAdjustment($X52)),"",_xll.qlFuturesRateHelperConvexityAdjustment($X52)),_xll.qlSwapRateHelperSpread($X52))</f>
        <v>0</v>
      </c>
      <c r="AB52" s="5">
        <f>IFERROR(_xll.qlRateHelperEarliestDate(X52,Trigger),"")</f>
        <v>42758</v>
      </c>
      <c r="AC52" s="5">
        <f>IFERROR(_xll.qlRateHelperPillarDate(X52,Trigger),"")</f>
        <v>52621</v>
      </c>
      <c r="AD52" s="73">
        <v>1.3541336054628879E-2</v>
      </c>
    </row>
    <row r="53" spans="1:30" ht="11.25" customHeight="1" x14ac:dyDescent="0.2">
      <c r="A53" s="62" t="s">
        <v>96</v>
      </c>
      <c r="B53" s="116" t="e">
        <f>Quote!#REF!</f>
        <v>#REF!</v>
      </c>
      <c r="C53" s="125"/>
      <c r="D53" s="125"/>
      <c r="E53" s="125"/>
      <c r="F53" s="125"/>
      <c r="G53" s="64" t="str">
        <f t="shared" si="12"/>
        <v>Euribor3MMX#0037</v>
      </c>
      <c r="H53" s="119" t="e">
        <f>IF(ISBLANK(Quote!#REF!),"",Quote!#REF!)</f>
        <v>#REF!</v>
      </c>
      <c r="I53" s="125"/>
      <c r="J53" s="125"/>
      <c r="K53" s="125"/>
      <c r="M53" s="10" t="str">
        <f t="shared" si="10"/>
        <v>FUT</v>
      </c>
      <c r="N53" s="95" t="str">
        <f t="shared" si="11"/>
        <v>--</v>
      </c>
      <c r="O53" s="146" t="str">
        <f>IFERROR(_xll.qlRateHelperQuoteName(N53,Trigger),"--")</f>
        <v>--</v>
      </c>
      <c r="P53" s="151" t="str">
        <f>IFERROR(_xll.qlRateHelperQuoteValue($N53,Trigger),"--")</f>
        <v>--</v>
      </c>
      <c r="Q53" s="98" t="b">
        <v>0</v>
      </c>
      <c r="R53" s="95">
        <v>30</v>
      </c>
      <c r="S53" s="95">
        <v>21</v>
      </c>
      <c r="T53" s="100" t="str">
        <f>IFERROR(_xll.qlRateHelperEarliestDate(N53,Trigger),"--")</f>
        <v>--</v>
      </c>
      <c r="U53" s="100" t="str">
        <f>IFERROR(_xll.qlRateHelperPillarDate(N53,Trigger),"--")</f>
        <v>--</v>
      </c>
      <c r="W53" s="4" t="str">
        <f t="shared" si="2"/>
        <v>SW</v>
      </c>
      <c r="X53" s="4" t="str">
        <v>obj_00356</v>
      </c>
      <c r="Y53" s="4" t="str">
        <f>IFERROR(_xll.qlRateHelperQuoteName(X53,Trigger),"")</f>
        <v>EUR3MSW28Y_Shifted</v>
      </c>
      <c r="Z53" s="73">
        <f>IFERROR(_xll.qlRateHelperRate(X53,Trigger),"")</f>
        <v>1.3194606660000002E-2</v>
      </c>
      <c r="AA53" s="105">
        <f>IF(ISERROR(_xll.qlSwapRateHelperSpread($X53)),IF(ISERROR(_xll.qlFuturesRateHelperConvexityAdjustment($X53)),"",_xll.qlFuturesRateHelperConvexityAdjustment($X53)),_xll.qlSwapRateHelperSpread($X53))</f>
        <v>0</v>
      </c>
      <c r="AB53" s="5">
        <f>IFERROR(_xll.qlRateHelperEarliestDate(X53,Trigger),"")</f>
        <v>42758</v>
      </c>
      <c r="AC53" s="5">
        <f>IFERROR(_xll.qlRateHelperPillarDate(X53,Trigger),"")</f>
        <v>52985</v>
      </c>
      <c r="AD53" s="73">
        <v>1.361328429200981E-2</v>
      </c>
    </row>
    <row r="54" spans="1:30" ht="11.25" customHeight="1" x14ac:dyDescent="0.2">
      <c r="A54" s="62" t="s">
        <v>96</v>
      </c>
      <c r="B54" s="116" t="e">
        <f>Quote!#REF!</f>
        <v>#REF!</v>
      </c>
      <c r="C54" s="125"/>
      <c r="D54" s="125"/>
      <c r="E54" s="125"/>
      <c r="F54" s="125"/>
      <c r="G54" s="64" t="str">
        <f t="shared" si="12"/>
        <v>Euribor3MMX#0037</v>
      </c>
      <c r="H54" s="119" t="e">
        <f>IF(ISBLANK(Quote!#REF!),"",Quote!#REF!)</f>
        <v>#REF!</v>
      </c>
      <c r="I54" s="125"/>
      <c r="J54" s="125"/>
      <c r="K54" s="125"/>
      <c r="M54" s="11" t="str">
        <f t="shared" si="10"/>
        <v>FUT</v>
      </c>
      <c r="N54" s="96" t="str">
        <f t="shared" si="11"/>
        <v>--</v>
      </c>
      <c r="O54" s="147" t="str">
        <f>IFERROR(_xll.qlRateHelperQuoteName(N54,Trigger),"--")</f>
        <v>--</v>
      </c>
      <c r="P54" s="152" t="str">
        <f>IFERROR(_xll.qlRateHelperQuoteValue($N54,Trigger),"--")</f>
        <v>--</v>
      </c>
      <c r="Q54" s="101" t="b">
        <v>0</v>
      </c>
      <c r="R54" s="96">
        <v>30</v>
      </c>
      <c r="S54" s="96">
        <v>21</v>
      </c>
      <c r="T54" s="103" t="str">
        <f>IFERROR(_xll.qlRateHelperEarliestDate(N54,Trigger),"--")</f>
        <v>--</v>
      </c>
      <c r="U54" s="103" t="str">
        <f>IFERROR(_xll.qlRateHelperPillarDate(N54,Trigger),"--")</f>
        <v>--</v>
      </c>
      <c r="W54" s="4" t="str">
        <f t="shared" si="2"/>
        <v>SW</v>
      </c>
      <c r="X54" s="4" t="str">
        <v>obj_0034d</v>
      </c>
      <c r="Y54" s="4" t="str">
        <f>IFERROR(_xll.qlRateHelperQuoteName(X54,Trigger),"")</f>
        <v>EUR3MSW29Y_Shifted</v>
      </c>
      <c r="Z54" s="73">
        <f>IFERROR(_xll.qlRateHelperRate(X54,Trigger),"")</f>
        <v>1.32605511E-2</v>
      </c>
      <c r="AA54" s="105">
        <f>IF(ISERROR(_xll.qlSwapRateHelperSpread($X54)),IF(ISERROR(_xll.qlFuturesRateHelperConvexityAdjustment($X54)),"",_xll.qlFuturesRateHelperConvexityAdjustment($X54)),_xll.qlSwapRateHelperSpread($X54))</f>
        <v>0</v>
      </c>
      <c r="AB54" s="5">
        <f>IFERROR(_xll.qlRateHelperEarliestDate(X54,Trigger),"")</f>
        <v>42758</v>
      </c>
      <c r="AC54" s="5">
        <f>IFERROR(_xll.qlRateHelperPillarDate(X54,Trigger),"")</f>
        <v>53350</v>
      </c>
      <c r="AD54" s="73">
        <v>1.3677903664704283E-2</v>
      </c>
    </row>
    <row r="55" spans="1:30" ht="11.25" customHeight="1" x14ac:dyDescent="0.2">
      <c r="A55" s="62" t="s">
        <v>96</v>
      </c>
      <c r="B55" s="116" t="e">
        <f>Quote!#REF!</f>
        <v>#REF!</v>
      </c>
      <c r="C55" s="125"/>
      <c r="D55" s="125"/>
      <c r="E55" s="125"/>
      <c r="F55" s="125"/>
      <c r="G55" s="64" t="str">
        <f t="shared" si="12"/>
        <v>Euribor3MMX#0037</v>
      </c>
      <c r="H55" s="119" t="e">
        <f>IF(ISBLANK(Quote!#REF!),"",Quote!#REF!)</f>
        <v>#REF!</v>
      </c>
      <c r="I55" s="125"/>
      <c r="J55" s="125"/>
      <c r="K55" s="125"/>
      <c r="M55" s="135" t="str">
        <f t="shared" ref="M55:M86" si="13">A61</f>
        <v>SW</v>
      </c>
      <c r="N55" s="136" t="str">
        <f t="shared" ref="N55:N86" si="14">IF(ISBLANK(K61),"--",K61)</f>
        <v>--</v>
      </c>
      <c r="O55" s="148" t="str">
        <f>IFERROR(_xll.qlRateHelperQuoteName(N55,Trigger),"--")</f>
        <v>--</v>
      </c>
      <c r="P55" s="138" t="str">
        <f>IFERROR(_xll.qlRateHelperQuoteValue($N55,Trigger),"--")</f>
        <v>--</v>
      </c>
      <c r="Q55" s="137" t="b">
        <v>0</v>
      </c>
      <c r="R55" s="136">
        <v>50</v>
      </c>
      <c r="S55" s="136">
        <v>1</v>
      </c>
      <c r="T55" s="139" t="str">
        <f>IFERROR(_xll.qlRateHelperEarliestDate(N55,Trigger),"--")</f>
        <v>--</v>
      </c>
      <c r="U55" s="139" t="str">
        <f>IFERROR(_xll.qlRateHelperPillarDate(N55,Trigger),"--")</f>
        <v>--</v>
      </c>
      <c r="W55" s="4" t="str">
        <f t="shared" si="2"/>
        <v>SW</v>
      </c>
      <c r="X55" s="4" t="str">
        <v>obj_00357</v>
      </c>
      <c r="Y55" s="4" t="str">
        <f>IFERROR(_xll.qlRateHelperQuoteName(X55,Trigger),"")</f>
        <v>EUR3MSW30Y_Shifted</v>
      </c>
      <c r="Z55" s="73">
        <f>IFERROR(_xll.qlRateHelperRate(X55,Trigger),"")</f>
        <v>1.332E-2</v>
      </c>
      <c r="AA55" s="105">
        <f>IF(ISERROR(_xll.qlSwapRateHelperSpread($X55)),IF(ISERROR(_xll.qlFuturesRateHelperConvexityAdjustment($X55)),"",_xll.qlFuturesRateHelperConvexityAdjustment($X55)),_xll.qlSwapRateHelperSpread($X55))</f>
        <v>0</v>
      </c>
      <c r="AB55" s="5">
        <f>IFERROR(_xll.qlRateHelperEarliestDate(X55,Trigger),"")</f>
        <v>42758</v>
      </c>
      <c r="AC55" s="5">
        <f>IFERROR(_xll.qlRateHelperPillarDate(X55,Trigger),"")</f>
        <v>53715</v>
      </c>
      <c r="AD55" s="73">
        <v>1.3735629996267842E-2</v>
      </c>
    </row>
    <row r="56" spans="1:30" ht="11.25" customHeight="1" x14ac:dyDescent="0.2">
      <c r="A56" s="62" t="s">
        <v>96</v>
      </c>
      <c r="B56" s="116" t="e">
        <f>Quote!#REF!</f>
        <v>#REF!</v>
      </c>
      <c r="C56" s="125"/>
      <c r="D56" s="125"/>
      <c r="E56" s="125"/>
      <c r="F56" s="125"/>
      <c r="G56" s="64" t="str">
        <f t="shared" si="12"/>
        <v>Euribor3MMX#0037</v>
      </c>
      <c r="H56" s="119" t="e">
        <f>IF(ISBLANK(Quote!#REF!),"",Quote!#REF!)</f>
        <v>#REF!</v>
      </c>
      <c r="I56" s="125"/>
      <c r="J56" s="125"/>
      <c r="K56" s="125"/>
      <c r="M56" s="74" t="str">
        <f t="shared" si="13"/>
        <v>SW</v>
      </c>
      <c r="N56" s="140" t="str">
        <f t="shared" si="14"/>
        <v>--</v>
      </c>
      <c r="O56" s="149" t="str">
        <f>IFERROR(_xll.qlRateHelperQuoteName(N56,Trigger),"--")</f>
        <v>--</v>
      </c>
      <c r="P56" s="142" t="str">
        <f>IFERROR(_xll.qlRateHelperQuoteValue($N56,Trigger),"--")</f>
        <v>--</v>
      </c>
      <c r="Q56" s="141" t="b">
        <v>0</v>
      </c>
      <c r="R56" s="140">
        <v>50</v>
      </c>
      <c r="S56" s="140">
        <v>1</v>
      </c>
      <c r="T56" s="143" t="str">
        <f>IFERROR(_xll.qlRateHelperEarliestDate(N56,Trigger),"--")</f>
        <v>--</v>
      </c>
      <c r="U56" s="143" t="str">
        <f>IFERROR(_xll.qlRateHelperPillarDate(N56,Trigger),"--")</f>
        <v>--</v>
      </c>
      <c r="W56" s="4" t="str">
        <f t="shared" si="2"/>
        <v>SW</v>
      </c>
      <c r="X56" s="4" t="str">
        <v>obj_0038f</v>
      </c>
      <c r="Y56" s="4" t="str">
        <f>IFERROR(_xll.qlRateHelperQuoteName(X56,Trigger),"")</f>
        <v>EUR3MSW31Y_Shifted</v>
      </c>
      <c r="Z56" s="73">
        <f>IFERROR(_xll.qlRateHelperRate(X56,Trigger),"")</f>
        <v>1.3373448270000001E-2</v>
      </c>
      <c r="AA56" s="105">
        <f>IF(ISERROR(_xll.qlSwapRateHelperSpread($X56)),IF(ISERROR(_xll.qlFuturesRateHelperConvexityAdjustment($X56)),"",_xll.qlFuturesRateHelperConvexityAdjustment($X56)),_xll.qlSwapRateHelperSpread($X56))</f>
        <v>0</v>
      </c>
      <c r="AB56" s="5">
        <f>IFERROR(_xll.qlRateHelperEarliestDate(X56,Trigger),"")</f>
        <v>42758</v>
      </c>
      <c r="AC56" s="5">
        <f>IFERROR(_xll.qlRateHelperPillarDate(X56,Trigger),"")</f>
        <v>54080</v>
      </c>
      <c r="AD56" s="73">
        <v>1.3786922216749811E-2</v>
      </c>
    </row>
    <row r="57" spans="1:30" ht="11.25" customHeight="1" x14ac:dyDescent="0.2">
      <c r="A57" s="62" t="s">
        <v>96</v>
      </c>
      <c r="B57" s="116" t="e">
        <f>Quote!#REF!</f>
        <v>#REF!</v>
      </c>
      <c r="C57" s="125"/>
      <c r="D57" s="125"/>
      <c r="E57" s="125"/>
      <c r="F57" s="125"/>
      <c r="G57" s="64" t="str">
        <f t="shared" si="12"/>
        <v>Euribor3MMX#0037</v>
      </c>
      <c r="H57" s="119" t="e">
        <f>IF(ISBLANK(Quote!#REF!),"",Quote!#REF!)</f>
        <v>#REF!</v>
      </c>
      <c r="I57" s="125"/>
      <c r="J57" s="125"/>
      <c r="K57" s="125"/>
      <c r="M57" s="74" t="str">
        <f t="shared" si="13"/>
        <v>SW</v>
      </c>
      <c r="N57" s="140" t="str">
        <f t="shared" si="14"/>
        <v>--</v>
      </c>
      <c r="O57" s="149" t="str">
        <f>IFERROR(_xll.qlRateHelperQuoteName(N57,Trigger),"--")</f>
        <v>--</v>
      </c>
      <c r="P57" s="142" t="str">
        <f>IFERROR(_xll.qlRateHelperQuoteValue($N57,Trigger),"--")</f>
        <v>--</v>
      </c>
      <c r="Q57" s="141" t="b">
        <v>0</v>
      </c>
      <c r="R57" s="140">
        <v>50</v>
      </c>
      <c r="S57" s="140">
        <v>1</v>
      </c>
      <c r="T57" s="143" t="str">
        <f>IFERROR(_xll.qlRateHelperEarliestDate(N57,Trigger),"--")</f>
        <v>--</v>
      </c>
      <c r="U57" s="143" t="str">
        <f>IFERROR(_xll.qlRateHelperPillarDate(N57,Trigger),"--")</f>
        <v>--</v>
      </c>
      <c r="W57" s="4" t="str">
        <f t="shared" si="2"/>
        <v>SW</v>
      </c>
      <c r="X57" s="4" t="str">
        <v>obj_00361</v>
      </c>
      <c r="Y57" s="4" t="str">
        <f>IFERROR(_xll.qlRateHelperQuoteName(X57,Trigger),"")</f>
        <v>EUR3MSW32Y_Shifted</v>
      </c>
      <c r="Z57" s="73">
        <f>IFERROR(_xll.qlRateHelperRate(X57,Trigger),"")</f>
        <v>1.3422136160000001E-2</v>
      </c>
      <c r="AA57" s="105">
        <f>IF(ISERROR(_xll.qlSwapRateHelperSpread($X57)),IF(ISERROR(_xll.qlFuturesRateHelperConvexityAdjustment($X57)),"",_xll.qlFuturesRateHelperConvexityAdjustment($X57)),_xll.qlSwapRateHelperSpread($X57))</f>
        <v>0</v>
      </c>
      <c r="AB57" s="5">
        <f>IFERROR(_xll.qlRateHelperEarliestDate(X57,Trigger),"")</f>
        <v>42758</v>
      </c>
      <c r="AC57" s="5">
        <f>IFERROR(_xll.qlRateHelperPillarDate(X57,Trigger),"")</f>
        <v>54448</v>
      </c>
      <c r="AD57" s="73">
        <v>1.3831959350359087E-2</v>
      </c>
    </row>
    <row r="58" spans="1:30" ht="11.25" customHeight="1" x14ac:dyDescent="0.2">
      <c r="A58" s="1" t="s">
        <v>96</v>
      </c>
      <c r="B58" s="117" t="e">
        <f>Quote!#REF!</f>
        <v>#REF!</v>
      </c>
      <c r="C58" s="126"/>
      <c r="D58" s="126"/>
      <c r="E58" s="126"/>
      <c r="F58" s="126"/>
      <c r="G58" s="7" t="str">
        <f t="shared" si="12"/>
        <v>Euribor3MMX#0037</v>
      </c>
      <c r="H58" s="120" t="e">
        <f>IF(ISBLANK(Quote!#REF!),"",Quote!#REF!)</f>
        <v>#REF!</v>
      </c>
      <c r="I58" s="126"/>
      <c r="J58" s="126"/>
      <c r="K58" s="126"/>
      <c r="M58" s="74" t="str">
        <f t="shared" si="13"/>
        <v>SW</v>
      </c>
      <c r="N58" s="140" t="str">
        <f t="shared" si="14"/>
        <v>--</v>
      </c>
      <c r="O58" s="149" t="str">
        <f>IFERROR(_xll.qlRateHelperQuoteName(N58,Trigger),"--")</f>
        <v>--</v>
      </c>
      <c r="P58" s="142" t="str">
        <f>IFERROR(_xll.qlRateHelperQuoteValue($N58,Trigger),"--")</f>
        <v>--</v>
      </c>
      <c r="Q58" s="141" t="b">
        <v>0</v>
      </c>
      <c r="R58" s="140">
        <v>50</v>
      </c>
      <c r="S58" s="140">
        <v>1</v>
      </c>
      <c r="T58" s="143" t="str">
        <f>IFERROR(_xll.qlRateHelperEarliestDate(N58,Trigger),"--")</f>
        <v>--</v>
      </c>
      <c r="U58" s="143" t="str">
        <f>IFERROR(_xll.qlRateHelperPillarDate(N58,Trigger),"--")</f>
        <v>--</v>
      </c>
      <c r="W58" s="4" t="str">
        <f t="shared" si="2"/>
        <v>SW</v>
      </c>
      <c r="X58" s="4" t="str">
        <v>obj_00378</v>
      </c>
      <c r="Y58" s="4" t="str">
        <f>IFERROR(_xll.qlRateHelperQuoteName(X58,Trigger),"")</f>
        <v>EUR3MSW33Y_Shifted</v>
      </c>
      <c r="Z58" s="73">
        <f>IFERROR(_xll.qlRateHelperRate(X58,Trigger),"")</f>
        <v>1.3463263979999999E-2</v>
      </c>
      <c r="AA58" s="105">
        <f>IF(ISERROR(_xll.qlSwapRateHelperSpread($X58)),IF(ISERROR(_xll.qlFuturesRateHelperConvexityAdjustment($X58)),"",_xll.qlFuturesRateHelperConvexityAdjustment($X58)),_xll.qlSwapRateHelperSpread($X58))</f>
        <v>0</v>
      </c>
      <c r="AB58" s="5">
        <f>IFERROR(_xll.qlRateHelperEarliestDate(X58,Trigger),"")</f>
        <v>42758</v>
      </c>
      <c r="AC58" s="5">
        <f>IFERROR(_xll.qlRateHelperPillarDate(X58,Trigger),"")</f>
        <v>54812</v>
      </c>
      <c r="AD58" s="73">
        <v>1.3869640352439115E-2</v>
      </c>
    </row>
    <row r="59" spans="1:30" ht="11.25" customHeight="1" x14ac:dyDescent="0.2">
      <c r="H59" s="53"/>
      <c r="I59" s="53"/>
      <c r="M59" s="74" t="str">
        <f t="shared" si="13"/>
        <v>SW</v>
      </c>
      <c r="N59" s="140" t="str">
        <f t="shared" si="14"/>
        <v>--</v>
      </c>
      <c r="O59" s="149" t="str">
        <f>IFERROR(_xll.qlRateHelperQuoteName(N59,Trigger),"--")</f>
        <v>--</v>
      </c>
      <c r="P59" s="142" t="str">
        <f>IFERROR(_xll.qlRateHelperQuoteValue($N59,Trigger),"--")</f>
        <v>--</v>
      </c>
      <c r="Q59" s="141" t="b">
        <v>0</v>
      </c>
      <c r="R59" s="140">
        <v>50</v>
      </c>
      <c r="S59" s="140">
        <v>1</v>
      </c>
      <c r="T59" s="143" t="str">
        <f>IFERROR(_xll.qlRateHelperEarliestDate(N59,Trigger),"--")</f>
        <v>--</v>
      </c>
      <c r="U59" s="143" t="str">
        <f>IFERROR(_xll.qlRateHelperPillarDate(N59,Trigger),"--")</f>
        <v>--</v>
      </c>
      <c r="W59" s="4" t="str">
        <f t="shared" si="2"/>
        <v>SW</v>
      </c>
      <c r="X59" s="4" t="str">
        <v>obj_00330</v>
      </c>
      <c r="Y59" s="4" t="str">
        <f>IFERROR(_xll.qlRateHelperQuoteName(X59,Trigger),"")</f>
        <v>EUR3MSW34Y_Shifted</v>
      </c>
      <c r="Z59" s="73">
        <f>IFERROR(_xll.qlRateHelperRate(X59,Trigger),"")</f>
        <v>1.3498149340000001E-2</v>
      </c>
      <c r="AA59" s="105">
        <f>IF(ISERROR(_xll.qlSwapRateHelperSpread($X59)),IF(ISERROR(_xll.qlFuturesRateHelperConvexityAdjustment($X59)),"",_xll.qlFuturesRateHelperConvexityAdjustment($X59)),_xll.qlSwapRateHelperSpread($X59))</f>
        <v>0</v>
      </c>
      <c r="AB59" s="5">
        <f>IFERROR(_xll.qlRateHelperEarliestDate(X59,Trigger),"")</f>
        <v>42758</v>
      </c>
      <c r="AC59" s="5">
        <f>IFERROR(_xll.qlRateHelperPillarDate(X59,Trigger),"")</f>
        <v>55176</v>
      </c>
      <c r="AD59" s="73">
        <v>1.3900211821594663E-2</v>
      </c>
    </row>
    <row r="60" spans="1:30" ht="11.25" customHeight="1" x14ac:dyDescent="0.2">
      <c r="A60" s="68" t="s">
        <v>9</v>
      </c>
      <c r="B60" s="68" t="s">
        <v>28</v>
      </c>
      <c r="C60" s="68" t="s">
        <v>135</v>
      </c>
      <c r="D60" s="68" t="s">
        <v>5</v>
      </c>
      <c r="E60" s="68" t="s">
        <v>32</v>
      </c>
      <c r="F60" s="68" t="s">
        <v>115</v>
      </c>
      <c r="G60" s="68" t="s">
        <v>4</v>
      </c>
      <c r="H60" s="68" t="s">
        <v>1</v>
      </c>
      <c r="I60" s="68" t="s">
        <v>171</v>
      </c>
      <c r="J60" s="68" t="s">
        <v>114</v>
      </c>
      <c r="K60" s="68" t="s">
        <v>25</v>
      </c>
      <c r="M60" s="74" t="str">
        <f t="shared" si="13"/>
        <v>SW</v>
      </c>
      <c r="N60" s="140" t="str">
        <f t="shared" si="14"/>
        <v>--</v>
      </c>
      <c r="O60" s="149" t="str">
        <f>IFERROR(_xll.qlRateHelperQuoteName(N60,Trigger),"--")</f>
        <v>--</v>
      </c>
      <c r="P60" s="142" t="str">
        <f>IFERROR(_xll.qlRateHelperQuoteValue($N60,Trigger),"--")</f>
        <v>--</v>
      </c>
      <c r="Q60" s="141" t="b">
        <v>0</v>
      </c>
      <c r="R60" s="140">
        <v>50</v>
      </c>
      <c r="S60" s="140">
        <v>1</v>
      </c>
      <c r="T60" s="143" t="str">
        <f>IFERROR(_xll.qlRateHelperEarliestDate(N60,Trigger),"--")</f>
        <v>--</v>
      </c>
      <c r="U60" s="143" t="str">
        <f>IFERROR(_xll.qlRateHelperPillarDate(N60,Trigger),"--")</f>
        <v>--</v>
      </c>
      <c r="W60" s="4" t="str">
        <f t="shared" si="2"/>
        <v>SW</v>
      </c>
      <c r="X60" s="4" t="str">
        <v>obj_003a3</v>
      </c>
      <c r="Y60" s="4" t="str">
        <f>IFERROR(_xll.qlRateHelperQuoteName(X60,Trigger),"")</f>
        <v>EUR3MSW35Y_Shifted</v>
      </c>
      <c r="Z60" s="73">
        <f>IFERROR(_xll.qlRateHelperRate(X60,Trigger),"")</f>
        <v>1.352672337E-2</v>
      </c>
      <c r="AA60" s="105">
        <f>IF(ISERROR(_xll.qlSwapRateHelperSpread($X60)),IF(ISERROR(_xll.qlFuturesRateHelperConvexityAdjustment($X60)),"",_xll.qlFuturesRateHelperConvexityAdjustment($X60)),_xll.qlSwapRateHelperSpread($X60))</f>
        <v>0</v>
      </c>
      <c r="AB60" s="5">
        <f>IFERROR(_xll.qlRateHelperEarliestDate(X60,Trigger),"")</f>
        <v>42758</v>
      </c>
      <c r="AC60" s="5">
        <f>IFERROR(_xll.qlRateHelperPillarDate(X60,Trigger),"")</f>
        <v>55541</v>
      </c>
      <c r="AD60" s="73">
        <v>1.3923442500371173E-2</v>
      </c>
    </row>
    <row r="61" spans="1:30" ht="11.25" customHeight="1" x14ac:dyDescent="0.2">
      <c r="A61" s="62" t="s">
        <v>91</v>
      </c>
      <c r="B61" s="63" t="s">
        <v>91</v>
      </c>
      <c r="C61" s="64" t="s">
        <v>6</v>
      </c>
      <c r="D61" s="64" t="s">
        <v>8</v>
      </c>
      <c r="E61" s="64" t="s">
        <v>7</v>
      </c>
      <c r="F61" s="64" t="s">
        <v>132</v>
      </c>
      <c r="G61" s="64" t="str">
        <f>$G$11</f>
        <v>Euribor3MMX#0037</v>
      </c>
      <c r="H61" s="62" t="str">
        <f>IF(ISBLANK(Quote!Y46),"",Quote!Y46)</f>
        <v/>
      </c>
      <c r="I61" s="125"/>
      <c r="J61" s="125"/>
      <c r="K61" s="125"/>
      <c r="M61" s="74" t="str">
        <f t="shared" si="13"/>
        <v>SW</v>
      </c>
      <c r="N61" s="140" t="str">
        <f t="shared" si="14"/>
        <v>--</v>
      </c>
      <c r="O61" s="149" t="str">
        <f>IFERROR(_xll.qlRateHelperQuoteName(N61,Trigger),"--")</f>
        <v>--</v>
      </c>
      <c r="P61" s="142" t="str">
        <f>IFERROR(_xll.qlRateHelperQuoteValue($N61,Trigger),"--")</f>
        <v>--</v>
      </c>
      <c r="Q61" s="141" t="b">
        <v>0</v>
      </c>
      <c r="R61" s="140">
        <v>50</v>
      </c>
      <c r="S61" s="140">
        <v>1</v>
      </c>
      <c r="T61" s="143" t="str">
        <f>IFERROR(_xll.qlRateHelperEarliestDate(N61,Trigger),"--")</f>
        <v>--</v>
      </c>
      <c r="U61" s="143" t="str">
        <f>IFERROR(_xll.qlRateHelperPillarDate(N61,Trigger),"--")</f>
        <v>--</v>
      </c>
      <c r="W61" s="4" t="str">
        <f t="shared" si="2"/>
        <v>SW</v>
      </c>
      <c r="X61" s="4" t="str">
        <v>obj_003da</v>
      </c>
      <c r="Y61" s="4" t="str">
        <f>IFERROR(_xll.qlRateHelperQuoteName(X61,Trigger),"")</f>
        <v>EUR3MSW36Y_Shifted</v>
      </c>
      <c r="Z61" s="73">
        <f>IFERROR(_xll.qlRateHelperRate(X61,Trigger),"")</f>
        <v>1.35495827E-2</v>
      </c>
      <c r="AA61" s="105">
        <f>IF(ISERROR(_xll.qlSwapRateHelperSpread($X61)),IF(ISERROR(_xll.qlFuturesRateHelperConvexityAdjustment($X61)),"",_xll.qlFuturesRateHelperConvexityAdjustment($X61)),_xll.qlSwapRateHelperSpread($X61))</f>
        <v>0</v>
      </c>
      <c r="AB61" s="5">
        <f>IFERROR(_xll.qlRateHelperEarliestDate(X61,Trigger),"")</f>
        <v>42758</v>
      </c>
      <c r="AC61" s="5">
        <f>IFERROR(_xll.qlRateHelperPillarDate(X61,Trigger),"")</f>
        <v>55907</v>
      </c>
      <c r="AD61" s="73">
        <v>1.3938903621496345E-2</v>
      </c>
    </row>
    <row r="62" spans="1:30" ht="11.25" customHeight="1" x14ac:dyDescent="0.2">
      <c r="A62" s="62" t="s">
        <v>91</v>
      </c>
      <c r="B62" s="63" t="s">
        <v>37</v>
      </c>
      <c r="C62" s="64" t="s">
        <v>6</v>
      </c>
      <c r="D62" s="64" t="s">
        <v>8</v>
      </c>
      <c r="E62" s="64" t="s">
        <v>7</v>
      </c>
      <c r="F62" s="64" t="s">
        <v>132</v>
      </c>
      <c r="G62" s="64" t="str">
        <f t="shared" ref="G62:G125" si="15">$G$11</f>
        <v>Euribor3MMX#0037</v>
      </c>
      <c r="H62" s="62" t="str">
        <f>IF(ISBLANK(Quote!Y47),"",Quote!Y47)</f>
        <v/>
      </c>
      <c r="I62" s="125"/>
      <c r="J62" s="125"/>
      <c r="K62" s="125"/>
      <c r="M62" s="74" t="str">
        <f t="shared" si="13"/>
        <v>SW</v>
      </c>
      <c r="N62" s="140" t="str">
        <f t="shared" si="14"/>
        <v>--</v>
      </c>
      <c r="O62" s="149" t="str">
        <f>IFERROR(_xll.qlRateHelperQuoteName(N62,Trigger),"--")</f>
        <v>--</v>
      </c>
      <c r="P62" s="142" t="str">
        <f>IFERROR(_xll.qlRateHelperQuoteValue($N62,Trigger),"--")</f>
        <v>--</v>
      </c>
      <c r="Q62" s="141" t="b">
        <v>0</v>
      </c>
      <c r="R62" s="140">
        <v>50</v>
      </c>
      <c r="S62" s="140">
        <v>1</v>
      </c>
      <c r="T62" s="143" t="str">
        <f>IFERROR(_xll.qlRateHelperEarliestDate(N62,Trigger),"--")</f>
        <v>--</v>
      </c>
      <c r="U62" s="143" t="str">
        <f>IFERROR(_xll.qlRateHelperPillarDate(N62,Trigger),"--")</f>
        <v>--</v>
      </c>
      <c r="W62" s="4" t="str">
        <f t="shared" si="2"/>
        <v>SW</v>
      </c>
      <c r="X62" s="4" t="str">
        <v>obj_00383</v>
      </c>
      <c r="Y62" s="4" t="str">
        <f>IFERROR(_xll.qlRateHelperQuoteName(X62,Trigger),"")</f>
        <v>EUR3MSW37Y_Shifted</v>
      </c>
      <c r="Z62" s="73">
        <f>IFERROR(_xll.qlRateHelperRate(X62,Trigger),"")</f>
        <v>1.3564896139999999E-2</v>
      </c>
      <c r="AA62" s="105">
        <f>IF(ISERROR(_xll.qlSwapRateHelperSpread($X62)),IF(ISERROR(_xll.qlFuturesRateHelperConvexityAdjustment($X62)),"",_xll.qlFuturesRateHelperConvexityAdjustment($X62)),_xll.qlSwapRateHelperSpread($X62))</f>
        <v>0</v>
      </c>
      <c r="AB62" s="5">
        <f>IFERROR(_xll.qlRateHelperEarliestDate(X62,Trigger),"")</f>
        <v>42758</v>
      </c>
      <c r="AC62" s="5">
        <f>IFERROR(_xll.qlRateHelperPillarDate(X62,Trigger),"")</f>
        <v>56272</v>
      </c>
      <c r="AD62" s="73">
        <v>1.3946188039180211E-2</v>
      </c>
    </row>
    <row r="63" spans="1:30" ht="11.25" customHeight="1" x14ac:dyDescent="0.2">
      <c r="A63" s="62" t="s">
        <v>91</v>
      </c>
      <c r="B63" s="63" t="s">
        <v>38</v>
      </c>
      <c r="C63" s="64" t="s">
        <v>6</v>
      </c>
      <c r="D63" s="64" t="s">
        <v>8</v>
      </c>
      <c r="E63" s="64" t="s">
        <v>7</v>
      </c>
      <c r="F63" s="64" t="s">
        <v>132</v>
      </c>
      <c r="G63" s="64" t="str">
        <f t="shared" si="15"/>
        <v>Euribor3MMX#0037</v>
      </c>
      <c r="H63" s="62" t="str">
        <f>IF(ISBLANK(Quote!Y48),"",Quote!Y48)</f>
        <v/>
      </c>
      <c r="I63" s="125"/>
      <c r="J63" s="125"/>
      <c r="K63" s="125"/>
      <c r="M63" s="74" t="str">
        <f t="shared" si="13"/>
        <v>SW</v>
      </c>
      <c r="N63" s="140" t="str">
        <f t="shared" si="14"/>
        <v>--</v>
      </c>
      <c r="O63" s="149" t="str">
        <f>IFERROR(_xll.qlRateHelperQuoteName(N63,Trigger),"--")</f>
        <v>--</v>
      </c>
      <c r="P63" s="142" t="str">
        <f>IFERROR(_xll.qlRateHelperQuoteValue($N63,Trigger),"--")</f>
        <v>--</v>
      </c>
      <c r="Q63" s="141" t="b">
        <v>0</v>
      </c>
      <c r="R63" s="140">
        <v>50</v>
      </c>
      <c r="S63" s="140">
        <v>1</v>
      </c>
      <c r="T63" s="143" t="str">
        <f>IFERROR(_xll.qlRateHelperEarliestDate(N63,Trigger),"--")</f>
        <v>--</v>
      </c>
      <c r="U63" s="143" t="str">
        <f>IFERROR(_xll.qlRateHelperPillarDate(N63,Trigger),"--")</f>
        <v>--</v>
      </c>
      <c r="W63" s="4" t="str">
        <f t="shared" si="2"/>
        <v>SW</v>
      </c>
      <c r="X63" s="4" t="str">
        <v>obj_003b8</v>
      </c>
      <c r="Y63" s="4" t="str">
        <f>IFERROR(_xll.qlRateHelperQuoteName(X63,Trigger),"")</f>
        <v>EUR3MSW38Y_Shifted</v>
      </c>
      <c r="Z63" s="73">
        <f>IFERROR(_xll.qlRateHelperRate(X63,Trigger),"")</f>
        <v>1.3573406500000001E-2</v>
      </c>
      <c r="AA63" s="105">
        <f>IF(ISERROR(_xll.qlSwapRateHelperSpread($X63)),IF(ISERROR(_xll.qlFuturesRateHelperConvexityAdjustment($X63)),"",_xll.qlFuturesRateHelperConvexityAdjustment($X63)),_xll.qlSwapRateHelperSpread($X63))</f>
        <v>0</v>
      </c>
      <c r="AB63" s="5">
        <f>IFERROR(_xll.qlRateHelperEarliestDate(X63,Trigger),"")</f>
        <v>42758</v>
      </c>
      <c r="AC63" s="5">
        <f>IFERROR(_xll.qlRateHelperPillarDate(X63,Trigger),"")</f>
        <v>56639</v>
      </c>
      <c r="AD63" s="73">
        <v>1.3945034429612663E-2</v>
      </c>
    </row>
    <row r="64" spans="1:30" ht="11.25" customHeight="1" x14ac:dyDescent="0.2">
      <c r="A64" s="62" t="s">
        <v>91</v>
      </c>
      <c r="B64" s="63" t="s">
        <v>2</v>
      </c>
      <c r="C64" s="64" t="s">
        <v>6</v>
      </c>
      <c r="D64" s="64" t="s">
        <v>8</v>
      </c>
      <c r="E64" s="64" t="s">
        <v>7</v>
      </c>
      <c r="F64" s="64" t="s">
        <v>132</v>
      </c>
      <c r="G64" s="64" t="str">
        <f t="shared" si="15"/>
        <v>Euribor3MMX#0037</v>
      </c>
      <c r="H64" s="62" t="str">
        <f>IF(ISBLANK(Quote!Y49),"",Quote!Y49)</f>
        <v/>
      </c>
      <c r="I64" s="125"/>
      <c r="J64" s="125"/>
      <c r="K64" s="125"/>
      <c r="M64" s="74" t="str">
        <f t="shared" si="13"/>
        <v>SW</v>
      </c>
      <c r="N64" s="140" t="str">
        <f t="shared" si="14"/>
        <v>--</v>
      </c>
      <c r="O64" s="149" t="str">
        <f>IFERROR(_xll.qlRateHelperQuoteName(N64,Trigger),"--")</f>
        <v>--</v>
      </c>
      <c r="P64" s="142" t="str">
        <f>IFERROR(_xll.qlRateHelperQuoteValue($N64,Trigger),"--")</f>
        <v>--</v>
      </c>
      <c r="Q64" s="141" t="b">
        <v>0</v>
      </c>
      <c r="R64" s="140">
        <v>50</v>
      </c>
      <c r="S64" s="140">
        <v>1</v>
      </c>
      <c r="T64" s="143" t="str">
        <f>IFERROR(_xll.qlRateHelperEarliestDate(N64,Trigger),"--")</f>
        <v>--</v>
      </c>
      <c r="U64" s="143" t="str">
        <f>IFERROR(_xll.qlRateHelperPillarDate(N64,Trigger),"--")</f>
        <v>--</v>
      </c>
      <c r="W64" s="4" t="str">
        <f t="shared" si="2"/>
        <v>SW</v>
      </c>
      <c r="X64" s="4" t="str">
        <v>obj_00359</v>
      </c>
      <c r="Y64" s="4" t="str">
        <f>IFERROR(_xll.qlRateHelperQuoteName(X64,Trigger),"")</f>
        <v>EUR3MSW39Y_Shifted</v>
      </c>
      <c r="Z64" s="73">
        <f>IFERROR(_xll.qlRateHelperRate(X64,Trigger),"")</f>
        <v>1.3574909210000001E-2</v>
      </c>
      <c r="AA64" s="105">
        <f>IF(ISERROR(_xll.qlSwapRateHelperSpread($X64)),IF(ISERROR(_xll.qlFuturesRateHelperConvexityAdjustment($X64)),"",_xll.qlFuturesRateHelperConvexityAdjustment($X64)),_xll.qlSwapRateHelperSpread($X64))</f>
        <v>0</v>
      </c>
      <c r="AB64" s="5">
        <f>IFERROR(_xll.qlRateHelperEarliestDate(X64,Trigger),"")</f>
        <v>42758</v>
      </c>
      <c r="AC64" s="5">
        <f>IFERROR(_xll.qlRateHelperPillarDate(X64,Trigger),"")</f>
        <v>57003</v>
      </c>
      <c r="AD64" s="73">
        <v>1.3935175331554557E-2</v>
      </c>
    </row>
    <row r="65" spans="1:30" ht="11.25" customHeight="1" x14ac:dyDescent="0.2">
      <c r="A65" s="62" t="s">
        <v>91</v>
      </c>
      <c r="B65" s="63" t="s">
        <v>39</v>
      </c>
      <c r="C65" s="64" t="s">
        <v>6</v>
      </c>
      <c r="D65" s="64" t="s">
        <v>8</v>
      </c>
      <c r="E65" s="64" t="s">
        <v>7</v>
      </c>
      <c r="F65" s="64" t="s">
        <v>132</v>
      </c>
      <c r="G65" s="64" t="str">
        <f t="shared" si="15"/>
        <v>Euribor3MMX#0037</v>
      </c>
      <c r="H65" s="62" t="str">
        <f>IF(ISBLANK(Quote!Y50),"",Quote!Y50)</f>
        <v/>
      </c>
      <c r="I65" s="125"/>
      <c r="J65" s="125"/>
      <c r="K65" s="125"/>
      <c r="M65" s="74" t="str">
        <f t="shared" si="13"/>
        <v>SW</v>
      </c>
      <c r="N65" s="140" t="str">
        <f t="shared" si="14"/>
        <v>--</v>
      </c>
      <c r="O65" s="149" t="str">
        <f>IFERROR(_xll.qlRateHelperQuoteName(N65,Trigger),"--")</f>
        <v>--</v>
      </c>
      <c r="P65" s="142" t="str">
        <f>IFERROR(_xll.qlRateHelperQuoteValue($N65,Trigger),"--")</f>
        <v>--</v>
      </c>
      <c r="Q65" s="141" t="b">
        <v>0</v>
      </c>
      <c r="R65" s="140">
        <v>50</v>
      </c>
      <c r="S65" s="140">
        <v>1</v>
      </c>
      <c r="T65" s="143" t="str">
        <f>IFERROR(_xll.qlRateHelperEarliestDate(N65,Trigger),"--")</f>
        <v>--</v>
      </c>
      <c r="U65" s="143" t="str">
        <f>IFERROR(_xll.qlRateHelperPillarDate(N65,Trigger),"--")</f>
        <v>--</v>
      </c>
      <c r="W65" s="4" t="str">
        <f t="shared" si="2"/>
        <v>SW</v>
      </c>
      <c r="X65" s="4" t="str">
        <v>obj_0036e</v>
      </c>
      <c r="Y65" s="4" t="str">
        <f>IFERROR(_xll.qlRateHelperQuoteName(X65,Trigger),"")</f>
        <v>EUR3MSW40Y_Shifted</v>
      </c>
      <c r="Z65" s="73">
        <f>IFERROR(_xll.qlRateHelperRate(X65,Trigger),"")</f>
        <v>1.357E-2</v>
      </c>
      <c r="AA65" s="105">
        <f>IF(ISERROR(_xll.qlSwapRateHelperSpread($X65)),IF(ISERROR(_xll.qlFuturesRateHelperConvexityAdjustment($X65)),"",_xll.qlFuturesRateHelperConvexityAdjustment($X65)),_xll.qlSwapRateHelperSpread($X65))</f>
        <v>0</v>
      </c>
      <c r="AB65" s="5">
        <f>IFERROR(_xll.qlRateHelperEarliestDate(X65,Trigger),"")</f>
        <v>42758</v>
      </c>
      <c r="AC65" s="5">
        <f>IFERROR(_xll.qlRateHelperPillarDate(X65,Trigger),"")</f>
        <v>57368</v>
      </c>
      <c r="AD65" s="73">
        <v>1.3916274514229587E-2</v>
      </c>
    </row>
    <row r="66" spans="1:30" ht="11.25" customHeight="1" x14ac:dyDescent="0.2">
      <c r="A66" s="62" t="s">
        <v>91</v>
      </c>
      <c r="B66" s="63" t="s">
        <v>0</v>
      </c>
      <c r="C66" s="64" t="s">
        <v>6</v>
      </c>
      <c r="D66" s="64" t="s">
        <v>8</v>
      </c>
      <c r="E66" s="64" t="s">
        <v>7</v>
      </c>
      <c r="F66" s="64" t="s">
        <v>132</v>
      </c>
      <c r="G66" s="64" t="str">
        <f t="shared" si="15"/>
        <v>Euribor3MMX#0037</v>
      </c>
      <c r="H66" s="62" t="str">
        <f>IF(ISBLANK(Quote!Y51),"",Quote!Y51)</f>
        <v/>
      </c>
      <c r="I66" s="125"/>
      <c r="J66" s="125"/>
      <c r="K66" s="125"/>
      <c r="M66" s="74" t="str">
        <f t="shared" si="13"/>
        <v>SW</v>
      </c>
      <c r="N66" s="140" t="str">
        <f t="shared" si="14"/>
        <v>--</v>
      </c>
      <c r="O66" s="149" t="str">
        <f>IFERROR(_xll.qlRateHelperQuoteName(N66,Trigger),"--")</f>
        <v>--</v>
      </c>
      <c r="P66" s="142" t="str">
        <f>IFERROR(_xll.qlRateHelperQuoteValue($N66,Trigger),"--")</f>
        <v>--</v>
      </c>
      <c r="Q66" s="141" t="b">
        <v>0</v>
      </c>
      <c r="R66" s="140">
        <v>50</v>
      </c>
      <c r="S66" s="140">
        <v>1</v>
      </c>
      <c r="T66" s="143" t="str">
        <f>IFERROR(_xll.qlRateHelperEarliestDate(N66,Trigger),"--")</f>
        <v>--</v>
      </c>
      <c r="U66" s="143" t="str">
        <f>IFERROR(_xll.qlRateHelperPillarDate(N66,Trigger),"--")</f>
        <v>--</v>
      </c>
      <c r="W66" s="4" t="str">
        <f t="shared" si="2"/>
        <v>SW</v>
      </c>
      <c r="X66" s="4" t="str">
        <v>obj_003db</v>
      </c>
      <c r="Y66" s="4" t="str">
        <f>IFERROR(_xll.qlRateHelperQuoteName(X66,Trigger),"")</f>
        <v>EUR3MSW50Y_Shifted</v>
      </c>
      <c r="Z66" s="73">
        <f>IFERROR(_xll.qlRateHelperRate(X66,Trigger),"")</f>
        <v>1.3269999999999999E-2</v>
      </c>
      <c r="AA66" s="105">
        <f>IF(ISERROR(_xll.qlSwapRateHelperSpread($X66)),IF(ISERROR(_xll.qlFuturesRateHelperConvexityAdjustment($X66)),"",_xll.qlFuturesRateHelperConvexityAdjustment($X66)),_xll.qlSwapRateHelperSpread($X66))</f>
        <v>0</v>
      </c>
      <c r="AB66" s="5">
        <f>IFERROR(_xll.qlRateHelperEarliestDate(X66,Trigger),"")</f>
        <v>42758</v>
      </c>
      <c r="AC66" s="5">
        <f>IFERROR(_xll.qlRateHelperPillarDate(X66,Trigger),"")</f>
        <v>61021</v>
      </c>
      <c r="AD66" s="73">
        <v>1.3418841730721108E-2</v>
      </c>
    </row>
    <row r="67" spans="1:30" ht="11.25" customHeight="1" x14ac:dyDescent="0.2">
      <c r="A67" s="62" t="s">
        <v>91</v>
      </c>
      <c r="B67" s="63" t="s">
        <v>40</v>
      </c>
      <c r="C67" s="64" t="s">
        <v>6</v>
      </c>
      <c r="D67" s="64" t="s">
        <v>8</v>
      </c>
      <c r="E67" s="64" t="s">
        <v>7</v>
      </c>
      <c r="F67" s="64" t="s">
        <v>132</v>
      </c>
      <c r="G67" s="64" t="str">
        <f t="shared" si="15"/>
        <v>Euribor3MMX#0037</v>
      </c>
      <c r="H67" s="62" t="str">
        <f>IF(ISBLANK(Quote!Y52),"",Quote!Y52)</f>
        <v/>
      </c>
      <c r="I67" s="125"/>
      <c r="J67" s="125"/>
      <c r="K67" s="125"/>
      <c r="M67" s="74" t="str">
        <f t="shared" si="13"/>
        <v>SW</v>
      </c>
      <c r="N67" s="140" t="str">
        <f t="shared" si="14"/>
        <v>--</v>
      </c>
      <c r="O67" s="149" t="str">
        <f>IFERROR(_xll.qlRateHelperQuoteName(N67,Trigger),"--")</f>
        <v>--</v>
      </c>
      <c r="P67" s="142" t="str">
        <f>IFERROR(_xll.qlRateHelperQuoteValue($N67,Trigger),"--")</f>
        <v>--</v>
      </c>
      <c r="Q67" s="141" t="b">
        <v>0</v>
      </c>
      <c r="R67" s="141">
        <v>50</v>
      </c>
      <c r="S67" s="141">
        <v>1</v>
      </c>
      <c r="T67" s="143" t="str">
        <f>IFERROR(_xll.qlRateHelperEarliestDate(N67,Trigger),"--")</f>
        <v>--</v>
      </c>
      <c r="U67" s="143" t="str">
        <f>IFERROR(_xll.qlRateHelperPillarDate(N67,Trigger),"--")</f>
        <v>--</v>
      </c>
      <c r="W67" s="4" t="str">
        <f t="shared" si="2"/>
        <v>SW</v>
      </c>
      <c r="X67" s="4" t="str">
        <v>obj_003dc</v>
      </c>
      <c r="Y67" s="4" t="str">
        <f>IFERROR(_xll.qlRateHelperQuoteName(X67,Trigger),"")</f>
        <v>EUR3MSW60Y_Shifted</v>
      </c>
      <c r="Z67" s="73">
        <f>IFERROR(_xll.qlRateHelperRate(X67,Trigger),"")</f>
        <v>1.2969999999999999E-2</v>
      </c>
      <c r="AA67" s="105">
        <f>IF(ISERROR(_xll.qlSwapRateHelperSpread($X67)),IF(ISERROR(_xll.qlFuturesRateHelperConvexityAdjustment($X67)),"",_xll.qlFuturesRateHelperConvexityAdjustment($X67)),_xll.qlSwapRateHelperSpread($X67))</f>
        <v>0</v>
      </c>
      <c r="AB67" s="5">
        <f>IFERROR(_xll.qlRateHelperEarliestDate(X67,Trigger),"")</f>
        <v>42758</v>
      </c>
      <c r="AC67" s="5">
        <f>IFERROR(_xll.qlRateHelperPillarDate(X67,Trigger),"")</f>
        <v>64675</v>
      </c>
      <c r="AD67" s="73">
        <v>1.2950955869432561E-2</v>
      </c>
    </row>
    <row r="68" spans="1:30" ht="11.25" customHeight="1" x14ac:dyDescent="0.2">
      <c r="A68" s="62" t="s">
        <v>91</v>
      </c>
      <c r="B68" s="63" t="s">
        <v>41</v>
      </c>
      <c r="C68" s="64" t="s">
        <v>6</v>
      </c>
      <c r="D68" s="64" t="s">
        <v>8</v>
      </c>
      <c r="E68" s="64" t="s">
        <v>7</v>
      </c>
      <c r="F68" s="64" t="s">
        <v>132</v>
      </c>
      <c r="G68" s="64" t="str">
        <f t="shared" si="15"/>
        <v>Euribor3MMX#0037</v>
      </c>
      <c r="H68" s="62" t="str">
        <f>IF(ISBLANK(Quote!Y53),"",Quote!Y53)</f>
        <v/>
      </c>
      <c r="I68" s="125"/>
      <c r="J68" s="125"/>
      <c r="K68" s="125"/>
      <c r="M68" s="74" t="str">
        <f t="shared" si="13"/>
        <v>SW</v>
      </c>
      <c r="N68" s="140" t="str">
        <f t="shared" si="14"/>
        <v>--</v>
      </c>
      <c r="O68" s="149" t="str">
        <f>IFERROR(_xll.qlRateHelperQuoteName(N68,Trigger),"--")</f>
        <v>--</v>
      </c>
      <c r="P68" s="142" t="str">
        <f>IFERROR(_xll.qlRateHelperQuoteValue($N68,Trigger),"--")</f>
        <v>--</v>
      </c>
      <c r="Q68" s="141" t="b">
        <v>0</v>
      </c>
      <c r="R68" s="141">
        <v>50</v>
      </c>
      <c r="S68" s="141">
        <v>1</v>
      </c>
      <c r="T68" s="143" t="str">
        <f>IFERROR(_xll.qlRateHelperEarliestDate(N68,Trigger),"--")</f>
        <v>--</v>
      </c>
      <c r="U68" s="143" t="str">
        <f>IFERROR(_xll.qlRateHelperPillarDate(N68,Trigger),"--")</f>
        <v>--</v>
      </c>
      <c r="W68" s="4" t="str">
        <f t="shared" ref="W68:W125" si="16">IFERROR(INDEX($M$3:$M$125,MATCH(Y68,$O$3:$O$125,0),1),"")</f>
        <v/>
      </c>
      <c r="X68" s="4" t="e">
        <v>#N/A</v>
      </c>
      <c r="Y68" s="4" t="str">
        <f>IFERROR(_xll.qlRateHelperQuoteName(X68,Trigger),"")</f>
        <v/>
      </c>
      <c r="Z68" s="73" t="str">
        <f>IFERROR(_xll.qlRateHelperRate(X68,Trigger),"")</f>
        <v/>
      </c>
      <c r="AA68" s="105" t="str">
        <f>IF(ISERROR(_xll.qlSwapRateHelperSpread($X68)),IF(ISERROR(_xll.qlFuturesRateHelperConvexityAdjustment($X68)),"",_xll.qlFuturesRateHelperConvexityAdjustment($X68)),_xll.qlSwapRateHelperSpread($X68))</f>
        <v/>
      </c>
      <c r="AB68" s="5" t="str">
        <f>IFERROR(_xll.qlRateHelperEarliestDate(X68,Trigger),"")</f>
        <v/>
      </c>
      <c r="AC68" s="5" t="str">
        <f>IFERROR(_xll.qlRateHelperPillarDate(X68,Trigger),"")</f>
        <v/>
      </c>
      <c r="AD68" s="73" t="e">
        <v>#N/A</v>
      </c>
    </row>
    <row r="69" spans="1:30" ht="11.25" customHeight="1" x14ac:dyDescent="0.2">
      <c r="A69" s="62" t="s">
        <v>91</v>
      </c>
      <c r="B69" s="63" t="s">
        <v>3</v>
      </c>
      <c r="C69" s="64" t="s">
        <v>6</v>
      </c>
      <c r="D69" s="64" t="s">
        <v>8</v>
      </c>
      <c r="E69" s="64" t="s">
        <v>7</v>
      </c>
      <c r="F69" s="64" t="s">
        <v>132</v>
      </c>
      <c r="G69" s="64" t="str">
        <f t="shared" si="15"/>
        <v>Euribor3MMX#0037</v>
      </c>
      <c r="H69" s="62" t="str">
        <f>IF(ISBLANK(Quote!Y54),"",Quote!Y54)</f>
        <v/>
      </c>
      <c r="I69" s="125"/>
      <c r="J69" s="125"/>
      <c r="K69" s="125"/>
      <c r="M69" s="74" t="str">
        <f t="shared" si="13"/>
        <v>SW</v>
      </c>
      <c r="N69" s="140" t="str">
        <f t="shared" si="14"/>
        <v>--</v>
      </c>
      <c r="O69" s="149" t="str">
        <f>IFERROR(_xll.qlRateHelperQuoteName(N69,Trigger),"--")</f>
        <v>--</v>
      </c>
      <c r="P69" s="142" t="str">
        <f>IFERROR(_xll.qlRateHelperQuoteValue($N69,Trigger),"--")</f>
        <v>--</v>
      </c>
      <c r="Q69" s="141" t="b">
        <v>0</v>
      </c>
      <c r="R69" s="141">
        <v>50</v>
      </c>
      <c r="S69" s="141">
        <v>1</v>
      </c>
      <c r="T69" s="143" t="str">
        <f>IFERROR(_xll.qlRateHelperEarliestDate(N69,Trigger),"--")</f>
        <v>--</v>
      </c>
      <c r="U69" s="143" t="str">
        <f>IFERROR(_xll.qlRateHelperPillarDate(N69,Trigger),"--")</f>
        <v>--</v>
      </c>
      <c r="W69" s="4" t="str">
        <f t="shared" si="16"/>
        <v/>
      </c>
      <c r="X69" s="4" t="e">
        <v>#N/A</v>
      </c>
      <c r="Y69" s="4" t="str">
        <f>IFERROR(_xll.qlRateHelperQuoteName(X69,Trigger),"")</f>
        <v/>
      </c>
      <c r="Z69" s="73" t="str">
        <f>IFERROR(_xll.qlRateHelperRate(X69,Trigger),"")</f>
        <v/>
      </c>
      <c r="AA69" s="105" t="str">
        <f>IF(ISERROR(_xll.qlSwapRateHelperSpread($X69)),IF(ISERROR(_xll.qlFuturesRateHelperConvexityAdjustment($X69)),"",_xll.qlFuturesRateHelperConvexityAdjustment($X69)),_xll.qlSwapRateHelperSpread($X69))</f>
        <v/>
      </c>
      <c r="AB69" s="5" t="str">
        <f>IFERROR(_xll.qlRateHelperEarliestDate(X69,Trigger),"")</f>
        <v/>
      </c>
      <c r="AC69" s="5" t="str">
        <f>IFERROR(_xll.qlRateHelperPillarDate(X69,Trigger),"")</f>
        <v/>
      </c>
      <c r="AD69" s="73" t="e">
        <v>#N/A</v>
      </c>
    </row>
    <row r="70" spans="1:30" ht="11.25" customHeight="1" x14ac:dyDescent="0.2">
      <c r="A70" s="62" t="s">
        <v>91</v>
      </c>
      <c r="B70" s="63" t="s">
        <v>42</v>
      </c>
      <c r="C70" s="64" t="s">
        <v>6</v>
      </c>
      <c r="D70" s="64" t="s">
        <v>8</v>
      </c>
      <c r="E70" s="64" t="s">
        <v>7</v>
      </c>
      <c r="F70" s="64" t="s">
        <v>132</v>
      </c>
      <c r="G70" s="64" t="str">
        <f t="shared" si="15"/>
        <v>Euribor3MMX#0037</v>
      </c>
      <c r="H70" s="62" t="str">
        <f>IF(ISBLANK(Quote!Y55),"",Quote!Y55)</f>
        <v/>
      </c>
      <c r="I70" s="125"/>
      <c r="J70" s="125"/>
      <c r="K70" s="125"/>
      <c r="M70" s="74" t="str">
        <f t="shared" si="13"/>
        <v>SW</v>
      </c>
      <c r="N70" s="140" t="str">
        <f t="shared" si="14"/>
        <v>--</v>
      </c>
      <c r="O70" s="149" t="str">
        <f>IFERROR(_xll.qlRateHelperQuoteName(N70,Trigger),"--")</f>
        <v>--</v>
      </c>
      <c r="P70" s="142" t="str">
        <f>IFERROR(_xll.qlRateHelperQuoteValue($N70,Trigger),"--")</f>
        <v>--</v>
      </c>
      <c r="Q70" s="141" t="b">
        <v>0</v>
      </c>
      <c r="R70" s="141">
        <v>50</v>
      </c>
      <c r="S70" s="141">
        <v>1</v>
      </c>
      <c r="T70" s="143" t="str">
        <f>IFERROR(_xll.qlRateHelperEarliestDate(N70,Trigger),"--")</f>
        <v>--</v>
      </c>
      <c r="U70" s="143" t="str">
        <f>IFERROR(_xll.qlRateHelperPillarDate(N70,Trigger),"--")</f>
        <v>--</v>
      </c>
      <c r="W70" s="4" t="str">
        <f t="shared" si="16"/>
        <v/>
      </c>
      <c r="X70" s="4" t="e">
        <v>#N/A</v>
      </c>
      <c r="Y70" s="4" t="str">
        <f>IFERROR(_xll.qlRateHelperQuoteName(X70,Trigger),"")</f>
        <v/>
      </c>
      <c r="Z70" s="73" t="str">
        <f>IFERROR(_xll.qlRateHelperRate(X70,Trigger),"")</f>
        <v/>
      </c>
      <c r="AA70" s="105" t="str">
        <f>IF(ISERROR(_xll.qlSwapRateHelperSpread($X70)),IF(ISERROR(_xll.qlFuturesRateHelperConvexityAdjustment($X70)),"",_xll.qlFuturesRateHelperConvexityAdjustment($X70)),_xll.qlSwapRateHelperSpread($X70))</f>
        <v/>
      </c>
      <c r="AB70" s="5" t="str">
        <f>IFERROR(_xll.qlRateHelperEarliestDate(X70,Trigger),"")</f>
        <v/>
      </c>
      <c r="AC70" s="5" t="str">
        <f>IFERROR(_xll.qlRateHelperPillarDate(X70,Trigger),"")</f>
        <v/>
      </c>
      <c r="AD70" s="73" t="e">
        <v>#N/A</v>
      </c>
    </row>
    <row r="71" spans="1:30" ht="11.25" customHeight="1" x14ac:dyDescent="0.2">
      <c r="A71" s="62" t="s">
        <v>91</v>
      </c>
      <c r="B71" s="63" t="s">
        <v>43</v>
      </c>
      <c r="C71" s="64" t="s">
        <v>6</v>
      </c>
      <c r="D71" s="64" t="s">
        <v>8</v>
      </c>
      <c r="E71" s="64" t="s">
        <v>7</v>
      </c>
      <c r="F71" s="64" t="s">
        <v>132</v>
      </c>
      <c r="G71" s="64" t="str">
        <f t="shared" si="15"/>
        <v>Euribor3MMX#0037</v>
      </c>
      <c r="H71" s="62" t="str">
        <f>IF(ISBLANK(Quote!Y56),"",Quote!Y56)</f>
        <v/>
      </c>
      <c r="I71" s="125"/>
      <c r="J71" s="125"/>
      <c r="K71" s="125"/>
      <c r="M71" s="74" t="str">
        <f t="shared" si="13"/>
        <v>SW</v>
      </c>
      <c r="N71" s="140" t="str">
        <f t="shared" si="14"/>
        <v>--</v>
      </c>
      <c r="O71" s="149" t="str">
        <f>IFERROR(_xll.qlRateHelperQuoteName(N71,Trigger),"--")</f>
        <v>--</v>
      </c>
      <c r="P71" s="142" t="str">
        <f>IFERROR(_xll.qlRateHelperQuoteValue($N71,Trigger),"--")</f>
        <v>--</v>
      </c>
      <c r="Q71" s="141" t="b">
        <v>0</v>
      </c>
      <c r="R71" s="141">
        <v>50</v>
      </c>
      <c r="S71" s="141">
        <v>1</v>
      </c>
      <c r="T71" s="143" t="str">
        <f>IFERROR(_xll.qlRateHelperEarliestDate(N71,Trigger),"--")</f>
        <v>--</v>
      </c>
      <c r="U71" s="143" t="str">
        <f>IFERROR(_xll.qlRateHelperPillarDate(N71,Trigger),"--")</f>
        <v>--</v>
      </c>
      <c r="W71" s="4" t="str">
        <f t="shared" si="16"/>
        <v/>
      </c>
      <c r="X71" s="4" t="e">
        <v>#N/A</v>
      </c>
      <c r="Y71" s="4" t="str">
        <f>IFERROR(_xll.qlRateHelperQuoteName(X71,Trigger),"")</f>
        <v/>
      </c>
      <c r="Z71" s="73" t="str">
        <f>IFERROR(_xll.qlRateHelperRate(X71,Trigger),"")</f>
        <v/>
      </c>
      <c r="AA71" s="105" t="str">
        <f>IF(ISERROR(_xll.qlSwapRateHelperSpread($X71)),IF(ISERROR(_xll.qlFuturesRateHelperConvexityAdjustment($X71)),"",_xll.qlFuturesRateHelperConvexityAdjustment($X71)),_xll.qlSwapRateHelperSpread($X71))</f>
        <v/>
      </c>
      <c r="AB71" s="5" t="str">
        <f>IFERROR(_xll.qlRateHelperEarliestDate(X71,Trigger),"")</f>
        <v/>
      </c>
      <c r="AC71" s="5" t="str">
        <f>IFERROR(_xll.qlRateHelperPillarDate(X71,Trigger),"")</f>
        <v/>
      </c>
      <c r="AD71" s="73" t="e">
        <v>#N/A</v>
      </c>
    </row>
    <row r="72" spans="1:30" ht="11.25" customHeight="1" x14ac:dyDescent="0.2">
      <c r="A72" s="62" t="s">
        <v>91</v>
      </c>
      <c r="B72" s="63" t="s">
        <v>44</v>
      </c>
      <c r="C72" s="64" t="s">
        <v>6</v>
      </c>
      <c r="D72" s="64" t="s">
        <v>8</v>
      </c>
      <c r="E72" s="64" t="s">
        <v>7</v>
      </c>
      <c r="F72" s="64" t="s">
        <v>132</v>
      </c>
      <c r="G72" s="64" t="str">
        <f t="shared" si="15"/>
        <v>Euribor3MMX#0037</v>
      </c>
      <c r="H72" s="62" t="str">
        <f>IF(ISBLANK(Quote!Y57),"",Quote!Y57)</f>
        <v/>
      </c>
      <c r="I72" s="125"/>
      <c r="J72" s="125"/>
      <c r="K72" s="125"/>
      <c r="M72" s="74" t="str">
        <f t="shared" si="13"/>
        <v>SW</v>
      </c>
      <c r="N72" s="140" t="str">
        <f t="shared" si="14"/>
        <v>--</v>
      </c>
      <c r="O72" s="149" t="str">
        <f>IFERROR(_xll.qlRateHelperQuoteName(N72,Trigger),"--")</f>
        <v>--</v>
      </c>
      <c r="P72" s="142" t="str">
        <f>IFERROR(_xll.qlRateHelperQuoteValue($N72,Trigger),"--")</f>
        <v>--</v>
      </c>
      <c r="Q72" s="141" t="b">
        <v>0</v>
      </c>
      <c r="R72" s="141">
        <v>50</v>
      </c>
      <c r="S72" s="141">
        <v>1</v>
      </c>
      <c r="T72" s="143" t="str">
        <f>IFERROR(_xll.qlRateHelperEarliestDate(N72,Trigger),"--")</f>
        <v>--</v>
      </c>
      <c r="U72" s="143" t="str">
        <f>IFERROR(_xll.qlRateHelperPillarDate(N72,Trigger),"--")</f>
        <v>--</v>
      </c>
      <c r="W72" s="4" t="str">
        <f t="shared" si="16"/>
        <v/>
      </c>
      <c r="X72" s="4" t="e">
        <v>#N/A</v>
      </c>
      <c r="Y72" s="4" t="str">
        <f>IFERROR(_xll.qlRateHelperQuoteName(X72,Trigger),"")</f>
        <v/>
      </c>
      <c r="Z72" s="73" t="str">
        <f>IFERROR(_xll.qlRateHelperRate(X72,Trigger),"")</f>
        <v/>
      </c>
      <c r="AA72" s="105" t="str">
        <f>IF(ISERROR(_xll.qlSwapRateHelperSpread($X72)),IF(ISERROR(_xll.qlFuturesRateHelperConvexityAdjustment($X72)),"",_xll.qlFuturesRateHelperConvexityAdjustment($X72)),_xll.qlSwapRateHelperSpread($X72))</f>
        <v/>
      </c>
      <c r="AB72" s="5" t="str">
        <f>IFERROR(_xll.qlRateHelperEarliestDate(X72,Trigger),"")</f>
        <v/>
      </c>
      <c r="AC72" s="5" t="str">
        <f>IFERROR(_xll.qlRateHelperPillarDate(X72,Trigger),"")</f>
        <v/>
      </c>
      <c r="AD72" s="73" t="e">
        <v>#N/A</v>
      </c>
    </row>
    <row r="73" spans="1:30" ht="11.25" customHeight="1" x14ac:dyDescent="0.2">
      <c r="A73" s="62" t="s">
        <v>91</v>
      </c>
      <c r="B73" s="63" t="s">
        <v>45</v>
      </c>
      <c r="C73" s="64" t="s">
        <v>6</v>
      </c>
      <c r="D73" s="64" t="s">
        <v>8</v>
      </c>
      <c r="E73" s="64" t="s">
        <v>7</v>
      </c>
      <c r="F73" s="64" t="s">
        <v>132</v>
      </c>
      <c r="G73" s="64" t="str">
        <f t="shared" si="15"/>
        <v>Euribor3MMX#0037</v>
      </c>
      <c r="H73" s="62" t="str">
        <f>IF(ISBLANK(Quote!Y58),"",Quote!Y58)</f>
        <v/>
      </c>
      <c r="I73" s="125"/>
      <c r="J73" s="125"/>
      <c r="K73" s="125"/>
      <c r="M73" s="74" t="str">
        <f t="shared" si="13"/>
        <v>SW</v>
      </c>
      <c r="N73" s="140" t="str">
        <f t="shared" si="14"/>
        <v>--</v>
      </c>
      <c r="O73" s="149" t="str">
        <f>IFERROR(_xll.qlRateHelperQuoteName(N73,Trigger),"--")</f>
        <v>--</v>
      </c>
      <c r="P73" s="142" t="str">
        <f>IFERROR(_xll.qlRateHelperQuoteValue($N73,Trigger),"--")</f>
        <v>--</v>
      </c>
      <c r="Q73" s="141" t="b">
        <v>0</v>
      </c>
      <c r="R73" s="141">
        <v>50</v>
      </c>
      <c r="S73" s="141">
        <v>1</v>
      </c>
      <c r="T73" s="143" t="str">
        <f>IFERROR(_xll.qlRateHelperEarliestDate(N73,Trigger),"--")</f>
        <v>--</v>
      </c>
      <c r="U73" s="143" t="str">
        <f>IFERROR(_xll.qlRateHelperPillarDate(N73,Trigger),"--")</f>
        <v>--</v>
      </c>
      <c r="W73" s="4" t="str">
        <f t="shared" si="16"/>
        <v/>
      </c>
      <c r="X73" s="4" t="e">
        <v>#N/A</v>
      </c>
      <c r="Y73" s="4" t="str">
        <f>IFERROR(_xll.qlRateHelperQuoteName(X73,Trigger),"")</f>
        <v/>
      </c>
      <c r="Z73" s="73" t="str">
        <f>IFERROR(_xll.qlRateHelperRate(X73,Trigger),"")</f>
        <v/>
      </c>
      <c r="AA73" s="105" t="str">
        <f>IF(ISERROR(_xll.qlSwapRateHelperSpread($X73)),IF(ISERROR(_xll.qlFuturesRateHelperConvexityAdjustment($X73)),"",_xll.qlFuturesRateHelperConvexityAdjustment($X73)),_xll.qlSwapRateHelperSpread($X73))</f>
        <v/>
      </c>
      <c r="AB73" s="5" t="str">
        <f>IFERROR(_xll.qlRateHelperEarliestDate(X73,Trigger),"")</f>
        <v/>
      </c>
      <c r="AC73" s="5" t="str">
        <f>IFERROR(_xll.qlRateHelperPillarDate(X73,Trigger),"")</f>
        <v/>
      </c>
      <c r="AD73" s="73" t="e">
        <v>#N/A</v>
      </c>
    </row>
    <row r="74" spans="1:30" ht="11.25" customHeight="1" x14ac:dyDescent="0.2">
      <c r="A74" s="62" t="s">
        <v>91</v>
      </c>
      <c r="B74" s="63" t="s">
        <v>46</v>
      </c>
      <c r="C74" s="64" t="s">
        <v>6</v>
      </c>
      <c r="D74" s="64" t="s">
        <v>8</v>
      </c>
      <c r="E74" s="64" t="s">
        <v>7</v>
      </c>
      <c r="F74" s="64" t="s">
        <v>132</v>
      </c>
      <c r="G74" s="64" t="str">
        <f t="shared" si="15"/>
        <v>Euribor3MMX#0037</v>
      </c>
      <c r="H74" s="62" t="str">
        <f>IF(ISBLANK(Quote!Y59),"",Quote!Y59)</f>
        <v/>
      </c>
      <c r="I74" s="125"/>
      <c r="J74" s="125"/>
      <c r="K74" s="125"/>
      <c r="M74" s="74" t="str">
        <f t="shared" si="13"/>
        <v>SW</v>
      </c>
      <c r="N74" s="140" t="str">
        <f t="shared" si="14"/>
        <v>--</v>
      </c>
      <c r="O74" s="149" t="str">
        <f>IFERROR(_xll.qlRateHelperQuoteName(N74,Trigger),"--")</f>
        <v>--</v>
      </c>
      <c r="P74" s="142" t="str">
        <f>IFERROR(_xll.qlRateHelperQuoteValue($N74,Trigger),"--")</f>
        <v>--</v>
      </c>
      <c r="Q74" s="141" t="b">
        <v>0</v>
      </c>
      <c r="R74" s="141">
        <v>50</v>
      </c>
      <c r="S74" s="141">
        <v>1</v>
      </c>
      <c r="T74" s="143" t="str">
        <f>IFERROR(_xll.qlRateHelperEarliestDate(N74,Trigger),"--")</f>
        <v>--</v>
      </c>
      <c r="U74" s="143" t="str">
        <f>IFERROR(_xll.qlRateHelperPillarDate(N74,Trigger),"--")</f>
        <v>--</v>
      </c>
      <c r="W74" s="4" t="str">
        <f t="shared" si="16"/>
        <v/>
      </c>
      <c r="X74" s="4" t="e">
        <v>#N/A</v>
      </c>
      <c r="Y74" s="4" t="str">
        <f>IFERROR(_xll.qlRateHelperQuoteName(X74,Trigger),"")</f>
        <v/>
      </c>
      <c r="Z74" s="73" t="str">
        <f>IFERROR(_xll.qlRateHelperRate(X74,Trigger),"")</f>
        <v/>
      </c>
      <c r="AA74" s="105" t="str">
        <f>IF(ISERROR(_xll.qlSwapRateHelperSpread($X74)),IF(ISERROR(_xll.qlFuturesRateHelperConvexityAdjustment($X74)),"",_xll.qlFuturesRateHelperConvexityAdjustment($X74)),_xll.qlSwapRateHelperSpread($X74))</f>
        <v/>
      </c>
      <c r="AB74" s="5" t="str">
        <f>IFERROR(_xll.qlRateHelperEarliestDate(X74,Trigger),"")</f>
        <v/>
      </c>
      <c r="AC74" s="5" t="str">
        <f>IFERROR(_xll.qlRateHelperPillarDate(X74,Trigger),"")</f>
        <v/>
      </c>
      <c r="AD74" s="73" t="e">
        <v>#N/A</v>
      </c>
    </row>
    <row r="75" spans="1:30" ht="11.25" customHeight="1" x14ac:dyDescent="0.2">
      <c r="A75" s="62" t="s">
        <v>91</v>
      </c>
      <c r="B75" s="63" t="s">
        <v>116</v>
      </c>
      <c r="C75" s="64" t="s">
        <v>6</v>
      </c>
      <c r="D75" s="64" t="s">
        <v>8</v>
      </c>
      <c r="E75" s="64" t="s">
        <v>7</v>
      </c>
      <c r="F75" s="64" t="s">
        <v>132</v>
      </c>
      <c r="G75" s="64" t="str">
        <f t="shared" si="15"/>
        <v>Euribor3MMX#0037</v>
      </c>
      <c r="H75" s="62" t="str">
        <f>IF(ISBLANK(Quote!Y60),"",Quote!Y60)</f>
        <v/>
      </c>
      <c r="I75" s="125"/>
      <c r="J75" s="125"/>
      <c r="K75" s="125"/>
      <c r="M75" s="74" t="str">
        <f t="shared" si="13"/>
        <v>SW</v>
      </c>
      <c r="N75" s="140" t="str">
        <f t="shared" si="14"/>
        <v>--</v>
      </c>
      <c r="O75" s="149" t="str">
        <f>IFERROR(_xll.qlRateHelperQuoteName(N75,Trigger),"--")</f>
        <v>--</v>
      </c>
      <c r="P75" s="142" t="str">
        <f>IFERROR(_xll.qlRateHelperQuoteValue($N75,Trigger),"--")</f>
        <v>--</v>
      </c>
      <c r="Q75" s="141" t="b">
        <v>0</v>
      </c>
      <c r="R75" s="141">
        <v>50</v>
      </c>
      <c r="S75" s="141">
        <v>1</v>
      </c>
      <c r="T75" s="143" t="str">
        <f>IFERROR(_xll.qlRateHelperEarliestDate(N75,Trigger),"--")</f>
        <v>--</v>
      </c>
      <c r="U75" s="143" t="str">
        <f>IFERROR(_xll.qlRateHelperPillarDate(N75,Trigger),"--")</f>
        <v>--</v>
      </c>
      <c r="W75" s="4" t="str">
        <f t="shared" si="16"/>
        <v/>
      </c>
      <c r="X75" s="4" t="e">
        <v>#N/A</v>
      </c>
      <c r="Y75" s="4" t="str">
        <f>IFERROR(_xll.qlRateHelperQuoteName(X75,Trigger),"")</f>
        <v/>
      </c>
      <c r="Z75" s="73" t="str">
        <f>IFERROR(_xll.qlRateHelperRate(X75,Trigger),"")</f>
        <v/>
      </c>
      <c r="AA75" s="105" t="str">
        <f>IF(ISERROR(_xll.qlSwapRateHelperSpread($X75)),IF(ISERROR(_xll.qlFuturesRateHelperConvexityAdjustment($X75)),"",_xll.qlFuturesRateHelperConvexityAdjustment($X75)),_xll.qlSwapRateHelperSpread($X75))</f>
        <v/>
      </c>
      <c r="AB75" s="5" t="str">
        <f>IFERROR(_xll.qlRateHelperEarliestDate(X75,Trigger),"")</f>
        <v/>
      </c>
      <c r="AC75" s="5" t="str">
        <f>IFERROR(_xll.qlRateHelperPillarDate(X75,Trigger),"")</f>
        <v/>
      </c>
      <c r="AD75" s="73" t="e">
        <v>#N/A</v>
      </c>
    </row>
    <row r="76" spans="1:30" ht="11.25" customHeight="1" x14ac:dyDescent="0.2">
      <c r="A76" s="62" t="s">
        <v>91</v>
      </c>
      <c r="B76" s="63" t="s">
        <v>27</v>
      </c>
      <c r="C76" s="64" t="s">
        <v>6</v>
      </c>
      <c r="D76" s="64" t="s">
        <v>8</v>
      </c>
      <c r="E76" s="64" t="s">
        <v>7</v>
      </c>
      <c r="F76" s="64" t="s">
        <v>132</v>
      </c>
      <c r="G76" s="64" t="str">
        <f t="shared" si="15"/>
        <v>Euribor3MMX#0037</v>
      </c>
      <c r="H76" s="62" t="str">
        <f>IF(ISBLANK(Quote!Y61),"",Quote!Y61)</f>
        <v/>
      </c>
      <c r="I76" s="125"/>
      <c r="J76" s="125"/>
      <c r="K76" s="125"/>
      <c r="M76" s="74" t="str">
        <f t="shared" si="13"/>
        <v>SW</v>
      </c>
      <c r="N76" s="140" t="str">
        <f t="shared" si="14"/>
        <v>--</v>
      </c>
      <c r="O76" s="149" t="str">
        <f>IFERROR(_xll.qlRateHelperQuoteName(N76,Trigger),"--")</f>
        <v>--</v>
      </c>
      <c r="P76" s="142" t="str">
        <f>IFERROR(_xll.qlRateHelperQuoteValue($N76,Trigger),"--")</f>
        <v>--</v>
      </c>
      <c r="Q76" s="141" t="b">
        <v>0</v>
      </c>
      <c r="R76" s="141">
        <v>50</v>
      </c>
      <c r="S76" s="141">
        <v>1</v>
      </c>
      <c r="T76" s="143" t="str">
        <f>IFERROR(_xll.qlRateHelperEarliestDate(N76,Trigger),"--")</f>
        <v>--</v>
      </c>
      <c r="U76" s="143" t="str">
        <f>IFERROR(_xll.qlRateHelperPillarDate(N76,Trigger),"--")</f>
        <v>--</v>
      </c>
      <c r="W76" s="4" t="str">
        <f t="shared" si="16"/>
        <v/>
      </c>
      <c r="X76" s="4" t="e">
        <v>#N/A</v>
      </c>
      <c r="Y76" s="4" t="str">
        <f>IFERROR(_xll.qlRateHelperQuoteName(X76,Trigger),"")</f>
        <v/>
      </c>
      <c r="Z76" s="73" t="str">
        <f>IFERROR(_xll.qlRateHelperRate(X76,Trigger),"")</f>
        <v/>
      </c>
      <c r="AA76" s="105" t="str">
        <f>IF(ISERROR(_xll.qlSwapRateHelperSpread($X76)),IF(ISERROR(_xll.qlFuturesRateHelperConvexityAdjustment($X76)),"",_xll.qlFuturesRateHelperConvexityAdjustment($X76)),_xll.qlSwapRateHelperSpread($X76))</f>
        <v/>
      </c>
      <c r="AB76" s="5" t="str">
        <f>IFERROR(_xll.qlRateHelperEarliestDate(X76,Trigger),"")</f>
        <v/>
      </c>
      <c r="AC76" s="5" t="str">
        <f>IFERROR(_xll.qlRateHelperPillarDate(X76,Trigger),"")</f>
        <v/>
      </c>
      <c r="AD76" s="73" t="e">
        <v>#N/A</v>
      </c>
    </row>
    <row r="77" spans="1:30" ht="11.25" customHeight="1" x14ac:dyDescent="0.2">
      <c r="A77" s="62" t="s">
        <v>91</v>
      </c>
      <c r="B77" s="63" t="s">
        <v>147</v>
      </c>
      <c r="C77" s="64" t="s">
        <v>6</v>
      </c>
      <c r="D77" s="64" t="s">
        <v>8</v>
      </c>
      <c r="E77" s="64" t="s">
        <v>7</v>
      </c>
      <c r="F77" s="64" t="s">
        <v>132</v>
      </c>
      <c r="G77" s="64" t="str">
        <f t="shared" si="15"/>
        <v>Euribor3MMX#0037</v>
      </c>
      <c r="H77" s="62" t="str">
        <f>IF(ISBLANK(Quote!Y62),"",Quote!Y62)</f>
        <v/>
      </c>
      <c r="I77" s="125"/>
      <c r="J77" s="125"/>
      <c r="K77" s="125"/>
      <c r="M77" s="74" t="str">
        <f t="shared" si="13"/>
        <v>SW</v>
      </c>
      <c r="N77" s="140" t="str">
        <f t="shared" si="14"/>
        <v>--</v>
      </c>
      <c r="O77" s="149" t="str">
        <f>IFERROR(_xll.qlRateHelperQuoteName(N77,Trigger),"--")</f>
        <v>--</v>
      </c>
      <c r="P77" s="142" t="str">
        <f>IFERROR(_xll.qlRateHelperQuoteValue($N77,Trigger),"--")</f>
        <v>--</v>
      </c>
      <c r="Q77" s="141" t="b">
        <v>0</v>
      </c>
      <c r="R77" s="141">
        <v>50</v>
      </c>
      <c r="S77" s="141">
        <v>1</v>
      </c>
      <c r="T77" s="143" t="str">
        <f>IFERROR(_xll.qlRateHelperEarliestDate(N77,Trigger),"--")</f>
        <v>--</v>
      </c>
      <c r="U77" s="143" t="str">
        <f>IFERROR(_xll.qlRateHelperPillarDate(N77,Trigger),"--")</f>
        <v>--</v>
      </c>
      <c r="W77" s="4" t="str">
        <f t="shared" si="16"/>
        <v/>
      </c>
      <c r="X77" s="4" t="e">
        <v>#N/A</v>
      </c>
      <c r="Y77" s="4" t="str">
        <f>IFERROR(_xll.qlRateHelperQuoteName(X77,Trigger),"")</f>
        <v/>
      </c>
      <c r="Z77" s="73" t="str">
        <f>IFERROR(_xll.qlRateHelperRate(X77,Trigger),"")</f>
        <v/>
      </c>
      <c r="AA77" s="105" t="str">
        <f>IF(ISERROR(_xll.qlSwapRateHelperSpread($X77)),IF(ISERROR(_xll.qlFuturesRateHelperConvexityAdjustment($X77)),"",_xll.qlFuturesRateHelperConvexityAdjustment($X77)),_xll.qlSwapRateHelperSpread($X77))</f>
        <v/>
      </c>
      <c r="AB77" s="5" t="str">
        <f>IFERROR(_xll.qlRateHelperEarliestDate(X77,Trigger),"")</f>
        <v/>
      </c>
      <c r="AC77" s="5" t="str">
        <f>IFERROR(_xll.qlRateHelperPillarDate(X77,Trigger),"")</f>
        <v/>
      </c>
      <c r="AD77" s="73" t="e">
        <v>#N/A</v>
      </c>
    </row>
    <row r="78" spans="1:30" ht="11.25" customHeight="1" x14ac:dyDescent="0.2">
      <c r="A78" s="62" t="s">
        <v>91</v>
      </c>
      <c r="B78" s="63" t="s">
        <v>148</v>
      </c>
      <c r="C78" s="64" t="s">
        <v>6</v>
      </c>
      <c r="D78" s="64" t="s">
        <v>8</v>
      </c>
      <c r="E78" s="64" t="s">
        <v>7</v>
      </c>
      <c r="F78" s="64" t="s">
        <v>132</v>
      </c>
      <c r="G78" s="64" t="str">
        <f t="shared" si="15"/>
        <v>Euribor3MMX#0037</v>
      </c>
      <c r="H78" s="62" t="str">
        <f>IF(ISBLANK(Quote!Y63),"",Quote!Y63)</f>
        <v/>
      </c>
      <c r="I78" s="125"/>
      <c r="J78" s="125"/>
      <c r="K78" s="125"/>
      <c r="M78" s="74" t="str">
        <f t="shared" si="13"/>
        <v>SW</v>
      </c>
      <c r="N78" s="140" t="str">
        <f t="shared" si="14"/>
        <v>--</v>
      </c>
      <c r="O78" s="149" t="str">
        <f>IFERROR(_xll.qlRateHelperQuoteName(N78,Trigger),"--")</f>
        <v>--</v>
      </c>
      <c r="P78" s="142" t="str">
        <f>IFERROR(_xll.qlRateHelperQuoteValue($N78,Trigger),"--")</f>
        <v>--</v>
      </c>
      <c r="Q78" s="141" t="b">
        <v>0</v>
      </c>
      <c r="R78" s="141">
        <v>50</v>
      </c>
      <c r="S78" s="141">
        <v>1</v>
      </c>
      <c r="T78" s="143" t="str">
        <f>IFERROR(_xll.qlRateHelperEarliestDate(N78,Trigger),"--")</f>
        <v>--</v>
      </c>
      <c r="U78" s="143" t="str">
        <f>IFERROR(_xll.qlRateHelperPillarDate(N78,Trigger),"--")</f>
        <v>--</v>
      </c>
      <c r="W78" s="4" t="str">
        <f t="shared" si="16"/>
        <v/>
      </c>
      <c r="X78" s="4" t="e">
        <v>#N/A</v>
      </c>
      <c r="Y78" s="4" t="str">
        <f>IFERROR(_xll.qlRateHelperQuoteName(X78,Trigger),"")</f>
        <v/>
      </c>
      <c r="Z78" s="73" t="str">
        <f>IFERROR(_xll.qlRateHelperRate(X78,Trigger),"")</f>
        <v/>
      </c>
      <c r="AA78" s="105" t="str">
        <f>IF(ISERROR(_xll.qlSwapRateHelperSpread($X78)),IF(ISERROR(_xll.qlFuturesRateHelperConvexityAdjustment($X78)),"",_xll.qlFuturesRateHelperConvexityAdjustment($X78)),_xll.qlSwapRateHelperSpread($X78))</f>
        <v/>
      </c>
      <c r="AB78" s="5" t="str">
        <f>IFERROR(_xll.qlRateHelperEarliestDate(X78,Trigger),"")</f>
        <v/>
      </c>
      <c r="AC78" s="5" t="str">
        <f>IFERROR(_xll.qlRateHelperPillarDate(X78,Trigger),"")</f>
        <v/>
      </c>
      <c r="AD78" s="73" t="e">
        <v>#N/A</v>
      </c>
    </row>
    <row r="79" spans="1:30" ht="11.25" customHeight="1" x14ac:dyDescent="0.2">
      <c r="A79" s="62" t="s">
        <v>91</v>
      </c>
      <c r="B79" s="63" t="s">
        <v>47</v>
      </c>
      <c r="C79" s="64" t="s">
        <v>6</v>
      </c>
      <c r="D79" s="64" t="s">
        <v>8</v>
      </c>
      <c r="E79" s="64" t="s">
        <v>7</v>
      </c>
      <c r="F79" s="64" t="s">
        <v>132</v>
      </c>
      <c r="G79" s="64" t="str">
        <f t="shared" si="15"/>
        <v>Euribor3MMX#0037</v>
      </c>
      <c r="H79" s="62" t="str">
        <f>IF(ISBLANK(Quote!Y64),"",Quote!Y64)</f>
        <v/>
      </c>
      <c r="I79" s="125"/>
      <c r="J79" s="125"/>
      <c r="K79" s="125"/>
      <c r="M79" s="74" t="str">
        <f t="shared" si="13"/>
        <v>SW</v>
      </c>
      <c r="N79" s="140" t="str">
        <f t="shared" si="14"/>
        <v>--</v>
      </c>
      <c r="O79" s="149" t="str">
        <f>IFERROR(_xll.qlRateHelperQuoteName(N79,Trigger),"--")</f>
        <v>--</v>
      </c>
      <c r="P79" s="142" t="str">
        <f>IFERROR(_xll.qlRateHelperQuoteValue($N79,Trigger),"--")</f>
        <v>--</v>
      </c>
      <c r="Q79" s="141" t="b">
        <v>0</v>
      </c>
      <c r="R79" s="141">
        <v>50</v>
      </c>
      <c r="S79" s="141">
        <v>1</v>
      </c>
      <c r="T79" s="143" t="str">
        <f>IFERROR(_xll.qlRateHelperEarliestDate(N79,Trigger),"--")</f>
        <v>--</v>
      </c>
      <c r="U79" s="143" t="str">
        <f>IFERROR(_xll.qlRateHelperPillarDate(N79,Trigger),"--")</f>
        <v>--</v>
      </c>
      <c r="W79" s="4" t="str">
        <f t="shared" si="16"/>
        <v/>
      </c>
      <c r="X79" s="4" t="e">
        <v>#N/A</v>
      </c>
      <c r="Y79" s="4" t="str">
        <f>IFERROR(_xll.qlRateHelperQuoteName(X79,Trigger),"")</f>
        <v/>
      </c>
      <c r="Z79" s="73" t="str">
        <f>IFERROR(_xll.qlRateHelperRate(X79,Trigger),"")</f>
        <v/>
      </c>
      <c r="AA79" s="105" t="str">
        <f>IF(ISERROR(_xll.qlSwapRateHelperSpread($X79)),IF(ISERROR(_xll.qlFuturesRateHelperConvexityAdjustment($X79)),"",_xll.qlFuturesRateHelperConvexityAdjustment($X79)),_xll.qlSwapRateHelperSpread($X79))</f>
        <v/>
      </c>
      <c r="AB79" s="5" t="str">
        <f>IFERROR(_xll.qlRateHelperEarliestDate(X79,Trigger),"")</f>
        <v/>
      </c>
      <c r="AC79" s="5" t="str">
        <f>IFERROR(_xll.qlRateHelperPillarDate(X79,Trigger),"")</f>
        <v/>
      </c>
      <c r="AD79" s="73" t="e">
        <v>#N/A</v>
      </c>
    </row>
    <row r="80" spans="1:30" ht="11.25" customHeight="1" x14ac:dyDescent="0.2">
      <c r="A80" s="62" t="s">
        <v>91</v>
      </c>
      <c r="B80" s="63" t="s">
        <v>149</v>
      </c>
      <c r="C80" s="64" t="s">
        <v>6</v>
      </c>
      <c r="D80" s="64" t="s">
        <v>8</v>
      </c>
      <c r="E80" s="64" t="s">
        <v>7</v>
      </c>
      <c r="F80" s="64" t="s">
        <v>132</v>
      </c>
      <c r="G80" s="64" t="str">
        <f t="shared" si="15"/>
        <v>Euribor3MMX#0037</v>
      </c>
      <c r="H80" s="62" t="str">
        <f>IF(ISBLANK(Quote!Y65),"",Quote!Y65)</f>
        <v/>
      </c>
      <c r="I80" s="125"/>
      <c r="J80" s="125"/>
      <c r="K80" s="125"/>
      <c r="M80" s="74" t="str">
        <f t="shared" si="13"/>
        <v>SW</v>
      </c>
      <c r="N80" s="140" t="str">
        <f t="shared" si="14"/>
        <v>--</v>
      </c>
      <c r="O80" s="149" t="str">
        <f>IFERROR(_xll.qlRateHelperQuoteName(N80,Trigger),"--")</f>
        <v>--</v>
      </c>
      <c r="P80" s="142" t="str">
        <f>IFERROR(_xll.qlRateHelperQuoteValue($N80,Trigger),"--")</f>
        <v>--</v>
      </c>
      <c r="Q80" s="141" t="b">
        <v>0</v>
      </c>
      <c r="R80" s="141">
        <v>50</v>
      </c>
      <c r="S80" s="141">
        <v>1</v>
      </c>
      <c r="T80" s="143" t="str">
        <f>IFERROR(_xll.qlRateHelperEarliestDate(N80,Trigger),"--")</f>
        <v>--</v>
      </c>
      <c r="U80" s="143" t="str">
        <f>IFERROR(_xll.qlRateHelperPillarDate(N80,Trigger),"--")</f>
        <v>--</v>
      </c>
      <c r="W80" s="4" t="str">
        <f t="shared" si="16"/>
        <v/>
      </c>
      <c r="X80" s="4" t="e">
        <v>#N/A</v>
      </c>
      <c r="Y80" s="4" t="str">
        <f>IFERROR(_xll.qlRateHelperQuoteName(X80,Trigger),"")</f>
        <v/>
      </c>
      <c r="Z80" s="73" t="str">
        <f>IFERROR(_xll.qlRateHelperRate(X80,Trigger),"")</f>
        <v/>
      </c>
      <c r="AA80" s="105" t="str">
        <f>IF(ISERROR(_xll.qlSwapRateHelperSpread($X80)),IF(ISERROR(_xll.qlFuturesRateHelperConvexityAdjustment($X80)),"",_xll.qlFuturesRateHelperConvexityAdjustment($X80)),_xll.qlSwapRateHelperSpread($X80))</f>
        <v/>
      </c>
      <c r="AB80" s="5" t="str">
        <f>IFERROR(_xll.qlRateHelperEarliestDate(X80,Trigger),"")</f>
        <v/>
      </c>
      <c r="AC80" s="5" t="str">
        <f>IFERROR(_xll.qlRateHelperPillarDate(X80,Trigger),"")</f>
        <v/>
      </c>
      <c r="AD80" s="73" t="e">
        <v>#N/A</v>
      </c>
    </row>
    <row r="81" spans="1:30" x14ac:dyDescent="0.2">
      <c r="A81" s="62" t="s">
        <v>91</v>
      </c>
      <c r="B81" s="63" t="s">
        <v>150</v>
      </c>
      <c r="C81" s="64" t="s">
        <v>6</v>
      </c>
      <c r="D81" s="64" t="s">
        <v>8</v>
      </c>
      <c r="E81" s="64" t="s">
        <v>7</v>
      </c>
      <c r="F81" s="64" t="s">
        <v>132</v>
      </c>
      <c r="G81" s="64" t="str">
        <f t="shared" si="15"/>
        <v>Euribor3MMX#0037</v>
      </c>
      <c r="H81" s="62" t="str">
        <f>IF(ISBLANK(Quote!Y66),"",Quote!Y66)</f>
        <v/>
      </c>
      <c r="I81" s="125"/>
      <c r="J81" s="125"/>
      <c r="K81" s="125"/>
      <c r="M81" s="74" t="str">
        <f t="shared" si="13"/>
        <v>SW</v>
      </c>
      <c r="N81" s="140" t="str">
        <f t="shared" si="14"/>
        <v>--</v>
      </c>
      <c r="O81" s="149" t="str">
        <f>IFERROR(_xll.qlRateHelperQuoteName(N81,Trigger),"--")</f>
        <v>--</v>
      </c>
      <c r="P81" s="142" t="str">
        <f>IFERROR(_xll.qlRateHelperQuoteValue($N81,Trigger),"--")</f>
        <v>--</v>
      </c>
      <c r="Q81" s="141" t="b">
        <v>0</v>
      </c>
      <c r="R81" s="141">
        <v>50</v>
      </c>
      <c r="S81" s="141">
        <v>1</v>
      </c>
      <c r="T81" s="143" t="str">
        <f>IFERROR(_xll.qlRateHelperEarliestDate(N81,Trigger),"--")</f>
        <v>--</v>
      </c>
      <c r="U81" s="143" t="str">
        <f>IFERROR(_xll.qlRateHelperPillarDate(N81,Trigger),"--")</f>
        <v>--</v>
      </c>
      <c r="W81" s="4" t="str">
        <f t="shared" si="16"/>
        <v/>
      </c>
      <c r="X81" s="4" t="e">
        <v>#N/A</v>
      </c>
      <c r="Y81" s="4" t="str">
        <f>IFERROR(_xll.qlRateHelperQuoteName(X81,Trigger),"")</f>
        <v/>
      </c>
      <c r="Z81" s="73" t="str">
        <f>IFERROR(_xll.qlRateHelperRate(X81,Trigger),"")</f>
        <v/>
      </c>
      <c r="AA81" s="105" t="str">
        <f>IF(ISERROR(_xll.qlSwapRateHelperSpread($X81)),IF(ISERROR(_xll.qlFuturesRateHelperConvexityAdjustment($X81)),"",_xll.qlFuturesRateHelperConvexityAdjustment($X81)),_xll.qlSwapRateHelperSpread($X81))</f>
        <v/>
      </c>
      <c r="AB81" s="5" t="str">
        <f>IFERROR(_xll.qlRateHelperEarliestDate(X81,Trigger),"")</f>
        <v/>
      </c>
      <c r="AC81" s="5" t="str">
        <f>IFERROR(_xll.qlRateHelperPillarDate(X81,Trigger),"")</f>
        <v/>
      </c>
      <c r="AD81" s="73" t="e">
        <v>#N/A</v>
      </c>
    </row>
    <row r="82" spans="1:30" x14ac:dyDescent="0.2">
      <c r="A82" s="62" t="s">
        <v>91</v>
      </c>
      <c r="B82" s="63" t="s">
        <v>48</v>
      </c>
      <c r="C82" s="64" t="s">
        <v>6</v>
      </c>
      <c r="D82" s="64" t="s">
        <v>8</v>
      </c>
      <c r="E82" s="64" t="s">
        <v>7</v>
      </c>
      <c r="F82" s="64" t="s">
        <v>132</v>
      </c>
      <c r="G82" s="64" t="str">
        <f t="shared" si="15"/>
        <v>Euribor3MMX#0037</v>
      </c>
      <c r="H82" s="62" t="str">
        <f>IF(ISBLANK(Quote!Y67),"",Quote!Y67)</f>
        <v/>
      </c>
      <c r="I82" s="125"/>
      <c r="J82" s="125"/>
      <c r="K82" s="125"/>
      <c r="M82" s="74" t="str">
        <f t="shared" si="13"/>
        <v>SW</v>
      </c>
      <c r="N82" s="140" t="str">
        <f t="shared" si="14"/>
        <v>--</v>
      </c>
      <c r="O82" s="149" t="str">
        <f>IFERROR(_xll.qlRateHelperQuoteName(N82,Trigger),"--")</f>
        <v>--</v>
      </c>
      <c r="P82" s="142" t="str">
        <f>IFERROR(_xll.qlRateHelperQuoteValue($N82,Trigger),"--")</f>
        <v>--</v>
      </c>
      <c r="Q82" s="141" t="b">
        <v>0</v>
      </c>
      <c r="R82" s="141">
        <v>50</v>
      </c>
      <c r="S82" s="141">
        <v>1</v>
      </c>
      <c r="T82" s="143" t="str">
        <f>IFERROR(_xll.qlRateHelperEarliestDate(N82,Trigger),"--")</f>
        <v>--</v>
      </c>
      <c r="U82" s="143" t="str">
        <f>IFERROR(_xll.qlRateHelperPillarDate(N82,Trigger),"--")</f>
        <v>--</v>
      </c>
      <c r="W82" s="4" t="str">
        <f t="shared" si="16"/>
        <v/>
      </c>
      <c r="X82" s="4" t="e">
        <v>#N/A</v>
      </c>
      <c r="Y82" s="4" t="str">
        <f>IFERROR(_xll.qlRateHelperQuoteName(X82,Trigger),"")</f>
        <v/>
      </c>
      <c r="Z82" s="73" t="str">
        <f>IFERROR(_xll.qlRateHelperRate(X82,Trigger),"")</f>
        <v/>
      </c>
      <c r="AA82" s="105" t="str">
        <f>IF(ISERROR(_xll.qlSwapRateHelperSpread($X82)),IF(ISERROR(_xll.qlFuturesRateHelperConvexityAdjustment($X82)),"",_xll.qlFuturesRateHelperConvexityAdjustment($X82)),_xll.qlSwapRateHelperSpread($X82))</f>
        <v/>
      </c>
      <c r="AB82" s="5" t="str">
        <f>IFERROR(_xll.qlRateHelperEarliestDate(X82,Trigger),"")</f>
        <v/>
      </c>
      <c r="AC82" s="5" t="str">
        <f>IFERROR(_xll.qlRateHelperPillarDate(X82,Trigger),"")</f>
        <v/>
      </c>
      <c r="AD82" s="73" t="e">
        <v>#N/A</v>
      </c>
    </row>
    <row r="83" spans="1:30" x14ac:dyDescent="0.2">
      <c r="A83" s="62" t="s">
        <v>91</v>
      </c>
      <c r="B83" s="63" t="s">
        <v>151</v>
      </c>
      <c r="C83" s="64" t="s">
        <v>6</v>
      </c>
      <c r="D83" s="64" t="s">
        <v>8</v>
      </c>
      <c r="E83" s="64" t="s">
        <v>7</v>
      </c>
      <c r="F83" s="64" t="s">
        <v>132</v>
      </c>
      <c r="G83" s="64" t="str">
        <f t="shared" si="15"/>
        <v>Euribor3MMX#0037</v>
      </c>
      <c r="H83" s="62" t="str">
        <f>IF(ISBLANK(Quote!Y68),"",Quote!Y68)</f>
        <v/>
      </c>
      <c r="I83" s="125"/>
      <c r="J83" s="125"/>
      <c r="K83" s="125"/>
      <c r="M83" s="74" t="str">
        <f t="shared" si="13"/>
        <v>SW</v>
      </c>
      <c r="N83" s="140" t="str">
        <f t="shared" si="14"/>
        <v>--</v>
      </c>
      <c r="O83" s="149" t="str">
        <f>IFERROR(_xll.qlRateHelperQuoteName(N83,Trigger),"--")</f>
        <v>--</v>
      </c>
      <c r="P83" s="142" t="str">
        <f>IFERROR(_xll.qlRateHelperQuoteValue($N83,Trigger),"--")</f>
        <v>--</v>
      </c>
      <c r="Q83" s="141" t="b">
        <v>0</v>
      </c>
      <c r="R83" s="141">
        <v>50</v>
      </c>
      <c r="S83" s="141">
        <v>1</v>
      </c>
      <c r="T83" s="143" t="str">
        <f>IFERROR(_xll.qlRateHelperEarliestDate(N83,Trigger),"--")</f>
        <v>--</v>
      </c>
      <c r="U83" s="143" t="str">
        <f>IFERROR(_xll.qlRateHelperPillarDate(N83,Trigger),"--")</f>
        <v>--</v>
      </c>
      <c r="W83" s="4" t="str">
        <f t="shared" si="16"/>
        <v/>
      </c>
      <c r="X83" s="4" t="e">
        <v>#N/A</v>
      </c>
      <c r="Y83" s="4" t="str">
        <f>IFERROR(_xll.qlRateHelperQuoteName(X83,Trigger),"")</f>
        <v/>
      </c>
      <c r="Z83" s="73" t="str">
        <f>IFERROR(_xll.qlRateHelperRate(X83,Trigger),"")</f>
        <v/>
      </c>
      <c r="AA83" s="105" t="str">
        <f>IF(ISERROR(_xll.qlSwapRateHelperSpread($X83)),IF(ISERROR(_xll.qlFuturesRateHelperConvexityAdjustment($X83)),"",_xll.qlFuturesRateHelperConvexityAdjustment($X83)),_xll.qlSwapRateHelperSpread($X83))</f>
        <v/>
      </c>
      <c r="AB83" s="5" t="str">
        <f>IFERROR(_xll.qlRateHelperEarliestDate(X83,Trigger),"")</f>
        <v/>
      </c>
      <c r="AC83" s="5" t="str">
        <f>IFERROR(_xll.qlRateHelperPillarDate(X83,Trigger),"")</f>
        <v/>
      </c>
      <c r="AD83" s="73" t="e">
        <v>#N/A</v>
      </c>
    </row>
    <row r="84" spans="1:30" x14ac:dyDescent="0.2">
      <c r="A84" s="62" t="s">
        <v>91</v>
      </c>
      <c r="B84" s="63" t="s">
        <v>152</v>
      </c>
      <c r="C84" s="64" t="s">
        <v>6</v>
      </c>
      <c r="D84" s="64" t="s">
        <v>8</v>
      </c>
      <c r="E84" s="64" t="s">
        <v>7</v>
      </c>
      <c r="F84" s="64" t="s">
        <v>132</v>
      </c>
      <c r="G84" s="64" t="str">
        <f t="shared" si="15"/>
        <v>Euribor3MMX#0037</v>
      </c>
      <c r="H84" s="62" t="str">
        <f>IF(ISBLANK(Quote!Y69),"",Quote!Y69)</f>
        <v/>
      </c>
      <c r="I84" s="125"/>
      <c r="J84" s="125"/>
      <c r="K84" s="125"/>
      <c r="M84" s="74" t="str">
        <f t="shared" si="13"/>
        <v>SW</v>
      </c>
      <c r="N84" s="140" t="str">
        <f t="shared" si="14"/>
        <v>--</v>
      </c>
      <c r="O84" s="149" t="str">
        <f>IFERROR(_xll.qlRateHelperQuoteName(N84,Trigger),"--")</f>
        <v>--</v>
      </c>
      <c r="P84" s="142" t="str">
        <f>IFERROR(_xll.qlRateHelperQuoteValue($N84,Trigger),"--")</f>
        <v>--</v>
      </c>
      <c r="Q84" s="141" t="b">
        <v>0</v>
      </c>
      <c r="R84" s="141">
        <v>50</v>
      </c>
      <c r="S84" s="141">
        <v>1</v>
      </c>
      <c r="T84" s="143" t="str">
        <f>IFERROR(_xll.qlRateHelperEarliestDate(N84,Trigger),"--")</f>
        <v>--</v>
      </c>
      <c r="U84" s="143" t="str">
        <f>IFERROR(_xll.qlRateHelperPillarDate(N84,Trigger),"--")</f>
        <v>--</v>
      </c>
      <c r="W84" s="4" t="str">
        <f t="shared" si="16"/>
        <v/>
      </c>
      <c r="X84" s="4" t="e">
        <v>#N/A</v>
      </c>
      <c r="Y84" s="4" t="str">
        <f>IFERROR(_xll.qlRateHelperQuoteName(X84,Trigger),"")</f>
        <v/>
      </c>
      <c r="Z84" s="73" t="str">
        <f>IFERROR(_xll.qlRateHelperRate(X84,Trigger),"")</f>
        <v/>
      </c>
      <c r="AA84" s="105" t="str">
        <f>IF(ISERROR(_xll.qlSwapRateHelperSpread($X84)),IF(ISERROR(_xll.qlFuturesRateHelperConvexityAdjustment($X84)),"",_xll.qlFuturesRateHelperConvexityAdjustment($X84)),_xll.qlSwapRateHelperSpread($X84))</f>
        <v/>
      </c>
      <c r="AB84" s="5" t="str">
        <f>IFERROR(_xll.qlRateHelperEarliestDate(X84,Trigger),"")</f>
        <v/>
      </c>
      <c r="AC84" s="5" t="str">
        <f>IFERROR(_xll.qlRateHelperPillarDate(X84,Trigger),"")</f>
        <v/>
      </c>
      <c r="AD84" s="73" t="e">
        <v>#N/A</v>
      </c>
    </row>
    <row r="85" spans="1:30" x14ac:dyDescent="0.2">
      <c r="A85" s="62" t="s">
        <v>91</v>
      </c>
      <c r="B85" s="63" t="s">
        <v>49</v>
      </c>
      <c r="C85" s="64" t="s">
        <v>6</v>
      </c>
      <c r="D85" s="64" t="s">
        <v>8</v>
      </c>
      <c r="E85" s="64" t="s">
        <v>7</v>
      </c>
      <c r="F85" s="64" t="s">
        <v>132</v>
      </c>
      <c r="G85" s="64" t="str">
        <f t="shared" si="15"/>
        <v>Euribor3MMX#0037</v>
      </c>
      <c r="H85" s="62" t="str">
        <f>IF(ISBLANK(Quote!Y70),"",Quote!Y70)</f>
        <v/>
      </c>
      <c r="I85" s="125"/>
      <c r="J85" s="125"/>
      <c r="K85" s="125"/>
      <c r="M85" s="74" t="str">
        <f t="shared" si="13"/>
        <v>SW</v>
      </c>
      <c r="N85" s="140" t="str">
        <f t="shared" si="14"/>
        <v>--</v>
      </c>
      <c r="O85" s="149" t="str">
        <f>IFERROR(_xll.qlRateHelperQuoteName(N85,Trigger),"--")</f>
        <v>--</v>
      </c>
      <c r="P85" s="142" t="str">
        <f>IFERROR(_xll.qlRateHelperQuoteValue($N85,Trigger),"--")</f>
        <v>--</v>
      </c>
      <c r="Q85" s="141" t="b">
        <v>0</v>
      </c>
      <c r="R85" s="141">
        <v>50</v>
      </c>
      <c r="S85" s="141">
        <v>1</v>
      </c>
      <c r="T85" s="143" t="str">
        <f>IFERROR(_xll.qlRateHelperEarliestDate(N85,Trigger),"--")</f>
        <v>--</v>
      </c>
      <c r="U85" s="143" t="str">
        <f>IFERROR(_xll.qlRateHelperPillarDate(N85,Trigger),"--")</f>
        <v>--</v>
      </c>
      <c r="W85" s="4" t="str">
        <f t="shared" si="16"/>
        <v/>
      </c>
      <c r="X85" s="4" t="e">
        <v>#N/A</v>
      </c>
      <c r="Y85" s="4" t="str">
        <f>IFERROR(_xll.qlRateHelperQuoteName(X85,Trigger),"")</f>
        <v/>
      </c>
      <c r="Z85" s="73" t="str">
        <f>IFERROR(_xll.qlRateHelperRate(X85,Trigger),"")</f>
        <v/>
      </c>
      <c r="AA85" s="105" t="str">
        <f>IF(ISERROR(_xll.qlSwapRateHelperSpread($X85)),IF(ISERROR(_xll.qlFuturesRateHelperConvexityAdjustment($X85)),"",_xll.qlFuturesRateHelperConvexityAdjustment($X85)),_xll.qlSwapRateHelperSpread($X85))</f>
        <v/>
      </c>
      <c r="AB85" s="5" t="str">
        <f>IFERROR(_xll.qlRateHelperEarliestDate(X85,Trigger),"")</f>
        <v/>
      </c>
      <c r="AC85" s="5" t="str">
        <f>IFERROR(_xll.qlRateHelperPillarDate(X85,Trigger),"")</f>
        <v/>
      </c>
      <c r="AD85" s="73" t="e">
        <v>#N/A</v>
      </c>
    </row>
    <row r="86" spans="1:30" x14ac:dyDescent="0.2">
      <c r="A86" s="62" t="s">
        <v>91</v>
      </c>
      <c r="B86" s="63" t="s">
        <v>153</v>
      </c>
      <c r="C86" s="64" t="s">
        <v>6</v>
      </c>
      <c r="D86" s="64" t="s">
        <v>8</v>
      </c>
      <c r="E86" s="64" t="s">
        <v>7</v>
      </c>
      <c r="F86" s="64" t="s">
        <v>132</v>
      </c>
      <c r="G86" s="64" t="str">
        <f t="shared" si="15"/>
        <v>Euribor3MMX#0037</v>
      </c>
      <c r="H86" s="62" t="str">
        <f>IF(ISBLANK(Quote!Y71),"",Quote!Y71)</f>
        <v/>
      </c>
      <c r="I86" s="125"/>
      <c r="J86" s="125"/>
      <c r="K86" s="125"/>
      <c r="M86" s="74" t="str">
        <f t="shared" si="13"/>
        <v>SW</v>
      </c>
      <c r="N86" s="140" t="str">
        <f t="shared" si="14"/>
        <v>obj_003b2#0029</v>
      </c>
      <c r="O86" s="149" t="str">
        <f>IFERROR(_xll.qlRateHelperQuoteName(N86,Trigger),"--")</f>
        <v>EUR3MSW3Y_Shifted</v>
      </c>
      <c r="P86" s="142">
        <f>IFERROR(_xll.qlRateHelperQuoteValue($N86,Trigger),"--")</f>
        <v>-2.0100000000000001E-3</v>
      </c>
      <c r="Q86" s="141" t="b">
        <v>1</v>
      </c>
      <c r="R86" s="141">
        <v>50</v>
      </c>
      <c r="S86" s="141">
        <v>1</v>
      </c>
      <c r="T86" s="143">
        <f>IFERROR(_xll.qlRateHelperEarliestDate(N86,Trigger),"--")</f>
        <v>42758</v>
      </c>
      <c r="U86" s="143">
        <f>IFERROR(_xll.qlRateHelperPillarDate(N86,Trigger),"--")</f>
        <v>43853</v>
      </c>
      <c r="W86" s="4" t="str">
        <f t="shared" si="16"/>
        <v/>
      </c>
      <c r="X86" s="4" t="e">
        <v>#N/A</v>
      </c>
      <c r="Y86" s="4" t="str">
        <f>IFERROR(_xll.qlRateHelperQuoteName(X86,Trigger),"")</f>
        <v/>
      </c>
      <c r="Z86" s="73" t="str">
        <f>IFERROR(_xll.qlRateHelperRate(X86,Trigger),"")</f>
        <v/>
      </c>
      <c r="AA86" s="105" t="str">
        <f>IF(ISERROR(_xll.qlSwapRateHelperSpread($X86)),IF(ISERROR(_xll.qlFuturesRateHelperConvexityAdjustment($X86)),"",_xll.qlFuturesRateHelperConvexityAdjustment($X86)),_xll.qlSwapRateHelperSpread($X86))</f>
        <v/>
      </c>
      <c r="AB86" s="5" t="str">
        <f>IFERROR(_xll.qlRateHelperEarliestDate(X86,Trigger),"")</f>
        <v/>
      </c>
      <c r="AC86" s="5" t="str">
        <f>IFERROR(_xll.qlRateHelperPillarDate(X86,Trigger),"")</f>
        <v/>
      </c>
      <c r="AD86" s="73" t="e">
        <v>#N/A</v>
      </c>
    </row>
    <row r="87" spans="1:30" x14ac:dyDescent="0.2">
      <c r="A87" s="62" t="s">
        <v>91</v>
      </c>
      <c r="B87" s="63" t="s">
        <v>154</v>
      </c>
      <c r="C87" s="64" t="s">
        <v>6</v>
      </c>
      <c r="D87" s="64" t="s">
        <v>8</v>
      </c>
      <c r="E87" s="64" t="s">
        <v>7</v>
      </c>
      <c r="F87" s="64" t="s">
        <v>132</v>
      </c>
      <c r="G87" s="64" t="str">
        <f t="shared" si="15"/>
        <v>Euribor3MMX#0037</v>
      </c>
      <c r="H87" s="62" t="str">
        <f>IF(ISBLANK(Quote!Y72),"",Quote!Y72)</f>
        <v/>
      </c>
      <c r="I87" s="125"/>
      <c r="J87" s="125"/>
      <c r="K87" s="125"/>
      <c r="M87" s="74" t="str">
        <f t="shared" ref="M87:M118" si="17">A93</f>
        <v>SW</v>
      </c>
      <c r="N87" s="140" t="str">
        <f t="shared" ref="N87:N118" si="18">IF(ISBLANK(K93),"--",K93)</f>
        <v>obj_003a5#0029</v>
      </c>
      <c r="O87" s="149" t="str">
        <f>IFERROR(_xll.qlRateHelperQuoteName(N87,Trigger),"--")</f>
        <v>EUR3MSW4Y_Shifted</v>
      </c>
      <c r="P87" s="142">
        <f>IFERROR(_xll.qlRateHelperQuoteValue($N87,Trigger),"--")</f>
        <v>-1.08E-3</v>
      </c>
      <c r="Q87" s="141" t="b">
        <v>1</v>
      </c>
      <c r="R87" s="141">
        <v>50</v>
      </c>
      <c r="S87" s="141">
        <v>1</v>
      </c>
      <c r="T87" s="143">
        <f>IFERROR(_xll.qlRateHelperEarliestDate(N87,Trigger),"--")</f>
        <v>42758</v>
      </c>
      <c r="U87" s="143">
        <f>IFERROR(_xll.qlRateHelperPillarDate(N87,Trigger),"--")</f>
        <v>44221</v>
      </c>
      <c r="W87" s="4" t="str">
        <f t="shared" si="16"/>
        <v/>
      </c>
      <c r="X87" s="4" t="e">
        <v>#N/A</v>
      </c>
      <c r="Y87" s="4" t="str">
        <f>IFERROR(_xll.qlRateHelperQuoteName(X87,Trigger),"")</f>
        <v/>
      </c>
      <c r="Z87" s="73" t="str">
        <f>IFERROR(_xll.qlRateHelperRate(X87,Trigger),"")</f>
        <v/>
      </c>
      <c r="AA87" s="105" t="str">
        <f>IF(ISERROR(_xll.qlSwapRateHelperSpread($X87)),IF(ISERROR(_xll.qlFuturesRateHelperConvexityAdjustment($X87)),"",_xll.qlFuturesRateHelperConvexityAdjustment($X87)),_xll.qlSwapRateHelperSpread($X87))</f>
        <v/>
      </c>
      <c r="AB87" s="5" t="str">
        <f>IFERROR(_xll.qlRateHelperEarliestDate(X87,Trigger),"")</f>
        <v/>
      </c>
      <c r="AC87" s="5" t="str">
        <f>IFERROR(_xll.qlRateHelperPillarDate(X87,Trigger),"")</f>
        <v/>
      </c>
      <c r="AD87" s="73" t="e">
        <v>#N/A</v>
      </c>
    </row>
    <row r="88" spans="1:30" x14ac:dyDescent="0.2">
      <c r="A88" s="62" t="s">
        <v>91</v>
      </c>
      <c r="B88" s="63" t="s">
        <v>50</v>
      </c>
      <c r="C88" s="64" t="s">
        <v>6</v>
      </c>
      <c r="D88" s="64" t="s">
        <v>8</v>
      </c>
      <c r="E88" s="64" t="s">
        <v>7</v>
      </c>
      <c r="F88" s="64" t="s">
        <v>132</v>
      </c>
      <c r="G88" s="64" t="str">
        <f t="shared" si="15"/>
        <v>Euribor3MMX#0037</v>
      </c>
      <c r="H88" s="62" t="str">
        <f>IF(ISBLANK(Quote!Y73),"",Quote!Y73)</f>
        <v/>
      </c>
      <c r="I88" s="125"/>
      <c r="J88" s="125"/>
      <c r="K88" s="125"/>
      <c r="M88" s="74" t="str">
        <f t="shared" si="17"/>
        <v>SW</v>
      </c>
      <c r="N88" s="140" t="str">
        <f t="shared" si="18"/>
        <v>obj_00331#0029</v>
      </c>
      <c r="O88" s="149" t="str">
        <f>IFERROR(_xll.qlRateHelperQuoteName(N88,Trigger),"--")</f>
        <v>EUR3MSW5Y_Shifted</v>
      </c>
      <c r="P88" s="142">
        <f>IFERROR(_xll.qlRateHelperQuoteValue($N88,Trigger),"--")</f>
        <v>2.0000000000000002E-5</v>
      </c>
      <c r="Q88" s="141" t="b">
        <v>1</v>
      </c>
      <c r="R88" s="141">
        <v>50</v>
      </c>
      <c r="S88" s="141">
        <v>1</v>
      </c>
      <c r="T88" s="143">
        <f>IFERROR(_xll.qlRateHelperEarliestDate(N88,Trigger),"--")</f>
        <v>42758</v>
      </c>
      <c r="U88" s="143">
        <f>IFERROR(_xll.qlRateHelperPillarDate(N88,Trigger),"--")</f>
        <v>44585</v>
      </c>
      <c r="W88" s="4" t="str">
        <f t="shared" si="16"/>
        <v/>
      </c>
      <c r="X88" s="4" t="e">
        <v>#N/A</v>
      </c>
      <c r="Y88" s="4" t="str">
        <f>IFERROR(_xll.qlRateHelperQuoteName(X88,Trigger),"")</f>
        <v/>
      </c>
      <c r="Z88" s="73" t="str">
        <f>IFERROR(_xll.qlRateHelperRate(X88,Trigger),"")</f>
        <v/>
      </c>
      <c r="AA88" s="105" t="str">
        <f>IF(ISERROR(_xll.qlSwapRateHelperSpread($X88)),IF(ISERROR(_xll.qlFuturesRateHelperConvexityAdjustment($X88)),"",_xll.qlFuturesRateHelperConvexityAdjustment($X88)),_xll.qlSwapRateHelperSpread($X88))</f>
        <v/>
      </c>
      <c r="AB88" s="5" t="str">
        <f>IFERROR(_xll.qlRateHelperEarliestDate(X88,Trigger),"")</f>
        <v/>
      </c>
      <c r="AC88" s="5" t="str">
        <f>IFERROR(_xll.qlRateHelperPillarDate(X88,Trigger),"")</f>
        <v/>
      </c>
      <c r="AD88" s="73" t="e">
        <v>#N/A</v>
      </c>
    </row>
    <row r="89" spans="1:30" x14ac:dyDescent="0.2">
      <c r="A89" s="62" t="s">
        <v>91</v>
      </c>
      <c r="B89" s="63" t="s">
        <v>155</v>
      </c>
      <c r="C89" s="64" t="s">
        <v>6</v>
      </c>
      <c r="D89" s="64" t="s">
        <v>8</v>
      </c>
      <c r="E89" s="64" t="s">
        <v>7</v>
      </c>
      <c r="F89" s="64" t="s">
        <v>132</v>
      </c>
      <c r="G89" s="64" t="str">
        <f t="shared" si="15"/>
        <v>Euribor3MMX#0037</v>
      </c>
      <c r="H89" s="62"/>
      <c r="I89" s="125"/>
      <c r="J89" s="125"/>
      <c r="K89" s="125"/>
      <c r="M89" s="74" t="str">
        <f t="shared" si="17"/>
        <v>SW</v>
      </c>
      <c r="N89" s="140" t="str">
        <f t="shared" si="18"/>
        <v>obj_0033c#0029</v>
      </c>
      <c r="O89" s="149" t="str">
        <f>IFERROR(_xll.qlRateHelperQuoteName(N89,Trigger),"--")</f>
        <v>EUR3MSW6Y_Shifted</v>
      </c>
      <c r="P89" s="142">
        <f>IFERROR(_xll.qlRateHelperQuoteValue($N89,Trigger),"--")</f>
        <v>1.2199999999999999E-3</v>
      </c>
      <c r="Q89" s="141" t="b">
        <v>1</v>
      </c>
      <c r="R89" s="141">
        <v>50</v>
      </c>
      <c r="S89" s="141">
        <v>1</v>
      </c>
      <c r="T89" s="143">
        <f>IFERROR(_xll.qlRateHelperEarliestDate(N89,Trigger),"--")</f>
        <v>42758</v>
      </c>
      <c r="U89" s="143">
        <f>IFERROR(_xll.qlRateHelperPillarDate(N89,Trigger),"--")</f>
        <v>44949</v>
      </c>
      <c r="W89" s="4" t="str">
        <f t="shared" si="16"/>
        <v/>
      </c>
      <c r="X89" s="4" t="e">
        <v>#N/A</v>
      </c>
      <c r="Y89" s="4" t="str">
        <f>IFERROR(_xll.qlRateHelperQuoteName(X89,Trigger),"")</f>
        <v/>
      </c>
      <c r="Z89" s="73" t="str">
        <f>IFERROR(_xll.qlRateHelperRate(X89,Trigger),"")</f>
        <v/>
      </c>
      <c r="AA89" s="105" t="str">
        <f>IF(ISERROR(_xll.qlSwapRateHelperSpread($X89)),IF(ISERROR(_xll.qlFuturesRateHelperConvexityAdjustment($X89)),"",_xll.qlFuturesRateHelperConvexityAdjustment($X89)),_xll.qlSwapRateHelperSpread($X89))</f>
        <v/>
      </c>
      <c r="AB89" s="5" t="str">
        <f>IFERROR(_xll.qlRateHelperEarliestDate(X89,Trigger),"")</f>
        <v/>
      </c>
      <c r="AC89" s="5" t="str">
        <f>IFERROR(_xll.qlRateHelperPillarDate(X89,Trigger),"")</f>
        <v/>
      </c>
      <c r="AD89" s="73" t="e">
        <v>#N/A</v>
      </c>
    </row>
    <row r="90" spans="1:30" x14ac:dyDescent="0.2">
      <c r="A90" s="62" t="s">
        <v>91</v>
      </c>
      <c r="B90" s="63" t="s">
        <v>156</v>
      </c>
      <c r="C90" s="64" t="s">
        <v>6</v>
      </c>
      <c r="D90" s="64" t="s">
        <v>8</v>
      </c>
      <c r="E90" s="64" t="s">
        <v>7</v>
      </c>
      <c r="F90" s="64" t="s">
        <v>132</v>
      </c>
      <c r="G90" s="64" t="str">
        <f t="shared" si="15"/>
        <v>Euribor3MMX#0037</v>
      </c>
      <c r="H90" s="62" t="str">
        <f>IF(ISBLANK(Quote!Y75),"",Quote!Y75)</f>
        <v/>
      </c>
      <c r="I90" s="125"/>
      <c r="J90" s="125"/>
      <c r="K90" s="125"/>
      <c r="L90" s="49" t="s">
        <v>34</v>
      </c>
      <c r="M90" s="74" t="str">
        <f t="shared" si="17"/>
        <v>SW</v>
      </c>
      <c r="N90" s="140" t="str">
        <f t="shared" si="18"/>
        <v>obj_003c8#0029</v>
      </c>
      <c r="O90" s="149" t="str">
        <f>IFERROR(_xll.qlRateHelperQuoteName(N90,Trigger),"--")</f>
        <v>EUR3MSW7Y_Shifted</v>
      </c>
      <c r="P90" s="142">
        <f>IFERROR(_xll.qlRateHelperQuoteValue($N90,Trigger),"--")</f>
        <v>2.5000000000000001E-3</v>
      </c>
      <c r="Q90" s="141" t="b">
        <v>1</v>
      </c>
      <c r="R90" s="141">
        <v>50</v>
      </c>
      <c r="S90" s="141">
        <v>1</v>
      </c>
      <c r="T90" s="143">
        <f>IFERROR(_xll.qlRateHelperEarliestDate(N90,Trigger),"--")</f>
        <v>42758</v>
      </c>
      <c r="U90" s="143">
        <f>IFERROR(_xll.qlRateHelperPillarDate(N90,Trigger),"--")</f>
        <v>45314</v>
      </c>
      <c r="W90" s="4" t="str">
        <f t="shared" si="16"/>
        <v/>
      </c>
      <c r="X90" s="4" t="e">
        <v>#N/A</v>
      </c>
      <c r="Y90" s="4" t="str">
        <f>IFERROR(_xll.qlRateHelperQuoteName(X90,Trigger),"")</f>
        <v/>
      </c>
      <c r="Z90" s="73" t="str">
        <f>IFERROR(_xll.qlRateHelperRate(X90,Trigger),"")</f>
        <v/>
      </c>
      <c r="AA90" s="105" t="str">
        <f>IF(ISERROR(_xll.qlSwapRateHelperSpread($X90)),IF(ISERROR(_xll.qlFuturesRateHelperConvexityAdjustment($X90)),"",_xll.qlFuturesRateHelperConvexityAdjustment($X90)),_xll.qlSwapRateHelperSpread($X90))</f>
        <v/>
      </c>
      <c r="AB90" s="5" t="str">
        <f>IFERROR(_xll.qlRateHelperEarliestDate(X90,Trigger),"")</f>
        <v/>
      </c>
      <c r="AC90" s="5" t="str">
        <f>IFERROR(_xll.qlRateHelperPillarDate(X90,Trigger),"")</f>
        <v/>
      </c>
      <c r="AD90" s="73" t="e">
        <v>#N/A</v>
      </c>
    </row>
    <row r="91" spans="1:30" x14ac:dyDescent="0.2">
      <c r="A91" s="221" t="s">
        <v>91</v>
      </c>
      <c r="B91" s="280" t="s">
        <v>157</v>
      </c>
      <c r="C91" s="223" t="s">
        <v>6</v>
      </c>
      <c r="D91" s="223" t="s">
        <v>8</v>
      </c>
      <c r="E91" s="223" t="s">
        <v>7</v>
      </c>
      <c r="F91" s="223" t="s">
        <v>132</v>
      </c>
      <c r="G91" s="223" t="str">
        <f t="shared" si="15"/>
        <v>Euribor3MMX#0037</v>
      </c>
      <c r="H91" s="221"/>
      <c r="I91" s="278"/>
      <c r="J91" s="278"/>
      <c r="K91" s="278"/>
      <c r="M91" s="74" t="str">
        <f t="shared" si="17"/>
        <v>SW</v>
      </c>
      <c r="N91" s="140" t="str">
        <f t="shared" si="18"/>
        <v>obj_00390#0029</v>
      </c>
      <c r="O91" s="149" t="str">
        <f>IFERROR(_xll.qlRateHelperQuoteName(N91,Trigger),"--")</f>
        <v>EUR3MSW8Y_Shifted</v>
      </c>
      <c r="P91" s="142">
        <f>IFERROR(_xll.qlRateHelperQuoteValue($N91,Trigger),"--")</f>
        <v>3.82E-3</v>
      </c>
      <c r="Q91" s="141" t="b">
        <v>1</v>
      </c>
      <c r="R91" s="141">
        <v>50</v>
      </c>
      <c r="S91" s="141">
        <v>1</v>
      </c>
      <c r="T91" s="143">
        <f>IFERROR(_xll.qlRateHelperEarliestDate(N91,Trigger),"--")</f>
        <v>42758</v>
      </c>
      <c r="U91" s="143">
        <f>IFERROR(_xll.qlRateHelperPillarDate(N91,Trigger),"--")</f>
        <v>45680</v>
      </c>
      <c r="W91" s="4" t="str">
        <f t="shared" si="16"/>
        <v/>
      </c>
      <c r="X91" s="4" t="e">
        <v>#N/A</v>
      </c>
      <c r="Y91" s="4" t="str">
        <f>IFERROR(_xll.qlRateHelperQuoteName(X91,Trigger),"")</f>
        <v/>
      </c>
      <c r="Z91" s="73" t="str">
        <f>IFERROR(_xll.qlRateHelperRate(X91,Trigger),"")</f>
        <v/>
      </c>
      <c r="AA91" s="105" t="str">
        <f>IF(ISERROR(_xll.qlSwapRateHelperSpread($X91)),IF(ISERROR(_xll.qlFuturesRateHelperConvexityAdjustment($X91)),"",_xll.qlFuturesRateHelperConvexityAdjustment($X91)),_xll.qlSwapRateHelperSpread($X91))</f>
        <v/>
      </c>
      <c r="AB91" s="5" t="str">
        <f>IFERROR(_xll.qlRateHelperEarliestDate(X91,Trigger),"")</f>
        <v/>
      </c>
      <c r="AC91" s="5" t="str">
        <f>IFERROR(_xll.qlRateHelperPillarDate(X91,Trigger),"")</f>
        <v/>
      </c>
      <c r="AD91" s="73" t="e">
        <v>#N/A</v>
      </c>
    </row>
    <row r="92" spans="1:30" x14ac:dyDescent="0.2">
      <c r="A92" s="62" t="s">
        <v>91</v>
      </c>
      <c r="B92" s="63" t="s">
        <v>51</v>
      </c>
      <c r="C92" s="64" t="s">
        <v>6</v>
      </c>
      <c r="D92" s="64" t="s">
        <v>8</v>
      </c>
      <c r="E92" s="64" t="s">
        <v>7</v>
      </c>
      <c r="F92" s="64" t="s">
        <v>132</v>
      </c>
      <c r="G92" s="64" t="str">
        <f t="shared" si="15"/>
        <v>Euribor3MMX#0037</v>
      </c>
      <c r="H92" s="62" t="str">
        <f>IF(ISBLANK(Quote!Y77),"",Quote!Y77)</f>
        <v>EUR3MSW3Y=#0037</v>
      </c>
      <c r="I92" s="62" t="str">
        <f>_xll.qlCompositeQuote(Currency&amp;"3M"&amp;A92&amp;B92&amp;"_Shifted",H92,BumpValue,"+",Permanent,Trigger,ObjectOverwrite)</f>
        <v>EUR3MSW3Y_Shifted#0033</v>
      </c>
      <c r="J92" s="128">
        <v>0</v>
      </c>
      <c r="K92" s="67" t="str">
        <f>_xll.qlSwapRateHelper2(,IF(Sensitivity,I92,H92),2,B92,Calendar,D92,E92,F92,G92,J92,C92,Discounting,PillarDate,,Permanent,Trigger,ObjectOverwrite)</f>
        <v>obj_003b2#0029</v>
      </c>
      <c r="M92" s="74" t="str">
        <f t="shared" si="17"/>
        <v>SW</v>
      </c>
      <c r="N92" s="140" t="str">
        <f t="shared" si="18"/>
        <v>obj_003d8#0029</v>
      </c>
      <c r="O92" s="149" t="str">
        <f>IFERROR(_xll.qlRateHelperQuoteName(N92,Trigger),"--")</f>
        <v>EUR3MSW9Y_Shifted</v>
      </c>
      <c r="P92" s="142">
        <f>IFERROR(_xll.qlRateHelperQuoteValue($N92,Trigger),"--")</f>
        <v>5.1000000000000004E-3</v>
      </c>
      <c r="Q92" s="141" t="b">
        <v>1</v>
      </c>
      <c r="R92" s="141">
        <v>40</v>
      </c>
      <c r="S92" s="141">
        <v>1</v>
      </c>
      <c r="T92" s="143">
        <f>IFERROR(_xll.qlRateHelperEarliestDate(N92,Trigger),"--")</f>
        <v>42758</v>
      </c>
      <c r="U92" s="143">
        <f>IFERROR(_xll.qlRateHelperPillarDate(N92,Trigger),"--")</f>
        <v>46045</v>
      </c>
      <c r="W92" s="4" t="str">
        <f t="shared" si="16"/>
        <v/>
      </c>
      <c r="X92" s="4" t="e">
        <v>#N/A</v>
      </c>
      <c r="Y92" s="4" t="str">
        <f>IFERROR(_xll.qlRateHelperQuoteName(X92,Trigger),"")</f>
        <v/>
      </c>
      <c r="Z92" s="73" t="str">
        <f>IFERROR(_xll.qlRateHelperRate(X92,Trigger),"")</f>
        <v/>
      </c>
      <c r="AA92" s="105" t="str">
        <f>IF(ISERROR(_xll.qlSwapRateHelperSpread($X92)),IF(ISERROR(_xll.qlFuturesRateHelperConvexityAdjustment($X92)),"",_xll.qlFuturesRateHelperConvexityAdjustment($X92)),_xll.qlSwapRateHelperSpread($X92))</f>
        <v/>
      </c>
      <c r="AB92" s="5" t="str">
        <f>IFERROR(_xll.qlRateHelperEarliestDate(X92,Trigger),"")</f>
        <v/>
      </c>
      <c r="AC92" s="5" t="str">
        <f>IFERROR(_xll.qlRateHelperPillarDate(X92,Trigger),"")</f>
        <v/>
      </c>
      <c r="AD92" s="73" t="e">
        <v>#N/A</v>
      </c>
    </row>
    <row r="93" spans="1:30" x14ac:dyDescent="0.2">
      <c r="A93" s="62" t="s">
        <v>91</v>
      </c>
      <c r="B93" s="63" t="s">
        <v>52</v>
      </c>
      <c r="C93" s="64" t="s">
        <v>6</v>
      </c>
      <c r="D93" s="64" t="s">
        <v>8</v>
      </c>
      <c r="E93" s="64" t="s">
        <v>7</v>
      </c>
      <c r="F93" s="64" t="s">
        <v>132</v>
      </c>
      <c r="G93" s="64" t="str">
        <f t="shared" si="15"/>
        <v>Euribor3MMX#0037</v>
      </c>
      <c r="H93" s="62" t="str">
        <f>IF(ISBLANK(Quote!Y78),"",Quote!Y78)</f>
        <v>EUR3MSW4Y=#0037</v>
      </c>
      <c r="I93" s="62" t="str">
        <f>_xll.qlCompositeQuote(Currency&amp;"3M"&amp;A93&amp;B93&amp;"_Shifted",H93,BumpValue,"+",Permanent,Trigger,ObjectOverwrite)</f>
        <v>EUR3MSW4Y_Shifted#0035</v>
      </c>
      <c r="J93" s="128">
        <v>0</v>
      </c>
      <c r="K93" s="67" t="str">
        <f>_xll.qlSwapRateHelper2(,IF(Sensitivity,I93,H93),2,B93,Calendar,D93,E93,F93,G93,J93,C93,Discounting,PillarDate,,Permanent,Trigger,ObjectOverwrite)</f>
        <v>obj_003a5#0029</v>
      </c>
      <c r="M93" s="74" t="str">
        <f t="shared" si="17"/>
        <v>SW</v>
      </c>
      <c r="N93" s="140" t="str">
        <f t="shared" si="18"/>
        <v>obj_00373#0029</v>
      </c>
      <c r="O93" s="149" t="str">
        <f>IFERROR(_xll.qlRateHelperQuoteName(N93,Trigger),"--")</f>
        <v>EUR3MSW10Y_Shifted</v>
      </c>
      <c r="P93" s="142">
        <f>IFERROR(_xll.qlRateHelperQuoteValue($N93,Trigger),"--")</f>
        <v>6.28E-3</v>
      </c>
      <c r="Q93" s="141" t="b">
        <v>1</v>
      </c>
      <c r="R93" s="141">
        <v>40</v>
      </c>
      <c r="S93" s="141">
        <v>1</v>
      </c>
      <c r="T93" s="143">
        <f>IFERROR(_xll.qlRateHelperEarliestDate(N93,Trigger),"--")</f>
        <v>42758</v>
      </c>
      <c r="U93" s="143">
        <f>IFERROR(_xll.qlRateHelperPillarDate(N93,Trigger),"--")</f>
        <v>46412</v>
      </c>
      <c r="W93" s="4" t="str">
        <f t="shared" si="16"/>
        <v/>
      </c>
      <c r="X93" s="4" t="e">
        <v>#N/A</v>
      </c>
      <c r="Y93" s="4" t="str">
        <f>IFERROR(_xll.qlRateHelperQuoteName(X93,Trigger),"")</f>
        <v/>
      </c>
      <c r="Z93" s="73" t="str">
        <f>IFERROR(_xll.qlRateHelperRate(X93,Trigger),"")</f>
        <v/>
      </c>
      <c r="AA93" s="105" t="str">
        <f>IF(ISERROR(_xll.qlSwapRateHelperSpread($X93)),IF(ISERROR(_xll.qlFuturesRateHelperConvexityAdjustment($X93)),"",_xll.qlFuturesRateHelperConvexityAdjustment($X93)),_xll.qlSwapRateHelperSpread($X93))</f>
        <v/>
      </c>
      <c r="AB93" s="5" t="str">
        <f>IFERROR(_xll.qlRateHelperEarliestDate(X93,Trigger),"")</f>
        <v/>
      </c>
      <c r="AC93" s="5" t="str">
        <f>IFERROR(_xll.qlRateHelperPillarDate(X93,Trigger),"")</f>
        <v/>
      </c>
      <c r="AD93" s="73" t="e">
        <v>#N/A</v>
      </c>
    </row>
    <row r="94" spans="1:30" x14ac:dyDescent="0.2">
      <c r="A94" s="62" t="s">
        <v>91</v>
      </c>
      <c r="B94" s="63" t="s">
        <v>53</v>
      </c>
      <c r="C94" s="64" t="s">
        <v>6</v>
      </c>
      <c r="D94" s="64" t="s">
        <v>8</v>
      </c>
      <c r="E94" s="64" t="s">
        <v>7</v>
      </c>
      <c r="F94" s="64" t="s">
        <v>132</v>
      </c>
      <c r="G94" s="64" t="str">
        <f t="shared" si="15"/>
        <v>Euribor3MMX#0037</v>
      </c>
      <c r="H94" s="62" t="str">
        <f>IF(ISBLANK(Quote!Y79),"",Quote!Y79)</f>
        <v>EUR3MSW5Y=#0037</v>
      </c>
      <c r="I94" s="62" t="str">
        <f>_xll.qlCompositeQuote(Currency&amp;"3M"&amp;A94&amp;B94&amp;"_Shifted",H94,BumpValue,"+",Permanent,Trigger,ObjectOverwrite)</f>
        <v>EUR3MSW5Y_Shifted#0033</v>
      </c>
      <c r="J94" s="128">
        <v>0</v>
      </c>
      <c r="K94" s="67" t="str">
        <f>_xll.qlSwapRateHelper2(,IF(Sensitivity,I94,H94),2,B94,Calendar,D94,E94,F94,G94,J94,C94,Discounting,PillarDate,,Permanent,Trigger,ObjectOverwrite)</f>
        <v>obj_00331#0029</v>
      </c>
      <c r="M94" s="74" t="str">
        <f t="shared" si="17"/>
        <v>SW</v>
      </c>
      <c r="N94" s="140" t="str">
        <f t="shared" si="18"/>
        <v>obj_0038b#0029</v>
      </c>
      <c r="O94" s="149" t="str">
        <f>IFERROR(_xll.qlRateHelperQuoteName(N94,Trigger),"--")</f>
        <v>EUR3MSW11Y_Shifted</v>
      </c>
      <c r="P94" s="142">
        <f>IFERROR(_xll.qlRateHelperQuoteValue($N94,Trigger),"--")</f>
        <v>7.3418704700000002E-3</v>
      </c>
      <c r="Q94" s="141" t="b">
        <v>1</v>
      </c>
      <c r="R94" s="141">
        <v>40</v>
      </c>
      <c r="S94" s="141">
        <v>1</v>
      </c>
      <c r="T94" s="143">
        <f>IFERROR(_xll.qlRateHelperEarliestDate(N94,Trigger),"--")</f>
        <v>42758</v>
      </c>
      <c r="U94" s="143">
        <f>IFERROR(_xll.qlRateHelperPillarDate(N94,Trigger),"--")</f>
        <v>46776</v>
      </c>
      <c r="W94" s="4" t="str">
        <f t="shared" si="16"/>
        <v/>
      </c>
      <c r="X94" s="4" t="e">
        <v>#N/A</v>
      </c>
      <c r="Y94" s="4" t="str">
        <f>IFERROR(_xll.qlRateHelperQuoteName(X94,Trigger),"")</f>
        <v/>
      </c>
      <c r="Z94" s="73" t="str">
        <f>IFERROR(_xll.qlRateHelperRate(X94,Trigger),"")</f>
        <v/>
      </c>
      <c r="AA94" s="105" t="str">
        <f>IF(ISERROR(_xll.qlSwapRateHelperSpread($X94)),IF(ISERROR(_xll.qlFuturesRateHelperConvexityAdjustment($X94)),"",_xll.qlFuturesRateHelperConvexityAdjustment($X94)),_xll.qlSwapRateHelperSpread($X94))</f>
        <v/>
      </c>
      <c r="AB94" s="5" t="str">
        <f>IFERROR(_xll.qlRateHelperEarliestDate(X94,Trigger),"")</f>
        <v/>
      </c>
      <c r="AC94" s="5" t="str">
        <f>IFERROR(_xll.qlRateHelperPillarDate(X94,Trigger),"")</f>
        <v/>
      </c>
      <c r="AD94" s="73" t="e">
        <v>#N/A</v>
      </c>
    </row>
    <row r="95" spans="1:30" x14ac:dyDescent="0.2">
      <c r="A95" s="62" t="s">
        <v>91</v>
      </c>
      <c r="B95" s="63" t="s">
        <v>54</v>
      </c>
      <c r="C95" s="64" t="s">
        <v>6</v>
      </c>
      <c r="D95" s="64" t="s">
        <v>8</v>
      </c>
      <c r="E95" s="64" t="s">
        <v>7</v>
      </c>
      <c r="F95" s="64" t="s">
        <v>132</v>
      </c>
      <c r="G95" s="64" t="str">
        <f t="shared" si="15"/>
        <v>Euribor3MMX#0037</v>
      </c>
      <c r="H95" s="62" t="str">
        <f>IF(ISBLANK(Quote!Y80),"",Quote!Y80)</f>
        <v>EUR3MSW6Y=#0037</v>
      </c>
      <c r="I95" s="62" t="str">
        <f>_xll.qlCompositeQuote(Currency&amp;"3M"&amp;A95&amp;B95&amp;"_Shifted",H95,BumpValue,"+",Permanent,Trigger,ObjectOverwrite)</f>
        <v>EUR3MSW6Y_Shifted#0033</v>
      </c>
      <c r="J95" s="128">
        <v>0</v>
      </c>
      <c r="K95" s="67" t="str">
        <f>_xll.qlSwapRateHelper2(,IF(Sensitivity,I95,H95),2,B95,Calendar,D95,E95,F95,G95,J95,C95,Discounting,PillarDate,,Permanent,Trigger,ObjectOverwrite)</f>
        <v>obj_0033c#0029</v>
      </c>
      <c r="M95" s="74" t="str">
        <f t="shared" si="17"/>
        <v>SW</v>
      </c>
      <c r="N95" s="140" t="str">
        <f t="shared" si="18"/>
        <v>obj_003d2#0029</v>
      </c>
      <c r="O95" s="149" t="str">
        <f>IFERROR(_xll.qlRateHelperQuoteName(N95,Trigger),"--")</f>
        <v>EUR3MSW12Y_Shifted</v>
      </c>
      <c r="P95" s="142">
        <f>IFERROR(_xll.qlRateHelperQuoteValue($N95,Trigger),"--")</f>
        <v>8.2900000000000005E-3</v>
      </c>
      <c r="Q95" s="141" t="b">
        <v>1</v>
      </c>
      <c r="R95" s="141">
        <v>40</v>
      </c>
      <c r="S95" s="141">
        <v>1</v>
      </c>
      <c r="T95" s="143">
        <f>IFERROR(_xll.qlRateHelperEarliestDate(N95,Trigger),"--")</f>
        <v>42758</v>
      </c>
      <c r="U95" s="143">
        <f>IFERROR(_xll.qlRateHelperPillarDate(N95,Trigger),"--")</f>
        <v>47141</v>
      </c>
      <c r="W95" s="4" t="str">
        <f t="shared" si="16"/>
        <v/>
      </c>
      <c r="X95" s="4" t="e">
        <v>#N/A</v>
      </c>
      <c r="Y95" s="4" t="str">
        <f>IFERROR(_xll.qlRateHelperQuoteName(X95,Trigger),"")</f>
        <v/>
      </c>
      <c r="Z95" s="73" t="str">
        <f>IFERROR(_xll.qlRateHelperRate(X95,Trigger),"")</f>
        <v/>
      </c>
      <c r="AA95" s="105" t="str">
        <f>IF(ISERROR(_xll.qlSwapRateHelperSpread($X95)),IF(ISERROR(_xll.qlFuturesRateHelperConvexityAdjustment($X95)),"",_xll.qlFuturesRateHelperConvexityAdjustment($X95)),_xll.qlSwapRateHelperSpread($X95))</f>
        <v/>
      </c>
      <c r="AB95" s="5" t="str">
        <f>IFERROR(_xll.qlRateHelperEarliestDate(X95,Trigger),"")</f>
        <v/>
      </c>
      <c r="AC95" s="5" t="str">
        <f>IFERROR(_xll.qlRateHelperPillarDate(X95,Trigger),"")</f>
        <v/>
      </c>
      <c r="AD95" s="73" t="e">
        <v>#N/A</v>
      </c>
    </row>
    <row r="96" spans="1:30" x14ac:dyDescent="0.2">
      <c r="A96" s="62" t="s">
        <v>91</v>
      </c>
      <c r="B96" s="63" t="s">
        <v>55</v>
      </c>
      <c r="C96" s="64" t="s">
        <v>6</v>
      </c>
      <c r="D96" s="64" t="s">
        <v>8</v>
      </c>
      <c r="E96" s="64" t="s">
        <v>7</v>
      </c>
      <c r="F96" s="64" t="s">
        <v>132</v>
      </c>
      <c r="G96" s="64" t="str">
        <f t="shared" si="15"/>
        <v>Euribor3MMX#0037</v>
      </c>
      <c r="H96" s="62" t="str">
        <f>IF(ISBLANK(Quote!Y81),"",Quote!Y81)</f>
        <v>EUR3MSW7Y=#0037</v>
      </c>
      <c r="I96" s="62" t="str">
        <f>_xll.qlCompositeQuote(Currency&amp;"3M"&amp;A96&amp;B96&amp;"_Shifted",H96,BumpValue,"+",Permanent,Trigger,ObjectOverwrite)</f>
        <v>EUR3MSW7Y_Shifted#0033</v>
      </c>
      <c r="J96" s="128">
        <v>0</v>
      </c>
      <c r="K96" s="67" t="str">
        <f>_xll.qlSwapRateHelper2(,IF(Sensitivity,I96,H96),2,B96,Calendar,D96,E96,F96,G96,J96,C96,Discounting,PillarDate,,Permanent,Trigger,ObjectOverwrite)</f>
        <v>obj_003c8#0029</v>
      </c>
      <c r="M96" s="74" t="str">
        <f t="shared" si="17"/>
        <v>SW</v>
      </c>
      <c r="N96" s="140" t="str">
        <f t="shared" si="18"/>
        <v>obj_0039a#0029</v>
      </c>
      <c r="O96" s="149" t="str">
        <f>IFERROR(_xll.qlRateHelperQuoteName(N96,Trigger),"--")</f>
        <v>EUR3MSW13Y_Shifted</v>
      </c>
      <c r="P96" s="142">
        <f>IFERROR(_xll.qlRateHelperQuoteValue($N96,Trigger),"--")</f>
        <v>9.1072183600000006E-3</v>
      </c>
      <c r="Q96" s="141" t="b">
        <v>1</v>
      </c>
      <c r="R96" s="141">
        <v>40</v>
      </c>
      <c r="S96" s="141">
        <v>1</v>
      </c>
      <c r="T96" s="143">
        <f>IFERROR(_xll.qlRateHelperEarliestDate(N96,Trigger),"--")</f>
        <v>42758</v>
      </c>
      <c r="U96" s="143">
        <f>IFERROR(_xll.qlRateHelperPillarDate(N96,Trigger),"--")</f>
        <v>47506</v>
      </c>
      <c r="W96" s="4" t="str">
        <f t="shared" si="16"/>
        <v/>
      </c>
      <c r="X96" s="4" t="e">
        <v>#N/A</v>
      </c>
      <c r="Y96" s="4" t="str">
        <f>IFERROR(_xll.qlRateHelperQuoteName(X96,Trigger),"")</f>
        <v/>
      </c>
      <c r="Z96" s="73" t="str">
        <f>IFERROR(_xll.qlRateHelperRate(X96,Trigger),"")</f>
        <v/>
      </c>
      <c r="AA96" s="105" t="str">
        <f>IF(ISERROR(_xll.qlSwapRateHelperSpread($X96)),IF(ISERROR(_xll.qlFuturesRateHelperConvexityAdjustment($X96)),"",_xll.qlFuturesRateHelperConvexityAdjustment($X96)),_xll.qlSwapRateHelperSpread($X96))</f>
        <v/>
      </c>
      <c r="AB96" s="5" t="str">
        <f>IFERROR(_xll.qlRateHelperEarliestDate(X96,Trigger),"")</f>
        <v/>
      </c>
      <c r="AC96" s="5" t="str">
        <f>IFERROR(_xll.qlRateHelperPillarDate(X96,Trigger),"")</f>
        <v/>
      </c>
      <c r="AD96" s="73" t="e">
        <v>#N/A</v>
      </c>
    </row>
    <row r="97" spans="1:30" x14ac:dyDescent="0.2">
      <c r="A97" s="62" t="s">
        <v>91</v>
      </c>
      <c r="B97" s="63" t="s">
        <v>56</v>
      </c>
      <c r="C97" s="64" t="s">
        <v>6</v>
      </c>
      <c r="D97" s="64" t="s">
        <v>8</v>
      </c>
      <c r="E97" s="64" t="s">
        <v>7</v>
      </c>
      <c r="F97" s="64" t="s">
        <v>132</v>
      </c>
      <c r="G97" s="64" t="str">
        <f t="shared" si="15"/>
        <v>Euribor3MMX#0037</v>
      </c>
      <c r="H97" s="62" t="str">
        <f>IF(ISBLANK(Quote!Y82),"",Quote!Y82)</f>
        <v>EUR3MSW8Y=#0037</v>
      </c>
      <c r="I97" s="62" t="str">
        <f>_xll.qlCompositeQuote(Currency&amp;"3M"&amp;A97&amp;B97&amp;"_Shifted",H97,BumpValue,"+",Permanent,Trigger,ObjectOverwrite)</f>
        <v>EUR3MSW8Y_Shifted#0035</v>
      </c>
      <c r="J97" s="128">
        <v>0</v>
      </c>
      <c r="K97" s="67" t="str">
        <f>_xll.qlSwapRateHelper2(,IF(Sensitivity,I97,H97),2,B97,Calendar,D97,E97,F97,G97,J97,C97,Discounting,PillarDate,,Permanent,Trigger,ObjectOverwrite)</f>
        <v>obj_00390#0029</v>
      </c>
      <c r="M97" s="74" t="str">
        <f t="shared" si="17"/>
        <v>SW</v>
      </c>
      <c r="N97" s="140" t="str">
        <f t="shared" si="18"/>
        <v>obj_003bd#0029</v>
      </c>
      <c r="O97" s="149" t="str">
        <f>IFERROR(_xll.qlRateHelperQuoteName(N97,Trigger),"--")</f>
        <v>EUR3MSW14Y_Shifted</v>
      </c>
      <c r="P97" s="142">
        <f>IFERROR(_xll.qlRateHelperQuoteValue($N97,Trigger),"--")</f>
        <v>9.8055147900000007E-3</v>
      </c>
      <c r="Q97" s="141" t="b">
        <v>1</v>
      </c>
      <c r="R97" s="141">
        <v>40</v>
      </c>
      <c r="S97" s="141">
        <v>1</v>
      </c>
      <c r="T97" s="143">
        <f>IFERROR(_xll.qlRateHelperEarliestDate(N97,Trigger),"--")</f>
        <v>42758</v>
      </c>
      <c r="U97" s="143">
        <f>IFERROR(_xll.qlRateHelperPillarDate(N97,Trigger),"--")</f>
        <v>47871</v>
      </c>
      <c r="W97" s="4" t="str">
        <f t="shared" si="16"/>
        <v/>
      </c>
      <c r="X97" s="4" t="e">
        <v>#N/A</v>
      </c>
      <c r="Y97" s="4" t="str">
        <f>IFERROR(_xll.qlRateHelperQuoteName(X97,Trigger),"")</f>
        <v/>
      </c>
      <c r="Z97" s="73" t="str">
        <f>IFERROR(_xll.qlRateHelperRate(X97,Trigger),"")</f>
        <v/>
      </c>
      <c r="AA97" s="105" t="str">
        <f>IF(ISERROR(_xll.qlSwapRateHelperSpread($X97)),IF(ISERROR(_xll.qlFuturesRateHelperConvexityAdjustment($X97)),"",_xll.qlFuturesRateHelperConvexityAdjustment($X97)),_xll.qlSwapRateHelperSpread($X97))</f>
        <v/>
      </c>
      <c r="AB97" s="5" t="str">
        <f>IFERROR(_xll.qlRateHelperEarliestDate(X97,Trigger),"")</f>
        <v/>
      </c>
      <c r="AC97" s="5" t="str">
        <f>IFERROR(_xll.qlRateHelperPillarDate(X97,Trigger),"")</f>
        <v/>
      </c>
      <c r="AD97" s="73" t="e">
        <v>#N/A</v>
      </c>
    </row>
    <row r="98" spans="1:30" x14ac:dyDescent="0.2">
      <c r="A98" s="62" t="s">
        <v>91</v>
      </c>
      <c r="B98" s="63" t="s">
        <v>57</v>
      </c>
      <c r="C98" s="64" t="s">
        <v>6</v>
      </c>
      <c r="D98" s="64" t="s">
        <v>8</v>
      </c>
      <c r="E98" s="64" t="s">
        <v>7</v>
      </c>
      <c r="F98" s="64" t="s">
        <v>132</v>
      </c>
      <c r="G98" s="64" t="str">
        <f t="shared" si="15"/>
        <v>Euribor3MMX#0037</v>
      </c>
      <c r="H98" s="62" t="str">
        <f>IF(ISBLANK(Quote!Y83),"",Quote!Y83)</f>
        <v>EUR3MSW9Y=#0037</v>
      </c>
      <c r="I98" s="62" t="str">
        <f>_xll.qlCompositeQuote(Currency&amp;"3M"&amp;A98&amp;B98&amp;"_Shifted",H98,BumpValue,"+",Permanent,Trigger,ObjectOverwrite)</f>
        <v>EUR3MSW9Y_Shifted#0033</v>
      </c>
      <c r="J98" s="128">
        <v>0</v>
      </c>
      <c r="K98" s="67" t="str">
        <f>_xll.qlSwapRateHelper2(,IF(Sensitivity,I98,H98),2,B98,Calendar,D98,E98,F98,G98,J98,C98,Discounting,PillarDate,,Permanent,Trigger,ObjectOverwrite)</f>
        <v>obj_003d8#0029</v>
      </c>
      <c r="M98" s="74" t="str">
        <f t="shared" si="17"/>
        <v>SW</v>
      </c>
      <c r="N98" s="140" t="str">
        <f t="shared" si="18"/>
        <v>obj_003ac#0029</v>
      </c>
      <c r="O98" s="149" t="str">
        <f>IFERROR(_xll.qlRateHelperQuoteName(N98,Trigger),"--")</f>
        <v>EUR3MSW15Y_Shifted</v>
      </c>
      <c r="P98" s="142">
        <f>IFERROR(_xll.qlRateHelperQuoteValue($N98,Trigger),"--")</f>
        <v>1.04E-2</v>
      </c>
      <c r="Q98" s="141" t="b">
        <v>1</v>
      </c>
      <c r="R98" s="141">
        <v>40</v>
      </c>
      <c r="S98" s="141">
        <v>1</v>
      </c>
      <c r="T98" s="143">
        <f>IFERROR(_xll.qlRateHelperEarliestDate(N98,Trigger),"--")</f>
        <v>42758</v>
      </c>
      <c r="U98" s="143">
        <f>IFERROR(_xll.qlRateHelperPillarDate(N98,Trigger),"--")</f>
        <v>48236</v>
      </c>
      <c r="W98" s="4" t="str">
        <f t="shared" si="16"/>
        <v/>
      </c>
      <c r="X98" s="4" t="e">
        <v>#N/A</v>
      </c>
      <c r="Y98" s="4" t="str">
        <f>IFERROR(_xll.qlRateHelperQuoteName(X98,Trigger),"")</f>
        <v/>
      </c>
      <c r="Z98" s="73" t="str">
        <f>IFERROR(_xll.qlRateHelperRate(X98,Trigger),"")</f>
        <v/>
      </c>
      <c r="AA98" s="105" t="str">
        <f>IF(ISERROR(_xll.qlSwapRateHelperSpread($X98)),IF(ISERROR(_xll.qlFuturesRateHelperConvexityAdjustment($X98)),"",_xll.qlFuturesRateHelperConvexityAdjustment($X98)),_xll.qlSwapRateHelperSpread($X98))</f>
        <v/>
      </c>
      <c r="AB98" s="5" t="str">
        <f>IFERROR(_xll.qlRateHelperEarliestDate(X98,Trigger),"")</f>
        <v/>
      </c>
      <c r="AC98" s="5" t="str">
        <f>IFERROR(_xll.qlRateHelperPillarDate(X98,Trigger),"")</f>
        <v/>
      </c>
      <c r="AD98" s="73" t="e">
        <v>#N/A</v>
      </c>
    </row>
    <row r="99" spans="1:30" x14ac:dyDescent="0.2">
      <c r="A99" s="62" t="s">
        <v>91</v>
      </c>
      <c r="B99" s="63" t="s">
        <v>58</v>
      </c>
      <c r="C99" s="64" t="s">
        <v>6</v>
      </c>
      <c r="D99" s="64" t="s">
        <v>8</v>
      </c>
      <c r="E99" s="64" t="s">
        <v>7</v>
      </c>
      <c r="F99" s="64" t="s">
        <v>132</v>
      </c>
      <c r="G99" s="64" t="str">
        <f t="shared" si="15"/>
        <v>Euribor3MMX#0037</v>
      </c>
      <c r="H99" s="62" t="str">
        <f>IF(ISBLANK(Quote!Y84),"",Quote!Y84)</f>
        <v>EUR3MSW10Y=#0037</v>
      </c>
      <c r="I99" s="62" t="str">
        <f>_xll.qlCompositeQuote(Currency&amp;"3M"&amp;A99&amp;B99&amp;"_Shifted",H99,BumpValue,"+",Permanent,Trigger,ObjectOverwrite)</f>
        <v>EUR3MSW10Y_Shifted#0035</v>
      </c>
      <c r="J99" s="128">
        <v>0</v>
      </c>
      <c r="K99" s="67" t="str">
        <f>_xll.qlSwapRateHelper2(,IF(Sensitivity,I99,H99),2,B99,Calendar,D99,E99,F99,G99,J99,C99,Discounting,PillarDate,,Permanent,Trigger,ObjectOverwrite)</f>
        <v>obj_00373#0029</v>
      </c>
      <c r="M99" s="74" t="str">
        <f t="shared" si="17"/>
        <v>SW</v>
      </c>
      <c r="N99" s="140" t="str">
        <f t="shared" si="18"/>
        <v>obj_00365#0029</v>
      </c>
      <c r="O99" s="149" t="str">
        <f>IFERROR(_xll.qlRateHelperQuoteName(N99,Trigger),"--")</f>
        <v>EUR3MSW16Y_Shifted</v>
      </c>
      <c r="P99" s="142">
        <f>IFERROR(_xll.qlRateHelperQuoteValue($N99,Trigger),"--")</f>
        <v>1.0908830999999999E-2</v>
      </c>
      <c r="Q99" s="141" t="b">
        <v>1</v>
      </c>
      <c r="R99" s="141">
        <v>40</v>
      </c>
      <c r="S99" s="141">
        <v>1</v>
      </c>
      <c r="T99" s="143">
        <f>IFERROR(_xll.qlRateHelperEarliestDate(N99,Trigger),"--")</f>
        <v>42758</v>
      </c>
      <c r="U99" s="143">
        <f>IFERROR(_xll.qlRateHelperPillarDate(N99,Trigger),"--")</f>
        <v>48603</v>
      </c>
      <c r="W99" s="4" t="str">
        <f t="shared" si="16"/>
        <v/>
      </c>
      <c r="X99" s="4" t="e">
        <v>#N/A</v>
      </c>
      <c r="Y99" s="4" t="str">
        <f>IFERROR(_xll.qlRateHelperQuoteName(X99,Trigger),"")</f>
        <v/>
      </c>
      <c r="Z99" s="73" t="str">
        <f>IFERROR(_xll.qlRateHelperRate(X99,Trigger),"")</f>
        <v/>
      </c>
      <c r="AA99" s="105" t="str">
        <f>IF(ISERROR(_xll.qlSwapRateHelperSpread($X99)),IF(ISERROR(_xll.qlFuturesRateHelperConvexityAdjustment($X99)),"",_xll.qlFuturesRateHelperConvexityAdjustment($X99)),_xll.qlSwapRateHelperSpread($X99))</f>
        <v/>
      </c>
      <c r="AB99" s="5" t="str">
        <f>IFERROR(_xll.qlRateHelperEarliestDate(X99,Trigger),"")</f>
        <v/>
      </c>
      <c r="AC99" s="5" t="str">
        <f>IFERROR(_xll.qlRateHelperPillarDate(X99,Trigger),"")</f>
        <v/>
      </c>
      <c r="AD99" s="73" t="e">
        <v>#N/A</v>
      </c>
    </row>
    <row r="100" spans="1:30" x14ac:dyDescent="0.2">
      <c r="A100" s="62" t="s">
        <v>91</v>
      </c>
      <c r="B100" s="63" t="s">
        <v>99</v>
      </c>
      <c r="C100" s="64" t="s">
        <v>6</v>
      </c>
      <c r="D100" s="64" t="s">
        <v>8</v>
      </c>
      <c r="E100" s="64" t="s">
        <v>7</v>
      </c>
      <c r="F100" s="64" t="s">
        <v>132</v>
      </c>
      <c r="G100" s="64" t="str">
        <f t="shared" si="15"/>
        <v>Euribor3MMX#0037</v>
      </c>
      <c r="H100" s="62" t="str">
        <f>IF(ISBLANK(Quote!Y85),"",Quote!Y85)</f>
        <v>EUR3MSW11Y=#0037</v>
      </c>
      <c r="I100" s="62" t="str">
        <f>_xll.qlCompositeQuote(Currency&amp;"3M"&amp;A100&amp;B100&amp;"_Shifted",H100,BumpValue,"+",Permanent,Trigger,ObjectOverwrite)</f>
        <v>EUR3MSW11Y_Shifted#0035</v>
      </c>
      <c r="J100" s="128">
        <v>0</v>
      </c>
      <c r="K100" s="67" t="str">
        <f>_xll.qlSwapRateHelper2(,IF(Sensitivity,I100,H100),2,B100,Calendar,D100,E100,F100,G100,J100,C100,Discounting,PillarDate,,Permanent,Trigger,ObjectOverwrite)</f>
        <v>obj_0038b#0029</v>
      </c>
      <c r="M100" s="74" t="str">
        <f t="shared" si="17"/>
        <v>SW</v>
      </c>
      <c r="N100" s="140" t="str">
        <f t="shared" si="18"/>
        <v>obj_0032e#0029</v>
      </c>
      <c r="O100" s="149" t="str">
        <f>IFERROR(_xll.qlRateHelperQuoteName(N100,Trigger),"--")</f>
        <v>EUR3MSW17Y_Shifted</v>
      </c>
      <c r="P100" s="142">
        <f>IFERROR(_xll.qlRateHelperQuoteValue($N100,Trigger),"--")</f>
        <v>1.1332775999999999E-2</v>
      </c>
      <c r="Q100" s="141" t="b">
        <v>1</v>
      </c>
      <c r="R100" s="141">
        <v>40</v>
      </c>
      <c r="S100" s="141">
        <v>1</v>
      </c>
      <c r="T100" s="143">
        <f>IFERROR(_xll.qlRateHelperEarliestDate(N100,Trigger),"--")</f>
        <v>42758</v>
      </c>
      <c r="U100" s="143">
        <f>IFERROR(_xll.qlRateHelperPillarDate(N100,Trigger),"--")</f>
        <v>48967</v>
      </c>
      <c r="W100" s="4" t="str">
        <f t="shared" si="16"/>
        <v/>
      </c>
      <c r="X100" s="4" t="e">
        <v>#N/A</v>
      </c>
      <c r="Y100" s="4" t="str">
        <f>IFERROR(_xll.qlRateHelperQuoteName(X100,Trigger),"")</f>
        <v/>
      </c>
      <c r="Z100" s="73" t="str">
        <f>IFERROR(_xll.qlRateHelperRate(X100,Trigger),"")</f>
        <v/>
      </c>
      <c r="AA100" s="105" t="str">
        <f>IF(ISERROR(_xll.qlSwapRateHelperSpread($X100)),IF(ISERROR(_xll.qlFuturesRateHelperConvexityAdjustment($X100)),"",_xll.qlFuturesRateHelperConvexityAdjustment($X100)),_xll.qlSwapRateHelperSpread($X100))</f>
        <v/>
      </c>
      <c r="AB100" s="5" t="str">
        <f>IFERROR(_xll.qlRateHelperEarliestDate(X100,Trigger),"")</f>
        <v/>
      </c>
      <c r="AC100" s="5" t="str">
        <f>IFERROR(_xll.qlRateHelperPillarDate(X100,Trigger),"")</f>
        <v/>
      </c>
      <c r="AD100" s="73" t="e">
        <v>#N/A</v>
      </c>
    </row>
    <row r="101" spans="1:30" x14ac:dyDescent="0.2">
      <c r="A101" s="62" t="s">
        <v>91</v>
      </c>
      <c r="B101" s="63" t="s">
        <v>59</v>
      </c>
      <c r="C101" s="64" t="s">
        <v>6</v>
      </c>
      <c r="D101" s="64" t="s">
        <v>8</v>
      </c>
      <c r="E101" s="64" t="s">
        <v>7</v>
      </c>
      <c r="F101" s="64" t="s">
        <v>132</v>
      </c>
      <c r="G101" s="64" t="str">
        <f t="shared" si="15"/>
        <v>Euribor3MMX#0037</v>
      </c>
      <c r="H101" s="62" t="str">
        <f>IF(ISBLANK(Quote!Y86),"",Quote!Y86)</f>
        <v>EUR3MSW12Y=#0037</v>
      </c>
      <c r="I101" s="62" t="str">
        <f>_xll.qlCompositeQuote(Currency&amp;"3M"&amp;A101&amp;B101&amp;"_Shifted",H101,BumpValue,"+",Permanent,Trigger,ObjectOverwrite)</f>
        <v>EUR3MSW12Y_Shifted#0035</v>
      </c>
      <c r="J101" s="128">
        <v>0</v>
      </c>
      <c r="K101" s="67" t="str">
        <f>_xll.qlSwapRateHelper2(,IF(Sensitivity,I101,H101),2,B101,Calendar,D101,E101,F101,G101,J101,C101,Discounting,PillarDate,,Permanent,Trigger,ObjectOverwrite)</f>
        <v>obj_003d2#0029</v>
      </c>
      <c r="M101" s="74" t="str">
        <f t="shared" si="17"/>
        <v>SW</v>
      </c>
      <c r="N101" s="140" t="str">
        <f t="shared" si="18"/>
        <v>obj_0038e#0029</v>
      </c>
      <c r="O101" s="149" t="str">
        <f>IFERROR(_xll.qlRateHelperQuoteName(N101,Trigger),"--")</f>
        <v>EUR3MSW18Y_Shifted</v>
      </c>
      <c r="P101" s="142">
        <f>IFERROR(_xll.qlRateHelperQuoteValue($N101,Trigger),"--")</f>
        <v>1.1688423979999999E-2</v>
      </c>
      <c r="Q101" s="141" t="b">
        <v>1</v>
      </c>
      <c r="R101" s="141">
        <v>40</v>
      </c>
      <c r="S101" s="141">
        <v>1</v>
      </c>
      <c r="T101" s="143">
        <f>IFERROR(_xll.qlRateHelperEarliestDate(N101,Trigger),"--")</f>
        <v>42758</v>
      </c>
      <c r="U101" s="143">
        <f>IFERROR(_xll.qlRateHelperPillarDate(N101,Trigger),"--")</f>
        <v>49332</v>
      </c>
      <c r="W101" s="4" t="str">
        <f t="shared" si="16"/>
        <v/>
      </c>
      <c r="X101" s="4" t="e">
        <v>#N/A</v>
      </c>
      <c r="Y101" s="4" t="str">
        <f>IFERROR(_xll.qlRateHelperQuoteName(X101,Trigger),"")</f>
        <v/>
      </c>
      <c r="Z101" s="73" t="str">
        <f>IFERROR(_xll.qlRateHelperRate(X101,Trigger),"")</f>
        <v/>
      </c>
      <c r="AA101" s="105" t="str">
        <f>IF(ISERROR(_xll.qlSwapRateHelperSpread($X101)),IF(ISERROR(_xll.qlFuturesRateHelperConvexityAdjustment($X101)),"",_xll.qlFuturesRateHelperConvexityAdjustment($X101)),_xll.qlSwapRateHelperSpread($X101))</f>
        <v/>
      </c>
      <c r="AB101" s="5" t="str">
        <f>IFERROR(_xll.qlRateHelperEarliestDate(X101,Trigger),"")</f>
        <v/>
      </c>
      <c r="AC101" s="5" t="str">
        <f>IFERROR(_xll.qlRateHelperPillarDate(X101,Trigger),"")</f>
        <v/>
      </c>
      <c r="AD101" s="73" t="e">
        <v>#N/A</v>
      </c>
    </row>
    <row r="102" spans="1:30" x14ac:dyDescent="0.2">
      <c r="A102" s="62" t="s">
        <v>91</v>
      </c>
      <c r="B102" s="63" t="s">
        <v>100</v>
      </c>
      <c r="C102" s="64" t="s">
        <v>6</v>
      </c>
      <c r="D102" s="64" t="s">
        <v>8</v>
      </c>
      <c r="E102" s="64" t="s">
        <v>7</v>
      </c>
      <c r="F102" s="64" t="s">
        <v>132</v>
      </c>
      <c r="G102" s="64" t="str">
        <f t="shared" si="15"/>
        <v>Euribor3MMX#0037</v>
      </c>
      <c r="H102" s="62" t="str">
        <f>IF(ISBLANK(Quote!Y87),"",Quote!Y87)</f>
        <v>EUR3MSW13Y=#0037</v>
      </c>
      <c r="I102" s="62" t="str">
        <f>_xll.qlCompositeQuote(Currency&amp;"3M"&amp;A102&amp;B102&amp;"_Shifted",H102,BumpValue,"+",Permanent,Trigger,ObjectOverwrite)</f>
        <v>EUR3MSW13Y_Shifted#0033</v>
      </c>
      <c r="J102" s="128">
        <v>0</v>
      </c>
      <c r="K102" s="67" t="str">
        <f>_xll.qlSwapRateHelper2(,IF(Sensitivity,I102,H102),2,B102,Calendar,D102,E102,F102,G102,J102,C102,Discounting,PillarDate,,Permanent,Trigger,ObjectOverwrite)</f>
        <v>obj_0039a#0029</v>
      </c>
      <c r="M102" s="74" t="str">
        <f t="shared" si="17"/>
        <v>SW</v>
      </c>
      <c r="N102" s="140" t="str">
        <f t="shared" si="18"/>
        <v>obj_0037b#0029</v>
      </c>
      <c r="O102" s="149" t="str">
        <f>IFERROR(_xll.qlRateHelperQuoteName(N102,Trigger),"--")</f>
        <v>EUR3MSW19Y_Shifted</v>
      </c>
      <c r="P102" s="142">
        <f>IFERROR(_xll.qlRateHelperQuoteValue($N102,Trigger),"--")</f>
        <v>1.198381406E-2</v>
      </c>
      <c r="Q102" s="141" t="b">
        <v>1</v>
      </c>
      <c r="R102" s="141">
        <v>40</v>
      </c>
      <c r="S102" s="141">
        <v>1</v>
      </c>
      <c r="T102" s="143">
        <f>IFERROR(_xll.qlRateHelperEarliestDate(N102,Trigger),"--")</f>
        <v>42758</v>
      </c>
      <c r="U102" s="143">
        <f>IFERROR(_xll.qlRateHelperPillarDate(N102,Trigger),"--")</f>
        <v>49697</v>
      </c>
      <c r="W102" s="4" t="str">
        <f t="shared" si="16"/>
        <v/>
      </c>
      <c r="X102" s="4" t="e">
        <v>#N/A</v>
      </c>
      <c r="Y102" s="4" t="str">
        <f>IFERROR(_xll.qlRateHelperQuoteName(X102,Trigger),"")</f>
        <v/>
      </c>
      <c r="Z102" s="73" t="str">
        <f>IFERROR(_xll.qlRateHelperRate(X102,Trigger),"")</f>
        <v/>
      </c>
      <c r="AA102" s="105" t="str">
        <f>IF(ISERROR(_xll.qlSwapRateHelperSpread($X102)),IF(ISERROR(_xll.qlFuturesRateHelperConvexityAdjustment($X102)),"",_xll.qlFuturesRateHelperConvexityAdjustment($X102)),_xll.qlSwapRateHelperSpread($X102))</f>
        <v/>
      </c>
      <c r="AB102" s="5" t="str">
        <f>IFERROR(_xll.qlRateHelperEarliestDate(X102,Trigger),"")</f>
        <v/>
      </c>
      <c r="AC102" s="5" t="str">
        <f>IFERROR(_xll.qlRateHelperPillarDate(X102,Trigger),"")</f>
        <v/>
      </c>
      <c r="AD102" s="73" t="e">
        <v>#N/A</v>
      </c>
    </row>
    <row r="103" spans="1:30" x14ac:dyDescent="0.2">
      <c r="A103" s="62" t="s">
        <v>91</v>
      </c>
      <c r="B103" s="63" t="s">
        <v>101</v>
      </c>
      <c r="C103" s="64" t="s">
        <v>6</v>
      </c>
      <c r="D103" s="64" t="s">
        <v>8</v>
      </c>
      <c r="E103" s="64" t="s">
        <v>7</v>
      </c>
      <c r="F103" s="64" t="s">
        <v>132</v>
      </c>
      <c r="G103" s="64" t="str">
        <f t="shared" si="15"/>
        <v>Euribor3MMX#0037</v>
      </c>
      <c r="H103" s="62" t="str">
        <f>IF(ISBLANK(Quote!Y88),"",Quote!Y88)</f>
        <v>EUR3MSW14Y=#0037</v>
      </c>
      <c r="I103" s="62" t="str">
        <f>_xll.qlCompositeQuote(Currency&amp;"3M"&amp;A103&amp;B103&amp;"_Shifted",H103,BumpValue,"+",Permanent,Trigger,ObjectOverwrite)</f>
        <v>EUR3MSW14Y_Shifted#0035</v>
      </c>
      <c r="J103" s="128">
        <v>0</v>
      </c>
      <c r="K103" s="67" t="str">
        <f>_xll.qlSwapRateHelper2(,IF(Sensitivity,I103,H103),2,B103,Calendar,D103,E103,F103,G103,J103,C103,Discounting,PillarDate,,Permanent,Trigger,ObjectOverwrite)</f>
        <v>obj_003bd#0029</v>
      </c>
      <c r="M103" s="74" t="str">
        <f t="shared" si="17"/>
        <v>SW</v>
      </c>
      <c r="N103" s="140" t="str">
        <f t="shared" si="18"/>
        <v>obj_003dd#0029</v>
      </c>
      <c r="O103" s="149" t="str">
        <f>IFERROR(_xll.qlRateHelperQuoteName(N103,Trigger),"--")</f>
        <v>EUR3MSW20Y_Shifted</v>
      </c>
      <c r="P103" s="142">
        <f>IFERROR(_xll.qlRateHelperQuoteValue($N103,Trigger),"--")</f>
        <v>1.2230000000000001E-2</v>
      </c>
      <c r="Q103" s="141" t="b">
        <v>1</v>
      </c>
      <c r="R103" s="141">
        <v>40</v>
      </c>
      <c r="S103" s="141">
        <v>1</v>
      </c>
      <c r="T103" s="143">
        <f>IFERROR(_xll.qlRateHelperEarliestDate(N103,Trigger),"--")</f>
        <v>42758</v>
      </c>
      <c r="U103" s="143">
        <f>IFERROR(_xll.qlRateHelperPillarDate(N103,Trigger),"--")</f>
        <v>50063</v>
      </c>
      <c r="W103" s="4" t="str">
        <f t="shared" si="16"/>
        <v/>
      </c>
      <c r="X103" s="4" t="e">
        <v>#N/A</v>
      </c>
      <c r="Y103" s="4" t="str">
        <f>IFERROR(_xll.qlRateHelperQuoteName(X103,Trigger),"")</f>
        <v/>
      </c>
      <c r="Z103" s="73" t="str">
        <f>IFERROR(_xll.qlRateHelperRate(X103,Trigger),"")</f>
        <v/>
      </c>
      <c r="AA103" s="105" t="str">
        <f>IF(ISERROR(_xll.qlSwapRateHelperSpread($X103)),IF(ISERROR(_xll.qlFuturesRateHelperConvexityAdjustment($X103)),"",_xll.qlFuturesRateHelperConvexityAdjustment($X103)),_xll.qlSwapRateHelperSpread($X103))</f>
        <v/>
      </c>
      <c r="AB103" s="5" t="str">
        <f>IFERROR(_xll.qlRateHelperEarliestDate(X103,Trigger),"")</f>
        <v/>
      </c>
      <c r="AC103" s="5" t="str">
        <f>IFERROR(_xll.qlRateHelperPillarDate(X103,Trigger),"")</f>
        <v/>
      </c>
      <c r="AD103" s="73" t="e">
        <v>#N/A</v>
      </c>
    </row>
    <row r="104" spans="1:30" x14ac:dyDescent="0.2">
      <c r="A104" s="62" t="s">
        <v>91</v>
      </c>
      <c r="B104" s="63" t="s">
        <v>60</v>
      </c>
      <c r="C104" s="64" t="s">
        <v>6</v>
      </c>
      <c r="D104" s="64" t="s">
        <v>8</v>
      </c>
      <c r="E104" s="64" t="s">
        <v>7</v>
      </c>
      <c r="F104" s="64" t="s">
        <v>132</v>
      </c>
      <c r="G104" s="64" t="str">
        <f t="shared" si="15"/>
        <v>Euribor3MMX#0037</v>
      </c>
      <c r="H104" s="62" t="str">
        <f>IF(ISBLANK(Quote!Y89),"",Quote!Y89)</f>
        <v>EUR3MSW15Y=#0037</v>
      </c>
      <c r="I104" s="62" t="str">
        <f>_xll.qlCompositeQuote(Currency&amp;"3M"&amp;A104&amp;B104&amp;"_Shifted",H104,BumpValue,"+",Permanent,Trigger,ObjectOverwrite)</f>
        <v>EUR3MSW15Y_Shifted#0033</v>
      </c>
      <c r="J104" s="128">
        <v>0</v>
      </c>
      <c r="K104" s="67" t="str">
        <f>_xll.qlSwapRateHelper2(,IF(Sensitivity,I104,H104),2,B104,Calendar,D104,E104,F104,G104,J104,C104,Discounting,PillarDate,,Permanent,Trigger,ObjectOverwrite)</f>
        <v>obj_003ac#0029</v>
      </c>
      <c r="M104" s="74" t="str">
        <f t="shared" si="17"/>
        <v>SW</v>
      </c>
      <c r="N104" s="140" t="str">
        <f t="shared" si="18"/>
        <v>obj_00380#0029</v>
      </c>
      <c r="O104" s="149" t="str">
        <f>IFERROR(_xll.qlRateHelperQuoteName(N104,Trigger),"--")</f>
        <v>EUR3MSW21Y_Shifted</v>
      </c>
      <c r="P104" s="142">
        <f>IFERROR(_xll.qlRateHelperQuoteValue($N104,Trigger),"--")</f>
        <v>1.243221838E-2</v>
      </c>
      <c r="Q104" s="141" t="b">
        <v>1</v>
      </c>
      <c r="R104" s="141">
        <v>40</v>
      </c>
      <c r="S104" s="141">
        <v>1</v>
      </c>
      <c r="T104" s="143">
        <f>IFERROR(_xll.qlRateHelperEarliestDate(N104,Trigger),"--")</f>
        <v>42758</v>
      </c>
      <c r="U104" s="143">
        <f>IFERROR(_xll.qlRateHelperPillarDate(N104,Trigger),"--")</f>
        <v>50430</v>
      </c>
      <c r="W104" s="4" t="str">
        <f t="shared" si="16"/>
        <v/>
      </c>
      <c r="X104" s="4" t="e">
        <v>#N/A</v>
      </c>
      <c r="Y104" s="4" t="str">
        <f>IFERROR(_xll.qlRateHelperQuoteName(X104,Trigger),"")</f>
        <v/>
      </c>
      <c r="Z104" s="73" t="str">
        <f>IFERROR(_xll.qlRateHelperRate(X104,Trigger),"")</f>
        <v/>
      </c>
      <c r="AA104" s="105" t="str">
        <f>IF(ISERROR(_xll.qlSwapRateHelperSpread($X104)),IF(ISERROR(_xll.qlFuturesRateHelperConvexityAdjustment($X104)),"",_xll.qlFuturesRateHelperConvexityAdjustment($X104)),_xll.qlSwapRateHelperSpread($X104))</f>
        <v/>
      </c>
      <c r="AB104" s="5" t="str">
        <f>IFERROR(_xll.qlRateHelperEarliestDate(X104,Trigger),"")</f>
        <v/>
      </c>
      <c r="AC104" s="5" t="str">
        <f>IFERROR(_xll.qlRateHelperPillarDate(X104,Trigger),"")</f>
        <v/>
      </c>
      <c r="AD104" s="73" t="e">
        <v>#N/A</v>
      </c>
    </row>
    <row r="105" spans="1:30" x14ac:dyDescent="0.2">
      <c r="A105" s="62" t="s">
        <v>91</v>
      </c>
      <c r="B105" s="63" t="s">
        <v>102</v>
      </c>
      <c r="C105" s="64" t="s">
        <v>6</v>
      </c>
      <c r="D105" s="64" t="s">
        <v>8</v>
      </c>
      <c r="E105" s="64" t="s">
        <v>7</v>
      </c>
      <c r="F105" s="64" t="s">
        <v>132</v>
      </c>
      <c r="G105" s="64" t="str">
        <f t="shared" si="15"/>
        <v>Euribor3MMX#0037</v>
      </c>
      <c r="H105" s="62" t="str">
        <f>IF(ISBLANK(Quote!Y90),"",Quote!Y90)</f>
        <v>EUR3MSW16Y=#0037</v>
      </c>
      <c r="I105" s="62" t="str">
        <f>_xll.qlCompositeQuote(Currency&amp;"3M"&amp;A105&amp;B105&amp;"_Shifted",H105,BumpValue,"+",Permanent,Trigger,ObjectOverwrite)</f>
        <v>EUR3MSW16Y_Shifted#0035</v>
      </c>
      <c r="J105" s="128">
        <v>0</v>
      </c>
      <c r="K105" s="67" t="str">
        <f>_xll.qlSwapRateHelper2(,IF(Sensitivity,I105,H105),2,B105,Calendar,D105,E105,F105,G105,J105,C105,Discounting,PillarDate,,Permanent,Trigger,ObjectOverwrite)</f>
        <v>obj_00365#0029</v>
      </c>
      <c r="M105" s="74" t="str">
        <f t="shared" si="17"/>
        <v>SW</v>
      </c>
      <c r="N105" s="140" t="str">
        <f t="shared" si="18"/>
        <v>obj_0036f#0029</v>
      </c>
      <c r="O105" s="149" t="str">
        <f>IFERROR(_xll.qlRateHelperQuoteName(N105,Trigger),"--")</f>
        <v>EUR3MSW22Y_Shifted</v>
      </c>
      <c r="P105" s="142">
        <f>IFERROR(_xll.qlRateHelperQuoteValue($N105,Trigger),"--")</f>
        <v>1.259738075E-2</v>
      </c>
      <c r="Q105" s="141" t="b">
        <v>1</v>
      </c>
      <c r="R105" s="141">
        <v>40</v>
      </c>
      <c r="S105" s="141">
        <v>1</v>
      </c>
      <c r="T105" s="143">
        <f>IFERROR(_xll.qlRateHelperEarliestDate(N105,Trigger),"--")</f>
        <v>42758</v>
      </c>
      <c r="U105" s="143">
        <f>IFERROR(_xll.qlRateHelperPillarDate(N105,Trigger),"--")</f>
        <v>50794</v>
      </c>
      <c r="W105" s="4" t="str">
        <f t="shared" si="16"/>
        <v/>
      </c>
      <c r="X105" s="4" t="e">
        <v>#N/A</v>
      </c>
      <c r="Y105" s="4" t="str">
        <f>IFERROR(_xll.qlRateHelperQuoteName(X105,Trigger),"")</f>
        <v/>
      </c>
      <c r="Z105" s="73" t="str">
        <f>IFERROR(_xll.qlRateHelperRate(X105,Trigger),"")</f>
        <v/>
      </c>
      <c r="AA105" s="105" t="str">
        <f>IF(ISERROR(_xll.qlSwapRateHelperSpread($X105)),IF(ISERROR(_xll.qlFuturesRateHelperConvexityAdjustment($X105)),"",_xll.qlFuturesRateHelperConvexityAdjustment($X105)),_xll.qlSwapRateHelperSpread($X105))</f>
        <v/>
      </c>
      <c r="AB105" s="5" t="str">
        <f>IFERROR(_xll.qlRateHelperEarliestDate(X105,Trigger),"")</f>
        <v/>
      </c>
      <c r="AC105" s="5" t="str">
        <f>IFERROR(_xll.qlRateHelperPillarDate(X105,Trigger),"")</f>
        <v/>
      </c>
      <c r="AD105" s="73" t="e">
        <v>#N/A</v>
      </c>
    </row>
    <row r="106" spans="1:30" x14ac:dyDescent="0.2">
      <c r="A106" s="62" t="s">
        <v>91</v>
      </c>
      <c r="B106" s="63" t="s">
        <v>103</v>
      </c>
      <c r="C106" s="64" t="s">
        <v>6</v>
      </c>
      <c r="D106" s="64" t="s">
        <v>8</v>
      </c>
      <c r="E106" s="64" t="s">
        <v>7</v>
      </c>
      <c r="F106" s="64" t="s">
        <v>132</v>
      </c>
      <c r="G106" s="64" t="str">
        <f t="shared" si="15"/>
        <v>Euribor3MMX#0037</v>
      </c>
      <c r="H106" s="62" t="str">
        <f>IF(ISBLANK(Quote!Y91),"",Quote!Y91)</f>
        <v>EUR3MSW17Y=#0037</v>
      </c>
      <c r="I106" s="62" t="str">
        <f>_xll.qlCompositeQuote(Currency&amp;"3M"&amp;A106&amp;B106&amp;"_Shifted",H106,BumpValue,"+",Permanent,Trigger,ObjectOverwrite)</f>
        <v>EUR3MSW17Y_Shifted#0033</v>
      </c>
      <c r="J106" s="128">
        <v>0</v>
      </c>
      <c r="K106" s="67" t="str">
        <f>_xll.qlSwapRateHelper2(,IF(Sensitivity,I106,H106),2,B106,Calendar,D106,E106,F106,G106,J106,C106,Discounting,PillarDate,,Permanent,Trigger,ObjectOverwrite)</f>
        <v>obj_0032e#0029</v>
      </c>
      <c r="M106" s="74" t="str">
        <f t="shared" si="17"/>
        <v>SW</v>
      </c>
      <c r="N106" s="140" t="str">
        <f t="shared" si="18"/>
        <v>obj_003b6#0029</v>
      </c>
      <c r="O106" s="149" t="str">
        <f>IFERROR(_xll.qlRateHelperQuoteName(N106,Trigger),"--")</f>
        <v>EUR3MSW23Y_Shifted</v>
      </c>
      <c r="P106" s="142">
        <f>IFERROR(_xll.qlRateHelperQuoteValue($N106,Trigger),"--")</f>
        <v>1.273403583E-2</v>
      </c>
      <c r="Q106" s="141" t="b">
        <v>1</v>
      </c>
      <c r="R106" s="141">
        <v>40</v>
      </c>
      <c r="S106" s="141">
        <v>1</v>
      </c>
      <c r="T106" s="143">
        <f>IFERROR(_xll.qlRateHelperEarliestDate(N106,Trigger),"--")</f>
        <v>42758</v>
      </c>
      <c r="U106" s="143">
        <f>IFERROR(_xll.qlRateHelperPillarDate(N106,Trigger),"--")</f>
        <v>51158</v>
      </c>
      <c r="W106" s="4" t="str">
        <f t="shared" si="16"/>
        <v/>
      </c>
      <c r="X106" s="4" t="e">
        <v>#N/A</v>
      </c>
      <c r="Y106" s="4" t="str">
        <f>IFERROR(_xll.qlRateHelperQuoteName(X106,Trigger),"")</f>
        <v/>
      </c>
      <c r="Z106" s="73" t="str">
        <f>IFERROR(_xll.qlRateHelperRate(X106,Trigger),"")</f>
        <v/>
      </c>
      <c r="AA106" s="105" t="str">
        <f>IF(ISERROR(_xll.qlSwapRateHelperSpread($X106)),IF(ISERROR(_xll.qlFuturesRateHelperConvexityAdjustment($X106)),"",_xll.qlFuturesRateHelperConvexityAdjustment($X106)),_xll.qlSwapRateHelperSpread($X106))</f>
        <v/>
      </c>
      <c r="AB106" s="5" t="str">
        <f>IFERROR(_xll.qlRateHelperEarliestDate(X106,Trigger),"")</f>
        <v/>
      </c>
      <c r="AC106" s="5" t="str">
        <f>IFERROR(_xll.qlRateHelperPillarDate(X106,Trigger),"")</f>
        <v/>
      </c>
      <c r="AD106" s="73" t="e">
        <v>#N/A</v>
      </c>
    </row>
    <row r="107" spans="1:30" x14ac:dyDescent="0.2">
      <c r="A107" s="62" t="s">
        <v>91</v>
      </c>
      <c r="B107" s="63" t="s">
        <v>104</v>
      </c>
      <c r="C107" s="64" t="s">
        <v>6</v>
      </c>
      <c r="D107" s="64" t="s">
        <v>8</v>
      </c>
      <c r="E107" s="64" t="s">
        <v>7</v>
      </c>
      <c r="F107" s="64" t="s">
        <v>132</v>
      </c>
      <c r="G107" s="64" t="str">
        <f t="shared" si="15"/>
        <v>Euribor3MMX#0037</v>
      </c>
      <c r="H107" s="62" t="str">
        <f>IF(ISBLANK(Quote!Y92),"",Quote!Y92)</f>
        <v>EUR3MSW18Y=#0037</v>
      </c>
      <c r="I107" s="62" t="str">
        <f>_xll.qlCompositeQuote(Currency&amp;"3M"&amp;A107&amp;B107&amp;"_Shifted",H107,BumpValue,"+",Permanent,Trigger,ObjectOverwrite)</f>
        <v>EUR3MSW18Y_Shifted#0034</v>
      </c>
      <c r="J107" s="128">
        <v>0</v>
      </c>
      <c r="K107" s="67" t="str">
        <f>_xll.qlSwapRateHelper2(,IF(Sensitivity,I107,H107),2,B107,Calendar,D107,E107,F107,G107,J107,C107,Discounting,PillarDate,,Permanent,Trigger,ObjectOverwrite)</f>
        <v>obj_0038e#0029</v>
      </c>
      <c r="M107" s="74" t="str">
        <f t="shared" si="17"/>
        <v>SW</v>
      </c>
      <c r="N107" s="140" t="str">
        <f t="shared" si="18"/>
        <v>obj_00351#0029</v>
      </c>
      <c r="O107" s="149" t="str">
        <f>IFERROR(_xll.qlRateHelperQuoteName(N107,Trigger),"--")</f>
        <v>EUR3MSW24Y_Shifted</v>
      </c>
      <c r="P107" s="142">
        <f>IFERROR(_xll.qlRateHelperQuoteValue($N107,Trigger),"--")</f>
        <v>1.2850570009999999E-2</v>
      </c>
      <c r="Q107" s="141" t="b">
        <v>1</v>
      </c>
      <c r="R107" s="141">
        <v>40</v>
      </c>
      <c r="S107" s="141">
        <v>1</v>
      </c>
      <c r="T107" s="143">
        <f>IFERROR(_xll.qlRateHelperEarliestDate(N107,Trigger),"--")</f>
        <v>42758</v>
      </c>
      <c r="U107" s="143">
        <f>IFERROR(_xll.qlRateHelperPillarDate(N107,Trigger),"--")</f>
        <v>51524</v>
      </c>
      <c r="W107" s="4" t="str">
        <f t="shared" si="16"/>
        <v/>
      </c>
      <c r="X107" s="4" t="e">
        <v>#N/A</v>
      </c>
      <c r="Y107" s="4" t="str">
        <f>IFERROR(_xll.qlRateHelperQuoteName(X107,Trigger),"")</f>
        <v/>
      </c>
      <c r="Z107" s="73" t="str">
        <f>IFERROR(_xll.qlRateHelperRate(X107,Trigger),"")</f>
        <v/>
      </c>
      <c r="AA107" s="105" t="str">
        <f>IF(ISERROR(_xll.qlSwapRateHelperSpread($X107)),IF(ISERROR(_xll.qlFuturesRateHelperConvexityAdjustment($X107)),"",_xll.qlFuturesRateHelperConvexityAdjustment($X107)),_xll.qlSwapRateHelperSpread($X107))</f>
        <v/>
      </c>
      <c r="AB107" s="5" t="str">
        <f>IFERROR(_xll.qlRateHelperEarliestDate(X107,Trigger),"")</f>
        <v/>
      </c>
      <c r="AC107" s="5" t="str">
        <f>IFERROR(_xll.qlRateHelperPillarDate(X107,Trigger),"")</f>
        <v/>
      </c>
      <c r="AD107" s="73" t="e">
        <v>#N/A</v>
      </c>
    </row>
    <row r="108" spans="1:30" x14ac:dyDescent="0.2">
      <c r="A108" s="62" t="s">
        <v>91</v>
      </c>
      <c r="B108" s="63" t="s">
        <v>105</v>
      </c>
      <c r="C108" s="64" t="s">
        <v>6</v>
      </c>
      <c r="D108" s="64" t="s">
        <v>8</v>
      </c>
      <c r="E108" s="64" t="s">
        <v>7</v>
      </c>
      <c r="F108" s="64" t="s">
        <v>132</v>
      </c>
      <c r="G108" s="64" t="str">
        <f t="shared" si="15"/>
        <v>Euribor3MMX#0037</v>
      </c>
      <c r="H108" s="62" t="str">
        <f>IF(ISBLANK(Quote!Y93),"",Quote!Y93)</f>
        <v>EUR3MSW19Y=#0037</v>
      </c>
      <c r="I108" s="62" t="str">
        <f>_xll.qlCompositeQuote(Currency&amp;"3M"&amp;A108&amp;B108&amp;"_Shifted",H108,BumpValue,"+",Permanent,Trigger,ObjectOverwrite)</f>
        <v>EUR3MSW19Y_Shifted#0032</v>
      </c>
      <c r="J108" s="128">
        <v>0</v>
      </c>
      <c r="K108" s="67" t="str">
        <f>_xll.qlSwapRateHelper2(,IF(Sensitivity,I108,H108),2,B108,Calendar,D108,E108,F108,G108,J108,C108,Discounting,PillarDate,,Permanent,Trigger,ObjectOverwrite)</f>
        <v>obj_0037b#0029</v>
      </c>
      <c r="M108" s="74" t="str">
        <f t="shared" si="17"/>
        <v>SW</v>
      </c>
      <c r="N108" s="140" t="str">
        <f t="shared" si="18"/>
        <v>obj_00337#0029</v>
      </c>
      <c r="O108" s="149" t="str">
        <f>IFERROR(_xll.qlRateHelperQuoteName(N108,Trigger),"--")</f>
        <v>EUR3MSW25Y_Shifted</v>
      </c>
      <c r="P108" s="142">
        <f>IFERROR(_xll.qlRateHelperQuoteValue($N108,Trigger),"--")</f>
        <v>1.295E-2</v>
      </c>
      <c r="Q108" s="141" t="b">
        <v>1</v>
      </c>
      <c r="R108" s="141">
        <v>40</v>
      </c>
      <c r="S108" s="141">
        <v>1</v>
      </c>
      <c r="T108" s="143">
        <f>IFERROR(_xll.qlRateHelperEarliestDate(N108,Trigger),"--")</f>
        <v>42758</v>
      </c>
      <c r="U108" s="143">
        <f>IFERROR(_xll.qlRateHelperPillarDate(N108,Trigger),"--")</f>
        <v>51889</v>
      </c>
      <c r="W108" s="4" t="str">
        <f t="shared" si="16"/>
        <v/>
      </c>
      <c r="X108" s="4" t="e">
        <v>#N/A</v>
      </c>
      <c r="Y108" s="4" t="str">
        <f>IFERROR(_xll.qlRateHelperQuoteName(X108,Trigger),"")</f>
        <v/>
      </c>
      <c r="Z108" s="73" t="str">
        <f>IFERROR(_xll.qlRateHelperRate(X108,Trigger),"")</f>
        <v/>
      </c>
      <c r="AA108" s="105" t="str">
        <f>IF(ISERROR(_xll.qlSwapRateHelperSpread($X108)),IF(ISERROR(_xll.qlFuturesRateHelperConvexityAdjustment($X108)),"",_xll.qlFuturesRateHelperConvexityAdjustment($X108)),_xll.qlSwapRateHelperSpread($X108))</f>
        <v/>
      </c>
      <c r="AB108" s="5" t="str">
        <f>IFERROR(_xll.qlRateHelperEarliestDate(X108,Trigger),"")</f>
        <v/>
      </c>
      <c r="AC108" s="5" t="str">
        <f>IFERROR(_xll.qlRateHelperPillarDate(X108,Trigger),"")</f>
        <v/>
      </c>
      <c r="AD108" s="73" t="e">
        <v>#N/A</v>
      </c>
    </row>
    <row r="109" spans="1:30" x14ac:dyDescent="0.2">
      <c r="A109" s="62" t="s">
        <v>91</v>
      </c>
      <c r="B109" s="63" t="s">
        <v>61</v>
      </c>
      <c r="C109" s="64" t="s">
        <v>6</v>
      </c>
      <c r="D109" s="64" t="s">
        <v>8</v>
      </c>
      <c r="E109" s="64" t="s">
        <v>7</v>
      </c>
      <c r="F109" s="64" t="s">
        <v>132</v>
      </c>
      <c r="G109" s="64" t="str">
        <f t="shared" si="15"/>
        <v>Euribor3MMX#0037</v>
      </c>
      <c r="H109" s="62" t="str">
        <f>IF(ISBLANK(Quote!Y94),"",Quote!Y94)</f>
        <v>EUR3MSW20Y=#0037</v>
      </c>
      <c r="I109" s="62" t="str">
        <f>_xll.qlCompositeQuote(Currency&amp;"3M"&amp;A109&amp;B109&amp;"_Shifted",H109,BumpValue,"+",Permanent,Trigger,ObjectOverwrite)</f>
        <v>EUR3MSW20Y_Shifted#0033</v>
      </c>
      <c r="J109" s="128">
        <v>0</v>
      </c>
      <c r="K109" s="67" t="str">
        <f>_xll.qlSwapRateHelper2(,IF(Sensitivity,I109,H109),2,B109,Calendar,D109,E109,F109,G109,J109,C109,Discounting,PillarDate,,Permanent,Trigger,ObjectOverwrite)</f>
        <v>obj_003dd#0029</v>
      </c>
      <c r="M109" s="74" t="str">
        <f t="shared" si="17"/>
        <v>SW</v>
      </c>
      <c r="N109" s="140" t="str">
        <f t="shared" si="18"/>
        <v>obj_00388#0029</v>
      </c>
      <c r="O109" s="149" t="str">
        <f>IFERROR(_xll.qlRateHelperQuoteName(N109,Trigger),"--")</f>
        <v>EUR3MSW26Y_Shifted</v>
      </c>
      <c r="P109" s="142">
        <f>IFERROR(_xll.qlRateHelperQuoteValue($N109,Trigger),"--")</f>
        <v>1.3039355130000001E-2</v>
      </c>
      <c r="Q109" s="141" t="b">
        <v>1</v>
      </c>
      <c r="R109" s="141">
        <v>40</v>
      </c>
      <c r="S109" s="141">
        <v>1</v>
      </c>
      <c r="T109" s="143">
        <f>IFERROR(_xll.qlRateHelperEarliestDate(N109,Trigger),"--")</f>
        <v>42758</v>
      </c>
      <c r="U109" s="143">
        <f>IFERROR(_xll.qlRateHelperPillarDate(N109,Trigger),"--")</f>
        <v>52254</v>
      </c>
      <c r="W109" s="4" t="str">
        <f t="shared" si="16"/>
        <v/>
      </c>
      <c r="X109" s="4" t="e">
        <v>#N/A</v>
      </c>
      <c r="Y109" s="4" t="str">
        <f>IFERROR(_xll.qlRateHelperQuoteName(X109,Trigger),"")</f>
        <v/>
      </c>
      <c r="Z109" s="73" t="str">
        <f>IFERROR(_xll.qlRateHelperRate(X109,Trigger),"")</f>
        <v/>
      </c>
      <c r="AA109" s="105" t="str">
        <f>IF(ISERROR(_xll.qlSwapRateHelperSpread($X109)),IF(ISERROR(_xll.qlFuturesRateHelperConvexityAdjustment($X109)),"",_xll.qlFuturesRateHelperConvexityAdjustment($X109)),_xll.qlSwapRateHelperSpread($X109))</f>
        <v/>
      </c>
      <c r="AB109" s="5" t="str">
        <f>IFERROR(_xll.qlRateHelperEarliestDate(X109,Trigger),"")</f>
        <v/>
      </c>
      <c r="AC109" s="5" t="str">
        <f>IFERROR(_xll.qlRateHelperPillarDate(X109,Trigger),"")</f>
        <v/>
      </c>
      <c r="AD109" s="73" t="e">
        <v>#N/A</v>
      </c>
    </row>
    <row r="110" spans="1:30" x14ac:dyDescent="0.2">
      <c r="A110" s="62" t="s">
        <v>91</v>
      </c>
      <c r="B110" s="63" t="s">
        <v>106</v>
      </c>
      <c r="C110" s="64" t="s">
        <v>6</v>
      </c>
      <c r="D110" s="64" t="s">
        <v>8</v>
      </c>
      <c r="E110" s="64" t="s">
        <v>7</v>
      </c>
      <c r="F110" s="64" t="s">
        <v>132</v>
      </c>
      <c r="G110" s="64" t="str">
        <f t="shared" si="15"/>
        <v>Euribor3MMX#0037</v>
      </c>
      <c r="H110" s="62" t="str">
        <f>IF(ISBLANK(Quote!Y95),"",Quote!Y95)</f>
        <v>EUR3MSW21Y=#0037</v>
      </c>
      <c r="I110" s="62" t="str">
        <f>_xll.qlCompositeQuote(Currency&amp;"3M"&amp;A110&amp;B110&amp;"_Shifted",H110,BumpValue,"+",Permanent,Trigger,ObjectOverwrite)</f>
        <v>EUR3MSW21Y_Shifted#0033</v>
      </c>
      <c r="J110" s="128">
        <v>0</v>
      </c>
      <c r="K110" s="67" t="str">
        <f>_xll.qlSwapRateHelper2(,IF(Sensitivity,I110,H110),2,B110,Calendar,D110,E110,F110,G110,J110,C110,Discounting,PillarDate,,Permanent,Trigger,ObjectOverwrite)</f>
        <v>obj_00380#0029</v>
      </c>
      <c r="M110" s="74" t="str">
        <f t="shared" si="17"/>
        <v>SW</v>
      </c>
      <c r="N110" s="140" t="str">
        <f t="shared" si="18"/>
        <v>obj_00338#0029</v>
      </c>
      <c r="O110" s="149" t="str">
        <f>IFERROR(_xll.qlRateHelperQuoteName(N110,Trigger),"--")</f>
        <v>EUR3MSW27Y_Shifted</v>
      </c>
      <c r="P110" s="142">
        <f>IFERROR(_xll.qlRateHelperQuoteValue($N110,Trigger),"--")</f>
        <v>1.312066645E-2</v>
      </c>
      <c r="Q110" s="141" t="b">
        <v>1</v>
      </c>
      <c r="R110" s="141">
        <v>40</v>
      </c>
      <c r="S110" s="141">
        <v>1</v>
      </c>
      <c r="T110" s="143">
        <f>IFERROR(_xll.qlRateHelperEarliestDate(N110,Trigger),"--")</f>
        <v>42758</v>
      </c>
      <c r="U110" s="143">
        <f>IFERROR(_xll.qlRateHelperPillarDate(N110,Trigger),"--")</f>
        <v>52621</v>
      </c>
      <c r="W110" s="4" t="str">
        <f t="shared" si="16"/>
        <v/>
      </c>
      <c r="X110" s="4" t="e">
        <v>#N/A</v>
      </c>
      <c r="Y110" s="4" t="str">
        <f>IFERROR(_xll.qlRateHelperQuoteName(X110,Trigger),"")</f>
        <v/>
      </c>
      <c r="Z110" s="73" t="str">
        <f>IFERROR(_xll.qlRateHelperRate(X110,Trigger),"")</f>
        <v/>
      </c>
      <c r="AA110" s="105" t="str">
        <f>IF(ISERROR(_xll.qlSwapRateHelperSpread($X110)),IF(ISERROR(_xll.qlFuturesRateHelperConvexityAdjustment($X110)),"",_xll.qlFuturesRateHelperConvexityAdjustment($X110)),_xll.qlSwapRateHelperSpread($X110))</f>
        <v/>
      </c>
      <c r="AB110" s="5" t="str">
        <f>IFERROR(_xll.qlRateHelperEarliestDate(X110,Trigger),"")</f>
        <v/>
      </c>
      <c r="AC110" s="5" t="str">
        <f>IFERROR(_xll.qlRateHelperPillarDate(X110,Trigger),"")</f>
        <v/>
      </c>
      <c r="AD110" s="73" t="e">
        <v>#N/A</v>
      </c>
    </row>
    <row r="111" spans="1:30" x14ac:dyDescent="0.2">
      <c r="A111" s="62" t="s">
        <v>91</v>
      </c>
      <c r="B111" s="63" t="s">
        <v>107</v>
      </c>
      <c r="C111" s="64" t="s">
        <v>6</v>
      </c>
      <c r="D111" s="64" t="s">
        <v>8</v>
      </c>
      <c r="E111" s="64" t="s">
        <v>7</v>
      </c>
      <c r="F111" s="64" t="s">
        <v>132</v>
      </c>
      <c r="G111" s="64" t="str">
        <f t="shared" si="15"/>
        <v>Euribor3MMX#0037</v>
      </c>
      <c r="H111" s="62" t="str">
        <f>IF(ISBLANK(Quote!Y96),"",Quote!Y96)</f>
        <v>EUR3MSW22Y=#0037</v>
      </c>
      <c r="I111" s="62" t="str">
        <f>_xll.qlCompositeQuote(Currency&amp;"3M"&amp;A111&amp;B111&amp;"_Shifted",H111,BumpValue,"+",Permanent,Trigger,ObjectOverwrite)</f>
        <v>EUR3MSW22Y_Shifted#0036</v>
      </c>
      <c r="J111" s="128">
        <v>0</v>
      </c>
      <c r="K111" s="67" t="str">
        <f>_xll.qlSwapRateHelper2(,IF(Sensitivity,I111,H111),2,B111,Calendar,D111,E111,F111,G111,J111,C111,Discounting,PillarDate,,Permanent,Trigger,ObjectOverwrite)</f>
        <v>obj_0036f#0029</v>
      </c>
      <c r="M111" s="74" t="str">
        <f t="shared" si="17"/>
        <v>SW</v>
      </c>
      <c r="N111" s="140" t="str">
        <f t="shared" si="18"/>
        <v>obj_00356#0029</v>
      </c>
      <c r="O111" s="149" t="str">
        <f>IFERROR(_xll.qlRateHelperQuoteName(N111,Trigger),"--")</f>
        <v>EUR3MSW28Y_Shifted</v>
      </c>
      <c r="P111" s="142">
        <f>IFERROR(_xll.qlRateHelperQuoteValue($N111,Trigger),"--")</f>
        <v>1.3194606660000002E-2</v>
      </c>
      <c r="Q111" s="141" t="b">
        <v>1</v>
      </c>
      <c r="R111" s="141">
        <v>40</v>
      </c>
      <c r="S111" s="141">
        <v>1</v>
      </c>
      <c r="T111" s="143">
        <f>IFERROR(_xll.qlRateHelperEarliestDate(N111,Trigger),"--")</f>
        <v>42758</v>
      </c>
      <c r="U111" s="143">
        <f>IFERROR(_xll.qlRateHelperPillarDate(N111,Trigger),"--")</f>
        <v>52985</v>
      </c>
      <c r="W111" s="4" t="str">
        <f t="shared" si="16"/>
        <v/>
      </c>
      <c r="X111" s="4" t="e">
        <v>#N/A</v>
      </c>
      <c r="Y111" s="4" t="str">
        <f>IFERROR(_xll.qlRateHelperQuoteName(X111,Trigger),"")</f>
        <v/>
      </c>
      <c r="Z111" s="73" t="str">
        <f>IFERROR(_xll.qlRateHelperRate(X111,Trigger),"")</f>
        <v/>
      </c>
      <c r="AA111" s="105" t="str">
        <f>IF(ISERROR(_xll.qlSwapRateHelperSpread($X111)),IF(ISERROR(_xll.qlFuturesRateHelperConvexityAdjustment($X111)),"",_xll.qlFuturesRateHelperConvexityAdjustment($X111)),_xll.qlSwapRateHelperSpread($X111))</f>
        <v/>
      </c>
      <c r="AB111" s="5" t="str">
        <f>IFERROR(_xll.qlRateHelperEarliestDate(X111,Trigger),"")</f>
        <v/>
      </c>
      <c r="AC111" s="5" t="str">
        <f>IFERROR(_xll.qlRateHelperPillarDate(X111,Trigger),"")</f>
        <v/>
      </c>
      <c r="AD111" s="73" t="e">
        <v>#N/A</v>
      </c>
    </row>
    <row r="112" spans="1:30" x14ac:dyDescent="0.2">
      <c r="A112" s="62" t="s">
        <v>91</v>
      </c>
      <c r="B112" s="63" t="s">
        <v>108</v>
      </c>
      <c r="C112" s="64" t="s">
        <v>6</v>
      </c>
      <c r="D112" s="64" t="s">
        <v>8</v>
      </c>
      <c r="E112" s="64" t="s">
        <v>7</v>
      </c>
      <c r="F112" s="64" t="s">
        <v>132</v>
      </c>
      <c r="G112" s="64" t="str">
        <f t="shared" si="15"/>
        <v>Euribor3MMX#0037</v>
      </c>
      <c r="H112" s="62" t="str">
        <f>IF(ISBLANK(Quote!Y97),"",Quote!Y97)</f>
        <v>EUR3MSW23Y=#0037</v>
      </c>
      <c r="I112" s="62" t="str">
        <f>_xll.qlCompositeQuote(Currency&amp;"3M"&amp;A112&amp;B112&amp;"_Shifted",H112,BumpValue,"+",Permanent,Trigger,ObjectOverwrite)</f>
        <v>EUR3MSW23Y_Shifted#0035</v>
      </c>
      <c r="J112" s="128">
        <v>0</v>
      </c>
      <c r="K112" s="67" t="str">
        <f>_xll.qlSwapRateHelper2(,IF(Sensitivity,I112,H112),2,B112,Calendar,D112,E112,F112,G112,J112,C112,Discounting,PillarDate,,Permanent,Trigger,ObjectOverwrite)</f>
        <v>obj_003b6#0029</v>
      </c>
      <c r="M112" s="74" t="str">
        <f t="shared" si="17"/>
        <v>SW</v>
      </c>
      <c r="N112" s="140" t="str">
        <f t="shared" si="18"/>
        <v>obj_0034d#0029</v>
      </c>
      <c r="O112" s="149" t="str">
        <f>IFERROR(_xll.qlRateHelperQuoteName(N112,Trigger),"--")</f>
        <v>EUR3MSW29Y_Shifted</v>
      </c>
      <c r="P112" s="142">
        <f>IFERROR(_xll.qlRateHelperQuoteValue($N112,Trigger),"--")</f>
        <v>1.32605511E-2</v>
      </c>
      <c r="Q112" s="141" t="b">
        <v>1</v>
      </c>
      <c r="R112" s="141">
        <v>40</v>
      </c>
      <c r="S112" s="141">
        <v>1</v>
      </c>
      <c r="T112" s="143">
        <f>IFERROR(_xll.qlRateHelperEarliestDate(N112,Trigger),"--")</f>
        <v>42758</v>
      </c>
      <c r="U112" s="143">
        <f>IFERROR(_xll.qlRateHelperPillarDate(N112,Trigger),"--")</f>
        <v>53350</v>
      </c>
      <c r="W112" s="4" t="str">
        <f t="shared" si="16"/>
        <v/>
      </c>
      <c r="X112" s="4" t="e">
        <v>#N/A</v>
      </c>
      <c r="Y112" s="4" t="str">
        <f>IFERROR(_xll.qlRateHelperQuoteName(X112,Trigger),"")</f>
        <v/>
      </c>
      <c r="Z112" s="73" t="str">
        <f>IFERROR(_xll.qlRateHelperRate(X112,Trigger),"")</f>
        <v/>
      </c>
      <c r="AA112" s="105" t="str">
        <f>IF(ISERROR(_xll.qlSwapRateHelperSpread($X112)),IF(ISERROR(_xll.qlFuturesRateHelperConvexityAdjustment($X112)),"",_xll.qlFuturesRateHelperConvexityAdjustment($X112)),_xll.qlSwapRateHelperSpread($X112))</f>
        <v/>
      </c>
      <c r="AB112" s="5" t="str">
        <f>IFERROR(_xll.qlRateHelperEarliestDate(X112,Trigger),"")</f>
        <v/>
      </c>
      <c r="AC112" s="5" t="str">
        <f>IFERROR(_xll.qlRateHelperPillarDate(X112,Trigger),"")</f>
        <v/>
      </c>
      <c r="AD112" s="73" t="e">
        <v>#N/A</v>
      </c>
    </row>
    <row r="113" spans="1:30" x14ac:dyDescent="0.2">
      <c r="A113" s="62" t="s">
        <v>91</v>
      </c>
      <c r="B113" s="63" t="s">
        <v>109</v>
      </c>
      <c r="C113" s="64" t="s">
        <v>6</v>
      </c>
      <c r="D113" s="64" t="s">
        <v>8</v>
      </c>
      <c r="E113" s="64" t="s">
        <v>7</v>
      </c>
      <c r="F113" s="64" t="s">
        <v>132</v>
      </c>
      <c r="G113" s="64" t="str">
        <f t="shared" si="15"/>
        <v>Euribor3MMX#0037</v>
      </c>
      <c r="H113" s="62" t="str">
        <f>IF(ISBLANK(Quote!Y98),"",Quote!Y98)</f>
        <v>EUR3MSW24Y=#0037</v>
      </c>
      <c r="I113" s="62" t="str">
        <f>_xll.qlCompositeQuote(Currency&amp;"3M"&amp;A113&amp;B113&amp;"_Shifted",H113,BumpValue,"+",Permanent,Trigger,ObjectOverwrite)</f>
        <v>EUR3MSW24Y_Shifted#0035</v>
      </c>
      <c r="J113" s="128">
        <v>0</v>
      </c>
      <c r="K113" s="67" t="str">
        <f>_xll.qlSwapRateHelper2(,IF(Sensitivity,I113,H113),2,B113,Calendar,D113,E113,F113,G113,J113,C113,Discounting,PillarDate,,Permanent,Trigger,ObjectOverwrite)</f>
        <v>obj_00351#0029</v>
      </c>
      <c r="M113" s="74" t="str">
        <f t="shared" si="17"/>
        <v>SW</v>
      </c>
      <c r="N113" s="140" t="str">
        <f t="shared" si="18"/>
        <v>obj_00357#0029</v>
      </c>
      <c r="O113" s="149" t="str">
        <f>IFERROR(_xll.qlRateHelperQuoteName(N113,Trigger),"--")</f>
        <v>EUR3MSW30Y_Shifted</v>
      </c>
      <c r="P113" s="142">
        <f>IFERROR(_xll.qlRateHelperQuoteValue($N113,Trigger),"--")</f>
        <v>1.332E-2</v>
      </c>
      <c r="Q113" s="141" t="b">
        <v>1</v>
      </c>
      <c r="R113" s="141">
        <v>40</v>
      </c>
      <c r="S113" s="141">
        <v>1</v>
      </c>
      <c r="T113" s="143">
        <f>IFERROR(_xll.qlRateHelperEarliestDate(N113,Trigger),"--")</f>
        <v>42758</v>
      </c>
      <c r="U113" s="143">
        <f>IFERROR(_xll.qlRateHelperPillarDate(N113,Trigger),"--")</f>
        <v>53715</v>
      </c>
      <c r="W113" s="4" t="str">
        <f t="shared" si="16"/>
        <v/>
      </c>
      <c r="X113" s="4" t="e">
        <v>#N/A</v>
      </c>
      <c r="Y113" s="4" t="str">
        <f>IFERROR(_xll.qlRateHelperQuoteName(X113,Trigger),"")</f>
        <v/>
      </c>
      <c r="Z113" s="73" t="str">
        <f>IFERROR(_xll.qlRateHelperRate(X113,Trigger),"")</f>
        <v/>
      </c>
      <c r="AA113" s="105" t="str">
        <f>IF(ISERROR(_xll.qlSwapRateHelperSpread($X113)),IF(ISERROR(_xll.qlFuturesRateHelperConvexityAdjustment($X113)),"",_xll.qlFuturesRateHelperConvexityAdjustment($X113)),_xll.qlSwapRateHelperSpread($X113))</f>
        <v/>
      </c>
      <c r="AB113" s="5" t="str">
        <f>IFERROR(_xll.qlRateHelperEarliestDate(X113,Trigger),"")</f>
        <v/>
      </c>
      <c r="AC113" s="5" t="str">
        <f>IFERROR(_xll.qlRateHelperPillarDate(X113,Trigger),"")</f>
        <v/>
      </c>
      <c r="AD113" s="73" t="e">
        <v>#N/A</v>
      </c>
    </row>
    <row r="114" spans="1:30" x14ac:dyDescent="0.2">
      <c r="A114" s="62" t="s">
        <v>91</v>
      </c>
      <c r="B114" s="63" t="s">
        <v>62</v>
      </c>
      <c r="C114" s="64" t="s">
        <v>6</v>
      </c>
      <c r="D114" s="64" t="s">
        <v>8</v>
      </c>
      <c r="E114" s="64" t="s">
        <v>7</v>
      </c>
      <c r="F114" s="64" t="s">
        <v>132</v>
      </c>
      <c r="G114" s="64" t="str">
        <f t="shared" si="15"/>
        <v>Euribor3MMX#0037</v>
      </c>
      <c r="H114" s="62" t="str">
        <f>IF(ISBLANK(Quote!Y99),"",Quote!Y99)</f>
        <v>EUR3MSW25Y=#0037</v>
      </c>
      <c r="I114" s="62" t="str">
        <f>_xll.qlCompositeQuote(Currency&amp;"3M"&amp;A114&amp;B114&amp;"_Shifted",H114,BumpValue,"+",Permanent,Trigger,ObjectOverwrite)</f>
        <v>EUR3MSW25Y_Shifted#0033</v>
      </c>
      <c r="J114" s="128">
        <v>0</v>
      </c>
      <c r="K114" s="67" t="str">
        <f>_xll.qlSwapRateHelper2(,IF(Sensitivity,I114,H114),2,B114,Calendar,D114,E114,F114,G114,J114,C114,Discounting,PillarDate,,Permanent,Trigger,ObjectOverwrite)</f>
        <v>obj_00337#0029</v>
      </c>
      <c r="M114" s="74" t="str">
        <f t="shared" si="17"/>
        <v>SW</v>
      </c>
      <c r="N114" s="140" t="str">
        <f t="shared" si="18"/>
        <v>obj_0038f#0029</v>
      </c>
      <c r="O114" s="149" t="str">
        <f>IFERROR(_xll.qlRateHelperQuoteName(N114,Trigger),"--")</f>
        <v>EUR3MSW31Y_Shifted</v>
      </c>
      <c r="P114" s="142">
        <f>IFERROR(_xll.qlRateHelperQuoteValue($N114,Trigger),"--")</f>
        <v>1.3373448270000001E-2</v>
      </c>
      <c r="Q114" s="141" t="b">
        <v>1</v>
      </c>
      <c r="R114" s="141">
        <v>40</v>
      </c>
      <c r="S114" s="141">
        <v>1</v>
      </c>
      <c r="T114" s="143">
        <f>IFERROR(_xll.qlRateHelperEarliestDate(N114,Trigger),"--")</f>
        <v>42758</v>
      </c>
      <c r="U114" s="143">
        <f>IFERROR(_xll.qlRateHelperPillarDate(N114,Trigger),"--")</f>
        <v>54080</v>
      </c>
      <c r="W114" s="4" t="str">
        <f t="shared" si="16"/>
        <v/>
      </c>
      <c r="X114" s="4" t="e">
        <v>#N/A</v>
      </c>
      <c r="Y114" s="4" t="str">
        <f>IFERROR(_xll.qlRateHelperQuoteName(X114,Trigger),"")</f>
        <v/>
      </c>
      <c r="Z114" s="73" t="str">
        <f>IFERROR(_xll.qlRateHelperRate(X114,Trigger),"")</f>
        <v/>
      </c>
      <c r="AA114" s="105" t="str">
        <f>IF(ISERROR(_xll.qlSwapRateHelperSpread($X114)),IF(ISERROR(_xll.qlFuturesRateHelperConvexityAdjustment($X114)),"",_xll.qlFuturesRateHelperConvexityAdjustment($X114)),_xll.qlSwapRateHelperSpread($X114))</f>
        <v/>
      </c>
      <c r="AB114" s="5" t="str">
        <f>IFERROR(_xll.qlRateHelperEarliestDate(X114,Trigger),"")</f>
        <v/>
      </c>
      <c r="AC114" s="5" t="str">
        <f>IFERROR(_xll.qlRateHelperPillarDate(X114,Trigger),"")</f>
        <v/>
      </c>
      <c r="AD114" s="73" t="e">
        <v>#N/A</v>
      </c>
    </row>
    <row r="115" spans="1:30" x14ac:dyDescent="0.2">
      <c r="A115" s="62" t="s">
        <v>91</v>
      </c>
      <c r="B115" s="63" t="s">
        <v>110</v>
      </c>
      <c r="C115" s="64" t="s">
        <v>6</v>
      </c>
      <c r="D115" s="64" t="s">
        <v>8</v>
      </c>
      <c r="E115" s="64" t="s">
        <v>7</v>
      </c>
      <c r="F115" s="64" t="s">
        <v>132</v>
      </c>
      <c r="G115" s="64" t="str">
        <f t="shared" si="15"/>
        <v>Euribor3MMX#0037</v>
      </c>
      <c r="H115" s="62" t="str">
        <f>IF(ISBLANK(Quote!Y100),"",Quote!Y100)</f>
        <v>EUR3MSW26Y=#0037</v>
      </c>
      <c r="I115" s="62" t="str">
        <f>_xll.qlCompositeQuote(Currency&amp;"3M"&amp;A115&amp;B115&amp;"_Shifted",H115,BumpValue,"+",Permanent,Trigger,ObjectOverwrite)</f>
        <v>EUR3MSW26Y_Shifted#0034</v>
      </c>
      <c r="J115" s="128">
        <v>0</v>
      </c>
      <c r="K115" s="67" t="str">
        <f>_xll.qlSwapRateHelper2(,IF(Sensitivity,I115,H115),2,B115,Calendar,D115,E115,F115,G115,J115,C115,Discounting,PillarDate,,Permanent,Trigger,ObjectOverwrite)</f>
        <v>obj_00388#0029</v>
      </c>
      <c r="M115" s="74" t="str">
        <f t="shared" si="17"/>
        <v>SW</v>
      </c>
      <c r="N115" s="140" t="str">
        <f t="shared" si="18"/>
        <v>obj_00361#0029</v>
      </c>
      <c r="O115" s="149" t="str">
        <f>IFERROR(_xll.qlRateHelperQuoteName(N115,Trigger),"--")</f>
        <v>EUR3MSW32Y_Shifted</v>
      </c>
      <c r="P115" s="142">
        <f>IFERROR(_xll.qlRateHelperQuoteValue($N115,Trigger),"--")</f>
        <v>1.3422136160000001E-2</v>
      </c>
      <c r="Q115" s="141" t="b">
        <v>1</v>
      </c>
      <c r="R115" s="141">
        <v>40</v>
      </c>
      <c r="S115" s="141">
        <v>1</v>
      </c>
      <c r="T115" s="143">
        <f>IFERROR(_xll.qlRateHelperEarliestDate(N115,Trigger),"--")</f>
        <v>42758</v>
      </c>
      <c r="U115" s="143">
        <f>IFERROR(_xll.qlRateHelperPillarDate(N115,Trigger),"--")</f>
        <v>54448</v>
      </c>
      <c r="W115" s="4" t="str">
        <f t="shared" si="16"/>
        <v/>
      </c>
      <c r="X115" s="4" t="e">
        <v>#N/A</v>
      </c>
      <c r="Y115" s="4" t="str">
        <f>IFERROR(_xll.qlRateHelperQuoteName(X115,Trigger),"")</f>
        <v/>
      </c>
      <c r="Z115" s="73" t="str">
        <f>IFERROR(_xll.qlRateHelperRate(X115,Trigger),"")</f>
        <v/>
      </c>
      <c r="AA115" s="105" t="str">
        <f>IF(ISERROR(_xll.qlSwapRateHelperSpread($X115)),IF(ISERROR(_xll.qlFuturesRateHelperConvexityAdjustment($X115)),"",_xll.qlFuturesRateHelperConvexityAdjustment($X115)),_xll.qlSwapRateHelperSpread($X115))</f>
        <v/>
      </c>
      <c r="AB115" s="5" t="str">
        <f>IFERROR(_xll.qlRateHelperEarliestDate(X115,Trigger),"")</f>
        <v/>
      </c>
      <c r="AC115" s="5" t="str">
        <f>IFERROR(_xll.qlRateHelperPillarDate(X115,Trigger),"")</f>
        <v/>
      </c>
      <c r="AD115" s="73" t="e">
        <v>#N/A</v>
      </c>
    </row>
    <row r="116" spans="1:30" x14ac:dyDescent="0.2">
      <c r="A116" s="62" t="s">
        <v>91</v>
      </c>
      <c r="B116" s="63" t="s">
        <v>63</v>
      </c>
      <c r="C116" s="64" t="s">
        <v>6</v>
      </c>
      <c r="D116" s="64" t="s">
        <v>8</v>
      </c>
      <c r="E116" s="64" t="s">
        <v>7</v>
      </c>
      <c r="F116" s="64" t="s">
        <v>132</v>
      </c>
      <c r="G116" s="64" t="str">
        <f t="shared" si="15"/>
        <v>Euribor3MMX#0037</v>
      </c>
      <c r="H116" s="62" t="str">
        <f>IF(ISBLANK(Quote!Y101),"",Quote!Y101)</f>
        <v>EUR3MSW27Y=#0037</v>
      </c>
      <c r="I116" s="62" t="str">
        <f>_xll.qlCompositeQuote(Currency&amp;"3M"&amp;A116&amp;B116&amp;"_Shifted",H116,BumpValue,"+",Permanent,Trigger,ObjectOverwrite)</f>
        <v>EUR3MSW27Y_Shifted#0032</v>
      </c>
      <c r="J116" s="128">
        <v>0</v>
      </c>
      <c r="K116" s="67" t="str">
        <f>_xll.qlSwapRateHelper2(,IF(Sensitivity,I116,H116),2,B116,Calendar,D116,E116,F116,G116,J116,C116,Discounting,PillarDate,,Permanent,Trigger,ObjectOverwrite)</f>
        <v>obj_00338#0029</v>
      </c>
      <c r="M116" s="74" t="str">
        <f t="shared" si="17"/>
        <v>SW</v>
      </c>
      <c r="N116" s="140" t="str">
        <f t="shared" si="18"/>
        <v>obj_00378#0029</v>
      </c>
      <c r="O116" s="149" t="str">
        <f>IFERROR(_xll.qlRateHelperQuoteName(N116,Trigger),"--")</f>
        <v>EUR3MSW33Y_Shifted</v>
      </c>
      <c r="P116" s="142">
        <f>IFERROR(_xll.qlRateHelperQuoteValue($N116,Trigger),"--")</f>
        <v>1.3463263979999999E-2</v>
      </c>
      <c r="Q116" s="141" t="b">
        <v>1</v>
      </c>
      <c r="R116" s="141">
        <v>40</v>
      </c>
      <c r="S116" s="141">
        <v>1</v>
      </c>
      <c r="T116" s="143">
        <f>IFERROR(_xll.qlRateHelperEarliestDate(N116,Trigger),"--")</f>
        <v>42758</v>
      </c>
      <c r="U116" s="143">
        <f>IFERROR(_xll.qlRateHelperPillarDate(N116,Trigger),"--")</f>
        <v>54812</v>
      </c>
      <c r="W116" s="4" t="str">
        <f t="shared" si="16"/>
        <v/>
      </c>
      <c r="X116" s="4" t="e">
        <v>#N/A</v>
      </c>
      <c r="Y116" s="4" t="str">
        <f>IFERROR(_xll.qlRateHelperQuoteName(X116,Trigger),"")</f>
        <v/>
      </c>
      <c r="Z116" s="73" t="str">
        <f>IFERROR(_xll.qlRateHelperRate(X116,Trigger),"")</f>
        <v/>
      </c>
      <c r="AA116" s="105" t="str">
        <f>IF(ISERROR(_xll.qlSwapRateHelperSpread($X116)),IF(ISERROR(_xll.qlFuturesRateHelperConvexityAdjustment($X116)),"",_xll.qlFuturesRateHelperConvexityAdjustment($X116)),_xll.qlSwapRateHelperSpread($X116))</f>
        <v/>
      </c>
      <c r="AB116" s="5" t="str">
        <f>IFERROR(_xll.qlRateHelperEarliestDate(X116,Trigger),"")</f>
        <v/>
      </c>
      <c r="AC116" s="5" t="str">
        <f>IFERROR(_xll.qlRateHelperPillarDate(X116,Trigger),"")</f>
        <v/>
      </c>
      <c r="AD116" s="73" t="e">
        <v>#N/A</v>
      </c>
    </row>
    <row r="117" spans="1:30" x14ac:dyDescent="0.2">
      <c r="A117" s="62" t="s">
        <v>91</v>
      </c>
      <c r="B117" s="63" t="s">
        <v>111</v>
      </c>
      <c r="C117" s="64" t="s">
        <v>6</v>
      </c>
      <c r="D117" s="64" t="s">
        <v>8</v>
      </c>
      <c r="E117" s="64" t="s">
        <v>7</v>
      </c>
      <c r="F117" s="64" t="s">
        <v>132</v>
      </c>
      <c r="G117" s="64" t="str">
        <f t="shared" si="15"/>
        <v>Euribor3MMX#0037</v>
      </c>
      <c r="H117" s="62" t="str">
        <f>IF(ISBLANK(Quote!Y102),"",Quote!Y102)</f>
        <v>EUR3MSW28Y=#0037</v>
      </c>
      <c r="I117" s="62" t="str">
        <f>_xll.qlCompositeQuote(Currency&amp;"3M"&amp;A117&amp;B117&amp;"_Shifted",H117,BumpValue,"+",Permanent,Trigger,ObjectOverwrite)</f>
        <v>EUR3MSW28Y_Shifted#0033</v>
      </c>
      <c r="J117" s="128">
        <v>0</v>
      </c>
      <c r="K117" s="67" t="str">
        <f>_xll.qlSwapRateHelper2(,IF(Sensitivity,I117,H117),2,B117,Calendar,D117,E117,F117,G117,J117,C117,Discounting,PillarDate,,Permanent,Trigger,ObjectOverwrite)</f>
        <v>obj_00356#0029</v>
      </c>
      <c r="M117" s="74" t="str">
        <f t="shared" si="17"/>
        <v>SW</v>
      </c>
      <c r="N117" s="140" t="str">
        <f t="shared" si="18"/>
        <v>obj_00330#0029</v>
      </c>
      <c r="O117" s="149" t="str">
        <f>IFERROR(_xll.qlRateHelperQuoteName(N117,Trigger),"--")</f>
        <v>EUR3MSW34Y_Shifted</v>
      </c>
      <c r="P117" s="142">
        <f>IFERROR(_xll.qlRateHelperQuoteValue($N117,Trigger),"--")</f>
        <v>1.3498149340000001E-2</v>
      </c>
      <c r="Q117" s="141" t="b">
        <v>1</v>
      </c>
      <c r="R117" s="141">
        <v>40</v>
      </c>
      <c r="S117" s="141">
        <v>1</v>
      </c>
      <c r="T117" s="143">
        <f>IFERROR(_xll.qlRateHelperEarliestDate(N117,Trigger),"--")</f>
        <v>42758</v>
      </c>
      <c r="U117" s="143">
        <f>IFERROR(_xll.qlRateHelperPillarDate(N117,Trigger),"--")</f>
        <v>55176</v>
      </c>
      <c r="W117" s="4" t="str">
        <f t="shared" si="16"/>
        <v/>
      </c>
      <c r="X117" s="4" t="e">
        <v>#N/A</v>
      </c>
      <c r="Y117" s="4" t="str">
        <f>IFERROR(_xll.qlRateHelperQuoteName(X117,Trigger),"")</f>
        <v/>
      </c>
      <c r="Z117" s="73" t="str">
        <f>IFERROR(_xll.qlRateHelperRate(X117,Trigger),"")</f>
        <v/>
      </c>
      <c r="AA117" s="105" t="str">
        <f>IF(ISERROR(_xll.qlSwapRateHelperSpread($X117)),IF(ISERROR(_xll.qlFuturesRateHelperConvexityAdjustment($X117)),"",_xll.qlFuturesRateHelperConvexityAdjustment($X117)),_xll.qlSwapRateHelperSpread($X117))</f>
        <v/>
      </c>
      <c r="AB117" s="5" t="str">
        <f>IFERROR(_xll.qlRateHelperEarliestDate(X117,Trigger),"")</f>
        <v/>
      </c>
      <c r="AC117" s="5" t="str">
        <f>IFERROR(_xll.qlRateHelperPillarDate(X117,Trigger),"")</f>
        <v/>
      </c>
      <c r="AD117" s="73" t="e">
        <v>#N/A</v>
      </c>
    </row>
    <row r="118" spans="1:30" x14ac:dyDescent="0.2">
      <c r="A118" s="62" t="s">
        <v>91</v>
      </c>
      <c r="B118" s="63" t="s">
        <v>112</v>
      </c>
      <c r="C118" s="64" t="s">
        <v>6</v>
      </c>
      <c r="D118" s="64" t="s">
        <v>8</v>
      </c>
      <c r="E118" s="64" t="s">
        <v>7</v>
      </c>
      <c r="F118" s="64" t="s">
        <v>132</v>
      </c>
      <c r="G118" s="64" t="str">
        <f t="shared" si="15"/>
        <v>Euribor3MMX#0037</v>
      </c>
      <c r="H118" s="62" t="str">
        <f>IF(ISBLANK(Quote!Y103),"",Quote!Y103)</f>
        <v>EUR3MSW29Y=#0037</v>
      </c>
      <c r="I118" s="62" t="str">
        <f>_xll.qlCompositeQuote(Currency&amp;"3M"&amp;A118&amp;B118&amp;"_Shifted",H118,BumpValue,"+",Permanent,Trigger,ObjectOverwrite)</f>
        <v>EUR3MSW29Y_Shifted#0035</v>
      </c>
      <c r="J118" s="128">
        <v>0</v>
      </c>
      <c r="K118" s="67" t="str">
        <f>_xll.qlSwapRateHelper2(,IF(Sensitivity,I118,H118),2,B118,Calendar,D118,E118,F118,G118,J118,C118,Discounting,PillarDate,,Permanent,Trigger,ObjectOverwrite)</f>
        <v>obj_0034d#0029</v>
      </c>
      <c r="M118" s="74" t="str">
        <f t="shared" si="17"/>
        <v>SW</v>
      </c>
      <c r="N118" s="140" t="str">
        <f t="shared" si="18"/>
        <v>obj_003a3#0029</v>
      </c>
      <c r="O118" s="149" t="str">
        <f>IFERROR(_xll.qlRateHelperQuoteName(N118,Trigger),"--")</f>
        <v>EUR3MSW35Y_Shifted</v>
      </c>
      <c r="P118" s="142">
        <f>IFERROR(_xll.qlRateHelperQuoteValue($N118,Trigger),"--")</f>
        <v>1.352672337E-2</v>
      </c>
      <c r="Q118" s="141" t="b">
        <v>1</v>
      </c>
      <c r="R118" s="141">
        <v>40</v>
      </c>
      <c r="S118" s="141">
        <v>1</v>
      </c>
      <c r="T118" s="143">
        <f>IFERROR(_xll.qlRateHelperEarliestDate(N118,Trigger),"--")</f>
        <v>42758</v>
      </c>
      <c r="U118" s="143">
        <f>IFERROR(_xll.qlRateHelperPillarDate(N118,Trigger),"--")</f>
        <v>55541</v>
      </c>
      <c r="W118" s="4" t="str">
        <f t="shared" si="16"/>
        <v/>
      </c>
      <c r="X118" s="4" t="e">
        <v>#N/A</v>
      </c>
      <c r="Y118" s="4" t="str">
        <f>IFERROR(_xll.qlRateHelperQuoteName(X118,Trigger),"")</f>
        <v/>
      </c>
      <c r="Z118" s="73" t="str">
        <f>IFERROR(_xll.qlRateHelperRate(X118,Trigger),"")</f>
        <v/>
      </c>
      <c r="AA118" s="105" t="str">
        <f>IF(ISERROR(_xll.qlSwapRateHelperSpread($X118)),IF(ISERROR(_xll.qlFuturesRateHelperConvexityAdjustment($X118)),"",_xll.qlFuturesRateHelperConvexityAdjustment($X118)),_xll.qlSwapRateHelperSpread($X118))</f>
        <v/>
      </c>
      <c r="AB118" s="5" t="str">
        <f>IFERROR(_xll.qlRateHelperEarliestDate(X118,Trigger),"")</f>
        <v/>
      </c>
      <c r="AC118" s="5" t="str">
        <f>IFERROR(_xll.qlRateHelperPillarDate(X118,Trigger),"")</f>
        <v/>
      </c>
      <c r="AD118" s="73" t="e">
        <v>#N/A</v>
      </c>
    </row>
    <row r="119" spans="1:30" x14ac:dyDescent="0.2">
      <c r="A119" s="62" t="s">
        <v>91</v>
      </c>
      <c r="B119" s="63" t="s">
        <v>64</v>
      </c>
      <c r="C119" s="64" t="s">
        <v>6</v>
      </c>
      <c r="D119" s="64" t="s">
        <v>8</v>
      </c>
      <c r="E119" s="64" t="s">
        <v>7</v>
      </c>
      <c r="F119" s="64" t="s">
        <v>132</v>
      </c>
      <c r="G119" s="64" t="str">
        <f t="shared" si="15"/>
        <v>Euribor3MMX#0037</v>
      </c>
      <c r="H119" s="62" t="str">
        <f>IF(ISBLANK(Quote!Y104),"",Quote!Y104)</f>
        <v>EUR3MSW30Y=#0037</v>
      </c>
      <c r="I119" s="62" t="str">
        <f>_xll.qlCompositeQuote(Currency&amp;"3M"&amp;A119&amp;B119&amp;"_Shifted",H119,BumpValue,"+",Permanent,Trigger,ObjectOverwrite)</f>
        <v>EUR3MSW30Y_Shifted#0035</v>
      </c>
      <c r="J119" s="128">
        <v>0</v>
      </c>
      <c r="K119" s="67" t="str">
        <f>_xll.qlSwapRateHelper2(,IF(Sensitivity,I119,H119),2,B119,Calendar,D119,E119,F119,G119,J119,C119,Discounting,PillarDate,,Permanent,Trigger,ObjectOverwrite)</f>
        <v>obj_00357#0029</v>
      </c>
      <c r="M119" s="74" t="str">
        <f t="shared" ref="M119" si="19">A125</f>
        <v>SW</v>
      </c>
      <c r="N119" s="140" t="str">
        <f t="shared" ref="N119" si="20">IF(ISBLANK(K125),"--",K125)</f>
        <v>obj_003da#0029</v>
      </c>
      <c r="O119" s="149" t="str">
        <f>IFERROR(_xll.qlRateHelperQuoteName(N119,Trigger),"--")</f>
        <v>EUR3MSW36Y_Shifted</v>
      </c>
      <c r="P119" s="142">
        <f>IFERROR(_xll.qlRateHelperQuoteValue($N119,Trigger),"--")</f>
        <v>1.35495827E-2</v>
      </c>
      <c r="Q119" s="141" t="b">
        <v>1</v>
      </c>
      <c r="R119" s="141">
        <v>40</v>
      </c>
      <c r="S119" s="141">
        <v>1</v>
      </c>
      <c r="T119" s="143">
        <f>IFERROR(_xll.qlRateHelperEarliestDate(N119,Trigger),"--")</f>
        <v>42758</v>
      </c>
      <c r="U119" s="143">
        <f>IFERROR(_xll.qlRateHelperPillarDate(N119,Trigger),"--")</f>
        <v>55907</v>
      </c>
      <c r="W119" s="4" t="str">
        <f t="shared" si="16"/>
        <v/>
      </c>
      <c r="X119" s="4" t="e">
        <v>#N/A</v>
      </c>
      <c r="Y119" s="4" t="str">
        <f>IFERROR(_xll.qlRateHelperQuoteName(X119,Trigger),"")</f>
        <v/>
      </c>
      <c r="Z119" s="73" t="str">
        <f>IFERROR(_xll.qlRateHelperRate(X119,Trigger),"")</f>
        <v/>
      </c>
      <c r="AA119" s="105" t="str">
        <f>IF(ISERROR(_xll.qlSwapRateHelperSpread($X119)),IF(ISERROR(_xll.qlFuturesRateHelperConvexityAdjustment($X119)),"",_xll.qlFuturesRateHelperConvexityAdjustment($X119)),_xll.qlSwapRateHelperSpread($X119))</f>
        <v/>
      </c>
      <c r="AB119" s="5" t="str">
        <f>IFERROR(_xll.qlRateHelperEarliestDate(X119,Trigger),"")</f>
        <v/>
      </c>
      <c r="AC119" s="5" t="str">
        <f>IFERROR(_xll.qlRateHelperPillarDate(X119,Trigger),"")</f>
        <v/>
      </c>
      <c r="AD119" s="73" t="e">
        <v>#N/A</v>
      </c>
    </row>
    <row r="120" spans="1:30" x14ac:dyDescent="0.2">
      <c r="A120" s="62" t="s">
        <v>91</v>
      </c>
      <c r="B120" s="63" t="s">
        <v>158</v>
      </c>
      <c r="C120" s="64" t="s">
        <v>6</v>
      </c>
      <c r="D120" s="64" t="s">
        <v>8</v>
      </c>
      <c r="E120" s="64" t="s">
        <v>7</v>
      </c>
      <c r="F120" s="64" t="s">
        <v>132</v>
      </c>
      <c r="G120" s="64" t="str">
        <f t="shared" si="15"/>
        <v>Euribor3MMX#0037</v>
      </c>
      <c r="H120" s="62" t="str">
        <f>IF(ISBLANK(Quote!Y105),"",Quote!Y105)</f>
        <v>EUR3MSW31Y=#0037</v>
      </c>
      <c r="I120" s="62" t="str">
        <f>_xll.qlCompositeQuote(Currency&amp;"3M"&amp;A120&amp;B120&amp;"_Shifted",H120,BumpValue,"+",Permanent,Trigger,ObjectOverwrite)</f>
        <v>EUR3MSW31Y_Shifted#0033</v>
      </c>
      <c r="J120" s="128">
        <v>0</v>
      </c>
      <c r="K120" s="67" t="str">
        <f>_xll.qlSwapRateHelper2(,IF(Sensitivity,I120,H120),2,B120,Calendar,D120,E120,F120,G120,J120,C120,Discounting,PillarDate,,Permanent,Trigger,ObjectOverwrite)</f>
        <v>obj_0038f#0029</v>
      </c>
      <c r="M120" s="74" t="str">
        <f t="shared" ref="M120:M121" si="21">A126</f>
        <v>SW</v>
      </c>
      <c r="N120" s="140" t="str">
        <f t="shared" ref="N120:N121" si="22">IF(ISBLANK(K126),"--",K126)</f>
        <v>obj_00383#0029</v>
      </c>
      <c r="O120" s="149" t="str">
        <f>IFERROR(_xll.qlRateHelperQuoteName(N120,Trigger),"--")</f>
        <v>EUR3MSW37Y_Shifted</v>
      </c>
      <c r="P120" s="142">
        <f>IFERROR(_xll.qlRateHelperQuoteValue($N120,Trigger),"--")</f>
        <v>1.3564896139999999E-2</v>
      </c>
      <c r="Q120" s="141" t="b">
        <v>1</v>
      </c>
      <c r="R120" s="141">
        <v>40</v>
      </c>
      <c r="S120" s="141">
        <v>1</v>
      </c>
      <c r="T120" s="143">
        <f>IFERROR(_xll.qlRateHelperEarliestDate(N120,Trigger),"--")</f>
        <v>42758</v>
      </c>
      <c r="U120" s="143">
        <f>IFERROR(_xll.qlRateHelperPillarDate(N120,Trigger),"--")</f>
        <v>56272</v>
      </c>
      <c r="W120" s="4" t="str">
        <f t="shared" si="16"/>
        <v/>
      </c>
      <c r="X120" s="4" t="e">
        <v>#N/A</v>
      </c>
      <c r="Y120" s="4" t="str">
        <f>IFERROR(_xll.qlRateHelperQuoteName(X120,Trigger),"")</f>
        <v/>
      </c>
      <c r="Z120" s="73" t="str">
        <f>IFERROR(_xll.qlRateHelperRate(X120,Trigger),"")</f>
        <v/>
      </c>
      <c r="AA120" s="105" t="str">
        <f>IF(ISERROR(_xll.qlSwapRateHelperSpread($X120)),IF(ISERROR(_xll.qlFuturesRateHelperConvexityAdjustment($X120)),"",_xll.qlFuturesRateHelperConvexityAdjustment($X120)),_xll.qlSwapRateHelperSpread($X120))</f>
        <v/>
      </c>
      <c r="AB120" s="5" t="str">
        <f>IFERROR(_xll.qlRateHelperEarliestDate(X120,Trigger),"")</f>
        <v/>
      </c>
      <c r="AC120" s="5" t="str">
        <f>IFERROR(_xll.qlRateHelperPillarDate(X120,Trigger),"")</f>
        <v/>
      </c>
      <c r="AD120" s="73" t="e">
        <v>#N/A</v>
      </c>
    </row>
    <row r="121" spans="1:30" x14ac:dyDescent="0.2">
      <c r="A121" s="62" t="s">
        <v>91</v>
      </c>
      <c r="B121" s="63" t="s">
        <v>159</v>
      </c>
      <c r="C121" s="64" t="s">
        <v>6</v>
      </c>
      <c r="D121" s="64" t="s">
        <v>8</v>
      </c>
      <c r="E121" s="64" t="s">
        <v>7</v>
      </c>
      <c r="F121" s="64" t="s">
        <v>132</v>
      </c>
      <c r="G121" s="64" t="str">
        <f t="shared" si="15"/>
        <v>Euribor3MMX#0037</v>
      </c>
      <c r="H121" s="62" t="str">
        <f>IF(ISBLANK(Quote!Y106),"",Quote!Y106)</f>
        <v>EUR3MSW32Y=#0037</v>
      </c>
      <c r="I121" s="62" t="str">
        <f>_xll.qlCompositeQuote(Currency&amp;"3M"&amp;A121&amp;B121&amp;"_Shifted",H121,BumpValue,"+",Permanent,Trigger,ObjectOverwrite)</f>
        <v>EUR3MSW32Y_Shifted#0035</v>
      </c>
      <c r="J121" s="128">
        <v>0</v>
      </c>
      <c r="K121" s="67" t="str">
        <f>_xll.qlSwapRateHelper2(,IF(Sensitivity,I121,H121),2,B121,Calendar,D121,E121,F121,G121,J121,C121,Discounting,PillarDate,,Permanent,Trigger,ObjectOverwrite)</f>
        <v>obj_00361#0029</v>
      </c>
      <c r="M121" s="74" t="str">
        <f t="shared" si="21"/>
        <v>SW</v>
      </c>
      <c r="N121" s="140" t="str">
        <f t="shared" si="22"/>
        <v>obj_003b8#0029</v>
      </c>
      <c r="O121" s="149" t="str">
        <f>IFERROR(_xll.qlRateHelperQuoteName(N121,Trigger),"--")</f>
        <v>EUR3MSW38Y_Shifted</v>
      </c>
      <c r="P121" s="142">
        <f>IFERROR(_xll.qlRateHelperQuoteValue($N121,Trigger),"--")</f>
        <v>1.3573406500000001E-2</v>
      </c>
      <c r="Q121" s="141" t="b">
        <v>1</v>
      </c>
      <c r="R121" s="141">
        <v>40</v>
      </c>
      <c r="S121" s="141">
        <v>1</v>
      </c>
      <c r="T121" s="143">
        <f>IFERROR(_xll.qlRateHelperEarliestDate(N121,Trigger),"--")</f>
        <v>42758</v>
      </c>
      <c r="U121" s="143">
        <f>IFERROR(_xll.qlRateHelperPillarDate(N121,Trigger),"--")</f>
        <v>56639</v>
      </c>
      <c r="W121" s="4" t="str">
        <f t="shared" si="16"/>
        <v/>
      </c>
      <c r="X121" s="4" t="e">
        <v>#N/A</v>
      </c>
      <c r="Y121" s="4" t="str">
        <f>IFERROR(_xll.qlRateHelperQuoteName(X121,Trigger),"")</f>
        <v/>
      </c>
      <c r="Z121" s="73" t="str">
        <f>IFERROR(_xll.qlRateHelperRate(X121,Trigger),"")</f>
        <v/>
      </c>
      <c r="AA121" s="105" t="str">
        <f>IF(ISERROR(_xll.qlSwapRateHelperSpread($X121)),IF(ISERROR(_xll.qlFuturesRateHelperConvexityAdjustment($X121)),"",_xll.qlFuturesRateHelperConvexityAdjustment($X121)),_xll.qlSwapRateHelperSpread($X121))</f>
        <v/>
      </c>
      <c r="AB121" s="5" t="str">
        <f>IFERROR(_xll.qlRateHelperEarliestDate(X121,Trigger),"")</f>
        <v/>
      </c>
      <c r="AC121" s="5" t="str">
        <f>IFERROR(_xll.qlRateHelperPillarDate(X121,Trigger),"")</f>
        <v/>
      </c>
      <c r="AD121" s="73" t="e">
        <v>#N/A</v>
      </c>
    </row>
    <row r="122" spans="1:30" x14ac:dyDescent="0.2">
      <c r="A122" s="62" t="s">
        <v>91</v>
      </c>
      <c r="B122" s="63" t="s">
        <v>160</v>
      </c>
      <c r="C122" s="64" t="s">
        <v>6</v>
      </c>
      <c r="D122" s="64" t="s">
        <v>8</v>
      </c>
      <c r="E122" s="64" t="s">
        <v>7</v>
      </c>
      <c r="F122" s="64" t="s">
        <v>132</v>
      </c>
      <c r="G122" s="64" t="str">
        <f t="shared" si="15"/>
        <v>Euribor3MMX#0037</v>
      </c>
      <c r="H122" s="62" t="str">
        <f>IF(ISBLANK(Quote!Y107),"",Quote!Y107)</f>
        <v>EUR3MSW33Y=#0037</v>
      </c>
      <c r="I122" s="62" t="str">
        <f>_xll.qlCompositeQuote(Currency&amp;"3M"&amp;A122&amp;B122&amp;"_Shifted",H122,BumpValue,"+",Permanent,Trigger,ObjectOverwrite)</f>
        <v>EUR3MSW33Y_Shifted#0033</v>
      </c>
      <c r="J122" s="128">
        <v>0</v>
      </c>
      <c r="K122" s="67" t="str">
        <f>_xll.qlSwapRateHelper2(,IF(Sensitivity,I122,H122),2,B122,Calendar,D122,E122,F122,G122,J122,C122,Discounting,PillarDate,,Permanent,Trigger,ObjectOverwrite)</f>
        <v>obj_00378#0029</v>
      </c>
      <c r="M122" s="74" t="str">
        <f>A128</f>
        <v>SW</v>
      </c>
      <c r="N122" s="140" t="str">
        <f>IF(ISBLANK(K128),"--",K128)</f>
        <v>obj_00359#0029</v>
      </c>
      <c r="O122" s="149" t="str">
        <f>IFERROR(_xll.qlRateHelperQuoteName(N122,Trigger),"--")</f>
        <v>EUR3MSW39Y_Shifted</v>
      </c>
      <c r="P122" s="142">
        <f>IFERROR(_xll.qlRateHelperQuoteValue($N122,Trigger),"--")</f>
        <v>1.3574909210000001E-2</v>
      </c>
      <c r="Q122" s="141" t="b">
        <v>1</v>
      </c>
      <c r="R122" s="141">
        <v>40</v>
      </c>
      <c r="S122" s="141">
        <v>1</v>
      </c>
      <c r="T122" s="143">
        <f>IFERROR(_xll.qlRateHelperEarliestDate(N122,Trigger),"--")</f>
        <v>42758</v>
      </c>
      <c r="U122" s="143">
        <f>IFERROR(_xll.qlRateHelperPillarDate(N122,Trigger),"--")</f>
        <v>57003</v>
      </c>
      <c r="W122" s="4" t="str">
        <f t="shared" si="16"/>
        <v/>
      </c>
      <c r="X122" s="4" t="e">
        <v>#N/A</v>
      </c>
      <c r="Y122" s="4" t="str">
        <f>IFERROR(_xll.qlRateHelperQuoteName(X122,Trigger),"")</f>
        <v/>
      </c>
      <c r="Z122" s="73" t="str">
        <f>IFERROR(_xll.qlRateHelperRate(X122,Trigger),"")</f>
        <v/>
      </c>
      <c r="AA122" s="105" t="str">
        <f>IF(ISERROR(_xll.qlSwapRateHelperSpread($X122)),IF(ISERROR(_xll.qlFuturesRateHelperConvexityAdjustment($X122)),"",_xll.qlFuturesRateHelperConvexityAdjustment($X122)),_xll.qlSwapRateHelperSpread($X122))</f>
        <v/>
      </c>
      <c r="AB122" s="5" t="str">
        <f>IFERROR(_xll.qlRateHelperEarliestDate(X122,Trigger),"")</f>
        <v/>
      </c>
      <c r="AC122" s="5" t="str">
        <f>IFERROR(_xll.qlRateHelperPillarDate(X122,Trigger),"")</f>
        <v/>
      </c>
      <c r="AD122" s="73" t="e">
        <v>#N/A</v>
      </c>
    </row>
    <row r="123" spans="1:30" x14ac:dyDescent="0.2">
      <c r="A123" s="62" t="s">
        <v>91</v>
      </c>
      <c r="B123" s="63" t="s">
        <v>161</v>
      </c>
      <c r="C123" s="64" t="s">
        <v>6</v>
      </c>
      <c r="D123" s="64" t="s">
        <v>8</v>
      </c>
      <c r="E123" s="64" t="s">
        <v>7</v>
      </c>
      <c r="F123" s="64" t="s">
        <v>132</v>
      </c>
      <c r="G123" s="64" t="str">
        <f t="shared" si="15"/>
        <v>Euribor3MMX#0037</v>
      </c>
      <c r="H123" s="62" t="str">
        <f>IF(ISBLANK(Quote!Y108),"",Quote!Y108)</f>
        <v>EUR3MSW34Y=#0037</v>
      </c>
      <c r="I123" s="62" t="str">
        <f>_xll.qlCompositeQuote(Currency&amp;"3M"&amp;A123&amp;B123&amp;"_Shifted",H123,BumpValue,"+",Permanent,Trigger,ObjectOverwrite)</f>
        <v>EUR3MSW34Y_Shifted#0033</v>
      </c>
      <c r="J123" s="128">
        <v>0</v>
      </c>
      <c r="K123" s="67" t="str">
        <f>_xll.qlSwapRateHelper2(,IF(Sensitivity,I123,H123),2,B123,Calendar,D123,E123,F123,G123,J123,C123,Discounting,PillarDate,,Permanent,Trigger,ObjectOverwrite)</f>
        <v>obj_00330#0029</v>
      </c>
      <c r="M123" s="74" t="str">
        <f t="shared" ref="M123:M125" si="23">A129</f>
        <v>SW</v>
      </c>
      <c r="N123" s="140" t="str">
        <f t="shared" ref="N123:N125" si="24">IF(ISBLANK(K129),"--",K129)</f>
        <v>obj_0036e#0029</v>
      </c>
      <c r="O123" s="149" t="str">
        <f>IFERROR(_xll.qlRateHelperQuoteName(N123,Trigger),"--")</f>
        <v>EUR3MSW40Y_Shifted</v>
      </c>
      <c r="P123" s="142">
        <f>IFERROR(_xll.qlRateHelperQuoteValue($N123,Trigger),"--")</f>
        <v>1.357E-2</v>
      </c>
      <c r="Q123" s="141" t="b">
        <v>1</v>
      </c>
      <c r="R123" s="141">
        <v>40</v>
      </c>
      <c r="S123" s="141">
        <v>1</v>
      </c>
      <c r="T123" s="143">
        <f>IFERROR(_xll.qlRateHelperEarliestDate(N123,Trigger),"--")</f>
        <v>42758</v>
      </c>
      <c r="U123" s="143">
        <f>IFERROR(_xll.qlRateHelperPillarDate(N123,Trigger),"--")</f>
        <v>57368</v>
      </c>
      <c r="W123" s="4" t="str">
        <f t="shared" si="16"/>
        <v/>
      </c>
      <c r="X123" s="4" t="e">
        <v>#N/A</v>
      </c>
      <c r="Y123" s="4" t="str">
        <f>IFERROR(_xll.qlRateHelperQuoteName(X123,Trigger),"")</f>
        <v/>
      </c>
      <c r="Z123" s="73" t="str">
        <f>IFERROR(_xll.qlRateHelperRate(X123,Trigger),"")</f>
        <v/>
      </c>
      <c r="AA123" s="105" t="str">
        <f>IF(ISERROR(_xll.qlSwapRateHelperSpread($X123)),IF(ISERROR(_xll.qlFuturesRateHelperConvexityAdjustment($X123)),"",_xll.qlFuturesRateHelperConvexityAdjustment($X123)),_xll.qlSwapRateHelperSpread($X123))</f>
        <v/>
      </c>
      <c r="AB123" s="5" t="str">
        <f>IFERROR(_xll.qlRateHelperEarliestDate(X123,Trigger),"")</f>
        <v/>
      </c>
      <c r="AC123" s="5" t="str">
        <f>IFERROR(_xll.qlRateHelperPillarDate(X123,Trigger),"")</f>
        <v/>
      </c>
      <c r="AD123" s="73" t="e">
        <v>#N/A</v>
      </c>
    </row>
    <row r="124" spans="1:30" x14ac:dyDescent="0.2">
      <c r="A124" s="62" t="s">
        <v>91</v>
      </c>
      <c r="B124" s="63" t="s">
        <v>65</v>
      </c>
      <c r="C124" s="64" t="s">
        <v>6</v>
      </c>
      <c r="D124" s="64" t="s">
        <v>8</v>
      </c>
      <c r="E124" s="64" t="s">
        <v>7</v>
      </c>
      <c r="F124" s="64" t="s">
        <v>132</v>
      </c>
      <c r="G124" s="64" t="str">
        <f t="shared" si="15"/>
        <v>Euribor3MMX#0037</v>
      </c>
      <c r="H124" s="62" t="str">
        <f>IF(ISBLANK(Quote!Y109),"",Quote!Y109)</f>
        <v>EUR3MSW35Y=#0037</v>
      </c>
      <c r="I124" s="62" t="str">
        <f>_xll.qlCompositeQuote(Currency&amp;"3M"&amp;A124&amp;B124&amp;"_Shifted",H124,BumpValue,"+",Permanent,Trigger,ObjectOverwrite)</f>
        <v>EUR3MSW35Y_Shifted#0033</v>
      </c>
      <c r="J124" s="128">
        <v>0</v>
      </c>
      <c r="K124" s="67" t="str">
        <f>_xll.qlSwapRateHelper2(,IF(Sensitivity,I124,H124),2,B124,Calendar,D124,E124,F124,G124,J124,C124,Discounting,PillarDate,,Permanent,Trigger,ObjectOverwrite)</f>
        <v>obj_003a3#0029</v>
      </c>
      <c r="M124" s="74" t="str">
        <f t="shared" si="23"/>
        <v>SW</v>
      </c>
      <c r="N124" s="140" t="str">
        <f t="shared" si="24"/>
        <v>obj_003db#0029</v>
      </c>
      <c r="O124" s="149" t="str">
        <f>IFERROR(_xll.qlRateHelperQuoteName(N124,Trigger),"--")</f>
        <v>EUR3MSW50Y_Shifted</v>
      </c>
      <c r="P124" s="142">
        <f>IFERROR(_xll.qlRateHelperQuoteValue($N124,Trigger),"--")</f>
        <v>1.3269999999999999E-2</v>
      </c>
      <c r="Q124" s="141" t="b">
        <v>1</v>
      </c>
      <c r="R124" s="141">
        <v>40</v>
      </c>
      <c r="S124" s="141">
        <v>1</v>
      </c>
      <c r="T124" s="143">
        <f>IFERROR(_xll.qlRateHelperEarliestDate(N124,Trigger),"--")</f>
        <v>42758</v>
      </c>
      <c r="U124" s="143">
        <f>IFERROR(_xll.qlRateHelperPillarDate(N124,Trigger),"--")</f>
        <v>61021</v>
      </c>
      <c r="W124" s="4" t="str">
        <f t="shared" si="16"/>
        <v/>
      </c>
      <c r="X124" s="4" t="e">
        <v>#N/A</v>
      </c>
      <c r="Y124" s="4" t="str">
        <f>IFERROR(_xll.qlRateHelperQuoteName(X124,Trigger),"")</f>
        <v/>
      </c>
      <c r="Z124" s="73" t="str">
        <f>IFERROR(_xll.qlRateHelperRate(X124,Trigger),"")</f>
        <v/>
      </c>
      <c r="AA124" s="105" t="str">
        <f>IF(ISERROR(_xll.qlSwapRateHelperSpread($X124)),IF(ISERROR(_xll.qlFuturesRateHelperConvexityAdjustment($X124)),"",_xll.qlFuturesRateHelperConvexityAdjustment($X124)),_xll.qlSwapRateHelperSpread($X124))</f>
        <v/>
      </c>
      <c r="AB124" s="5" t="str">
        <f>IFERROR(_xll.qlRateHelperEarliestDate(X124,Trigger),"")</f>
        <v/>
      </c>
      <c r="AC124" s="5" t="str">
        <f>IFERROR(_xll.qlRateHelperPillarDate(X124,Trigger),"")</f>
        <v/>
      </c>
      <c r="AD124" s="73" t="e">
        <v>#N/A</v>
      </c>
    </row>
    <row r="125" spans="1:30" x14ac:dyDescent="0.2">
      <c r="A125" s="62" t="s">
        <v>91</v>
      </c>
      <c r="B125" s="63" t="s">
        <v>162</v>
      </c>
      <c r="C125" s="64" t="s">
        <v>6</v>
      </c>
      <c r="D125" s="64" t="s">
        <v>8</v>
      </c>
      <c r="E125" s="64" t="s">
        <v>7</v>
      </c>
      <c r="F125" s="64" t="s">
        <v>132</v>
      </c>
      <c r="G125" s="64" t="str">
        <f t="shared" si="15"/>
        <v>Euribor3MMX#0037</v>
      </c>
      <c r="H125" s="62" t="str">
        <f>IF(ISBLANK(Quote!Y110),"",Quote!Y110)</f>
        <v>EUR3MSW36Y=#0037</v>
      </c>
      <c r="I125" s="62" t="str">
        <f>_xll.qlCompositeQuote(Currency&amp;"3M"&amp;A125&amp;B125&amp;"_Shifted",H125,BumpValue,"+",Permanent,Trigger,ObjectOverwrite)</f>
        <v>EUR3MSW36Y_Shifted#0035</v>
      </c>
      <c r="J125" s="128">
        <v>0</v>
      </c>
      <c r="K125" s="67" t="str">
        <f>_xll.qlSwapRateHelper2(,IF(Sensitivity,I125,H125),2,B125,Calendar,D125,E125,F125,G125,J125,C125,Discounting,PillarDate,,Permanent,Trigger,ObjectOverwrite)</f>
        <v>obj_003da#0029</v>
      </c>
      <c r="M125" s="75" t="str">
        <f t="shared" si="23"/>
        <v>SW</v>
      </c>
      <c r="N125" s="181" t="str">
        <f t="shared" si="24"/>
        <v>obj_003dc#0029</v>
      </c>
      <c r="O125" s="154" t="str">
        <f>IFERROR(_xll.qlRateHelperQuoteName(N125,Trigger),"--")</f>
        <v>EUR3MSW60Y_Shifted</v>
      </c>
      <c r="P125" s="155">
        <f>IFERROR(_xll.qlRateHelperQuoteValue($N125,Trigger),"--")</f>
        <v>1.2969999999999999E-2</v>
      </c>
      <c r="Q125" s="144" t="b">
        <v>1</v>
      </c>
      <c r="R125" s="144">
        <v>40</v>
      </c>
      <c r="S125" s="144">
        <v>1</v>
      </c>
      <c r="T125" s="153">
        <f>IFERROR(_xll.qlRateHelperEarliestDate(N125,Trigger),"--")</f>
        <v>42758</v>
      </c>
      <c r="U125" s="153">
        <f>IFERROR(_xll.qlRateHelperPillarDate(N125,Trigger),"--")</f>
        <v>64675</v>
      </c>
      <c r="W125" s="6" t="str">
        <f t="shared" si="16"/>
        <v/>
      </c>
      <c r="X125" s="6" t="e">
        <v>#N/A</v>
      </c>
      <c r="Y125" s="6" t="str">
        <f>IFERROR(_xll.qlRateHelperQuoteName(X125,Trigger),"")</f>
        <v/>
      </c>
      <c r="Z125" s="80" t="str">
        <f>IFERROR(_xll.qlRateHelperRate(X125,Trigger),"")</f>
        <v/>
      </c>
      <c r="AA125" s="106" t="str">
        <f>IF(ISERROR(_xll.qlSwapRateHelperSpread($X125)),IF(ISERROR(_xll.qlFuturesRateHelperConvexityAdjustment($X125)),"",_xll.qlFuturesRateHelperConvexityAdjustment($X125)),_xll.qlSwapRateHelperSpread($X125))</f>
        <v/>
      </c>
      <c r="AB125" s="12" t="str">
        <f>IFERROR(_xll.qlRateHelperEarliestDate(X125,Trigger),"")</f>
        <v/>
      </c>
      <c r="AC125" s="12" t="str">
        <f>IFERROR(_xll.qlRateHelperPillarDate(X125,Trigger),"")</f>
        <v/>
      </c>
      <c r="AD125" s="80" t="e">
        <v>#N/A</v>
      </c>
    </row>
    <row r="126" spans="1:30" x14ac:dyDescent="0.2">
      <c r="A126" s="62" t="s">
        <v>91</v>
      </c>
      <c r="B126" s="63" t="s">
        <v>163</v>
      </c>
      <c r="C126" s="64" t="s">
        <v>6</v>
      </c>
      <c r="D126" s="64" t="s">
        <v>8</v>
      </c>
      <c r="E126" s="64" t="s">
        <v>7</v>
      </c>
      <c r="F126" s="64" t="s">
        <v>132</v>
      </c>
      <c r="G126" s="64" t="str">
        <f t="shared" ref="G126:G131" si="25">$G$11</f>
        <v>Euribor3MMX#0037</v>
      </c>
      <c r="H126" s="62" t="str">
        <f>IF(ISBLANK(Quote!Y111),"",Quote!Y111)</f>
        <v>EUR3MSW37Y=#0037</v>
      </c>
      <c r="I126" s="62" t="str">
        <f>_xll.qlCompositeQuote(Currency&amp;"3M"&amp;A126&amp;B126&amp;"_Shifted",H126,BumpValue,"+",Permanent,Trigger,ObjectOverwrite)</f>
        <v>EUR3MSW37Y_Shifted#0035</v>
      </c>
      <c r="J126" s="128">
        <v>0</v>
      </c>
      <c r="K126" s="67" t="str">
        <f>_xll.qlSwapRateHelper2(,IF(Sensitivity,I126,H126),2,B126,Calendar,D126,E126,F126,G126,J126,C126,Discounting,PillarDate,,Permanent,Trigger,ObjectOverwrite)</f>
        <v>obj_00383#0029</v>
      </c>
      <c r="M126" s="179"/>
    </row>
    <row r="127" spans="1:30" x14ac:dyDescent="0.2">
      <c r="A127" s="62" t="s">
        <v>91</v>
      </c>
      <c r="B127" s="63" t="s">
        <v>164</v>
      </c>
      <c r="C127" s="64" t="s">
        <v>6</v>
      </c>
      <c r="D127" s="64" t="s">
        <v>8</v>
      </c>
      <c r="E127" s="64" t="s">
        <v>7</v>
      </c>
      <c r="F127" s="64" t="s">
        <v>132</v>
      </c>
      <c r="G127" s="64" t="str">
        <f t="shared" si="25"/>
        <v>Euribor3MMX#0037</v>
      </c>
      <c r="H127" s="62" t="str">
        <f>IF(ISBLANK(Quote!Y112),"",Quote!Y112)</f>
        <v>EUR3MSW38Y=#0037</v>
      </c>
      <c r="I127" s="62" t="str">
        <f>_xll.qlCompositeQuote(Currency&amp;"3M"&amp;A127&amp;B127&amp;"_Shifted",H127,BumpValue,"+",Permanent,Trigger,ObjectOverwrite)</f>
        <v>EUR3MSW38Y_Shifted#0035</v>
      </c>
      <c r="J127" s="128">
        <v>0</v>
      </c>
      <c r="K127" s="67" t="str">
        <f>_xll.qlSwapRateHelper2(,IF(Sensitivity,I127,H127),2,B127,Calendar,D127,E127,F127,G127,J127,C127,Discounting,PillarDate,,Permanent,Trigger,ObjectOverwrite)</f>
        <v>obj_003b8#0029</v>
      </c>
      <c r="M127" s="179"/>
    </row>
    <row r="128" spans="1:30" x14ac:dyDescent="0.2">
      <c r="A128" s="62" t="s">
        <v>91</v>
      </c>
      <c r="B128" s="63" t="s">
        <v>165</v>
      </c>
      <c r="C128" s="64" t="s">
        <v>6</v>
      </c>
      <c r="D128" s="64" t="s">
        <v>8</v>
      </c>
      <c r="E128" s="64" t="s">
        <v>7</v>
      </c>
      <c r="F128" s="64" t="s">
        <v>132</v>
      </c>
      <c r="G128" s="64" t="str">
        <f t="shared" si="25"/>
        <v>Euribor3MMX#0037</v>
      </c>
      <c r="H128" s="62" t="str">
        <f>IF(ISBLANK(Quote!Y113),"",Quote!Y113)</f>
        <v>EUR3MSW39Y=#0037</v>
      </c>
      <c r="I128" s="62" t="str">
        <f>_xll.qlCompositeQuote(Currency&amp;"3M"&amp;A128&amp;B128&amp;"_Shifted",H128,BumpValue,"+",Permanent,Trigger,ObjectOverwrite)</f>
        <v>EUR3MSW39Y_Shifted#0035</v>
      </c>
      <c r="J128" s="128">
        <v>0</v>
      </c>
      <c r="K128" s="67" t="str">
        <f>_xll.qlSwapRateHelper2(,IF(Sensitivity,I128,H128),2,B128,Calendar,D128,E128,F128,G128,J128,C128,Discounting,PillarDate,,Permanent,Trigger,ObjectOverwrite)</f>
        <v>obj_00359#0029</v>
      </c>
      <c r="M128" s="179"/>
    </row>
    <row r="129" spans="1:13" x14ac:dyDescent="0.2">
      <c r="A129" s="62" t="s">
        <v>91</v>
      </c>
      <c r="B129" s="63" t="s">
        <v>66</v>
      </c>
      <c r="C129" s="64" t="s">
        <v>6</v>
      </c>
      <c r="D129" s="64" t="s">
        <v>8</v>
      </c>
      <c r="E129" s="64" t="s">
        <v>7</v>
      </c>
      <c r="F129" s="64" t="s">
        <v>132</v>
      </c>
      <c r="G129" s="64" t="str">
        <f t="shared" si="25"/>
        <v>Euribor3MMX#0037</v>
      </c>
      <c r="H129" s="62" t="str">
        <f>IF(ISBLANK(Quote!Y114),"",Quote!Y114)</f>
        <v>EUR3MSW40Y=#0037</v>
      </c>
      <c r="I129" s="62" t="str">
        <f>_xll.qlCompositeQuote(Currency&amp;"3M"&amp;A129&amp;B129&amp;"_Shifted",H129,BumpValue,"+",Permanent,Trigger,ObjectOverwrite)</f>
        <v>EUR3MSW40Y_Shifted#0033</v>
      </c>
      <c r="J129" s="128">
        <v>0</v>
      </c>
      <c r="K129" s="67" t="str">
        <f>_xll.qlSwapRateHelper2(,IF(Sensitivity,I129,H129),2,B129,Calendar,D129,E129,F129,G129,J129,C129,Discounting,PillarDate,,Permanent,Trigger,ObjectOverwrite)</f>
        <v>obj_0036e#0029</v>
      </c>
      <c r="M129" s="179"/>
    </row>
    <row r="130" spans="1:13" x14ac:dyDescent="0.2">
      <c r="A130" s="62" t="s">
        <v>91</v>
      </c>
      <c r="B130" s="63" t="s">
        <v>67</v>
      </c>
      <c r="C130" s="64" t="s">
        <v>6</v>
      </c>
      <c r="D130" s="64" t="s">
        <v>8</v>
      </c>
      <c r="E130" s="64" t="s">
        <v>7</v>
      </c>
      <c r="F130" s="64" t="s">
        <v>132</v>
      </c>
      <c r="G130" s="64" t="str">
        <f t="shared" si="25"/>
        <v>Euribor3MMX#0037</v>
      </c>
      <c r="H130" s="62" t="str">
        <f>IF(ISBLANK(Quote!Y115),"",Quote!Y115)</f>
        <v>EUR3MSW50Y=#0037</v>
      </c>
      <c r="I130" s="62" t="str">
        <f>_xll.qlCompositeQuote(Currency&amp;"3M"&amp;A130&amp;B130&amp;"_Shifted",H130,BumpValue,"+",Permanent,Trigger,ObjectOverwrite)</f>
        <v>EUR3MSW50Y_Shifted#0032</v>
      </c>
      <c r="J130" s="128">
        <v>0</v>
      </c>
      <c r="K130" s="67" t="str">
        <f>_xll.qlSwapRateHelper2(,IF(Sensitivity,I130,H130),2,B130,Calendar,D130,E130,F130,G130,J130,C130,Discounting,PillarDate,,Permanent,Trigger,ObjectOverwrite)</f>
        <v>obj_003db#0029</v>
      </c>
    </row>
    <row r="131" spans="1:13" x14ac:dyDescent="0.2">
      <c r="A131" s="1" t="s">
        <v>91</v>
      </c>
      <c r="B131" s="8" t="s">
        <v>113</v>
      </c>
      <c r="C131" s="7" t="s">
        <v>6</v>
      </c>
      <c r="D131" s="7" t="s">
        <v>8</v>
      </c>
      <c r="E131" s="7" t="s">
        <v>7</v>
      </c>
      <c r="F131" s="7" t="s">
        <v>132</v>
      </c>
      <c r="G131" s="7" t="str">
        <f t="shared" si="25"/>
        <v>Euribor3MMX#0037</v>
      </c>
      <c r="H131" s="1" t="str">
        <f>IF(ISBLANK(Quote!Y116),"",Quote!Y116)</f>
        <v>EUR3MSW60Y=#0037</v>
      </c>
      <c r="I131" s="1" t="str">
        <f>_xll.qlCompositeQuote(Currency&amp;"3M"&amp;A131&amp;B131&amp;"_Shifted",H131,BumpValue,"+",Permanent,Trigger,ObjectOverwrite)</f>
        <v>EUR3MSW60Y_Shifted#0032</v>
      </c>
      <c r="J131" s="130">
        <v>0</v>
      </c>
      <c r="K131" s="3" t="str">
        <f>_xll.qlSwapRateHelper2(,IF(Sensitivity,I131,H131),2,B131,Calendar,D131,E131,F131,G131,J131,C131,Discounting,PillarDate,,Permanent,Trigger,ObjectOverwrite)</f>
        <v>obj_003dc#0029</v>
      </c>
    </row>
  </sheetData>
  <dataValidations count="5">
    <dataValidation type="list" allowBlank="1" showInputMessage="1" showErrorMessage="1" sqref="E3 E61:E131">
      <formula1>"Following,Modified Following,Preceding,Modified Preceding,Unadjusted,Half-Month Modified Following"</formula1>
    </dataValidation>
    <dataValidation type="list" allowBlank="1" showInputMessage="1" showErrorMessage="1" sqref="F3 F61:F131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AI6:AK6">
      <formula1>"AllDepos,DeposBeforeFirstFuturesStartDate,DeposBeforeFirstFuturesStartDatePlusOne,DeposBeforeFirstFuturesExpiryDate"</formula1>
    </dataValidation>
    <dataValidation type="list" allowBlank="1" showInputMessage="1" showErrorMessage="1" sqref="D61:D131">
      <formula1>"Annual,Semiannual,EveryFourthMonth,Quarterly,Bimonthly,Monthly,Biweekly,Weekly,Daily,Once,NoFrequency"</formula1>
    </dataValidation>
    <dataValidation type="list" allowBlank="1" showInputMessage="1" showErrorMessage="1" sqref="AK8">
      <formula1>"true,false"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119"/>
  <sheetViews>
    <sheetView showGridLines="0" topLeftCell="M72" zoomScaleNormal="100" workbookViewId="0">
      <selection activeCell="R110" sqref="R110"/>
    </sheetView>
  </sheetViews>
  <sheetFormatPr defaultRowHeight="11.25" outlineLevelCol="1" x14ac:dyDescent="0.2"/>
  <cols>
    <col min="1" max="1" width="6" style="49" hidden="1" customWidth="1" outlineLevel="1"/>
    <col min="2" max="2" width="6" style="54" hidden="1" customWidth="1" outlineLevel="1"/>
    <col min="3" max="3" width="6.7109375" style="53" hidden="1" customWidth="1" outlineLevel="1"/>
    <col min="4" max="4" width="7" style="53" hidden="1" customWidth="1" outlineLevel="1"/>
    <col min="5" max="5" width="19.28515625" style="53" hidden="1" customWidth="1" outlineLevel="1"/>
    <col min="6" max="6" width="20.28515625" style="53" hidden="1" customWidth="1" outlineLevel="1"/>
    <col min="7" max="7" width="15.140625" style="53" hidden="1" customWidth="1" outlineLevel="1"/>
    <col min="8" max="8" width="23.42578125" style="55" hidden="1" customWidth="1" outlineLevel="1"/>
    <col min="9" max="9" width="28.5703125" style="55" hidden="1" customWidth="1" outlineLevel="1"/>
    <col min="10" max="10" width="12.5703125" style="55" hidden="1" customWidth="1" outlineLevel="1"/>
    <col min="11" max="11" width="9" style="49" hidden="1" customWidth="1" outlineLevel="1"/>
    <col min="12" max="12" width="15.140625" style="49" hidden="1" customWidth="1" outlineLevel="1"/>
    <col min="13" max="13" width="2.7109375" style="49" customWidth="1" collapsed="1"/>
    <col min="14" max="14" width="6" style="49" customWidth="1" outlineLevel="1"/>
    <col min="15" max="15" width="15.140625" style="104" customWidth="1" outlineLevel="1"/>
    <col min="16" max="16" width="22.42578125" style="104" customWidth="1" outlineLevel="1"/>
    <col min="17" max="17" width="9.7109375" style="104" customWidth="1" outlineLevel="1"/>
    <col min="18" max="18" width="7.85546875" style="104" customWidth="1" outlineLevel="1"/>
    <col min="19" max="19" width="9" style="104" customWidth="1" outlineLevel="1"/>
    <col min="20" max="20" width="5.85546875" style="104" customWidth="1" outlineLevel="1"/>
    <col min="21" max="22" width="10.7109375" style="104" customWidth="1" outlineLevel="1"/>
    <col min="23" max="23" width="2.7109375" style="51" customWidth="1" outlineLevel="1"/>
    <col min="24" max="24" width="6" style="49" bestFit="1" customWidth="1"/>
    <col min="25" max="25" width="10.140625" style="49" hidden="1" customWidth="1" outlineLevel="1"/>
    <col min="26" max="26" width="24.7109375" style="49" customWidth="1" collapsed="1"/>
    <col min="27" max="28" width="9.7109375" style="49" customWidth="1"/>
    <col min="29" max="30" width="17.28515625" style="49" bestFit="1" customWidth="1"/>
    <col min="31" max="31" width="10" style="49" bestFit="1" customWidth="1"/>
    <col min="32" max="32" width="2.7109375" style="49" customWidth="1"/>
    <col min="33" max="33" width="3" style="49" bestFit="1" customWidth="1"/>
    <col min="34" max="34" width="24.42578125" style="49" bestFit="1" customWidth="1"/>
    <col min="35" max="35" width="24.42578125" style="49" hidden="1" customWidth="1" outlineLevel="1"/>
    <col min="36" max="36" width="7" style="49" hidden="1" customWidth="1" outlineLevel="1"/>
    <col min="37" max="37" width="11" style="49" hidden="1" customWidth="1" outlineLevel="1"/>
    <col min="38" max="38" width="9" style="49" bestFit="1" customWidth="1" collapsed="1"/>
    <col min="39" max="39" width="10" style="49" bestFit="1" customWidth="1"/>
    <col min="40" max="40" width="24.42578125" style="49" bestFit="1" customWidth="1"/>
    <col min="41" max="42" width="9.140625" style="49"/>
    <col min="43" max="43" width="12" style="49" bestFit="1" customWidth="1"/>
    <col min="44" max="16384" width="9.140625" style="49"/>
  </cols>
  <sheetData>
    <row r="1" spans="1:40" ht="18" customHeight="1" x14ac:dyDescent="0.2">
      <c r="G1" s="53" t="s">
        <v>3</v>
      </c>
      <c r="H1" s="53"/>
      <c r="I1" s="53"/>
      <c r="J1" s="53"/>
      <c r="N1" s="70" t="s">
        <v>25</v>
      </c>
      <c r="O1" s="107"/>
      <c r="P1" s="107"/>
      <c r="Q1" s="107"/>
      <c r="R1" s="107"/>
      <c r="S1" s="107"/>
      <c r="T1" s="107"/>
      <c r="U1" s="107"/>
      <c r="V1" s="97"/>
      <c r="W1" s="94"/>
      <c r="X1" s="78" t="str">
        <f>Currency&amp;$G$1</f>
        <v>EUR6M</v>
      </c>
      <c r="Y1" s="69"/>
      <c r="Z1" s="69"/>
      <c r="AA1" s="72"/>
      <c r="AB1" s="72"/>
      <c r="AC1" s="69"/>
      <c r="AD1" s="69"/>
      <c r="AE1" s="76" t="s">
        <v>134</v>
      </c>
    </row>
    <row r="2" spans="1:40" ht="21.75" customHeight="1" x14ac:dyDescent="0.2">
      <c r="A2" s="68" t="s">
        <v>9</v>
      </c>
      <c r="B2" s="68" t="s">
        <v>28</v>
      </c>
      <c r="C2" s="68" t="s">
        <v>92</v>
      </c>
      <c r="D2" s="68" t="s">
        <v>130</v>
      </c>
      <c r="E2" s="68" t="s">
        <v>32</v>
      </c>
      <c r="F2" s="68" t="s">
        <v>115</v>
      </c>
      <c r="G2" s="68" t="s">
        <v>4</v>
      </c>
      <c r="H2" s="68" t="s">
        <v>1</v>
      </c>
      <c r="I2" s="68" t="s">
        <v>171</v>
      </c>
      <c r="J2" s="68" t="s">
        <v>189</v>
      </c>
      <c r="K2" s="68"/>
      <c r="L2" s="68" t="s">
        <v>25</v>
      </c>
      <c r="N2" s="77" t="s">
        <v>9</v>
      </c>
      <c r="O2" s="77" t="s">
        <v>25</v>
      </c>
      <c r="P2" s="77" t="s">
        <v>79</v>
      </c>
      <c r="Q2" s="77" t="s">
        <v>82</v>
      </c>
      <c r="R2" s="77" t="s">
        <v>80</v>
      </c>
      <c r="S2" s="77" t="s">
        <v>81</v>
      </c>
      <c r="T2" s="77" t="s">
        <v>83</v>
      </c>
      <c r="U2" s="77" t="s">
        <v>23</v>
      </c>
      <c r="V2" s="77" t="s">
        <v>76</v>
      </c>
      <c r="W2" s="94"/>
      <c r="X2" s="77" t="s">
        <v>9</v>
      </c>
      <c r="Y2" s="77" t="s">
        <v>25</v>
      </c>
      <c r="Z2" s="77" t="s">
        <v>79</v>
      </c>
      <c r="AA2" s="79" t="s">
        <v>24</v>
      </c>
      <c r="AB2" s="79" t="s">
        <v>84</v>
      </c>
      <c r="AC2" s="77" t="s">
        <v>23</v>
      </c>
      <c r="AD2" s="77" t="s">
        <v>76</v>
      </c>
      <c r="AE2" s="207">
        <f t="array" ref="AE2:AE115">_xll.qlPiecewiseYieldCurveData(YieldCurve_6M,Trigger)</f>
        <v>-2.4817032967927475E-3</v>
      </c>
      <c r="AH2" s="204" t="s">
        <v>85</v>
      </c>
      <c r="AI2" s="205"/>
      <c r="AJ2" s="205"/>
      <c r="AK2" s="205"/>
      <c r="AL2" s="206"/>
    </row>
    <row r="3" spans="1:40" ht="11.25" customHeight="1" x14ac:dyDescent="0.2">
      <c r="A3" s="111" t="str">
        <f>Quote!AF4</f>
        <v>DP</v>
      </c>
      <c r="B3" s="112" t="str">
        <f>Quote!AG4</f>
        <v>ON</v>
      </c>
      <c r="C3" s="113" t="s">
        <v>73</v>
      </c>
      <c r="D3" s="113" t="b">
        <v>0</v>
      </c>
      <c r="E3" s="114" t="s">
        <v>131</v>
      </c>
      <c r="F3" s="113" t="s">
        <v>26</v>
      </c>
      <c r="G3" s="125"/>
      <c r="H3" s="121" t="str">
        <f>IF(ISBLANK(Quote!AI4),"",Quote!AI4)</f>
        <v/>
      </c>
      <c r="I3" s="124"/>
      <c r="J3" s="124"/>
      <c r="K3" s="124"/>
      <c r="L3" s="124"/>
      <c r="M3" s="52"/>
      <c r="N3" s="71" t="str">
        <f>A3</f>
        <v>DP</v>
      </c>
      <c r="O3" s="131" t="str">
        <f>IF(ISBLANK(L3),"--",L3)</f>
        <v>--</v>
      </c>
      <c r="P3" s="145" t="str">
        <f>IFERROR(_xll.qlRateHelperQuoteName(O3,Trigger),"--")</f>
        <v>--</v>
      </c>
      <c r="Q3" s="133" t="str">
        <f>IFERROR(_xll.qlRateHelperQuoteValue($O3,Trigger),"--")</f>
        <v>--</v>
      </c>
      <c r="R3" s="132" t="b">
        <v>0</v>
      </c>
      <c r="S3" s="131">
        <v>10</v>
      </c>
      <c r="T3" s="131">
        <v>1</v>
      </c>
      <c r="U3" s="134" t="str">
        <f>IFERROR(_xll.qlRateHelperEarliestDate(O3,Trigger),"--")</f>
        <v>--</v>
      </c>
      <c r="V3" s="134" t="str">
        <f>IFERROR(_xll.qlRateHelperPillarDate(O3,Trigger),"--")</f>
        <v>--</v>
      </c>
      <c r="X3" s="4" t="str">
        <f>IFERROR(INDEX($N$3:$N$115,MATCH(Z3,$P$3:$P$115,0),1),"")</f>
        <v>DP</v>
      </c>
      <c r="Y3" s="4" t="str">
        <f t="array" ref="Y3:Y115">_xll.qlRateHelperSelection(_xll.ohFilter(RateHelpers,IncludeFlag),_xll.ohFilter(Priority,IncludeFlag),$AL$3,$AL$4,$AL$5,$AL$6,_xll.ohFilter(MinDistance,IncludeFlag),Trigger)</f>
        <v>obj_001c0</v>
      </c>
      <c r="Z3" s="4" t="str">
        <f>IFERROR(_xll.qlRateHelperQuoteName(Y3,Trigger),"")</f>
        <v>EUR6MDPSN_Shifted</v>
      </c>
      <c r="AA3" s="73">
        <f>IFERROR(_xll.qlRateHelperRate(Y3,Trigger),"")</f>
        <v>-2.4476990400000001E-3</v>
      </c>
      <c r="AB3" s="105" t="str">
        <f>IF(ISERROR(_xll.qlSwapRateHelperSpread($Y3)),IF(ISERROR(_xll.qlFuturesRateHelperConvexityAdjustment($Y3)),"",_xll.qlFuturesRateHelperConvexityAdjustment($Y3)),_xll.qlSwapRateHelperSpread($Y3))</f>
        <v/>
      </c>
      <c r="AC3" s="5">
        <f>IFERROR(_xll.qlRateHelperEarliestDate(Y3,Trigger),"")</f>
        <v>42758</v>
      </c>
      <c r="AD3" s="5">
        <f>IFERROR(_xll.qlRateHelperPillarDate(Y3,Trigger),"")</f>
        <v>42759</v>
      </c>
      <c r="AE3" s="73">
        <v>-2.4817032967927475E-3</v>
      </c>
      <c r="AH3" s="202" t="s">
        <v>86</v>
      </c>
      <c r="AL3" s="203">
        <v>0</v>
      </c>
    </row>
    <row r="4" spans="1:40" ht="11.25" customHeight="1" x14ac:dyDescent="0.2">
      <c r="A4" s="56" t="str">
        <f>Quote!AF5</f>
        <v>DP</v>
      </c>
      <c r="B4" s="57" t="str">
        <f>Quote!AG5</f>
        <v>TN</v>
      </c>
      <c r="C4" s="59" t="s">
        <v>36</v>
      </c>
      <c r="D4" s="129"/>
      <c r="E4" s="129"/>
      <c r="F4" s="129"/>
      <c r="G4" s="125"/>
      <c r="H4" s="156" t="str">
        <f>IF(ISBLANK(Quote!AI5),"",Quote!AI5)</f>
        <v/>
      </c>
      <c r="I4" s="129"/>
      <c r="J4" s="129"/>
      <c r="K4" s="129"/>
      <c r="L4" s="129"/>
      <c r="M4" s="51"/>
      <c r="N4" s="10" t="str">
        <f t="shared" ref="N4:N20" si="0">A4</f>
        <v>DP</v>
      </c>
      <c r="O4" s="95" t="str">
        <f t="shared" ref="O4:O20" si="1">IF(ISBLANK(L4),"--",L4)</f>
        <v>--</v>
      </c>
      <c r="P4" s="146" t="str">
        <f>IFERROR(_xll.qlRateHelperQuoteName(O4,Trigger),"--")</f>
        <v>--</v>
      </c>
      <c r="Q4" s="99" t="str">
        <f>IFERROR(_xll.qlRateHelperQuoteValue($O4,Trigger),"--")</f>
        <v>--</v>
      </c>
      <c r="R4" s="98" t="b">
        <v>0</v>
      </c>
      <c r="S4" s="95">
        <v>10</v>
      </c>
      <c r="T4" s="95">
        <v>1</v>
      </c>
      <c r="U4" s="100" t="str">
        <f>IFERROR(_xll.qlRateHelperEarliestDate(O4,Trigger),"--")</f>
        <v>--</v>
      </c>
      <c r="V4" s="100" t="str">
        <f>IFERROR(_xll.qlRateHelperPillarDate(O4,Trigger),"--")</f>
        <v>--</v>
      </c>
      <c r="X4" s="4" t="str">
        <f t="shared" ref="X4:X67" si="2">IFERROR(INDEX($N$3:$N$115,MATCH(Z4,$P$3:$P$115,0),1),"")</f>
        <v>DP</v>
      </c>
      <c r="Y4" s="4" t="str">
        <v>obj_0023d</v>
      </c>
      <c r="Z4" s="4" t="str">
        <f>IFERROR(_xll.qlRateHelperQuoteName(Y4,Trigger),"")</f>
        <v>EUR6MDPSW_Shifted</v>
      </c>
      <c r="AA4" s="73">
        <f>IFERROR(_xll.qlRateHelperRate(Y4,Trigger),"")</f>
        <v>-2.4476491100000001E-3</v>
      </c>
      <c r="AB4" s="105" t="str">
        <f>IF(ISERROR(_xll.qlSwapRateHelperSpread($Y4)),IF(ISERROR(_xll.qlFuturesRateHelperConvexityAdjustment($Y4)),"",_xll.qlFuturesRateHelperConvexityAdjustment($Y4)),_xll.qlSwapRateHelperSpread($Y4))</f>
        <v/>
      </c>
      <c r="AC4" s="5">
        <f>IFERROR(_xll.qlRateHelperEarliestDate(Y4,Trigger),"")</f>
        <v>42758</v>
      </c>
      <c r="AD4" s="5">
        <f>IFERROR(_xll.qlRateHelperPillarDate(Y4,Trigger),"")</f>
        <v>42765</v>
      </c>
      <c r="AE4" s="73">
        <v>-2.4817032944728324E-3</v>
      </c>
      <c r="AH4" s="108" t="s">
        <v>87</v>
      </c>
      <c r="AL4" s="109">
        <v>0</v>
      </c>
    </row>
    <row r="5" spans="1:40" ht="11.25" customHeight="1" x14ac:dyDescent="0.2">
      <c r="A5" s="216" t="str">
        <f>Quote!AF6</f>
        <v>DP</v>
      </c>
      <c r="B5" s="284" t="str">
        <f>Quote!AG6</f>
        <v>SN</v>
      </c>
      <c r="C5" s="333" t="s">
        <v>74</v>
      </c>
      <c r="D5" s="275"/>
      <c r="E5" s="275"/>
      <c r="F5" s="275"/>
      <c r="G5" s="218" t="str">
        <f>Euribor!E4</f>
        <v>EoniaMX#0037</v>
      </c>
      <c r="H5" s="334" t="str">
        <f>IF(ISBLANK(Quote!AI6),"",Quote!AI6)</f>
        <v>EUR6MDPSN=#0037</v>
      </c>
      <c r="I5" s="334" t="str">
        <f>_xll.qlCompositeQuote(Currency&amp;"6M"&amp;A5&amp;B5&amp;"_Shifted",H5,IF(J5=0,BumpValue,J5),"+",Permanent,Trigger,ObjectOverwrite)</f>
        <v>EUR6MDPSN_Shifted#0035</v>
      </c>
      <c r="J5" s="334">
        <v>0</v>
      </c>
      <c r="K5" s="275"/>
      <c r="L5" s="220" t="str">
        <f>_xll.qlFraRateHelper(,IF(Sensitivity,I5,H5),C5,G5,PillarDate,,Permanent,Trigger,ObjectOverwrite)</f>
        <v>obj_001c0#0035</v>
      </c>
      <c r="M5" s="51"/>
      <c r="N5" s="10" t="str">
        <f t="shared" si="0"/>
        <v>DP</v>
      </c>
      <c r="O5" s="95" t="str">
        <f t="shared" si="1"/>
        <v>obj_001c0#0035</v>
      </c>
      <c r="P5" s="146" t="str">
        <f>IFERROR(_xll.qlRateHelperQuoteName(O5,Trigger),"--")</f>
        <v>EUR6MDPSN_Shifted</v>
      </c>
      <c r="Q5" s="99">
        <f>IFERROR(_xll.qlRateHelperQuoteValue($O5,Trigger),"--")</f>
        <v>-2.4476990400000001E-3</v>
      </c>
      <c r="R5" s="98" t="b">
        <v>1</v>
      </c>
      <c r="S5" s="95">
        <v>10</v>
      </c>
      <c r="T5" s="95">
        <v>1</v>
      </c>
      <c r="U5" s="100">
        <f>IFERROR(_xll.qlRateHelperEarliestDate(O5,Trigger),"--")</f>
        <v>42758</v>
      </c>
      <c r="V5" s="100">
        <f>IFERROR(_xll.qlRateHelperPillarDate(O5,Trigger),"--")</f>
        <v>42759</v>
      </c>
      <c r="X5" s="4" t="str">
        <f t="shared" si="2"/>
        <v>DP</v>
      </c>
      <c r="Y5" s="4" t="str">
        <v>obj_002d6</v>
      </c>
      <c r="Z5" s="4" t="str">
        <f>IFERROR(_xll.qlRateHelperQuoteName(Y5,Trigger),"")</f>
        <v>EUR6MDP2W_Shifted</v>
      </c>
      <c r="AA5" s="73">
        <f>IFERROR(_xll.qlRateHelperRate(Y5,Trigger),"")</f>
        <v>-2.42445019E-3</v>
      </c>
      <c r="AB5" s="105" t="str">
        <f>IF(ISERROR(_xll.qlSwapRateHelperSpread($Y5)),IF(ISERROR(_xll.qlFuturesRateHelperConvexityAdjustment($Y5)),"",_xll.qlFuturesRateHelperConvexityAdjustment($Y5)),_xll.qlSwapRateHelperSpread($Y5))</f>
        <v/>
      </c>
      <c r="AC5" s="5">
        <f>IFERROR(_xll.qlRateHelperEarliestDate(Y5,Trigger),"")</f>
        <v>42758</v>
      </c>
      <c r="AD5" s="5">
        <f>IFERROR(_xll.qlRateHelperPillarDate(Y5,Trigger),"")</f>
        <v>42772</v>
      </c>
      <c r="AE5" s="73">
        <v>-2.4634532863424658E-3</v>
      </c>
      <c r="AG5" s="81"/>
      <c r="AH5" s="108" t="s">
        <v>88</v>
      </c>
      <c r="AL5" s="109">
        <v>0</v>
      </c>
    </row>
    <row r="6" spans="1:40" ht="11.25" customHeight="1" x14ac:dyDescent="0.2">
      <c r="A6" s="62" t="str">
        <f>Quote!AF7</f>
        <v>DP</v>
      </c>
      <c r="B6" s="63" t="str">
        <f>Quote!AG7</f>
        <v>SW</v>
      </c>
      <c r="C6" s="65" t="s">
        <v>36</v>
      </c>
      <c r="D6" s="125"/>
      <c r="E6" s="125"/>
      <c r="F6" s="125"/>
      <c r="G6" s="64" t="str">
        <f>Euribor!E5</f>
        <v>EuriborSWMX#0037</v>
      </c>
      <c r="H6" s="122" t="str">
        <f>IF(ISBLANK(Quote!AI7),"",Quote!AI7)</f>
        <v>EUR6MDPSW=#0037</v>
      </c>
      <c r="I6" s="122" t="str">
        <f>_xll.qlCompositeQuote(Currency&amp;"6M"&amp;A6&amp;B6&amp;"_Shifted",H6,IF(J6=0,BumpValue,J6),"+",Permanent,Trigger,ObjectOverwrite)</f>
        <v>EUR6MDPSW_Shifted#0033</v>
      </c>
      <c r="J6" s="122">
        <v>0</v>
      </c>
      <c r="K6" s="125"/>
      <c r="L6" s="67" t="str">
        <f>_xll.qlDepositRateHelper(,IF(Sensitivity,I6,H6),G6,Permanent,Trigger,ObjectOverwrite)</f>
        <v>obj_0023d#0033</v>
      </c>
      <c r="M6" s="51"/>
      <c r="N6" s="10" t="str">
        <f t="shared" si="0"/>
        <v>DP</v>
      </c>
      <c r="O6" s="95" t="str">
        <f t="shared" si="1"/>
        <v>obj_0023d#0033</v>
      </c>
      <c r="P6" s="146" t="str">
        <f>IFERROR(_xll.qlRateHelperQuoteName(O6,Trigger),"--")</f>
        <v>EUR6MDPSW_Shifted</v>
      </c>
      <c r="Q6" s="99">
        <f>IFERROR(_xll.qlRateHelperQuoteValue($O6,Trigger),"--")</f>
        <v>-2.4476491100000001E-3</v>
      </c>
      <c r="R6" s="98" t="b">
        <v>1</v>
      </c>
      <c r="S6" s="95">
        <v>10</v>
      </c>
      <c r="T6" s="95">
        <v>1</v>
      </c>
      <c r="U6" s="100">
        <f>IFERROR(_xll.qlRateHelperEarliestDate(O6,Trigger),"--")</f>
        <v>42758</v>
      </c>
      <c r="V6" s="100">
        <f>IFERROR(_xll.qlRateHelperPillarDate(O6,Trigger),"--")</f>
        <v>42765</v>
      </c>
      <c r="X6" s="4" t="str">
        <f t="shared" si="2"/>
        <v>DP</v>
      </c>
      <c r="Y6" s="4" t="str">
        <v>obj_002df</v>
      </c>
      <c r="Z6" s="4" t="str">
        <f>IFERROR(_xll.qlRateHelperQuoteName(Y6,Trigger),"")</f>
        <v>EUR6MDP3W_Shifted</v>
      </c>
      <c r="AA6" s="73">
        <f>IFERROR(_xll.qlRateHelperRate(Y6,Trigger),"")</f>
        <v>-2.4321062400000002E-3</v>
      </c>
      <c r="AB6" s="105" t="str">
        <f>IF(ISERROR(_xll.qlSwapRateHelperSpread($Y6)),IF(ISERROR(_xll.qlFuturesRateHelperConvexityAdjustment($Y6)),"",_xll.qlFuturesRateHelperConvexityAdjustment($Y6)),_xll.qlSwapRateHelperSpread($Y6))</f>
        <v/>
      </c>
      <c r="AC6" s="5">
        <f>IFERROR(_xll.qlRateHelperEarliestDate(Y6,Trigger),"")</f>
        <v>42758</v>
      </c>
      <c r="AD6" s="5">
        <f>IFERROR(_xll.qlRateHelperPillarDate(Y6,Trigger),"")</f>
        <v>42779</v>
      </c>
      <c r="AE6" s="73">
        <v>-2.4685632895309049E-3</v>
      </c>
      <c r="AH6" s="108" t="s">
        <v>89</v>
      </c>
      <c r="AL6" s="110" t="s">
        <v>90</v>
      </c>
    </row>
    <row r="7" spans="1:40" ht="11.25" customHeight="1" x14ac:dyDescent="0.2">
      <c r="A7" s="62" t="str">
        <f>Quote!AF8</f>
        <v>DP</v>
      </c>
      <c r="B7" s="63" t="str">
        <f>Quote!AG8</f>
        <v>2W</v>
      </c>
      <c r="C7" s="65" t="s">
        <v>37</v>
      </c>
      <c r="D7" s="125"/>
      <c r="E7" s="125"/>
      <c r="F7" s="125"/>
      <c r="G7" s="64" t="str">
        <f>Euribor!E6</f>
        <v>Euribor2WMX#0037</v>
      </c>
      <c r="H7" s="122" t="str">
        <f>IF(ISBLANK(Quote!AI8),"",Quote!AI8)</f>
        <v>EUR6MDP2W=#0037</v>
      </c>
      <c r="I7" s="122" t="str">
        <f>_xll.qlCompositeQuote(Currency&amp;"6M"&amp;A7&amp;B7&amp;"_Shifted",H7,IF(J7=0,BumpValue,J7),"+",Permanent,Trigger,ObjectOverwrite)</f>
        <v>EUR6MDP2W_Shifted#0035</v>
      </c>
      <c r="J7" s="122">
        <v>0</v>
      </c>
      <c r="K7" s="125"/>
      <c r="L7" s="67" t="str">
        <f>_xll.qlDepositRateHelper(,IF(Sensitivity,I7,H7),G7,Permanent,Trigger,ObjectOverwrite)</f>
        <v>obj_002d6#0031</v>
      </c>
      <c r="M7" s="51"/>
      <c r="N7" s="10" t="str">
        <f t="shared" si="0"/>
        <v>DP</v>
      </c>
      <c r="O7" s="95" t="str">
        <f t="shared" si="1"/>
        <v>obj_002d6#0031</v>
      </c>
      <c r="P7" s="146" t="str">
        <f>IFERROR(_xll.qlRateHelperQuoteName(O7,Trigger),"--")</f>
        <v>EUR6MDP2W_Shifted</v>
      </c>
      <c r="Q7" s="99">
        <f>IFERROR(_xll.qlRateHelperQuoteValue($O7,Trigger),"--")</f>
        <v>-2.42445019E-3</v>
      </c>
      <c r="R7" s="98" t="b">
        <v>1</v>
      </c>
      <c r="S7" s="95">
        <v>10</v>
      </c>
      <c r="T7" s="95">
        <v>1</v>
      </c>
      <c r="U7" s="100">
        <f>IFERROR(_xll.qlRateHelperEarliestDate(O7,Trigger),"--")</f>
        <v>42758</v>
      </c>
      <c r="V7" s="100">
        <f>IFERROR(_xll.qlRateHelperPillarDate(O7,Trigger),"--")</f>
        <v>42772</v>
      </c>
      <c r="X7" s="4" t="str">
        <f t="shared" si="2"/>
        <v>DP</v>
      </c>
      <c r="Y7" s="4" t="str">
        <v>obj_00272</v>
      </c>
      <c r="Z7" s="4" t="str">
        <f>IFERROR(_xll.qlRateHelperQuoteName(Y7,Trigger),"")</f>
        <v>EUR6MDP1M_Shifted</v>
      </c>
      <c r="AA7" s="73">
        <f>IFERROR(_xll.qlRateHelperRate(Y7,Trigger),"")</f>
        <v>-2.4369999999999999E-3</v>
      </c>
      <c r="AB7" s="105" t="str">
        <f>IF(ISERROR(_xll.qlSwapRateHelperSpread($Y7)),IF(ISERROR(_xll.qlFuturesRateHelperConvexityAdjustment($Y7)),"",_xll.qlFuturesRateHelperConvexityAdjustment($Y7)),_xll.qlSwapRateHelperSpread($Y7))</f>
        <v/>
      </c>
      <c r="AC7" s="5">
        <f>IFERROR(_xll.qlRateHelperEarliestDate(Y7,Trigger),"")</f>
        <v>42758</v>
      </c>
      <c r="AD7" s="5">
        <f>IFERROR(_xll.qlRateHelperPillarDate(Y7,Trigger),"")</f>
        <v>42789</v>
      </c>
      <c r="AE7" s="73">
        <v>-2.4723175762872999E-3</v>
      </c>
    </row>
    <row r="8" spans="1:40" ht="11.25" customHeight="1" x14ac:dyDescent="0.2">
      <c r="A8" s="62" t="str">
        <f>Quote!AF9</f>
        <v>DP</v>
      </c>
      <c r="B8" s="63" t="str">
        <f>Quote!AG9</f>
        <v>3W</v>
      </c>
      <c r="C8" s="65" t="s">
        <v>38</v>
      </c>
      <c r="D8" s="125"/>
      <c r="E8" s="125"/>
      <c r="F8" s="125"/>
      <c r="G8" s="64" t="str">
        <f>_xll.qlEuribor(,C8,,,Trigger)</f>
        <v>obj_00106#0037</v>
      </c>
      <c r="H8" s="122" t="str">
        <f>IF(ISBLANK(Quote!AI9),"",Quote!AI9)</f>
        <v>EUR6MDP3W=#0037</v>
      </c>
      <c r="I8" s="122" t="str">
        <f>_xll.qlCompositeQuote(Currency&amp;"6M"&amp;A8&amp;B8&amp;"_Shifted",H8,IF(J8=0,BumpValue,J8),"+",Permanent,Trigger,ObjectOverwrite)</f>
        <v>EUR6MDP3W_Shifted#0033</v>
      </c>
      <c r="J8" s="122">
        <v>0</v>
      </c>
      <c r="K8" s="125"/>
      <c r="L8" s="67" t="str">
        <f>_xll.qlDepositRateHelper(,IF(Sensitivity,I8,H8),G8,Permanent,Trigger,ObjectOverwrite)</f>
        <v>obj_002df#0030</v>
      </c>
      <c r="M8" s="51"/>
      <c r="N8" s="10" t="str">
        <f t="shared" si="0"/>
        <v>DP</v>
      </c>
      <c r="O8" s="95" t="str">
        <f t="shared" si="1"/>
        <v>obj_002df#0030</v>
      </c>
      <c r="P8" s="146" t="str">
        <f>IFERROR(_xll.qlRateHelperQuoteName(O8,Trigger),"--")</f>
        <v>EUR6MDP3W_Shifted</v>
      </c>
      <c r="Q8" s="99">
        <f>IFERROR(_xll.qlRateHelperQuoteValue($O8,Trigger),"--")</f>
        <v>-2.4321062400000002E-3</v>
      </c>
      <c r="R8" s="98" t="b">
        <v>1</v>
      </c>
      <c r="S8" s="95">
        <v>10</v>
      </c>
      <c r="T8" s="95">
        <v>1</v>
      </c>
      <c r="U8" s="100">
        <f>IFERROR(_xll.qlRateHelperEarliestDate(O8,Trigger),"--")</f>
        <v>42758</v>
      </c>
      <c r="V8" s="100">
        <f>IFERROR(_xll.qlRateHelperPillarDate(O8,Trigger),"--")</f>
        <v>42779</v>
      </c>
      <c r="X8" s="4" t="str">
        <f t="shared" si="2"/>
        <v>DP</v>
      </c>
      <c r="Y8" s="4" t="str">
        <v>obj_00218</v>
      </c>
      <c r="Z8" s="4" t="str">
        <f>IFERROR(_xll.qlRateHelperQuoteName(Y8,Trigger),"")</f>
        <v>EUR6MDP2M_Shifted</v>
      </c>
      <c r="AA8" s="73">
        <f>IFERROR(_xll.qlRateHelperRate(Y8,Trigger),"")</f>
        <v>-2.434E-3</v>
      </c>
      <c r="AB8" s="105" t="str">
        <f>IF(ISERROR(_xll.qlSwapRateHelperSpread($Y8)),IF(ISERROR(_xll.qlFuturesRateHelperConvexityAdjustment($Y8)),"",_xll.qlFuturesRateHelperConvexityAdjustment($Y8)),_xll.qlSwapRateHelperSpread($Y8))</f>
        <v/>
      </c>
      <c r="AC8" s="5">
        <f>IFERROR(_xll.qlRateHelperEarliestDate(Y8,Trigger),"")</f>
        <v>42758</v>
      </c>
      <c r="AD8" s="5">
        <f>IFERROR(_xll.qlRateHelperPillarDate(Y8,Trigger),"")</f>
        <v>42817</v>
      </c>
      <c r="AE8" s="73">
        <v>-2.4691490336503749E-3</v>
      </c>
      <c r="AH8" s="108" t="s">
        <v>188</v>
      </c>
      <c r="AL8" s="384" t="b">
        <v>1</v>
      </c>
    </row>
    <row r="9" spans="1:40" ht="11.25" customHeight="1" x14ac:dyDescent="0.2">
      <c r="A9" s="62" t="str">
        <f>Quote!AF10</f>
        <v>DP</v>
      </c>
      <c r="B9" s="63" t="str">
        <f>Quote!AG10</f>
        <v>1M</v>
      </c>
      <c r="C9" s="65" t="s">
        <v>2</v>
      </c>
      <c r="D9" s="125"/>
      <c r="E9" s="125"/>
      <c r="F9" s="125"/>
      <c r="G9" s="64" t="str">
        <f>Euribor!E7</f>
        <v>Euribor1MMX#0037</v>
      </c>
      <c r="H9" s="122" t="str">
        <f>IF(ISBLANK(Quote!AI10),"",Quote!AI10)</f>
        <v>EUR6MDP1M=#0037</v>
      </c>
      <c r="I9" s="122" t="str">
        <f>_xll.qlCompositeQuote(Currency&amp;"6M"&amp;A9&amp;B9&amp;"_Shifted",H9,IF(J9=0,BumpValue,J9),"+",Permanent,Trigger,ObjectOverwrite)</f>
        <v>EUR6MDP1M_Shifted#0035</v>
      </c>
      <c r="J9" s="122">
        <v>0</v>
      </c>
      <c r="K9" s="125"/>
      <c r="L9" s="67" t="str">
        <f>_xll.qlDepositRateHelper(,IF(Sensitivity,I9,H9),G9,Permanent,Trigger,ObjectOverwrite)</f>
        <v>obj_00272#0033</v>
      </c>
      <c r="M9" s="51"/>
      <c r="N9" s="10" t="str">
        <f t="shared" si="0"/>
        <v>DP</v>
      </c>
      <c r="O9" s="95" t="str">
        <f t="shared" si="1"/>
        <v>obj_00272#0033</v>
      </c>
      <c r="P9" s="146" t="str">
        <f>IFERROR(_xll.qlRateHelperQuoteName(O9,Trigger),"--")</f>
        <v>EUR6MDP1M_Shifted</v>
      </c>
      <c r="Q9" s="99">
        <f>IFERROR(_xll.qlRateHelperQuoteValue($O9,Trigger),"--")</f>
        <v>-2.4369999999999999E-3</v>
      </c>
      <c r="R9" s="98" t="b">
        <v>1</v>
      </c>
      <c r="S9" s="95">
        <v>10</v>
      </c>
      <c r="T9" s="95">
        <v>1</v>
      </c>
      <c r="U9" s="100">
        <f>IFERROR(_xll.qlRateHelperEarliestDate(O9,Trigger),"--")</f>
        <v>42758</v>
      </c>
      <c r="V9" s="100">
        <f>IFERROR(_xll.qlRateHelperPillarDate(O9,Trigger),"--")</f>
        <v>42789</v>
      </c>
      <c r="X9" s="4" t="str">
        <f t="shared" si="2"/>
        <v>DP</v>
      </c>
      <c r="Y9" s="4" t="str">
        <v>obj_002d0</v>
      </c>
      <c r="Z9" s="4" t="str">
        <f>IFERROR(_xll.qlRateHelperQuoteName(Y9,Trigger),"")</f>
        <v>EUR6MDP3M_Shifted</v>
      </c>
      <c r="AA9" s="73">
        <f>IFERROR(_xll.qlRateHelperRate(Y9,Trigger),"")</f>
        <v>-2.421E-3</v>
      </c>
      <c r="AB9" s="105" t="str">
        <f>IF(ISERROR(_xll.qlSwapRateHelperSpread($Y9)),IF(ISERROR(_xll.qlFuturesRateHelperConvexityAdjustment($Y9)),"",_xll.qlFuturesRateHelperConvexityAdjustment($Y9)),_xll.qlSwapRateHelperSpread($Y9))</f>
        <v/>
      </c>
      <c r="AC9" s="5">
        <f>IFERROR(_xll.qlRateHelperEarliestDate(Y9,Trigger),"")</f>
        <v>42758</v>
      </c>
      <c r="AD9" s="5">
        <f>IFERROR(_xll.qlRateHelperPillarDate(Y9,Trigger),"")</f>
        <v>42849</v>
      </c>
      <c r="AE9" s="73">
        <v>-2.4564848924300176E-3</v>
      </c>
      <c r="AI9" s="49" t="s">
        <v>127</v>
      </c>
    </row>
    <row r="10" spans="1:40" ht="11.25" customHeight="1" x14ac:dyDescent="0.2">
      <c r="A10" s="62" t="str">
        <f>Quote!AF11</f>
        <v>DP</v>
      </c>
      <c r="B10" s="63" t="str">
        <f>Quote!AG11</f>
        <v>2M</v>
      </c>
      <c r="C10" s="65" t="s">
        <v>39</v>
      </c>
      <c r="D10" s="125"/>
      <c r="E10" s="125"/>
      <c r="F10" s="125"/>
      <c r="G10" s="64" t="str">
        <f>Euribor!E8</f>
        <v>Euribor2MMX#0037</v>
      </c>
      <c r="H10" s="122" t="str">
        <f>IF(ISBLANK(Quote!AI11),"",Quote!AI11)</f>
        <v>EUR6MDP2M=#0037</v>
      </c>
      <c r="I10" s="122" t="str">
        <f>_xll.qlCompositeQuote(Currency&amp;"6M"&amp;A10&amp;B10&amp;"_Shifted",H10,IF(J10=0,BumpValue,J10),"+",Permanent,Trigger,ObjectOverwrite)</f>
        <v>EUR6MDP2M_Shifted#0033</v>
      </c>
      <c r="J10" s="122">
        <v>0</v>
      </c>
      <c r="K10" s="125"/>
      <c r="L10" s="67" t="str">
        <f>_xll.qlDepositRateHelper(,IF(Sensitivity,I10,H10),G10,Permanent,Trigger,ObjectOverwrite)</f>
        <v>obj_00218#0033</v>
      </c>
      <c r="M10" s="51"/>
      <c r="N10" s="10" t="str">
        <f t="shared" si="0"/>
        <v>DP</v>
      </c>
      <c r="O10" s="95" t="str">
        <f t="shared" si="1"/>
        <v>obj_00218#0033</v>
      </c>
      <c r="P10" s="146" t="str">
        <f>IFERROR(_xll.qlRateHelperQuoteName(O10,Trigger),"--")</f>
        <v>EUR6MDP2M_Shifted</v>
      </c>
      <c r="Q10" s="99">
        <f>IFERROR(_xll.qlRateHelperQuoteValue($O10,Trigger),"--")</f>
        <v>-2.434E-3</v>
      </c>
      <c r="R10" s="98" t="b">
        <v>1</v>
      </c>
      <c r="S10" s="95">
        <v>10</v>
      </c>
      <c r="T10" s="95">
        <v>1</v>
      </c>
      <c r="U10" s="100">
        <f>IFERROR(_xll.qlRateHelperEarliestDate(O10,Trigger),"--")</f>
        <v>42758</v>
      </c>
      <c r="V10" s="100">
        <f>IFERROR(_xll.qlRateHelperPillarDate(O10,Trigger),"--")</f>
        <v>42817</v>
      </c>
      <c r="X10" s="4" t="str">
        <f t="shared" si="2"/>
        <v>DP</v>
      </c>
      <c r="Y10" s="4" t="str">
        <v>obj_002db</v>
      </c>
      <c r="Z10" s="4" t="str">
        <f>IFERROR(_xll.qlRateHelperQuoteName(Y10,Trigger),"")</f>
        <v>EUR6MDP4M_Shifted</v>
      </c>
      <c r="AA10" s="73">
        <f>IFERROR(_xll.qlRateHelperRate(Y10,Trigger),"")</f>
        <v>-2.408E-3</v>
      </c>
      <c r="AB10" s="105" t="str">
        <f>IF(ISERROR(_xll.qlSwapRateHelperSpread($Y10)),IF(ISERROR(_xll.qlFuturesRateHelperConvexityAdjustment($Y10)),"",_xll.qlFuturesRateHelperConvexityAdjustment($Y10)),_xll.qlSwapRateHelperSpread($Y10))</f>
        <v/>
      </c>
      <c r="AC10" s="5">
        <f>IFERROR(_xll.qlRateHelperEarliestDate(Y10,Trigger),"")</f>
        <v>42758</v>
      </c>
      <c r="AD10" s="5">
        <f>IFERROR(_xll.qlRateHelperPillarDate(Y10,Trigger),"")</f>
        <v>42878</v>
      </c>
      <c r="AE10" s="73">
        <v>-2.443691850195176E-3</v>
      </c>
      <c r="AG10" s="77" t="s">
        <v>121</v>
      </c>
      <c r="AH10" s="77" t="s">
        <v>122</v>
      </c>
      <c r="AI10" s="77" t="s">
        <v>123</v>
      </c>
      <c r="AJ10" s="77" t="s">
        <v>136</v>
      </c>
      <c r="AK10" s="77" t="s">
        <v>124</v>
      </c>
      <c r="AL10" s="77" t="s">
        <v>137</v>
      </c>
      <c r="AM10" s="77" t="s">
        <v>125</v>
      </c>
      <c r="AN10" s="77" t="s">
        <v>126</v>
      </c>
    </row>
    <row r="11" spans="1:40" ht="11.25" customHeight="1" x14ac:dyDescent="0.2">
      <c r="A11" s="62" t="str">
        <f>Quote!AF12</f>
        <v>DP</v>
      </c>
      <c r="B11" s="63" t="str">
        <f>Quote!AG12</f>
        <v>3M</v>
      </c>
      <c r="C11" s="65" t="s">
        <v>0</v>
      </c>
      <c r="D11" s="125"/>
      <c r="E11" s="125"/>
      <c r="F11" s="125"/>
      <c r="G11" s="64" t="str">
        <f>Euribor!E9</f>
        <v>Euribor3MMX#0037</v>
      </c>
      <c r="H11" s="122" t="str">
        <f>IF(ISBLANK(Quote!AI12),"",Quote!AI12)</f>
        <v>EUR6MDP3M=#0037</v>
      </c>
      <c r="I11" s="122" t="str">
        <f>_xll.qlCompositeQuote(Currency&amp;"6M"&amp;A11&amp;B11&amp;"_Shifted",H11,IF(J11=0,BumpValue,J11),"+",Permanent,Trigger,ObjectOverwrite)</f>
        <v>EUR6MDP3M_Shifted#0033</v>
      </c>
      <c r="J11" s="122">
        <v>0</v>
      </c>
      <c r="K11" s="125"/>
      <c r="L11" s="67" t="str">
        <f>_xll.qlDepositRateHelper(,IF(Sensitivity,I11,H11),G11,Permanent,Trigger,ObjectOverwrite)</f>
        <v>obj_002d0#0031</v>
      </c>
      <c r="M11" s="51"/>
      <c r="N11" s="10" t="str">
        <f t="shared" si="0"/>
        <v>DP</v>
      </c>
      <c r="O11" s="95" t="str">
        <f t="shared" si="1"/>
        <v>obj_002d0#0031</v>
      </c>
      <c r="P11" s="146" t="str">
        <f>IFERROR(_xll.qlRateHelperQuoteName(O11,Trigger),"--")</f>
        <v>EUR6MDP3M_Shifted</v>
      </c>
      <c r="Q11" s="99">
        <f>IFERROR(_xll.qlRateHelperQuoteValue($O11,Trigger),"--")</f>
        <v>-2.421E-3</v>
      </c>
      <c r="R11" s="98" t="b">
        <v>1</v>
      </c>
      <c r="S11" s="95">
        <v>10</v>
      </c>
      <c r="T11" s="95">
        <v>1</v>
      </c>
      <c r="U11" s="100">
        <f>IFERROR(_xll.qlRateHelperEarliestDate(O11,Trigger),"--")</f>
        <v>42758</v>
      </c>
      <c r="V11" s="100">
        <f>IFERROR(_xll.qlRateHelperPillarDate(O11,Trigger),"--")</f>
        <v>42849</v>
      </c>
      <c r="X11" s="4" t="str">
        <f t="shared" si="2"/>
        <v>DP</v>
      </c>
      <c r="Y11" s="4" t="str">
        <v>obj_002da</v>
      </c>
      <c r="Z11" s="4" t="str">
        <f>IFERROR(_xll.qlRateHelperQuoteName(Y11,Trigger),"")</f>
        <v>EUR6MDP5M_Shifted</v>
      </c>
      <c r="AA11" s="73">
        <f>IFERROR(_xll.qlRateHelperRate(Y11,Trigger),"")</f>
        <v>-2.398E-3</v>
      </c>
      <c r="AB11" s="105" t="str">
        <f>IF(ISERROR(_xll.qlSwapRateHelperSpread($Y11)),IF(ISERROR(_xll.qlFuturesRateHelperConvexityAdjustment($Y11)),"",_xll.qlFuturesRateHelperConvexityAdjustment($Y11)),_xll.qlSwapRateHelperSpread($Y11))</f>
        <v/>
      </c>
      <c r="AC11" s="5">
        <f>IFERROR(_xll.qlRateHelperEarliestDate(Y11,Trigger),"")</f>
        <v>42758</v>
      </c>
      <c r="AD11" s="5">
        <f>IFERROR(_xll.qlRateHelperPillarDate(Y11,Trigger),"")</f>
        <v>42909</v>
      </c>
      <c r="AE11" s="73">
        <v>-2.4337981245999289E-3</v>
      </c>
      <c r="AG11" s="159">
        <v>1</v>
      </c>
      <c r="AH11" s="160">
        <f>_xll.qlCalendarEndOfMonth(Calendar,Settlementdate,Trigger)</f>
        <v>42766</v>
      </c>
      <c r="AI11" s="159" t="str">
        <f t="shared" ref="AI11:AI23" si="3">Currency&amp;$AI$9&amp;AG11&amp;JumpSuffix&amp;QuoteSuffix</f>
        <v>EURJump1_SYNTHON_Quote</v>
      </c>
      <c r="AJ11" s="189">
        <f>_xll.qlDayCounterYearFraction("actual/360",AH11,_xll.qlCalendarAdvance(Calendar,AH11,"1D",,,Trigger))</f>
        <v>2.7777777777777779E-3</v>
      </c>
      <c r="AK11" s="161" t="e">
        <f>IF(_xll.qlQuoteIsValid(AI11,Trigger),_xll.qlQuoteValue(AI11,Trigger),1)</f>
        <v>#NUM!</v>
      </c>
      <c r="AL11" s="192" t="e">
        <f>-LN(AK11)/AJ11</f>
        <v>#NUM!</v>
      </c>
      <c r="AM11" s="195">
        <v>0</v>
      </c>
      <c r="AN11" s="161">
        <f>IF(ISBLANK(AM11),AI11,EXP(-AM11*AJ11))</f>
        <v>1</v>
      </c>
    </row>
    <row r="12" spans="1:40" ht="11.25" customHeight="1" x14ac:dyDescent="0.2">
      <c r="A12" s="62" t="str">
        <f>Quote!AF13</f>
        <v>DP</v>
      </c>
      <c r="B12" s="63" t="str">
        <f>Quote!AG13</f>
        <v>4M</v>
      </c>
      <c r="C12" s="65" t="s">
        <v>40</v>
      </c>
      <c r="D12" s="125"/>
      <c r="E12" s="125"/>
      <c r="F12" s="125"/>
      <c r="G12" s="64" t="str">
        <f>_xll.qlEuribor(,C12,,,Trigger)</f>
        <v>obj_0003e#0037</v>
      </c>
      <c r="H12" s="122" t="str">
        <f>IF(ISBLANK(Quote!AI13),"",Quote!AI13)</f>
        <v>EUR6MDP4M=#0037</v>
      </c>
      <c r="I12" s="122" t="str">
        <f>_xll.qlCompositeQuote(Currency&amp;"6M"&amp;A12&amp;B12&amp;"_Shifted",H12,IF(J12=0,BumpValue,J12),"+",Permanent,Trigger,ObjectOverwrite)</f>
        <v>EUR6MDP4M_Shifted#0035</v>
      </c>
      <c r="J12" s="122">
        <v>0</v>
      </c>
      <c r="K12" s="125"/>
      <c r="L12" s="67" t="str">
        <f>_xll.qlDepositRateHelper(,IF(Sensitivity,I12,H12),G12,Permanent,Trigger,ObjectOverwrite)</f>
        <v>obj_002db#0030</v>
      </c>
      <c r="M12" s="51" t="s">
        <v>34</v>
      </c>
      <c r="N12" s="10" t="str">
        <f t="shared" si="0"/>
        <v>DP</v>
      </c>
      <c r="O12" s="95" t="str">
        <f t="shared" si="1"/>
        <v>obj_002db#0030</v>
      </c>
      <c r="P12" s="146" t="str">
        <f>IFERROR(_xll.qlRateHelperQuoteName(O12,Trigger),"--")</f>
        <v>EUR6MDP4M_Shifted</v>
      </c>
      <c r="Q12" s="99">
        <f>IFERROR(_xll.qlRateHelperQuoteValue($O12,Trigger),"--")</f>
        <v>-2.408E-3</v>
      </c>
      <c r="R12" s="98" t="b">
        <v>1</v>
      </c>
      <c r="S12" s="95">
        <v>10</v>
      </c>
      <c r="T12" s="95">
        <v>1</v>
      </c>
      <c r="U12" s="100">
        <f>IFERROR(_xll.qlRateHelperEarliestDate(O12,Trigger),"--")</f>
        <v>42758</v>
      </c>
      <c r="V12" s="100">
        <f>IFERROR(_xll.qlRateHelperPillarDate(O12,Trigger),"--")</f>
        <v>42878</v>
      </c>
      <c r="X12" s="4" t="str">
        <f t="shared" si="2"/>
        <v>DP</v>
      </c>
      <c r="Y12" s="4" t="str">
        <v>obj_002e6</v>
      </c>
      <c r="Z12" s="4" t="str">
        <f>IFERROR(_xll.qlRateHelperQuoteName(Y12,Trigger),"")</f>
        <v>EUR6MDP6M_Shifted</v>
      </c>
      <c r="AA12" s="73">
        <f>IFERROR(_xll.qlRateHelperRate(Y12,Trigger),"")</f>
        <v>-2.3860000000000001E-3</v>
      </c>
      <c r="AB12" s="105" t="str">
        <f>IF(ISERROR(_xll.qlSwapRateHelperSpread($Y12)),IF(ISERROR(_xll.qlFuturesRateHelperConvexityAdjustment($Y12)),"",_xll.qlFuturesRateHelperConvexityAdjustment($Y12)),_xll.qlSwapRateHelperSpread($Y12))</f>
        <v/>
      </c>
      <c r="AC12" s="5">
        <f>IFERROR(_xll.qlRateHelperEarliestDate(Y12,Trigger),"")</f>
        <v>42758</v>
      </c>
      <c r="AD12" s="5">
        <f>IFERROR(_xll.qlRateHelperPillarDate(Y12,Trigger),"")</f>
        <v>42940</v>
      </c>
      <c r="AE12" s="73">
        <v>-2.4219131816047607E-3</v>
      </c>
      <c r="AG12" s="162">
        <v>2</v>
      </c>
      <c r="AH12" s="163">
        <f>_xll.qlCalendarEndOfMonth(Calendar,_xll.qlCalendarAdvance(Calendar,AH11,"1m","mf",TRUE),Trigger)</f>
        <v>42794</v>
      </c>
      <c r="AI12" s="162" t="str">
        <f t="shared" si="3"/>
        <v>EURJump2_SYNTHON_Quote</v>
      </c>
      <c r="AJ12" s="190">
        <f>_xll.qlDayCounterYearFraction("actual/360",AH12,_xll.qlCalendarAdvance(Calendar,AH12,"1D",,,Trigger))</f>
        <v>2.7777777777777779E-3</v>
      </c>
      <c r="AK12" s="164" t="e">
        <f>IF(_xll.qlQuoteIsValid(AI12,Trigger),_xll.qlQuoteValue(AI12,Trigger),1)</f>
        <v>#NUM!</v>
      </c>
      <c r="AL12" s="193" t="e">
        <f t="shared" ref="AL12:AL23" si="4">-LN(AK12)/AJ12</f>
        <v>#NUM!</v>
      </c>
      <c r="AM12" s="196">
        <v>0</v>
      </c>
      <c r="AN12" s="164">
        <f t="shared" ref="AN12:AN23" si="5">IF(ISBLANK(AM12),AI12,EXP(-AM12*AJ12))</f>
        <v>1</v>
      </c>
    </row>
    <row r="13" spans="1:40" ht="11.25" customHeight="1" x14ac:dyDescent="0.2">
      <c r="A13" s="62" t="str">
        <f>Quote!AF14</f>
        <v>DP</v>
      </c>
      <c r="B13" s="63" t="str">
        <f>Quote!AG14</f>
        <v>5M</v>
      </c>
      <c r="C13" s="65" t="s">
        <v>41</v>
      </c>
      <c r="D13" s="125"/>
      <c r="E13" s="125"/>
      <c r="F13" s="125"/>
      <c r="G13" s="64" t="str">
        <f>_xll.qlEuribor(,C13,,,Trigger)</f>
        <v>obj_0002c#0037</v>
      </c>
      <c r="H13" s="122" t="str">
        <f>IF(ISBLANK(Quote!AI14),"",Quote!AI14)</f>
        <v>EUR6MDP5M=#0037</v>
      </c>
      <c r="I13" s="122" t="str">
        <f>_xll.qlCompositeQuote(Currency&amp;"6M"&amp;A13&amp;B13&amp;"_Shifted",H13,IF(J13=0,BumpValue,J13),"+",Permanent,Trigger,ObjectOverwrite)</f>
        <v>EUR6MDP5M_Shifted#0033</v>
      </c>
      <c r="J13" s="122">
        <v>0</v>
      </c>
      <c r="K13" s="125"/>
      <c r="L13" s="67" t="str">
        <f>_xll.qlDepositRateHelper(,IF(Sensitivity,I13,H13),G13,Permanent,Trigger,ObjectOverwrite)</f>
        <v>obj_002da#0030</v>
      </c>
      <c r="M13" s="51"/>
      <c r="N13" s="10" t="str">
        <f t="shared" si="0"/>
        <v>DP</v>
      </c>
      <c r="O13" s="95" t="str">
        <f t="shared" si="1"/>
        <v>obj_002da#0030</v>
      </c>
      <c r="P13" s="146" t="str">
        <f>IFERROR(_xll.qlRateHelperQuoteName(O13,Trigger),"--")</f>
        <v>EUR6MDP5M_Shifted</v>
      </c>
      <c r="Q13" s="99">
        <f>IFERROR(_xll.qlRateHelperQuoteValue($O13,Trigger),"--")</f>
        <v>-2.398E-3</v>
      </c>
      <c r="R13" s="98" t="b">
        <v>1</v>
      </c>
      <c r="S13" s="95">
        <v>10</v>
      </c>
      <c r="T13" s="95">
        <v>1</v>
      </c>
      <c r="U13" s="100">
        <f>IFERROR(_xll.qlRateHelperEarliestDate(O13,Trigger),"--")</f>
        <v>42758</v>
      </c>
      <c r="V13" s="100">
        <f>IFERROR(_xll.qlRateHelperPillarDate(O13,Trigger),"--")</f>
        <v>42909</v>
      </c>
      <c r="X13" s="4" t="str">
        <f t="shared" si="2"/>
        <v>FRA</v>
      </c>
      <c r="Y13" s="4" t="str">
        <v>obj_002ed</v>
      </c>
      <c r="Z13" s="4" t="str">
        <f>IFERROR(_xll.qlRateHelperQuoteName(Y13,Trigger),"")</f>
        <v>EUR6MFRA1x7F_Shifted</v>
      </c>
      <c r="AA13" s="73">
        <f>IFERROR(_xll.qlRateHelperRate(Y13,Trigger),"")</f>
        <v>-2.3600000000000001E-3</v>
      </c>
      <c r="AB13" s="105" t="str">
        <f>IF(ISERROR(_xll.qlSwapRateHelperSpread($Y13)),IF(ISERROR(_xll.qlFuturesRateHelperConvexityAdjustment($Y13)),"",_xll.qlFuturesRateHelperConvexityAdjustment($Y13)),_xll.qlSwapRateHelperSpread($Y13))</f>
        <v/>
      </c>
      <c r="AC13" s="5">
        <f>IFERROR(_xll.qlRateHelperEarliestDate(Y13,Trigger),"")</f>
        <v>42789</v>
      </c>
      <c r="AD13" s="5">
        <f>IFERROR(_xll.qlRateHelperPillarDate(Y13,Trigger),"")</f>
        <v>42970</v>
      </c>
      <c r="AE13" s="73">
        <v>-2.4068566698277399E-3</v>
      </c>
      <c r="AG13" s="162">
        <v>3</v>
      </c>
      <c r="AH13" s="163">
        <f>_xll.qlCalendarEndOfMonth(Calendar,_xll.qlCalendarAdvance(Calendar,AH12,"1m","mf",TRUE),Trigger)</f>
        <v>42825</v>
      </c>
      <c r="AI13" s="162" t="str">
        <f t="shared" si="3"/>
        <v>EURJump3_SYNTHON_Quote</v>
      </c>
      <c r="AJ13" s="190">
        <f>_xll.qlDayCounterYearFraction("actual/360",AH13,_xll.qlCalendarAdvance(Calendar,AH13,"1D",,,Trigger))</f>
        <v>8.3333333333333332E-3</v>
      </c>
      <c r="AK13" s="164" t="e">
        <f>IF(_xll.qlQuoteIsValid(AI13,Trigger),_xll.qlQuoteValue(AI13,Trigger),1)</f>
        <v>#NUM!</v>
      </c>
      <c r="AL13" s="193" t="e">
        <f t="shared" si="4"/>
        <v>#NUM!</v>
      </c>
      <c r="AM13" s="196">
        <v>0</v>
      </c>
      <c r="AN13" s="164">
        <f t="shared" si="5"/>
        <v>1</v>
      </c>
    </row>
    <row r="14" spans="1:40" ht="11.25" customHeight="1" x14ac:dyDescent="0.2">
      <c r="A14" s="221" t="str">
        <f>Quote!AF15</f>
        <v>DP</v>
      </c>
      <c r="B14" s="280" t="str">
        <f>Quote!AG15</f>
        <v>6M</v>
      </c>
      <c r="C14" s="281" t="s">
        <v>3</v>
      </c>
      <c r="D14" s="278"/>
      <c r="E14" s="278"/>
      <c r="F14" s="278"/>
      <c r="G14" s="223" t="str">
        <f>Euribor!E10</f>
        <v>Euribor6MMX#0037</v>
      </c>
      <c r="H14" s="336" t="str">
        <f>IF(ISBLANK(Quote!AI15),"",Quote!AI15)</f>
        <v>EUR6MDP6M=#0037</v>
      </c>
      <c r="I14" s="336" t="str">
        <f>_xll.qlCompositeQuote(Currency&amp;"6M"&amp;A14&amp;B14&amp;"_Shifted",H14,IF(J14=0,BumpValue,J14),"+",Permanent,Trigger,ObjectOverwrite)</f>
        <v>EUR6MDP6M_Shifted#0034</v>
      </c>
      <c r="J14" s="336">
        <v>0</v>
      </c>
      <c r="K14" s="278"/>
      <c r="L14" s="225" t="str">
        <f>_xll.qlDepositRateHelper(,IF(Sensitivity,I14,H14),G14,Permanent,Trigger,ObjectOverwrite)</f>
        <v>obj_002e6#0030</v>
      </c>
      <c r="M14" s="51"/>
      <c r="N14" s="10" t="str">
        <f t="shared" si="0"/>
        <v>DP</v>
      </c>
      <c r="O14" s="95" t="str">
        <f t="shared" si="1"/>
        <v>obj_002e6#0030</v>
      </c>
      <c r="P14" s="146" t="str">
        <f>IFERROR(_xll.qlRateHelperQuoteName(O14,Trigger),"--")</f>
        <v>EUR6MDP6M_Shifted</v>
      </c>
      <c r="Q14" s="99">
        <f>IFERROR(_xll.qlRateHelperQuoteValue($O14,Trigger),"--")</f>
        <v>-2.3860000000000001E-3</v>
      </c>
      <c r="R14" s="98" t="b">
        <v>1</v>
      </c>
      <c r="S14" s="95">
        <v>10</v>
      </c>
      <c r="T14" s="95">
        <v>1</v>
      </c>
      <c r="U14" s="100">
        <f>IFERROR(_xll.qlRateHelperEarliestDate(O14,Trigger),"--")</f>
        <v>42758</v>
      </c>
      <c r="V14" s="100">
        <f>IFERROR(_xll.qlRateHelperPillarDate(O14,Trigger),"--")</f>
        <v>42940</v>
      </c>
      <c r="X14" s="4" t="str">
        <f t="shared" si="2"/>
        <v>FRA</v>
      </c>
      <c r="Y14" s="4" t="str">
        <v>obj_002ea</v>
      </c>
      <c r="Z14" s="4" t="str">
        <f>IFERROR(_xll.qlRateHelperQuoteName(Y14,Trigger),"")</f>
        <v>EUR6MFRA2x8F_Shifted</v>
      </c>
      <c r="AA14" s="73">
        <f>IFERROR(_xll.qlRateHelperRate(Y14,Trigger),"")</f>
        <v>-2.33E-3</v>
      </c>
      <c r="AB14" s="105" t="str">
        <f>IF(ISERROR(_xll.qlSwapRateHelperSpread($Y14)),IF(ISERROR(_xll.qlFuturesRateHelperConvexityAdjustment($Y14)),"",_xll.qlFuturesRateHelperConvexityAdjustment($Y14)),_xll.qlSwapRateHelperSpread($Y14))</f>
        <v/>
      </c>
      <c r="AC14" s="5">
        <f>IFERROR(_xll.qlRateHelperEarliestDate(Y14,Trigger),"")</f>
        <v>42817</v>
      </c>
      <c r="AD14" s="5">
        <f>IFERROR(_xll.qlRateHelperPillarDate(Y14,Trigger),"")</f>
        <v>43003</v>
      </c>
      <c r="AE14" s="73">
        <v>-2.3904427707690462E-3</v>
      </c>
      <c r="AG14" s="162">
        <v>4</v>
      </c>
      <c r="AH14" s="163">
        <f>_xll.qlCalendarEndOfMonth(Calendar,_xll.qlCalendarAdvance(Calendar,AH13,"1m","mf",TRUE),Trigger)</f>
        <v>42853</v>
      </c>
      <c r="AI14" s="162" t="str">
        <f t="shared" si="3"/>
        <v>EURJump4_SYNTHON_Quote</v>
      </c>
      <c r="AJ14" s="190">
        <f>_xll.qlDayCounterYearFraction("actual/360",AH14,_xll.qlCalendarAdvance(Calendar,AH14,"1D",,,Trigger))</f>
        <v>1.1111111111111112E-2</v>
      </c>
      <c r="AK14" s="164" t="e">
        <f>IF(_xll.qlQuoteIsValid(AI14,Trigger),_xll.qlQuoteValue(AI14,Trigger),1)</f>
        <v>#NUM!</v>
      </c>
      <c r="AL14" s="193" t="e">
        <f t="shared" si="4"/>
        <v>#NUM!</v>
      </c>
      <c r="AM14" s="196">
        <v>0</v>
      </c>
      <c r="AN14" s="164">
        <f t="shared" si="5"/>
        <v>1</v>
      </c>
    </row>
    <row r="15" spans="1:40" ht="11.25" customHeight="1" x14ac:dyDescent="0.2">
      <c r="A15" s="62" t="str">
        <f>Quote!AF16</f>
        <v>DP</v>
      </c>
      <c r="B15" s="63" t="str">
        <f>Quote!AG16</f>
        <v>7M</v>
      </c>
      <c r="C15" s="65" t="s">
        <v>42</v>
      </c>
      <c r="D15" s="125"/>
      <c r="E15" s="125"/>
      <c r="F15" s="125"/>
      <c r="G15" s="125"/>
      <c r="H15" s="122" t="str">
        <f>IF(ISBLANK(Quote!AI16),"",Quote!AI16)</f>
        <v/>
      </c>
      <c r="I15" s="125"/>
      <c r="J15" s="125"/>
      <c r="K15" s="125"/>
      <c r="L15" s="125"/>
      <c r="M15" s="51"/>
      <c r="N15" s="10" t="str">
        <f t="shared" si="0"/>
        <v>DP</v>
      </c>
      <c r="O15" s="95" t="str">
        <f t="shared" si="1"/>
        <v>--</v>
      </c>
      <c r="P15" s="146" t="str">
        <f>IFERROR(_xll.qlRateHelperQuoteName(O15,Trigger),"--")</f>
        <v>--</v>
      </c>
      <c r="Q15" s="99" t="str">
        <f>IFERROR(_xll.qlRateHelperQuoteValue($O15,Trigger),"--")</f>
        <v>--</v>
      </c>
      <c r="R15" s="98" t="b">
        <v>0</v>
      </c>
      <c r="S15" s="95">
        <v>10</v>
      </c>
      <c r="T15" s="95">
        <v>1</v>
      </c>
      <c r="U15" s="100" t="str">
        <f>IFERROR(_xll.qlRateHelperEarliestDate(O15,Trigger),"--")</f>
        <v>--</v>
      </c>
      <c r="V15" s="100" t="str">
        <f>IFERROR(_xll.qlRateHelperPillarDate(O15,Trigger),"--")</f>
        <v>--</v>
      </c>
      <c r="X15" s="4" t="str">
        <f t="shared" si="2"/>
        <v>FRA</v>
      </c>
      <c r="Y15" s="4" t="str">
        <v>obj_002ef</v>
      </c>
      <c r="Z15" s="4" t="str">
        <f>IFERROR(_xll.qlRateHelperQuoteName(Y15,Trigger),"")</f>
        <v>EUR6MFRA3x9F_Shifted</v>
      </c>
      <c r="AA15" s="73">
        <f>IFERROR(_xll.qlRateHelperRate(Y15,Trigger),"")</f>
        <v>-2.2699999999999999E-3</v>
      </c>
      <c r="AB15" s="105" t="str">
        <f>IF(ISERROR(_xll.qlSwapRateHelperSpread($Y15)),IF(ISERROR(_xll.qlFuturesRateHelperConvexityAdjustment($Y15)),"",_xll.qlFuturesRateHelperConvexityAdjustment($Y15)),_xll.qlSwapRateHelperSpread($Y15))</f>
        <v/>
      </c>
      <c r="AC15" s="5">
        <f>IFERROR(_xll.qlRateHelperEarliestDate(Y15,Trigger),"")</f>
        <v>42849</v>
      </c>
      <c r="AD15" s="5">
        <f>IFERROR(_xll.qlRateHelperPillarDate(Y15,Trigger),"")</f>
        <v>43031</v>
      </c>
      <c r="AE15" s="73">
        <v>-2.3564935902552139E-3</v>
      </c>
      <c r="AG15" s="162">
        <v>5</v>
      </c>
      <c r="AH15" s="163">
        <f>_xll.qlCalendarEndOfMonth(Calendar,_xll.qlCalendarAdvance(Calendar,AH14,"1m","mf",TRUE),Trigger)</f>
        <v>42886</v>
      </c>
      <c r="AI15" s="162" t="str">
        <f t="shared" si="3"/>
        <v>EURJump5_SYNTHON_Quote</v>
      </c>
      <c r="AJ15" s="190">
        <f>_xll.qlDayCounterYearFraction("actual/360",AH15,_xll.qlCalendarAdvance(Calendar,AH15,"1D",,,Trigger))</f>
        <v>2.7777777777777779E-3</v>
      </c>
      <c r="AK15" s="164" t="e">
        <f>IF(_xll.qlQuoteIsValid(AI15,Trigger),_xll.qlQuoteValue(AI15,Trigger),1)</f>
        <v>#NUM!</v>
      </c>
      <c r="AL15" s="193" t="e">
        <f t="shared" si="4"/>
        <v>#NUM!</v>
      </c>
      <c r="AM15" s="196">
        <v>0</v>
      </c>
      <c r="AN15" s="164">
        <f t="shared" si="5"/>
        <v>1</v>
      </c>
    </row>
    <row r="16" spans="1:40" ht="11.25" customHeight="1" x14ac:dyDescent="0.2">
      <c r="A16" s="62" t="str">
        <f>Quote!AF17</f>
        <v>DP</v>
      </c>
      <c r="B16" s="63" t="str">
        <f>Quote!AG17</f>
        <v>8M</v>
      </c>
      <c r="C16" s="65" t="s">
        <v>43</v>
      </c>
      <c r="D16" s="125"/>
      <c r="E16" s="125"/>
      <c r="F16" s="125"/>
      <c r="G16" s="125"/>
      <c r="H16" s="122" t="str">
        <f>IF(ISBLANK(Quote!AI17),"",Quote!AI17)</f>
        <v/>
      </c>
      <c r="I16" s="125"/>
      <c r="J16" s="125"/>
      <c r="K16" s="125"/>
      <c r="L16" s="125"/>
      <c r="M16" s="51"/>
      <c r="N16" s="10" t="str">
        <f t="shared" si="0"/>
        <v>DP</v>
      </c>
      <c r="O16" s="95" t="str">
        <f t="shared" si="1"/>
        <v>--</v>
      </c>
      <c r="P16" s="146" t="str">
        <f>IFERROR(_xll.qlRateHelperQuoteName(O16,Trigger),"--")</f>
        <v>--</v>
      </c>
      <c r="Q16" s="99" t="str">
        <f>IFERROR(_xll.qlRateHelperQuoteValue($O16,Trigger),"--")</f>
        <v>--</v>
      </c>
      <c r="R16" s="98" t="b">
        <v>0</v>
      </c>
      <c r="S16" s="95">
        <v>10</v>
      </c>
      <c r="T16" s="95">
        <v>1</v>
      </c>
      <c r="U16" s="100" t="str">
        <f>IFERROR(_xll.qlRateHelperEarliestDate(O16,Trigger),"--")</f>
        <v>--</v>
      </c>
      <c r="V16" s="100" t="str">
        <f>IFERROR(_xll.qlRateHelperPillarDate(O16,Trigger),"--")</f>
        <v>--</v>
      </c>
      <c r="X16" s="4" t="str">
        <f t="shared" si="2"/>
        <v>FRA</v>
      </c>
      <c r="Y16" s="4" t="str">
        <v>obj_002e8</v>
      </c>
      <c r="Z16" s="4" t="str">
        <f>IFERROR(_xll.qlRateHelperQuoteName(Y16,Trigger),"")</f>
        <v>EUR6MFRA4x10F_Shifted</v>
      </c>
      <c r="AA16" s="73">
        <f>IFERROR(_xll.qlRateHelperRate(Y16,Trigger),"")</f>
        <v>-2.2100000000000002E-3</v>
      </c>
      <c r="AB16" s="105" t="str">
        <f>IF(ISERROR(_xll.qlSwapRateHelperSpread($Y16)),IF(ISERROR(_xll.qlFuturesRateHelperConvexityAdjustment($Y16)),"",_xll.qlFuturesRateHelperConvexityAdjustment($Y16)),_xll.qlSwapRateHelperSpread($Y16))</f>
        <v/>
      </c>
      <c r="AC16" s="5">
        <f>IFERROR(_xll.qlRateHelperEarliestDate(Y16,Trigger),"")</f>
        <v>42878</v>
      </c>
      <c r="AD16" s="5">
        <f>IFERROR(_xll.qlRateHelperPillarDate(Y16,Trigger),"")</f>
        <v>43062</v>
      </c>
      <c r="AE16" s="73">
        <v>-2.3231772521784318E-3</v>
      </c>
      <c r="AG16" s="162">
        <v>6</v>
      </c>
      <c r="AH16" s="163">
        <f>_xll.qlCalendarEndOfMonth(Calendar,_xll.qlCalendarAdvance(Calendar,AH15,"1m","mf",TRUE),Trigger)</f>
        <v>42916</v>
      </c>
      <c r="AI16" s="162" t="str">
        <f t="shared" si="3"/>
        <v>EURJump6_SYNTHON_Quote</v>
      </c>
      <c r="AJ16" s="190">
        <f>_xll.qlDayCounterYearFraction("actual/360",AH16,_xll.qlCalendarAdvance(Calendar,AH16,"1D",,,Trigger))</f>
        <v>8.3333333333333332E-3</v>
      </c>
      <c r="AK16" s="164" t="e">
        <f>IF(_xll.qlQuoteIsValid(AI16,Trigger),_xll.qlQuoteValue(AI16,Trigger),1)</f>
        <v>#NUM!</v>
      </c>
      <c r="AL16" s="193" t="e">
        <f t="shared" si="4"/>
        <v>#NUM!</v>
      </c>
      <c r="AM16" s="196">
        <v>0</v>
      </c>
      <c r="AN16" s="164">
        <f t="shared" si="5"/>
        <v>1</v>
      </c>
    </row>
    <row r="17" spans="1:40" ht="11.25" customHeight="1" x14ac:dyDescent="0.2">
      <c r="A17" s="62" t="str">
        <f>Quote!AF18</f>
        <v>DP</v>
      </c>
      <c r="B17" s="63" t="str">
        <f>Quote!AG18</f>
        <v>9M</v>
      </c>
      <c r="C17" s="65" t="s">
        <v>44</v>
      </c>
      <c r="D17" s="125"/>
      <c r="E17" s="125"/>
      <c r="F17" s="125"/>
      <c r="G17" s="125"/>
      <c r="H17" s="122" t="str">
        <f>IF(ISBLANK(Quote!AI18),"",Quote!AI18)</f>
        <v/>
      </c>
      <c r="I17" s="125"/>
      <c r="J17" s="125"/>
      <c r="K17" s="125"/>
      <c r="L17" s="125"/>
      <c r="M17" s="51"/>
      <c r="N17" s="10" t="str">
        <f t="shared" si="0"/>
        <v>DP</v>
      </c>
      <c r="O17" s="95" t="str">
        <f t="shared" si="1"/>
        <v>--</v>
      </c>
      <c r="P17" s="146" t="str">
        <f>IFERROR(_xll.qlRateHelperQuoteName(O17,Trigger),"--")</f>
        <v>--</v>
      </c>
      <c r="Q17" s="99" t="str">
        <f>IFERROR(_xll.qlRateHelperQuoteValue($O17,Trigger),"--")</f>
        <v>--</v>
      </c>
      <c r="R17" s="98" t="b">
        <v>0</v>
      </c>
      <c r="S17" s="95">
        <v>10</v>
      </c>
      <c r="T17" s="95">
        <v>1</v>
      </c>
      <c r="U17" s="100" t="str">
        <f>IFERROR(_xll.qlRateHelperEarliestDate(O17,Trigger),"--")</f>
        <v>--</v>
      </c>
      <c r="V17" s="100" t="str">
        <f>IFERROR(_xll.qlRateHelperPillarDate(O17,Trigger),"--")</f>
        <v>--</v>
      </c>
      <c r="X17" s="4" t="str">
        <f t="shared" si="2"/>
        <v>FRA</v>
      </c>
      <c r="Y17" s="4" t="str">
        <v>obj_002ee</v>
      </c>
      <c r="Z17" s="4" t="str">
        <f>IFERROR(_xll.qlRateHelperQuoteName(Y17,Trigger),"")</f>
        <v>EUR6MFRA5x11F_Shifted</v>
      </c>
      <c r="AA17" s="73">
        <f>IFERROR(_xll.qlRateHelperRate(Y17,Trigger),"")</f>
        <v>-2.14E-3</v>
      </c>
      <c r="AB17" s="105" t="str">
        <f>IF(ISERROR(_xll.qlSwapRateHelperSpread($Y17)),IF(ISERROR(_xll.qlFuturesRateHelperConvexityAdjustment($Y17)),"",_xll.qlFuturesRateHelperConvexityAdjustment($Y17)),_xll.qlSwapRateHelperSpread($Y17))</f>
        <v/>
      </c>
      <c r="AC17" s="5">
        <f>IFERROR(_xll.qlRateHelperEarliestDate(Y17,Trigger),"")</f>
        <v>42909</v>
      </c>
      <c r="AD17" s="5">
        <f>IFERROR(_xll.qlRateHelperPillarDate(Y17,Trigger),"")</f>
        <v>43096</v>
      </c>
      <c r="AE17" s="73">
        <v>-2.2900656245021579E-3</v>
      </c>
      <c r="AG17" s="162">
        <v>7</v>
      </c>
      <c r="AH17" s="163">
        <f>_xll.qlCalendarEndOfMonth(Calendar,_xll.qlCalendarAdvance(Calendar,AH16,"1m","mf",TRUE),Trigger)</f>
        <v>42947</v>
      </c>
      <c r="AI17" s="162" t="str">
        <f t="shared" si="3"/>
        <v>EURJump7_SYNTHON_Quote</v>
      </c>
      <c r="AJ17" s="190">
        <f>_xll.qlDayCounterYearFraction("actual/360",AH17,_xll.qlCalendarAdvance(Calendar,AH17,"1D",,,Trigger))</f>
        <v>2.7777777777777779E-3</v>
      </c>
      <c r="AK17" s="164" t="e">
        <f>IF(_xll.qlQuoteIsValid(AI17,Trigger),_xll.qlQuoteValue(AI17,Trigger),1)</f>
        <v>#NUM!</v>
      </c>
      <c r="AL17" s="193" t="e">
        <f t="shared" si="4"/>
        <v>#NUM!</v>
      </c>
      <c r="AM17" s="196">
        <v>0</v>
      </c>
      <c r="AN17" s="164">
        <f t="shared" si="5"/>
        <v>1</v>
      </c>
    </row>
    <row r="18" spans="1:40" ht="11.25" customHeight="1" x14ac:dyDescent="0.2">
      <c r="A18" s="62" t="str">
        <f>Quote!AF19</f>
        <v>DP</v>
      </c>
      <c r="B18" s="63" t="str">
        <f>Quote!AG19</f>
        <v>10M</v>
      </c>
      <c r="C18" s="65" t="s">
        <v>45</v>
      </c>
      <c r="D18" s="125"/>
      <c r="E18" s="125"/>
      <c r="F18" s="125"/>
      <c r="G18" s="125"/>
      <c r="H18" s="122" t="str">
        <f>IF(ISBLANK(Quote!AI19),"",Quote!AI19)</f>
        <v/>
      </c>
      <c r="I18" s="125"/>
      <c r="J18" s="125"/>
      <c r="K18" s="125"/>
      <c r="L18" s="125"/>
      <c r="M18" s="51"/>
      <c r="N18" s="10" t="str">
        <f t="shared" si="0"/>
        <v>DP</v>
      </c>
      <c r="O18" s="95" t="str">
        <f t="shared" si="1"/>
        <v>--</v>
      </c>
      <c r="P18" s="146" t="str">
        <f>IFERROR(_xll.qlRateHelperQuoteName(O18,Trigger),"--")</f>
        <v>--</v>
      </c>
      <c r="Q18" s="99" t="str">
        <f>IFERROR(_xll.qlRateHelperQuoteValue($O18,Trigger),"--")</f>
        <v>--</v>
      </c>
      <c r="R18" s="141" t="b">
        <v>0</v>
      </c>
      <c r="S18" s="95">
        <v>10</v>
      </c>
      <c r="T18" s="95">
        <v>1</v>
      </c>
      <c r="U18" s="100" t="str">
        <f>IFERROR(_xll.qlRateHelperEarliestDate(O18,Trigger),"--")</f>
        <v>--</v>
      </c>
      <c r="V18" s="100" t="str">
        <f>IFERROR(_xll.qlRateHelperPillarDate(O18,Trigger),"--")</f>
        <v>--</v>
      </c>
      <c r="X18" s="4" t="str">
        <f t="shared" si="2"/>
        <v>FRA</v>
      </c>
      <c r="Y18" s="4" t="str">
        <v>obj_002eb</v>
      </c>
      <c r="Z18" s="4" t="str">
        <f>IFERROR(_xll.qlRateHelperQuoteName(Y18,Trigger),"")</f>
        <v>EUR6MFRA6x12F_Shifted</v>
      </c>
      <c r="AA18" s="73">
        <f>IFERROR(_xll.qlRateHelperRate(Y18,Trigger),"")</f>
        <v>-2.0600000000000002E-3</v>
      </c>
      <c r="AB18" s="105" t="str">
        <f>IF(ISERROR(_xll.qlSwapRateHelperSpread($Y18)),IF(ISERROR(_xll.qlFuturesRateHelperConvexityAdjustment($Y18)),"",_xll.qlFuturesRateHelperConvexityAdjustment($Y18)),_xll.qlSwapRateHelperSpread($Y18))</f>
        <v/>
      </c>
      <c r="AC18" s="5">
        <f>IFERROR(_xll.qlRateHelperEarliestDate(Y18,Trigger),"")</f>
        <v>42940</v>
      </c>
      <c r="AD18" s="5">
        <f>IFERROR(_xll.qlRateHelperPillarDate(Y18,Trigger),"")</f>
        <v>43123</v>
      </c>
      <c r="AE18" s="73">
        <v>-2.2577638827478309E-3</v>
      </c>
      <c r="AG18" s="162">
        <v>8</v>
      </c>
      <c r="AH18" s="163">
        <f>_xll.qlCalendarEndOfMonth(Calendar,_xll.qlCalendarAdvance(Calendar,AH17,"1m","mf",TRUE),Trigger)</f>
        <v>42978</v>
      </c>
      <c r="AI18" s="162" t="str">
        <f t="shared" si="3"/>
        <v>EURJump8_SYNTHON_Quote</v>
      </c>
      <c r="AJ18" s="190">
        <f>_xll.qlDayCounterYearFraction("actual/360",AH18,_xll.qlCalendarAdvance(Calendar,AH18,"1D",,,Trigger))</f>
        <v>2.7777777777777779E-3</v>
      </c>
      <c r="AK18" s="164" t="e">
        <f>IF(_xll.qlQuoteIsValid(AI18,Trigger),_xll.qlQuoteValue(AI18,Trigger),1)</f>
        <v>#NUM!</v>
      </c>
      <c r="AL18" s="193" t="e">
        <f t="shared" si="4"/>
        <v>#NUM!</v>
      </c>
      <c r="AM18" s="196">
        <v>0</v>
      </c>
      <c r="AN18" s="164">
        <f t="shared" si="5"/>
        <v>1</v>
      </c>
    </row>
    <row r="19" spans="1:40" ht="11.25" customHeight="1" x14ac:dyDescent="0.2">
      <c r="A19" s="62" t="str">
        <f>Quote!AF20</f>
        <v>DP</v>
      </c>
      <c r="B19" s="63" t="str">
        <f>Quote!AG20</f>
        <v>11M</v>
      </c>
      <c r="C19" s="65" t="s">
        <v>46</v>
      </c>
      <c r="D19" s="125"/>
      <c r="E19" s="125"/>
      <c r="F19" s="125"/>
      <c r="G19" s="125"/>
      <c r="H19" s="122" t="str">
        <f>IF(ISBLANK(Quote!AI20),"",Quote!AI20)</f>
        <v/>
      </c>
      <c r="I19" s="125"/>
      <c r="J19" s="125"/>
      <c r="K19" s="125"/>
      <c r="L19" s="125"/>
      <c r="M19" s="51"/>
      <c r="N19" s="10" t="str">
        <f t="shared" si="0"/>
        <v>DP</v>
      </c>
      <c r="O19" s="95" t="str">
        <f t="shared" si="1"/>
        <v>--</v>
      </c>
      <c r="P19" s="146" t="str">
        <f>IFERROR(_xll.qlRateHelperQuoteName(O19,Trigger),"--")</f>
        <v>--</v>
      </c>
      <c r="Q19" s="99" t="str">
        <f>IFERROR(_xll.qlRateHelperQuoteValue($O19,Trigger),"--")</f>
        <v>--</v>
      </c>
      <c r="R19" s="141" t="b">
        <v>0</v>
      </c>
      <c r="S19" s="95">
        <v>10</v>
      </c>
      <c r="T19" s="95">
        <v>1</v>
      </c>
      <c r="U19" s="100" t="str">
        <f>IFERROR(_xll.qlRateHelperEarliestDate(O19,Trigger),"--")</f>
        <v>--</v>
      </c>
      <c r="V19" s="100" t="str">
        <f>IFERROR(_xll.qlRateHelperPillarDate(O19,Trigger),"--")</f>
        <v>--</v>
      </c>
      <c r="X19" s="4" t="str">
        <f t="shared" si="2"/>
        <v>FRA</v>
      </c>
      <c r="Y19" s="4" t="str">
        <v>obj_002e7</v>
      </c>
      <c r="Z19" s="4" t="str">
        <f>IFERROR(_xll.qlRateHelperQuoteName(Y19,Trigger),"")</f>
        <v>EUR6MFRA7x13F_Shifted</v>
      </c>
      <c r="AA19" s="73">
        <f>IFERROR(_xll.qlRateHelperRate(Y19,Trigger),"")</f>
        <v>-1.99E-3</v>
      </c>
      <c r="AB19" s="105" t="str">
        <f>IF(ISERROR(_xll.qlSwapRateHelperSpread($Y19)),IF(ISERROR(_xll.qlFuturesRateHelperConvexityAdjustment($Y19)),"",_xll.qlFuturesRateHelperConvexityAdjustment($Y19)),_xll.qlSwapRateHelperSpread($Y19))</f>
        <v/>
      </c>
      <c r="AC19" s="5">
        <f>IFERROR(_xll.qlRateHelperEarliestDate(Y19,Trigger),"")</f>
        <v>42970</v>
      </c>
      <c r="AD19" s="5">
        <f>IFERROR(_xll.qlRateHelperPillarDate(Y19,Trigger),"")</f>
        <v>43154</v>
      </c>
      <c r="AE19" s="73">
        <v>-2.2282888083638105E-3</v>
      </c>
      <c r="AG19" s="162">
        <v>9</v>
      </c>
      <c r="AH19" s="163">
        <f>_xll.qlCalendarEndOfMonth(Calendar,_xll.qlCalendarAdvance(Calendar,AH18,"1m","mf",TRUE),Trigger)</f>
        <v>43007</v>
      </c>
      <c r="AI19" s="162" t="str">
        <f t="shared" si="3"/>
        <v>EURJump9_SYNTHON_Quote</v>
      </c>
      <c r="AJ19" s="190">
        <f>_xll.qlDayCounterYearFraction("actual/360",AH19,_xll.qlCalendarAdvance(Calendar,AH19,"1D",,,Trigger))</f>
        <v>8.3333333333333332E-3</v>
      </c>
      <c r="AK19" s="164" t="e">
        <f>IF(_xll.qlQuoteIsValid(AI19,Trigger),_xll.qlQuoteValue(AI19,Trigger),1)</f>
        <v>#NUM!</v>
      </c>
      <c r="AL19" s="193" t="e">
        <f t="shared" si="4"/>
        <v>#NUM!</v>
      </c>
      <c r="AM19" s="196">
        <v>0</v>
      </c>
      <c r="AN19" s="164">
        <f t="shared" si="5"/>
        <v>1</v>
      </c>
    </row>
    <row r="20" spans="1:40" ht="11.25" customHeight="1" x14ac:dyDescent="0.2">
      <c r="A20" s="1" t="str">
        <f>Quote!AF21</f>
        <v>DP</v>
      </c>
      <c r="B20" s="8" t="str">
        <f>Quote!AG21</f>
        <v>12M</v>
      </c>
      <c r="C20" s="9" t="s">
        <v>116</v>
      </c>
      <c r="D20" s="126"/>
      <c r="E20" s="126"/>
      <c r="F20" s="126"/>
      <c r="G20" s="126"/>
      <c r="H20" s="123" t="str">
        <f>IF(ISBLANK(Quote!AI21),"",Quote!AI21)</f>
        <v/>
      </c>
      <c r="I20" s="126"/>
      <c r="J20" s="126"/>
      <c r="K20" s="126"/>
      <c r="L20" s="126"/>
      <c r="M20" s="51"/>
      <c r="N20" s="11" t="str">
        <f t="shared" si="0"/>
        <v>DP</v>
      </c>
      <c r="O20" s="96" t="str">
        <f t="shared" si="1"/>
        <v>--</v>
      </c>
      <c r="P20" s="147" t="str">
        <f>IFERROR(_xll.qlRateHelperQuoteName(O20,Trigger),"--")</f>
        <v>--</v>
      </c>
      <c r="Q20" s="102" t="str">
        <f>IFERROR(_xll.qlRateHelperQuoteValue($O20,Trigger),"--")</f>
        <v>--</v>
      </c>
      <c r="R20" s="144" t="b">
        <v>0</v>
      </c>
      <c r="S20" s="96">
        <v>10</v>
      </c>
      <c r="T20" s="96">
        <v>1</v>
      </c>
      <c r="U20" s="103" t="str">
        <f>IFERROR(_xll.qlRateHelperEarliestDate(O20,Trigger),"--")</f>
        <v>--</v>
      </c>
      <c r="V20" s="103" t="str">
        <f>IFERROR(_xll.qlRateHelperPillarDate(O20,Trigger),"--")</f>
        <v>--</v>
      </c>
      <c r="X20" s="4" t="str">
        <f t="shared" si="2"/>
        <v>FRA</v>
      </c>
      <c r="Y20" s="4" t="str">
        <v>obj_002e9</v>
      </c>
      <c r="Z20" s="4" t="str">
        <f>IFERROR(_xll.qlRateHelperQuoteName(Y20,Trigger),"")</f>
        <v>EUR6MFRA8x14F_Shifted</v>
      </c>
      <c r="AA20" s="73">
        <f>IFERROR(_xll.qlRateHelperRate(Y20,Trigger),"")</f>
        <v>-1.9E-3</v>
      </c>
      <c r="AB20" s="105" t="str">
        <f>IF(ISERROR(_xll.qlSwapRateHelperSpread($Y20)),IF(ISERROR(_xll.qlFuturesRateHelperConvexityAdjustment($Y20)),"",_xll.qlFuturesRateHelperConvexityAdjustment($Y20)),_xll.qlSwapRateHelperSpread($Y20))</f>
        <v/>
      </c>
      <c r="AC20" s="5">
        <f>IFERROR(_xll.qlRateHelperEarliestDate(Y20,Trigger),"")</f>
        <v>43003</v>
      </c>
      <c r="AD20" s="5">
        <f>IFERROR(_xll.qlRateHelperPillarDate(Y20,Trigger),"")</f>
        <v>43182</v>
      </c>
      <c r="AE20" s="73">
        <v>-2.1988474754100996E-3</v>
      </c>
      <c r="AG20" s="162">
        <v>10</v>
      </c>
      <c r="AH20" s="163">
        <f>_xll.qlCalendarEndOfMonth(Calendar,_xll.qlCalendarAdvance(Calendar,AH19,"1m","mf",TRUE),Trigger)</f>
        <v>43039</v>
      </c>
      <c r="AI20" s="162" t="str">
        <f t="shared" si="3"/>
        <v>EURJump10_SYNTHON_Quote</v>
      </c>
      <c r="AJ20" s="190">
        <f>_xll.qlDayCounterYearFraction("actual/360",AH20,_xll.qlCalendarAdvance(Calendar,AH20,"1D",,,Trigger))</f>
        <v>2.7777777777777779E-3</v>
      </c>
      <c r="AK20" s="164" t="e">
        <f>IF(_xll.qlQuoteIsValid(AI20,Trigger),_xll.qlQuoteValue(AI20,Trigger),1)</f>
        <v>#NUM!</v>
      </c>
      <c r="AL20" s="193" t="e">
        <f t="shared" si="4"/>
        <v>#NUM!</v>
      </c>
      <c r="AM20" s="196">
        <v>0</v>
      </c>
      <c r="AN20" s="164">
        <f t="shared" si="5"/>
        <v>1</v>
      </c>
    </row>
    <row r="21" spans="1:40" ht="11.25" customHeight="1" x14ac:dyDescent="0.2">
      <c r="B21" s="49"/>
      <c r="C21" s="49"/>
      <c r="D21" s="49"/>
      <c r="E21" s="49"/>
      <c r="F21" s="49"/>
      <c r="G21" s="49"/>
      <c r="H21" s="49"/>
      <c r="I21" s="49"/>
      <c r="J21" s="49"/>
      <c r="M21" s="51"/>
      <c r="N21" s="71" t="str">
        <f>A23</f>
        <v>FRA</v>
      </c>
      <c r="O21" s="131" t="str">
        <f>IF(ISBLANK(L23),"--",L23)</f>
        <v>obj_002ed#0030</v>
      </c>
      <c r="P21" s="145" t="str">
        <f>IFERROR(_xll.qlRateHelperQuoteName(O21,Trigger),"--")</f>
        <v>EUR6MFRA1x7F_Shifted</v>
      </c>
      <c r="Q21" s="133">
        <f>IFERROR(_xll.qlRateHelperQuoteValue($O21,Trigger),"--")</f>
        <v>-2.3600000000000001E-3</v>
      </c>
      <c r="R21" s="137" t="b">
        <v>1</v>
      </c>
      <c r="S21" s="131">
        <v>20</v>
      </c>
      <c r="T21" s="131">
        <v>1</v>
      </c>
      <c r="U21" s="134">
        <f>IFERROR(_xll.qlRateHelperEarliestDate(O21,Trigger),"--")</f>
        <v>42789</v>
      </c>
      <c r="V21" s="134">
        <f>IFERROR(_xll.qlRateHelperPillarDate(O21,Trigger),"--")</f>
        <v>42970</v>
      </c>
      <c r="X21" s="4" t="str">
        <f t="shared" si="2"/>
        <v>FRA</v>
      </c>
      <c r="Y21" s="4" t="str">
        <v>obj_00206</v>
      </c>
      <c r="Z21" s="4" t="str">
        <f>IFERROR(_xll.qlRateHelperQuoteName(Y21,Trigger),"")</f>
        <v>EUR6MFRA9x15F_Shifted</v>
      </c>
      <c r="AA21" s="73">
        <f>IFERROR(_xll.qlRateHelperRate(Y21,Trigger),"")</f>
        <v>-1.81E-3</v>
      </c>
      <c r="AB21" s="105" t="str">
        <f>IF(ISERROR(_xll.qlSwapRateHelperSpread($Y21)),IF(ISERROR(_xll.qlFuturesRateHelperConvexityAdjustment($Y21)),"",_xll.qlFuturesRateHelperConvexityAdjustment($Y21)),_xll.qlSwapRateHelperSpread($Y21))</f>
        <v/>
      </c>
      <c r="AC21" s="5">
        <f>IFERROR(_xll.qlRateHelperEarliestDate(Y21,Trigger),"")</f>
        <v>43031</v>
      </c>
      <c r="AD21" s="5">
        <f>IFERROR(_xll.qlRateHelperPillarDate(Y21,Trigger),"")</f>
        <v>43213</v>
      </c>
      <c r="AE21" s="73">
        <v>-2.1501021953828849E-3</v>
      </c>
      <c r="AG21" s="162">
        <v>11</v>
      </c>
      <c r="AH21" s="163">
        <f>_xll.qlCalendarEndOfMonth(Calendar,_xll.qlCalendarAdvance(Calendar,AH20,"1m","mf",TRUE),Trigger)</f>
        <v>43069</v>
      </c>
      <c r="AI21" s="162" t="str">
        <f t="shared" si="3"/>
        <v>EURJump11_SYNTHON_Quote</v>
      </c>
      <c r="AJ21" s="190">
        <f>_xll.qlDayCounterYearFraction("actual/360",AH21,_xll.qlCalendarAdvance(Calendar,AH21,"1D",,,Trigger))</f>
        <v>2.7777777777777779E-3</v>
      </c>
      <c r="AK21" s="164" t="e">
        <f>IF(_xll.qlQuoteIsValid(AI21,Trigger),_xll.qlQuoteValue(AI21,Trigger),1)</f>
        <v>#NUM!</v>
      </c>
      <c r="AL21" s="193" t="e">
        <f t="shared" si="4"/>
        <v>#NUM!</v>
      </c>
      <c r="AM21" s="196">
        <v>0</v>
      </c>
      <c r="AN21" s="164">
        <f t="shared" si="5"/>
        <v>1</v>
      </c>
    </row>
    <row r="22" spans="1:40" ht="11.25" customHeight="1" x14ac:dyDescent="0.2">
      <c r="A22" s="68" t="s">
        <v>9</v>
      </c>
      <c r="B22" s="68" t="s">
        <v>93</v>
      </c>
      <c r="C22" s="68" t="s">
        <v>94</v>
      </c>
      <c r="D22" s="68"/>
      <c r="E22" s="68"/>
      <c r="F22" s="68"/>
      <c r="G22" s="68" t="s">
        <v>4</v>
      </c>
      <c r="H22" s="68" t="s">
        <v>1</v>
      </c>
      <c r="I22" s="68" t="s">
        <v>171</v>
      </c>
      <c r="J22" s="68" t="s">
        <v>189</v>
      </c>
      <c r="K22" s="68"/>
      <c r="L22" s="68" t="s">
        <v>25</v>
      </c>
      <c r="M22" s="51"/>
      <c r="N22" s="10" t="str">
        <f t="shared" ref="N22:N40" si="6">A24</f>
        <v>FRA</v>
      </c>
      <c r="O22" s="95" t="str">
        <f t="shared" ref="O22:O40" si="7">IF(ISBLANK(L24),"--",L24)</f>
        <v>obj_002ea#0030</v>
      </c>
      <c r="P22" s="146" t="str">
        <f>IFERROR(_xll.qlRateHelperQuoteName(O22,Trigger),"--")</f>
        <v>EUR6MFRA2x8F_Shifted</v>
      </c>
      <c r="Q22" s="99">
        <f>IFERROR(_xll.qlRateHelperQuoteValue($O22,Trigger),"--")</f>
        <v>-2.33E-3</v>
      </c>
      <c r="R22" s="141" t="b">
        <v>1</v>
      </c>
      <c r="S22" s="95">
        <v>20</v>
      </c>
      <c r="T22" s="95">
        <v>1</v>
      </c>
      <c r="U22" s="100">
        <f>IFERROR(_xll.qlRateHelperEarliestDate(O22,Trigger),"--")</f>
        <v>42817</v>
      </c>
      <c r="V22" s="100">
        <f>IFERROR(_xll.qlRateHelperPillarDate(O22,Trigger),"--")</f>
        <v>43003</v>
      </c>
      <c r="X22" s="4" t="str">
        <f t="shared" si="2"/>
        <v>FRA</v>
      </c>
      <c r="Y22" s="4" t="str">
        <v>obj_00260</v>
      </c>
      <c r="Z22" s="4" t="str">
        <f>IFERROR(_xll.qlRateHelperQuoteName(Y22,Trigger),"")</f>
        <v>EUR6MFRA10x16F_Shifted</v>
      </c>
      <c r="AA22" s="73">
        <f>IFERROR(_xll.qlRateHelperRate(Y22,Trigger),"")</f>
        <v>-1.7200000000000002E-3</v>
      </c>
      <c r="AB22" s="105" t="str">
        <f>IF(ISERROR(_xll.qlSwapRateHelperSpread($Y22)),IF(ISERROR(_xll.qlFuturesRateHelperConvexityAdjustment($Y22)),"",_xll.qlFuturesRateHelperConvexityAdjustment($Y22)),_xll.qlSwapRateHelperSpread($Y22))</f>
        <v/>
      </c>
      <c r="AC22" s="5">
        <f>IFERROR(_xll.qlRateHelperEarliestDate(Y22,Trigger),"")</f>
        <v>43062</v>
      </c>
      <c r="AD22" s="5">
        <f>IFERROR(_xll.qlRateHelperPillarDate(Y22,Trigger),"")</f>
        <v>43243</v>
      </c>
      <c r="AE22" s="73">
        <v>-2.1090368961249497E-3</v>
      </c>
      <c r="AG22" s="162">
        <v>12</v>
      </c>
      <c r="AH22" s="163">
        <f>_xll.qlCalendarEndOfMonth(Calendar,_xll.qlCalendarAdvance(Calendar,AH21,"1m","mf",TRUE),Trigger)</f>
        <v>43098</v>
      </c>
      <c r="AI22" s="162" t="str">
        <f t="shared" si="3"/>
        <v>EURJump12_SYNTHON_Quote</v>
      </c>
      <c r="AJ22" s="190">
        <f>_xll.qlDayCounterYearFraction("actual/360",AH22,_xll.qlCalendarAdvance(Calendar,AH22,"1D",,,Trigger))</f>
        <v>1.1111111111111112E-2</v>
      </c>
      <c r="AK22" s="164" t="e">
        <f>IF(_xll.qlQuoteIsValid(AI22,Trigger),_xll.qlQuoteValue(AI22,Trigger),1)</f>
        <v>#NUM!</v>
      </c>
      <c r="AL22" s="193" t="e">
        <f t="shared" si="4"/>
        <v>#NUM!</v>
      </c>
      <c r="AM22" s="196">
        <v>0</v>
      </c>
      <c r="AN22" s="164">
        <f t="shared" si="5"/>
        <v>1</v>
      </c>
    </row>
    <row r="23" spans="1:40" ht="11.25" customHeight="1" x14ac:dyDescent="0.2">
      <c r="A23" s="56" t="str">
        <f>Quote!AF22</f>
        <v>FRA</v>
      </c>
      <c r="B23" s="115">
        <v>1</v>
      </c>
      <c r="C23" s="59" t="str">
        <f t="shared" ref="C23:C46" si="8">"x"&amp;B23+SUBSTITUTE(Tenor,"M","")&amp;"F"</f>
        <v>x7F</v>
      </c>
      <c r="D23" s="129"/>
      <c r="E23" s="129"/>
      <c r="F23" s="129"/>
      <c r="G23" s="58" t="str">
        <f>$G$14</f>
        <v>Euribor6MMX#0037</v>
      </c>
      <c r="H23" s="118" t="str">
        <f>IF(ISBLANK(Quote!AI22),"",Quote!AI22)</f>
        <v>EUR6MFRA1X7F=#0037</v>
      </c>
      <c r="I23" s="122" t="str">
        <f>_xll.qlCompositeQuote(Currency&amp;"6M"&amp;A23&amp;B23&amp;C23&amp;"_Shifted",H23,IF(J23=0,BumpValue,J23),"+",Permanent,Trigger,ObjectOverwrite)</f>
        <v>EUR6MFRA1x7F_Shifted#0032</v>
      </c>
      <c r="J23" s="334">
        <v>0</v>
      </c>
      <c r="K23" s="391"/>
      <c r="L23" s="61" t="str">
        <f>_xll.qlFraRateHelper(,IF(Sensitivity,I23,H23),B23&amp;"M",G23,PillarDate,,Permanent,Trigger,ObjectOverwrite)</f>
        <v>obj_002ed#0030</v>
      </c>
      <c r="M23" s="51"/>
      <c r="N23" s="10" t="str">
        <f t="shared" si="6"/>
        <v>FRA</v>
      </c>
      <c r="O23" s="95" t="str">
        <f t="shared" si="7"/>
        <v>obj_002ef#0030</v>
      </c>
      <c r="P23" s="146" t="str">
        <f>IFERROR(_xll.qlRateHelperQuoteName(O23,Trigger),"--")</f>
        <v>EUR6MFRA3x9F_Shifted</v>
      </c>
      <c r="Q23" s="99">
        <f>IFERROR(_xll.qlRateHelperQuoteValue($O23,Trigger),"--")</f>
        <v>-2.2699999999999999E-3</v>
      </c>
      <c r="R23" s="141" t="b">
        <v>1</v>
      </c>
      <c r="S23" s="95">
        <v>20</v>
      </c>
      <c r="T23" s="95">
        <v>1</v>
      </c>
      <c r="U23" s="100">
        <f>IFERROR(_xll.qlRateHelperEarliestDate(O23,Trigger),"--")</f>
        <v>42849</v>
      </c>
      <c r="V23" s="100">
        <f>IFERROR(_xll.qlRateHelperPillarDate(O23,Trigger),"--")</f>
        <v>43031</v>
      </c>
      <c r="X23" s="4" t="str">
        <f t="shared" si="2"/>
        <v>FRA</v>
      </c>
      <c r="Y23" s="4" t="str">
        <v>obj_00294</v>
      </c>
      <c r="Z23" s="4" t="str">
        <f>IFERROR(_xll.qlRateHelperQuoteName(Y23,Trigger),"")</f>
        <v>EUR6MFRA11x17F_Shifted</v>
      </c>
      <c r="AA23" s="73">
        <f>IFERROR(_xll.qlRateHelperRate(Y23,Trigger),"")</f>
        <v>-1.6100000000000001E-3</v>
      </c>
      <c r="AB23" s="105" t="str">
        <f>IF(ISERROR(_xll.qlSwapRateHelperSpread($Y23)),IF(ISERROR(_xll.qlFuturesRateHelperConvexityAdjustment($Y23)),"",_xll.qlFuturesRateHelperConvexityAdjustment($Y23)),_xll.qlSwapRateHelperSpread($Y23))</f>
        <v/>
      </c>
      <c r="AC23" s="5">
        <f>IFERROR(_xll.qlRateHelperEarliestDate(Y23,Trigger),"")</f>
        <v>43096</v>
      </c>
      <c r="AD23" s="5">
        <f>IFERROR(_xll.qlRateHelperPillarDate(Y23,Trigger),"")</f>
        <v>43276</v>
      </c>
      <c r="AE23" s="73">
        <v>-2.0647594029439905E-3</v>
      </c>
      <c r="AG23" s="165">
        <v>13</v>
      </c>
      <c r="AH23" s="166">
        <f>_xll.qlCalendarAdjust(Calendar,DATE(YEAR(AH11)+1,12,31),"preceding",Trigger)</f>
        <v>43465</v>
      </c>
      <c r="AI23" s="165" t="str">
        <f t="shared" si="3"/>
        <v>EURJump13_SYNTHON_Quote</v>
      </c>
      <c r="AJ23" s="191">
        <f>_xll.qlDayCounterYearFraction("actual/360",AH23,_xll.qlCalendarAdvance(Calendar,AH23,"1D",,,Trigger))</f>
        <v>5.5555555555555558E-3</v>
      </c>
      <c r="AK23" s="167" t="e">
        <f>IF(_xll.qlQuoteIsValid(AI23,Trigger),_xll.qlQuoteValue(AI23,Trigger),1)</f>
        <v>#NUM!</v>
      </c>
      <c r="AL23" s="194" t="e">
        <f t="shared" si="4"/>
        <v>#NUM!</v>
      </c>
      <c r="AM23" s="197">
        <v>0</v>
      </c>
      <c r="AN23" s="167">
        <f t="shared" si="5"/>
        <v>1</v>
      </c>
    </row>
    <row r="24" spans="1:40" ht="11.25" customHeight="1" x14ac:dyDescent="0.2">
      <c r="A24" s="62" t="s">
        <v>95</v>
      </c>
      <c r="B24" s="116">
        <v>2</v>
      </c>
      <c r="C24" s="65" t="str">
        <f t="shared" si="8"/>
        <v>x8F</v>
      </c>
      <c r="D24" s="125"/>
      <c r="E24" s="125"/>
      <c r="F24" s="125"/>
      <c r="G24" s="64" t="str">
        <f t="shared" ref="G24:G46" si="9">$G$14</f>
        <v>Euribor6MMX#0037</v>
      </c>
      <c r="H24" s="119" t="str">
        <f>IF(ISBLANK(Quote!AI23),"",Quote!AI23)</f>
        <v>EUR6MFRA2X8F=#0037</v>
      </c>
      <c r="I24" s="119" t="str">
        <f>_xll.qlCompositeQuote(Currency&amp;"6M"&amp;A24&amp;B24&amp;C24&amp;"_Shifted",H24,IF(J24=0,BumpValue,J24),"+",Permanent,Trigger,ObjectOverwrite)</f>
        <v>EUR6MFRA2x8F_Shifted#0033</v>
      </c>
      <c r="J24" s="122">
        <v>0</v>
      </c>
      <c r="K24" s="392"/>
      <c r="L24" s="67" t="str">
        <f>_xll.qlFraRateHelper(,IF(Sensitivity,I24,H24),B24&amp;"M",G24,PillarDate,,Permanent,Trigger,ObjectOverwrite)</f>
        <v>obj_002ea#0030</v>
      </c>
      <c r="M24" s="51"/>
      <c r="N24" s="10" t="str">
        <f t="shared" si="6"/>
        <v>FRA</v>
      </c>
      <c r="O24" s="95" t="str">
        <f t="shared" si="7"/>
        <v>obj_002e8#0030</v>
      </c>
      <c r="P24" s="146" t="str">
        <f>IFERROR(_xll.qlRateHelperQuoteName(O24,Trigger),"--")</f>
        <v>EUR6MFRA4x10F_Shifted</v>
      </c>
      <c r="Q24" s="99">
        <f>IFERROR(_xll.qlRateHelperQuoteValue($O24,Trigger),"--")</f>
        <v>-2.2100000000000002E-3</v>
      </c>
      <c r="R24" s="141" t="b">
        <v>1</v>
      </c>
      <c r="S24" s="95">
        <v>20</v>
      </c>
      <c r="T24" s="95">
        <v>1</v>
      </c>
      <c r="U24" s="100">
        <f>IFERROR(_xll.qlRateHelperEarliestDate(O24,Trigger),"--")</f>
        <v>42878</v>
      </c>
      <c r="V24" s="100">
        <f>IFERROR(_xll.qlRateHelperPillarDate(O24,Trigger),"--")</f>
        <v>43062</v>
      </c>
      <c r="X24" s="4" t="str">
        <f t="shared" si="2"/>
        <v>FRA</v>
      </c>
      <c r="Y24" s="4" t="str">
        <v>obj_002cc</v>
      </c>
      <c r="Z24" s="4" t="str">
        <f>IFERROR(_xll.qlRateHelperQuoteName(Y24,Trigger),"")</f>
        <v>EUR6MFRA12x18F_Shifted</v>
      </c>
      <c r="AA24" s="73">
        <f>IFERROR(_xll.qlRateHelperRate(Y24,Trigger),"")</f>
        <v>-1.5199999999999999E-3</v>
      </c>
      <c r="AB24" s="105" t="str">
        <f>IF(ISERROR(_xll.qlSwapRateHelperSpread($Y24)),IF(ISERROR(_xll.qlFuturesRateHelperConvexityAdjustment($Y24)),"",_xll.qlFuturesRateHelperConvexityAdjustment($Y24)),_xll.qlSwapRateHelperSpread($Y24))</f>
        <v/>
      </c>
      <c r="AC24" s="5">
        <f>IFERROR(_xll.qlRateHelperEarliestDate(Y24,Trigger),"")</f>
        <v>43123</v>
      </c>
      <c r="AD24" s="5">
        <f>IFERROR(_xll.qlRateHelperPillarDate(Y24,Trigger),"")</f>
        <v>43304</v>
      </c>
      <c r="AE24" s="73">
        <v>-2.0221138630604832E-3</v>
      </c>
    </row>
    <row r="25" spans="1:40" ht="11.25" customHeight="1" x14ac:dyDescent="0.2">
      <c r="A25" s="62" t="s">
        <v>95</v>
      </c>
      <c r="B25" s="116">
        <v>3</v>
      </c>
      <c r="C25" s="65" t="str">
        <f t="shared" si="8"/>
        <v>x9F</v>
      </c>
      <c r="D25" s="125"/>
      <c r="E25" s="125"/>
      <c r="F25" s="125"/>
      <c r="G25" s="64" t="str">
        <f t="shared" si="9"/>
        <v>Euribor6MMX#0037</v>
      </c>
      <c r="H25" s="119" t="str">
        <f>IF(ISBLANK(Quote!AI24),"",Quote!AI24)</f>
        <v>EUR6MFRA3X9F=#0037</v>
      </c>
      <c r="I25" s="119" t="str">
        <f>_xll.qlCompositeQuote(Currency&amp;"6M"&amp;A25&amp;B25&amp;C25&amp;"_Shifted",H25,IF(J25=0,BumpValue,J25),"+",Permanent,Trigger,ObjectOverwrite)</f>
        <v>EUR6MFRA3x9F_Shifted#0035</v>
      </c>
      <c r="J25" s="122">
        <v>0</v>
      </c>
      <c r="K25" s="392"/>
      <c r="L25" s="67" t="str">
        <f>_xll.qlFraRateHelper(,IF(Sensitivity,I25,H25),B25&amp;"M",G25,PillarDate,,Permanent,Trigger,ObjectOverwrite)</f>
        <v>obj_002ef#0030</v>
      </c>
      <c r="M25" s="51"/>
      <c r="N25" s="10" t="str">
        <f t="shared" si="6"/>
        <v>FRA</v>
      </c>
      <c r="O25" s="95" t="str">
        <f t="shared" si="7"/>
        <v>obj_002ee#0030</v>
      </c>
      <c r="P25" s="146" t="str">
        <f>IFERROR(_xll.qlRateHelperQuoteName(O25,Trigger),"--")</f>
        <v>EUR6MFRA5x11F_Shifted</v>
      </c>
      <c r="Q25" s="99">
        <f>IFERROR(_xll.qlRateHelperQuoteValue($O25,Trigger),"--")</f>
        <v>-2.14E-3</v>
      </c>
      <c r="R25" s="141" t="b">
        <v>1</v>
      </c>
      <c r="S25" s="95">
        <v>20</v>
      </c>
      <c r="T25" s="95">
        <v>1</v>
      </c>
      <c r="U25" s="100">
        <f>IFERROR(_xll.qlRateHelperEarliestDate(O25,Trigger),"--")</f>
        <v>42909</v>
      </c>
      <c r="V25" s="100">
        <f>IFERROR(_xll.qlRateHelperPillarDate(O25,Trigger),"--")</f>
        <v>43096</v>
      </c>
      <c r="X25" s="4" t="str">
        <f t="shared" si="2"/>
        <v>FRA</v>
      </c>
      <c r="Y25" s="4" t="str">
        <v>obj_002d2</v>
      </c>
      <c r="Z25" s="4" t="str">
        <f>IFERROR(_xll.qlRateHelperQuoteName(Y25,Trigger),"")</f>
        <v>EUR6MFRA13x19F_Shifted</v>
      </c>
      <c r="AA25" s="73">
        <f>IFERROR(_xll.qlRateHelperRate(Y25,Trigger),"")</f>
        <v>-1.4200000000000003E-3</v>
      </c>
      <c r="AB25" s="105" t="str">
        <f>IF(ISERROR(_xll.qlSwapRateHelperSpread($Y25)),IF(ISERROR(_xll.qlFuturesRateHelperConvexityAdjustment($Y25)),"",_xll.qlFuturesRateHelperConvexityAdjustment($Y25)),_xll.qlSwapRateHelperSpread($Y25))</f>
        <v/>
      </c>
      <c r="AC25" s="5">
        <f>IFERROR(_xll.qlRateHelperEarliestDate(Y25,Trigger),"")</f>
        <v>43154</v>
      </c>
      <c r="AD25" s="5">
        <f>IFERROR(_xll.qlRateHelperPillarDate(Y25,Trigger),"")</f>
        <v>43335</v>
      </c>
      <c r="AE25" s="73">
        <v>-1.9827853927011354E-3</v>
      </c>
    </row>
    <row r="26" spans="1:40" ht="11.25" customHeight="1" x14ac:dyDescent="0.2">
      <c r="A26" s="62" t="s">
        <v>95</v>
      </c>
      <c r="B26" s="116">
        <v>4</v>
      </c>
      <c r="C26" s="65" t="str">
        <f t="shared" si="8"/>
        <v>x10F</v>
      </c>
      <c r="D26" s="125"/>
      <c r="E26" s="125"/>
      <c r="F26" s="125"/>
      <c r="G26" s="64" t="str">
        <f t="shared" si="9"/>
        <v>Euribor6MMX#0037</v>
      </c>
      <c r="H26" s="119" t="str">
        <f>IF(ISBLANK(Quote!AI25),"",Quote!AI25)</f>
        <v>EUR6MFRA4X10F=#0037</v>
      </c>
      <c r="I26" s="119" t="str">
        <f>_xll.qlCompositeQuote(Currency&amp;"6M"&amp;A26&amp;B26&amp;C26&amp;"_Shifted",H26,IF(J26=0,BumpValue,J26),"+",Permanent,Trigger,ObjectOverwrite)</f>
        <v>EUR6MFRA4x10F_Shifted#0035</v>
      </c>
      <c r="J26" s="122">
        <v>0</v>
      </c>
      <c r="K26" s="392"/>
      <c r="L26" s="67" t="str">
        <f>_xll.qlFraRateHelper(,IF(Sensitivity,I26,H26),B26&amp;"M",G26,PillarDate,,Permanent,Trigger,ObjectOverwrite)</f>
        <v>obj_002e8#0030</v>
      </c>
      <c r="M26" s="51"/>
      <c r="N26" s="10" t="str">
        <f t="shared" si="6"/>
        <v>FRA</v>
      </c>
      <c r="O26" s="95" t="str">
        <f t="shared" si="7"/>
        <v>obj_002eb#0030</v>
      </c>
      <c r="P26" s="146" t="str">
        <f>IFERROR(_xll.qlRateHelperQuoteName(O26,Trigger),"--")</f>
        <v>EUR6MFRA6x12F_Shifted</v>
      </c>
      <c r="Q26" s="99">
        <f>IFERROR(_xll.qlRateHelperQuoteValue($O26,Trigger),"--")</f>
        <v>-2.0600000000000002E-3</v>
      </c>
      <c r="R26" s="141" t="b">
        <v>1</v>
      </c>
      <c r="S26" s="95">
        <v>20</v>
      </c>
      <c r="T26" s="95">
        <v>1</v>
      </c>
      <c r="U26" s="100">
        <f>IFERROR(_xll.qlRateHelperEarliestDate(O26,Trigger),"--")</f>
        <v>42940</v>
      </c>
      <c r="V26" s="100">
        <f>IFERROR(_xll.qlRateHelperPillarDate(O26,Trigger),"--")</f>
        <v>43123</v>
      </c>
      <c r="X26" s="4" t="str">
        <f t="shared" si="2"/>
        <v>FRA</v>
      </c>
      <c r="Y26" s="4" t="str">
        <v>obj_002d8</v>
      </c>
      <c r="Z26" s="4" t="str">
        <f>IFERROR(_xll.qlRateHelperQuoteName(Y26,Trigger),"")</f>
        <v>EUR6MFRA14x20F_Shifted</v>
      </c>
      <c r="AA26" s="73">
        <f>IFERROR(_xll.qlRateHelperRate(Y26,Trigger),"")</f>
        <v>-1.31E-3</v>
      </c>
      <c r="AB26" s="105" t="str">
        <f>IF(ISERROR(_xll.qlSwapRateHelperSpread($Y26)),IF(ISERROR(_xll.qlFuturesRateHelperConvexityAdjustment($Y26)),"",_xll.qlFuturesRateHelperConvexityAdjustment($Y26)),_xll.qlSwapRateHelperSpread($Y26))</f>
        <v/>
      </c>
      <c r="AC26" s="5">
        <f>IFERROR(_xll.qlRateHelperEarliestDate(Y26,Trigger),"")</f>
        <v>43182</v>
      </c>
      <c r="AD26" s="5">
        <f>IFERROR(_xll.qlRateHelperPillarDate(Y26,Trigger),"")</f>
        <v>43367</v>
      </c>
      <c r="AE26" s="73">
        <v>-1.9362242025268352E-3</v>
      </c>
    </row>
    <row r="27" spans="1:40" ht="11.25" customHeight="1" x14ac:dyDescent="0.2">
      <c r="A27" s="62" t="s">
        <v>95</v>
      </c>
      <c r="B27" s="116">
        <v>5</v>
      </c>
      <c r="C27" s="65" t="str">
        <f t="shared" si="8"/>
        <v>x11F</v>
      </c>
      <c r="D27" s="125"/>
      <c r="E27" s="125"/>
      <c r="F27" s="125"/>
      <c r="G27" s="64" t="str">
        <f t="shared" si="9"/>
        <v>Euribor6MMX#0037</v>
      </c>
      <c r="H27" s="119" t="str">
        <f>IF(ISBLANK(Quote!AI26),"",Quote!AI26)</f>
        <v>EUR6MFRA5X11F=#0037</v>
      </c>
      <c r="I27" s="119" t="str">
        <f>_xll.qlCompositeQuote(Currency&amp;"6M"&amp;A27&amp;B27&amp;C27&amp;"_Shifted",H27,IF(J27=0,BumpValue,J27),"+",Permanent,Trigger,ObjectOverwrite)</f>
        <v>EUR6MFRA5x11F_Shifted#0035</v>
      </c>
      <c r="J27" s="122">
        <v>0</v>
      </c>
      <c r="K27" s="392"/>
      <c r="L27" s="67" t="str">
        <f>_xll.qlFraRateHelper(,IF(Sensitivity,I27,H27),B27&amp;"M",G27,PillarDate,,Permanent,Trigger,ObjectOverwrite)</f>
        <v>obj_002ee#0030</v>
      </c>
      <c r="M27" s="51"/>
      <c r="N27" s="10" t="str">
        <f t="shared" si="6"/>
        <v>FRA</v>
      </c>
      <c r="O27" s="95" t="str">
        <f t="shared" si="7"/>
        <v>obj_002e7#0030</v>
      </c>
      <c r="P27" s="146" t="str">
        <f>IFERROR(_xll.qlRateHelperQuoteName(O27,Trigger),"--")</f>
        <v>EUR6MFRA7x13F_Shifted</v>
      </c>
      <c r="Q27" s="99">
        <f>IFERROR(_xll.qlRateHelperQuoteValue($O27,Trigger),"--")</f>
        <v>-1.99E-3</v>
      </c>
      <c r="R27" s="141" t="b">
        <v>1</v>
      </c>
      <c r="S27" s="95">
        <v>20</v>
      </c>
      <c r="T27" s="95">
        <v>1</v>
      </c>
      <c r="U27" s="100">
        <f>IFERROR(_xll.qlRateHelperEarliestDate(O27,Trigger),"--")</f>
        <v>42970</v>
      </c>
      <c r="V27" s="100">
        <f>IFERROR(_xll.qlRateHelperPillarDate(O27,Trigger),"--")</f>
        <v>43154</v>
      </c>
      <c r="X27" s="4" t="str">
        <f t="shared" si="2"/>
        <v>FRA</v>
      </c>
      <c r="Y27" s="4" t="str">
        <v>obj_00212</v>
      </c>
      <c r="Z27" s="4" t="str">
        <f>IFERROR(_xll.qlRateHelperQuoteName(Y27,Trigger),"")</f>
        <v>EUR6MFRA15x21F_Shifted</v>
      </c>
      <c r="AA27" s="73">
        <f>IFERROR(_xll.qlRateHelperRate(Y27,Trigger),"")</f>
        <v>-1.1999999999999999E-3</v>
      </c>
      <c r="AB27" s="105" t="str">
        <f>IF(ISERROR(_xll.qlSwapRateHelperSpread($Y27)),IF(ISERROR(_xll.qlFuturesRateHelperConvexityAdjustment($Y27)),"",_xll.qlFuturesRateHelperConvexityAdjustment($Y27)),_xll.qlSwapRateHelperSpread($Y27))</f>
        <v/>
      </c>
      <c r="AC27" s="5">
        <f>IFERROR(_xll.qlRateHelperEarliestDate(Y27,Trigger),"")</f>
        <v>43213</v>
      </c>
      <c r="AD27" s="5">
        <f>IFERROR(_xll.qlRateHelperPillarDate(Y27,Trigger),"")</f>
        <v>43396</v>
      </c>
      <c r="AE27" s="73">
        <v>-1.8841352703417877E-3</v>
      </c>
    </row>
    <row r="28" spans="1:40" ht="11.25" customHeight="1" x14ac:dyDescent="0.2">
      <c r="A28" s="62" t="s">
        <v>95</v>
      </c>
      <c r="B28" s="116">
        <v>6</v>
      </c>
      <c r="C28" s="65" t="str">
        <f t="shared" si="8"/>
        <v>x12F</v>
      </c>
      <c r="D28" s="125"/>
      <c r="E28" s="125"/>
      <c r="F28" s="125"/>
      <c r="G28" s="64" t="str">
        <f t="shared" si="9"/>
        <v>Euribor6MMX#0037</v>
      </c>
      <c r="H28" s="119" t="str">
        <f>IF(ISBLANK(Quote!AI27),"",Quote!AI27)</f>
        <v>EUR6MFRA6X12F=#0037</v>
      </c>
      <c r="I28" s="119" t="str">
        <f>_xll.qlCompositeQuote(Currency&amp;"6M"&amp;A28&amp;B28&amp;C28&amp;"_Shifted",H28,IF(J28=0,BumpValue,J28),"+",Permanent,Trigger,ObjectOverwrite)</f>
        <v>EUR6MFRA6x12F_Shifted#0033</v>
      </c>
      <c r="J28" s="122">
        <v>0</v>
      </c>
      <c r="K28" s="392"/>
      <c r="L28" s="67" t="str">
        <f>_xll.qlFraRateHelper(,IF(Sensitivity,I28,H28),B28&amp;"M",G28,PillarDate,,Permanent,Trigger,ObjectOverwrite)</f>
        <v>obj_002eb#0030</v>
      </c>
      <c r="M28" s="51"/>
      <c r="N28" s="10" t="str">
        <f t="shared" si="6"/>
        <v>FRA</v>
      </c>
      <c r="O28" s="95" t="str">
        <f t="shared" si="7"/>
        <v>obj_002e9#0030</v>
      </c>
      <c r="P28" s="146" t="str">
        <f>IFERROR(_xll.qlRateHelperQuoteName(O28,Trigger),"--")</f>
        <v>EUR6MFRA8x14F_Shifted</v>
      </c>
      <c r="Q28" s="99">
        <f>IFERROR(_xll.qlRateHelperQuoteValue($O28,Trigger),"--")</f>
        <v>-1.9E-3</v>
      </c>
      <c r="R28" s="98" t="b">
        <v>1</v>
      </c>
      <c r="S28" s="95">
        <v>20</v>
      </c>
      <c r="T28" s="95">
        <v>1</v>
      </c>
      <c r="U28" s="100">
        <f>IFERROR(_xll.qlRateHelperEarliestDate(O28,Trigger),"--")</f>
        <v>43003</v>
      </c>
      <c r="V28" s="100">
        <f>IFERROR(_xll.qlRateHelperPillarDate(O28,Trigger),"--")</f>
        <v>43182</v>
      </c>
      <c r="X28" s="4" t="str">
        <f t="shared" si="2"/>
        <v>FRA</v>
      </c>
      <c r="Y28" s="4" t="str">
        <v>obj_0024c</v>
      </c>
      <c r="Z28" s="4" t="str">
        <f>IFERROR(_xll.qlRateHelperQuoteName(Y28,Trigger),"")</f>
        <v>EUR6MFRA16x22F_Shifted</v>
      </c>
      <c r="AA28" s="73">
        <f>IFERROR(_xll.qlRateHelperRate(Y28,Trigger),"")</f>
        <v>-1.09E-3</v>
      </c>
      <c r="AB28" s="105" t="str">
        <f>IF(ISERROR(_xll.qlSwapRateHelperSpread($Y28)),IF(ISERROR(_xll.qlFuturesRateHelperConvexityAdjustment($Y28)),"",_xll.qlFuturesRateHelperConvexityAdjustment($Y28)),_xll.qlSwapRateHelperSpread($Y28))</f>
        <v/>
      </c>
      <c r="AC28" s="5">
        <f>IFERROR(_xll.qlRateHelperEarliestDate(Y28,Trigger),"")</f>
        <v>43243</v>
      </c>
      <c r="AD28" s="5">
        <f>IFERROR(_xll.qlRateHelperPillarDate(Y28,Trigger),"")</f>
        <v>43427</v>
      </c>
      <c r="AE28" s="73">
        <v>-1.8346526921886625E-3</v>
      </c>
    </row>
    <row r="29" spans="1:40" ht="11.25" customHeight="1" x14ac:dyDescent="0.2">
      <c r="A29" s="62" t="s">
        <v>95</v>
      </c>
      <c r="B29" s="116">
        <v>7</v>
      </c>
      <c r="C29" s="65" t="str">
        <f t="shared" si="8"/>
        <v>x13F</v>
      </c>
      <c r="D29" s="125"/>
      <c r="E29" s="125"/>
      <c r="F29" s="125"/>
      <c r="G29" s="64" t="str">
        <f t="shared" si="9"/>
        <v>Euribor6MMX#0037</v>
      </c>
      <c r="H29" s="119" t="str">
        <f>IF(ISBLANK(Quote!AI28),"",Quote!AI28)</f>
        <v>EUR6MFRA7X13F=#0037</v>
      </c>
      <c r="I29" s="119" t="str">
        <f>_xll.qlCompositeQuote(Currency&amp;"6M"&amp;A29&amp;B29&amp;C29&amp;"_Shifted",H29,IF(J29=0,BumpValue,J29),"+",Permanent,Trigger,ObjectOverwrite)</f>
        <v>EUR6MFRA7x13F_Shifted#0032</v>
      </c>
      <c r="J29" s="122">
        <v>0</v>
      </c>
      <c r="K29" s="392"/>
      <c r="L29" s="67" t="str">
        <f>_xll.qlFraRateHelper(,IF(Sensitivity,I29,H29),B29&amp;"M",G29,PillarDate,,Permanent,Trigger,ObjectOverwrite)</f>
        <v>obj_002e7#0030</v>
      </c>
      <c r="M29" s="51"/>
      <c r="N29" s="10" t="str">
        <f t="shared" si="6"/>
        <v>FRA</v>
      </c>
      <c r="O29" s="95" t="str">
        <f t="shared" si="7"/>
        <v>obj_00206#0033</v>
      </c>
      <c r="P29" s="146" t="str">
        <f>IFERROR(_xll.qlRateHelperQuoteName(O29,Trigger),"--")</f>
        <v>EUR6MFRA9x15F_Shifted</v>
      </c>
      <c r="Q29" s="99">
        <f>IFERROR(_xll.qlRateHelperQuoteValue($O29,Trigger),"--")</f>
        <v>-1.81E-3</v>
      </c>
      <c r="R29" s="98" t="b">
        <v>1</v>
      </c>
      <c r="S29" s="95">
        <v>20</v>
      </c>
      <c r="T29" s="95">
        <v>1</v>
      </c>
      <c r="U29" s="100">
        <f>IFERROR(_xll.qlRateHelperEarliestDate(O29,Trigger),"--")</f>
        <v>43031</v>
      </c>
      <c r="V29" s="100">
        <f>IFERROR(_xll.qlRateHelperPillarDate(O29,Trigger),"--")</f>
        <v>43213</v>
      </c>
      <c r="X29" s="4" t="str">
        <f t="shared" si="2"/>
        <v>FRA</v>
      </c>
      <c r="Y29" s="4" t="str">
        <v>obj_002e3</v>
      </c>
      <c r="Z29" s="4" t="str">
        <f>IFERROR(_xll.qlRateHelperQuoteName(Y29,Trigger),"")</f>
        <v>EUR6MFRA17x23F_Shifted</v>
      </c>
      <c r="AA29" s="73">
        <f>IFERROR(_xll.qlRateHelperRate(Y29,Trigger),"")</f>
        <v>-9.6000000000000002E-4</v>
      </c>
      <c r="AB29" s="105" t="str">
        <f>IF(ISERROR(_xll.qlSwapRateHelperSpread($Y29)),IF(ISERROR(_xll.qlFuturesRateHelperConvexityAdjustment($Y29)),"",_xll.qlFuturesRateHelperConvexityAdjustment($Y29)),_xll.qlSwapRateHelperSpread($Y29))</f>
        <v/>
      </c>
      <c r="AC29" s="5">
        <f>IFERROR(_xll.qlRateHelperEarliestDate(Y29,Trigger),"")</f>
        <v>43276</v>
      </c>
      <c r="AD29" s="5">
        <f>IFERROR(_xll.qlRateHelperPillarDate(Y29,Trigger),"")</f>
        <v>43458</v>
      </c>
      <c r="AE29" s="73">
        <v>-1.7848815763628633E-3</v>
      </c>
    </row>
    <row r="30" spans="1:40" ht="11.25" customHeight="1" x14ac:dyDescent="0.2">
      <c r="A30" s="62" t="s">
        <v>95</v>
      </c>
      <c r="B30" s="116">
        <v>8</v>
      </c>
      <c r="C30" s="65" t="str">
        <f t="shared" si="8"/>
        <v>x14F</v>
      </c>
      <c r="D30" s="125"/>
      <c r="E30" s="125"/>
      <c r="F30" s="125"/>
      <c r="G30" s="64" t="str">
        <f t="shared" si="9"/>
        <v>Euribor6MMX#0037</v>
      </c>
      <c r="H30" s="119" t="str">
        <f>IF(ISBLANK(Quote!AI29),"",Quote!AI29)</f>
        <v>EUR6MFRA8X14F=#0037</v>
      </c>
      <c r="I30" s="119" t="str">
        <f>_xll.qlCompositeQuote(Currency&amp;"6M"&amp;A30&amp;B30&amp;C30&amp;"_Shifted",H30,IF(J30=0,BumpValue,J30),"+",Permanent,Trigger,ObjectOverwrite)</f>
        <v>EUR6MFRA8x14F_Shifted#0035</v>
      </c>
      <c r="J30" s="122">
        <v>0</v>
      </c>
      <c r="K30" s="392"/>
      <c r="L30" s="67" t="str">
        <f>_xll.qlFraRateHelper(,IF(Sensitivity,I30,H30),B30&amp;"M",G30,PillarDate,,Permanent,Trigger,ObjectOverwrite)</f>
        <v>obj_002e9#0030</v>
      </c>
      <c r="M30" s="51"/>
      <c r="N30" s="10" t="str">
        <f t="shared" si="6"/>
        <v>FRA</v>
      </c>
      <c r="O30" s="95" t="str">
        <f t="shared" si="7"/>
        <v>obj_00260#0033</v>
      </c>
      <c r="P30" s="146" t="str">
        <f>IFERROR(_xll.qlRateHelperQuoteName(O30,Trigger),"--")</f>
        <v>EUR6MFRA10x16F_Shifted</v>
      </c>
      <c r="Q30" s="99">
        <f>IFERROR(_xll.qlRateHelperQuoteValue($O30,Trigger),"--")</f>
        <v>-1.7200000000000002E-3</v>
      </c>
      <c r="R30" s="98" t="b">
        <v>1</v>
      </c>
      <c r="S30" s="95">
        <v>20</v>
      </c>
      <c r="T30" s="95">
        <v>1</v>
      </c>
      <c r="U30" s="100">
        <f>IFERROR(_xll.qlRateHelperEarliestDate(O30,Trigger),"--")</f>
        <v>43062</v>
      </c>
      <c r="V30" s="100">
        <f>IFERROR(_xll.qlRateHelperPillarDate(O30,Trigger),"--")</f>
        <v>43243</v>
      </c>
      <c r="X30" s="4" t="str">
        <f t="shared" si="2"/>
        <v>FRA</v>
      </c>
      <c r="Y30" s="4" t="str">
        <v>obj_002e1</v>
      </c>
      <c r="Z30" s="4" t="str">
        <f>IFERROR(_xll.qlRateHelperQuoteName(Y30,Trigger),"")</f>
        <v>EUR6MFRA18x24F_Shifted</v>
      </c>
      <c r="AA30" s="73">
        <f>IFERROR(_xll.qlRateHelperRate(Y30,Trigger),"")</f>
        <v>-8.1000000000000006E-4</v>
      </c>
      <c r="AB30" s="105" t="str">
        <f>IF(ISERROR(_xll.qlSwapRateHelperSpread($Y30)),IF(ISERROR(_xll.qlFuturesRateHelperConvexityAdjustment($Y30)),"",_xll.qlFuturesRateHelperConvexityAdjustment($Y30)),_xll.qlSwapRateHelperSpread($Y30))</f>
        <v/>
      </c>
      <c r="AC30" s="5">
        <f>IFERROR(_xll.qlRateHelperEarliestDate(Y30,Trigger),"")</f>
        <v>43304</v>
      </c>
      <c r="AD30" s="5">
        <f>IFERROR(_xll.qlRateHelperPillarDate(Y30,Trigger),"")</f>
        <v>43488</v>
      </c>
      <c r="AE30" s="73">
        <v>-1.7211224974056129E-3</v>
      </c>
    </row>
    <row r="31" spans="1:40" ht="11.25" customHeight="1" x14ac:dyDescent="0.2">
      <c r="A31" s="62" t="s">
        <v>95</v>
      </c>
      <c r="B31" s="116">
        <v>9</v>
      </c>
      <c r="C31" s="65" t="str">
        <f t="shared" si="8"/>
        <v>x15F</v>
      </c>
      <c r="D31" s="125"/>
      <c r="E31" s="125"/>
      <c r="F31" s="125"/>
      <c r="G31" s="64" t="str">
        <f t="shared" si="9"/>
        <v>Euribor6MMX#0037</v>
      </c>
      <c r="H31" s="119" t="str">
        <f>IF(ISBLANK(Quote!AI30),"",Quote!AI30)</f>
        <v>EUR6MFRA9X15F=#0037</v>
      </c>
      <c r="I31" s="119" t="str">
        <f>_xll.qlCompositeQuote(Currency&amp;"6M"&amp;A31&amp;B31&amp;C31&amp;"_Shifted",H31,IF(J31=0,BumpValue,J31),"+",Permanent,Trigger,ObjectOverwrite)</f>
        <v>EUR6MFRA9x15F_Shifted#0033</v>
      </c>
      <c r="J31" s="122">
        <v>0</v>
      </c>
      <c r="K31" s="392"/>
      <c r="L31" s="67" t="str">
        <f>_xll.qlFraRateHelper(,IF(Sensitivity,I31,H31),B31&amp;"M",G31,PillarDate,,Permanent,Trigger,ObjectOverwrite)</f>
        <v>obj_00206#0033</v>
      </c>
      <c r="M31" s="51"/>
      <c r="N31" s="10" t="str">
        <f t="shared" si="6"/>
        <v>FRA</v>
      </c>
      <c r="O31" s="95" t="str">
        <f t="shared" si="7"/>
        <v>obj_00294#0033</v>
      </c>
      <c r="P31" s="146" t="str">
        <f>IFERROR(_xll.qlRateHelperQuoteName(O31,Trigger),"--")</f>
        <v>EUR6MFRA11x17F_Shifted</v>
      </c>
      <c r="Q31" s="99">
        <f>IFERROR(_xll.qlRateHelperQuoteValue($O31,Trigger),"--")</f>
        <v>-1.6100000000000001E-3</v>
      </c>
      <c r="R31" s="98" t="b">
        <v>1</v>
      </c>
      <c r="S31" s="95">
        <v>20</v>
      </c>
      <c r="T31" s="95">
        <v>1</v>
      </c>
      <c r="U31" s="100">
        <f>IFERROR(_xll.qlRateHelperEarliestDate(O31,Trigger),"--")</f>
        <v>43096</v>
      </c>
      <c r="V31" s="100">
        <f>IFERROR(_xll.qlRateHelperPillarDate(O31,Trigger),"--")</f>
        <v>43276</v>
      </c>
      <c r="X31" s="4" t="str">
        <f t="shared" si="2"/>
        <v>FRA</v>
      </c>
      <c r="Y31" s="4" t="str">
        <v>obj_002ec</v>
      </c>
      <c r="Z31" s="4" t="str">
        <f>IFERROR(_xll.qlRateHelperQuoteName(Y31,Trigger),"")</f>
        <v>EUR6MFRA24x30F_Shifted</v>
      </c>
      <c r="AA31" s="73">
        <f>IFERROR(_xll.qlRateHelperRate(Y31,Trigger),"")</f>
        <v>2.9279721E-4</v>
      </c>
      <c r="AB31" s="105" t="str">
        <f>IF(ISERROR(_xll.qlSwapRateHelperSpread($Y31)),IF(ISERROR(_xll.qlFuturesRateHelperConvexityAdjustment($Y31)),"",_xll.qlFuturesRateHelperConvexityAdjustment($Y31)),_xll.qlSwapRateHelperSpread($Y31))</f>
        <v/>
      </c>
      <c r="AC31" s="5">
        <f>IFERROR(_xll.qlRateHelperEarliestDate(Y31,Trigger),"")</f>
        <v>43488</v>
      </c>
      <c r="AD31" s="5">
        <f>IFERROR(_xll.qlRateHelperPillarDate(Y31,Trigger),"")</f>
        <v>43669</v>
      </c>
      <c r="AE31" s="73">
        <v>-1.3219404514466077E-3</v>
      </c>
    </row>
    <row r="32" spans="1:40" ht="11.25" customHeight="1" x14ac:dyDescent="0.2">
      <c r="A32" s="62" t="s">
        <v>95</v>
      </c>
      <c r="B32" s="116">
        <v>10</v>
      </c>
      <c r="C32" s="65" t="str">
        <f t="shared" si="8"/>
        <v>x16F</v>
      </c>
      <c r="D32" s="125"/>
      <c r="E32" s="125"/>
      <c r="F32" s="125"/>
      <c r="G32" s="64" t="str">
        <f t="shared" si="9"/>
        <v>Euribor6MMX#0037</v>
      </c>
      <c r="H32" s="119" t="str">
        <f>IF(ISBLANK(Quote!AI31),"",Quote!AI31)</f>
        <v>EUR6MFRA10X16F=#0037</v>
      </c>
      <c r="I32" s="119" t="str">
        <f>_xll.qlCompositeQuote(Currency&amp;"6M"&amp;A32&amp;B32&amp;C32&amp;"_Shifted",H32,IF(J32=0,BumpValue,J32),"+",Permanent,Trigger,ObjectOverwrite)</f>
        <v>EUR6MFRA10x16F_Shifted#0033</v>
      </c>
      <c r="J32" s="122">
        <v>0</v>
      </c>
      <c r="K32" s="392"/>
      <c r="L32" s="67" t="str">
        <f>_xll.qlFraRateHelper(,IF(Sensitivity,I32,H32),B32&amp;"M",G32,PillarDate,,Permanent,Trigger,ObjectOverwrite)</f>
        <v>obj_00260#0033</v>
      </c>
      <c r="M32" s="51"/>
      <c r="N32" s="10" t="str">
        <f t="shared" si="6"/>
        <v>FRA</v>
      </c>
      <c r="O32" s="95" t="str">
        <f t="shared" si="7"/>
        <v>obj_002cc#0032</v>
      </c>
      <c r="P32" s="146" t="str">
        <f>IFERROR(_xll.qlRateHelperQuoteName(O32,Trigger),"--")</f>
        <v>EUR6MFRA12x18F_Shifted</v>
      </c>
      <c r="Q32" s="99">
        <f>IFERROR(_xll.qlRateHelperQuoteValue($O32,Trigger),"--")</f>
        <v>-1.5199999999999999E-3</v>
      </c>
      <c r="R32" s="98" t="b">
        <v>1</v>
      </c>
      <c r="S32" s="95">
        <v>20</v>
      </c>
      <c r="T32" s="95">
        <v>1</v>
      </c>
      <c r="U32" s="100">
        <f>IFERROR(_xll.qlRateHelperEarliestDate(O32,Trigger),"--")</f>
        <v>43123</v>
      </c>
      <c r="V32" s="100">
        <f>IFERROR(_xll.qlRateHelperPillarDate(O32,Trigger),"--")</f>
        <v>43304</v>
      </c>
      <c r="X32" s="4" t="str">
        <f t="shared" si="2"/>
        <v>SW</v>
      </c>
      <c r="Y32" s="4" t="str">
        <v>obj_0034b</v>
      </c>
      <c r="Z32" s="4" t="str">
        <f>IFERROR(_xll.qlRateHelperQuoteName(Y32,Trigger),"")</f>
        <v>EUR6MSW3Y_Shifted</v>
      </c>
      <c r="AA32" s="73">
        <f>IFERROR(_xll.qlRateHelperRate(Y32,Trigger),"")</f>
        <v>-8.8999999999999995E-4</v>
      </c>
      <c r="AB32" s="105">
        <f>IF(ISERROR(_xll.qlSwapRateHelperSpread($Y32)),IF(ISERROR(_xll.qlFuturesRateHelperConvexityAdjustment($Y32)),"",_xll.qlFuturesRateHelperConvexityAdjustment($Y32)),_xll.qlSwapRateHelperSpread($Y32))</f>
        <v>0</v>
      </c>
      <c r="AC32" s="5">
        <f>IFERROR(_xll.qlRateHelperEarliestDate(Y32,Trigger),"")</f>
        <v>42758</v>
      </c>
      <c r="AD32" s="5">
        <f>IFERROR(_xll.qlRateHelperPillarDate(Y32,Trigger),"")</f>
        <v>43853</v>
      </c>
      <c r="AE32" s="73">
        <v>-8.9708053091645573E-4</v>
      </c>
    </row>
    <row r="33" spans="1:31" ht="11.25" customHeight="1" x14ac:dyDescent="0.2">
      <c r="A33" s="62" t="s">
        <v>95</v>
      </c>
      <c r="B33" s="116">
        <v>11</v>
      </c>
      <c r="C33" s="65" t="str">
        <f t="shared" si="8"/>
        <v>x17F</v>
      </c>
      <c r="D33" s="125"/>
      <c r="E33" s="125"/>
      <c r="F33" s="125"/>
      <c r="G33" s="64" t="str">
        <f t="shared" si="9"/>
        <v>Euribor6MMX#0037</v>
      </c>
      <c r="H33" s="119" t="str">
        <f>IF(ISBLANK(Quote!AI32),"",Quote!AI32)</f>
        <v>EUR6MFRA11X17F=#0037</v>
      </c>
      <c r="I33" s="119" t="str">
        <f>_xll.qlCompositeQuote(Currency&amp;"6M"&amp;A33&amp;B33&amp;C33&amp;"_Shifted",H33,IF(J33=0,BumpValue,J33),"+",Permanent,Trigger,ObjectOverwrite)</f>
        <v>EUR6MFRA11x17F_Shifted#0033</v>
      </c>
      <c r="J33" s="122">
        <v>0</v>
      </c>
      <c r="K33" s="392"/>
      <c r="L33" s="67" t="str">
        <f>_xll.qlFraRateHelper(,IF(Sensitivity,I33,H33),B33&amp;"M",G33,PillarDate,,Permanent,Trigger,ObjectOverwrite)</f>
        <v>obj_00294#0033</v>
      </c>
      <c r="M33" s="51"/>
      <c r="N33" s="10" t="str">
        <f t="shared" si="6"/>
        <v>FRA</v>
      </c>
      <c r="O33" s="95" t="str">
        <f t="shared" si="7"/>
        <v>obj_002d2#0031</v>
      </c>
      <c r="P33" s="146" t="str">
        <f>IFERROR(_xll.qlRateHelperQuoteName(O33,Trigger),"--")</f>
        <v>EUR6MFRA13x19F_Shifted</v>
      </c>
      <c r="Q33" s="99">
        <f>IFERROR(_xll.qlRateHelperQuoteValue($O33,Trigger),"--")</f>
        <v>-1.4200000000000003E-3</v>
      </c>
      <c r="R33" s="98" t="b">
        <v>1</v>
      </c>
      <c r="S33" s="95">
        <v>20</v>
      </c>
      <c r="T33" s="95">
        <v>1</v>
      </c>
      <c r="U33" s="100">
        <f>IFERROR(_xll.qlRateHelperEarliestDate(O33,Trigger),"--")</f>
        <v>43154</v>
      </c>
      <c r="V33" s="100">
        <f>IFERROR(_xll.qlRateHelperPillarDate(O33,Trigger),"--")</f>
        <v>43335</v>
      </c>
      <c r="X33" s="4" t="str">
        <f t="shared" si="2"/>
        <v>SW</v>
      </c>
      <c r="Y33" s="4" t="str">
        <v>obj_00374</v>
      </c>
      <c r="Z33" s="4" t="str">
        <f>IFERROR(_xll.qlRateHelperQuoteName(Y33,Trigger),"")</f>
        <v>EUR6MSW4Y_Shifted</v>
      </c>
      <c r="AA33" s="73">
        <f>IFERROR(_xll.qlRateHelperRate(Y33,Trigger),"")</f>
        <v>1.3000000000000002E-4</v>
      </c>
      <c r="AB33" s="105">
        <f>IF(ISERROR(_xll.qlSwapRateHelperSpread($Y33)),IF(ISERROR(_xll.qlFuturesRateHelperConvexityAdjustment($Y33)),"",_xll.qlFuturesRateHelperConvexityAdjustment($Y33)),_xll.qlSwapRateHelperSpread($Y33))</f>
        <v>0</v>
      </c>
      <c r="AC33" s="5">
        <f>IFERROR(_xll.qlRateHelperEarliestDate(Y33,Trigger),"")</f>
        <v>42758</v>
      </c>
      <c r="AD33" s="5">
        <f>IFERROR(_xll.qlRateHelperPillarDate(Y33,Trigger),"")</f>
        <v>44221</v>
      </c>
      <c r="AE33" s="73">
        <v>1.2308043619609774E-4</v>
      </c>
    </row>
    <row r="34" spans="1:31" ht="11.25" customHeight="1" x14ac:dyDescent="0.2">
      <c r="A34" s="62" t="s">
        <v>95</v>
      </c>
      <c r="B34" s="116">
        <v>12</v>
      </c>
      <c r="C34" s="65" t="str">
        <f t="shared" si="8"/>
        <v>x18F</v>
      </c>
      <c r="D34" s="125"/>
      <c r="E34" s="125"/>
      <c r="F34" s="125"/>
      <c r="G34" s="64" t="str">
        <f t="shared" si="9"/>
        <v>Euribor6MMX#0037</v>
      </c>
      <c r="H34" s="119" t="str">
        <f>IF(ISBLANK(Quote!AI33),"",Quote!AI33)</f>
        <v>EUR6MFRA12X18F=#0037</v>
      </c>
      <c r="I34" s="119" t="str">
        <f>_xll.qlCompositeQuote(Currency&amp;"6M"&amp;A34&amp;B34&amp;C34&amp;"_Shifted",H34,IF(J34=0,BumpValue,J34),"+",Permanent,Trigger,ObjectOverwrite)</f>
        <v>EUR6MFRA12x18F_Shifted#0033</v>
      </c>
      <c r="J34" s="122">
        <v>0</v>
      </c>
      <c r="K34" s="392"/>
      <c r="L34" s="67" t="str">
        <f>_xll.qlFraRateHelper(,IF(Sensitivity,I34,H34),B34&amp;"M",G34,PillarDate,,Permanent,Trigger,ObjectOverwrite)</f>
        <v>obj_002cc#0032</v>
      </c>
      <c r="M34" s="51"/>
      <c r="N34" s="10" t="str">
        <f t="shared" si="6"/>
        <v>FRA</v>
      </c>
      <c r="O34" s="95" t="str">
        <f t="shared" si="7"/>
        <v>obj_002d8#0030</v>
      </c>
      <c r="P34" s="146" t="str">
        <f>IFERROR(_xll.qlRateHelperQuoteName(O34,Trigger),"--")</f>
        <v>EUR6MFRA14x20F_Shifted</v>
      </c>
      <c r="Q34" s="99">
        <f>IFERROR(_xll.qlRateHelperQuoteValue($O34,Trigger),"--")</f>
        <v>-1.31E-3</v>
      </c>
      <c r="R34" s="98" t="b">
        <v>1</v>
      </c>
      <c r="S34" s="95">
        <v>20</v>
      </c>
      <c r="T34" s="95">
        <v>1</v>
      </c>
      <c r="U34" s="100">
        <f>IFERROR(_xll.qlRateHelperEarliestDate(O34,Trigger),"--")</f>
        <v>43182</v>
      </c>
      <c r="V34" s="100">
        <f>IFERROR(_xll.qlRateHelperPillarDate(O34,Trigger),"--")</f>
        <v>43367</v>
      </c>
      <c r="X34" s="4" t="str">
        <f t="shared" si="2"/>
        <v>SW</v>
      </c>
      <c r="Y34" s="4" t="str">
        <v>obj_0037f</v>
      </c>
      <c r="Z34" s="4" t="str">
        <f>IFERROR(_xll.qlRateHelperQuoteName(Y34,Trigger),"")</f>
        <v>EUR6MSW5Y_Shifted</v>
      </c>
      <c r="AA34" s="73">
        <f>IFERROR(_xll.qlRateHelperRate(Y34,Trigger),"")</f>
        <v>1.2999999999999999E-3</v>
      </c>
      <c r="AB34" s="105">
        <f>IF(ISERROR(_xll.qlSwapRateHelperSpread($Y34)),IF(ISERROR(_xll.qlFuturesRateHelperConvexityAdjustment($Y34)),"",_xll.qlFuturesRateHelperConvexityAdjustment($Y34)),_xll.qlSwapRateHelperSpread($Y34))</f>
        <v>0</v>
      </c>
      <c r="AC34" s="5">
        <f>IFERROR(_xll.qlRateHelperEarliestDate(Y34,Trigger),"")</f>
        <v>42758</v>
      </c>
      <c r="AD34" s="5">
        <f>IFERROR(_xll.qlRateHelperPillarDate(Y34,Trigger),"")</f>
        <v>44585</v>
      </c>
      <c r="AE34" s="73">
        <v>1.2956281414347448E-3</v>
      </c>
    </row>
    <row r="35" spans="1:31" ht="11.25" customHeight="1" x14ac:dyDescent="0.2">
      <c r="A35" s="62" t="s">
        <v>95</v>
      </c>
      <c r="B35" s="116">
        <v>13</v>
      </c>
      <c r="C35" s="65" t="str">
        <f t="shared" si="8"/>
        <v>x19F</v>
      </c>
      <c r="D35" s="125"/>
      <c r="E35" s="125"/>
      <c r="F35" s="125"/>
      <c r="G35" s="64" t="str">
        <f t="shared" si="9"/>
        <v>Euribor6MMX#0037</v>
      </c>
      <c r="H35" s="119" t="str">
        <f>IF(ISBLANK(Quote!AI34),"",Quote!AI34)</f>
        <v>EUR6MFRA13X19F=#0037</v>
      </c>
      <c r="I35" s="119" t="str">
        <f>_xll.qlCompositeQuote(Currency&amp;"6M"&amp;A35&amp;B35&amp;C35&amp;"_Shifted",H35,IF(J35=0,BumpValue,J35),"+",Permanent,Trigger,ObjectOverwrite)</f>
        <v>EUR6MFRA13x19F_Shifted#0033</v>
      </c>
      <c r="J35" s="122">
        <v>0</v>
      </c>
      <c r="K35" s="392"/>
      <c r="L35" s="67" t="str">
        <f>_xll.qlFraRateHelper(,IF(Sensitivity,I35,H35),B35&amp;"M",G35,PillarDate,,Permanent,Trigger,ObjectOverwrite)</f>
        <v>obj_002d2#0031</v>
      </c>
      <c r="M35" s="51"/>
      <c r="N35" s="10" t="str">
        <f t="shared" si="6"/>
        <v>FRA</v>
      </c>
      <c r="O35" s="95" t="str">
        <f t="shared" si="7"/>
        <v>obj_00212#0033</v>
      </c>
      <c r="P35" s="146" t="str">
        <f>IFERROR(_xll.qlRateHelperQuoteName(O35,Trigger),"--")</f>
        <v>EUR6MFRA15x21F_Shifted</v>
      </c>
      <c r="Q35" s="99">
        <f>IFERROR(_xll.qlRateHelperQuoteValue($O35,Trigger),"--")</f>
        <v>-1.1999999999999999E-3</v>
      </c>
      <c r="R35" s="98" t="b">
        <v>1</v>
      </c>
      <c r="S35" s="95">
        <v>20</v>
      </c>
      <c r="T35" s="95">
        <v>1</v>
      </c>
      <c r="U35" s="100">
        <f>IFERROR(_xll.qlRateHelperEarliestDate(O35,Trigger),"--")</f>
        <v>43213</v>
      </c>
      <c r="V35" s="100">
        <f>IFERROR(_xll.qlRateHelperPillarDate(O35,Trigger),"--")</f>
        <v>43396</v>
      </c>
      <c r="X35" s="4" t="str">
        <f t="shared" si="2"/>
        <v>SW</v>
      </c>
      <c r="Y35" s="4" t="str">
        <v>obj_003b5</v>
      </c>
      <c r="Z35" s="4" t="str">
        <f>IFERROR(_xll.qlRateHelperQuoteName(Y35,Trigger),"")</f>
        <v>EUR6MSW6Y_Shifted</v>
      </c>
      <c r="AA35" s="73">
        <f>IFERROR(_xll.qlRateHelperRate(Y35,Trigger),"")</f>
        <v>2.5100000000000001E-3</v>
      </c>
      <c r="AB35" s="105">
        <f>IF(ISERROR(_xll.qlSwapRateHelperSpread($Y35)),IF(ISERROR(_xll.qlFuturesRateHelperConvexityAdjustment($Y35)),"",_xll.qlFuturesRateHelperConvexityAdjustment($Y35)),_xll.qlSwapRateHelperSpread($Y35))</f>
        <v>0</v>
      </c>
      <c r="AC35" s="5">
        <f>IFERROR(_xll.qlRateHelperEarliestDate(Y35,Trigger),"")</f>
        <v>42758</v>
      </c>
      <c r="AD35" s="5">
        <f>IFERROR(_xll.qlRateHelperPillarDate(Y35,Trigger),"")</f>
        <v>44949</v>
      </c>
      <c r="AE35" s="73">
        <v>2.5130368060857608E-3</v>
      </c>
    </row>
    <row r="36" spans="1:31" ht="11.25" customHeight="1" x14ac:dyDescent="0.2">
      <c r="A36" s="62" t="s">
        <v>95</v>
      </c>
      <c r="B36" s="116">
        <v>14</v>
      </c>
      <c r="C36" s="65" t="str">
        <f t="shared" si="8"/>
        <v>x20F</v>
      </c>
      <c r="D36" s="125"/>
      <c r="E36" s="125"/>
      <c r="F36" s="125"/>
      <c r="G36" s="64" t="str">
        <f t="shared" si="9"/>
        <v>Euribor6MMX#0037</v>
      </c>
      <c r="H36" s="119" t="str">
        <f>IF(ISBLANK(Quote!AI35),"",Quote!AI35)</f>
        <v>EUR6MFRA14X20F=#0037</v>
      </c>
      <c r="I36" s="119" t="str">
        <f>_xll.qlCompositeQuote(Currency&amp;"6M"&amp;A36&amp;B36&amp;C36&amp;"_Shifted",H36,IF(J36=0,BumpValue,J36),"+",Permanent,Trigger,ObjectOverwrite)</f>
        <v>EUR6MFRA14x20F_Shifted#0033</v>
      </c>
      <c r="J36" s="122">
        <v>0</v>
      </c>
      <c r="K36" s="392"/>
      <c r="L36" s="67" t="str">
        <f>_xll.qlFraRateHelper(,IF(Sensitivity,I36,H36),B36&amp;"M",G36,PillarDate,,Permanent,Trigger,ObjectOverwrite)</f>
        <v>obj_002d8#0030</v>
      </c>
      <c r="M36" s="51"/>
      <c r="N36" s="10" t="str">
        <f t="shared" si="6"/>
        <v>FRA</v>
      </c>
      <c r="O36" s="95" t="str">
        <f t="shared" si="7"/>
        <v>obj_0024c#0033</v>
      </c>
      <c r="P36" s="146" t="str">
        <f>IFERROR(_xll.qlRateHelperQuoteName(O36,Trigger),"--")</f>
        <v>EUR6MFRA16x22F_Shifted</v>
      </c>
      <c r="Q36" s="99">
        <f>IFERROR(_xll.qlRateHelperQuoteValue($O36,Trigger),"--")</f>
        <v>-1.09E-3</v>
      </c>
      <c r="R36" s="98" t="b">
        <v>1</v>
      </c>
      <c r="S36" s="95">
        <v>20</v>
      </c>
      <c r="T36" s="95">
        <v>1</v>
      </c>
      <c r="U36" s="100">
        <f>IFERROR(_xll.qlRateHelperEarliestDate(O36,Trigger),"--")</f>
        <v>43243</v>
      </c>
      <c r="V36" s="100">
        <f>IFERROR(_xll.qlRateHelperPillarDate(O36,Trigger),"--")</f>
        <v>43427</v>
      </c>
      <c r="X36" s="4" t="str">
        <f t="shared" si="2"/>
        <v>SW</v>
      </c>
      <c r="Y36" s="4" t="str">
        <v>obj_00386</v>
      </c>
      <c r="Z36" s="4" t="str">
        <f>IFERROR(_xll.qlRateHelperQuoteName(Y36,Trigger),"")</f>
        <v>EUR6MSW7Y_Shifted</v>
      </c>
      <c r="AA36" s="73">
        <f>IFERROR(_xll.qlRateHelperRate(Y36,Trigger),"")</f>
        <v>3.7799999999999999E-3</v>
      </c>
      <c r="AB36" s="105">
        <f>IF(ISERROR(_xll.qlSwapRateHelperSpread($Y36)),IF(ISERROR(_xll.qlFuturesRateHelperConvexityAdjustment($Y36)),"",_xll.qlFuturesRateHelperConvexityAdjustment($Y36)),_xll.qlSwapRateHelperSpread($Y36))</f>
        <v>0</v>
      </c>
      <c r="AC36" s="5">
        <f>IFERROR(_xll.qlRateHelperEarliestDate(Y36,Trigger),"")</f>
        <v>42758</v>
      </c>
      <c r="AD36" s="5">
        <f>IFERROR(_xll.qlRateHelperPillarDate(Y36,Trigger),"")</f>
        <v>45314</v>
      </c>
      <c r="AE36" s="73">
        <v>3.7974462899538243E-3</v>
      </c>
    </row>
    <row r="37" spans="1:31" ht="11.25" customHeight="1" x14ac:dyDescent="0.2">
      <c r="A37" s="62" t="s">
        <v>95</v>
      </c>
      <c r="B37" s="116">
        <v>15</v>
      </c>
      <c r="C37" s="65" t="str">
        <f t="shared" si="8"/>
        <v>x21F</v>
      </c>
      <c r="D37" s="125"/>
      <c r="E37" s="125"/>
      <c r="F37" s="125"/>
      <c r="G37" s="64" t="str">
        <f t="shared" si="9"/>
        <v>Euribor6MMX#0037</v>
      </c>
      <c r="H37" s="119" t="str">
        <f>IF(ISBLANK(Quote!AI36),"",Quote!AI36)</f>
        <v>EUR6MFRA15X21F=#0037</v>
      </c>
      <c r="I37" s="119" t="str">
        <f>_xll.qlCompositeQuote(Currency&amp;"6M"&amp;A37&amp;B37&amp;C37&amp;"_Shifted",H37,IF(J37=0,BumpValue,J37),"+",Permanent,Trigger,ObjectOverwrite)</f>
        <v>EUR6MFRA15x21F_Shifted#0035</v>
      </c>
      <c r="J37" s="122">
        <v>0</v>
      </c>
      <c r="K37" s="392"/>
      <c r="L37" s="67" t="str">
        <f>_xll.qlFraRateHelper(,IF(Sensitivity,I37,H37),B37&amp;"M",G37,PillarDate,,Permanent,Trigger,ObjectOverwrite)</f>
        <v>obj_00212#0033</v>
      </c>
      <c r="M37" s="51"/>
      <c r="N37" s="10" t="str">
        <f t="shared" si="6"/>
        <v>FRA</v>
      </c>
      <c r="O37" s="95" t="str">
        <f t="shared" si="7"/>
        <v>obj_002e3#0030</v>
      </c>
      <c r="P37" s="146" t="str">
        <f>IFERROR(_xll.qlRateHelperQuoteName(O37,Trigger),"--")</f>
        <v>EUR6MFRA17x23F_Shifted</v>
      </c>
      <c r="Q37" s="99">
        <f>IFERROR(_xll.qlRateHelperQuoteValue($O37,Trigger),"--")</f>
        <v>-9.6000000000000002E-4</v>
      </c>
      <c r="R37" s="98" t="b">
        <v>1</v>
      </c>
      <c r="S37" s="95">
        <v>20</v>
      </c>
      <c r="T37" s="95">
        <v>1</v>
      </c>
      <c r="U37" s="100">
        <f>IFERROR(_xll.qlRateHelperEarliestDate(O37,Trigger),"--")</f>
        <v>43276</v>
      </c>
      <c r="V37" s="100">
        <f>IFERROR(_xll.qlRateHelperPillarDate(O37,Trigger),"--")</f>
        <v>43458</v>
      </c>
      <c r="X37" s="4" t="str">
        <f t="shared" si="2"/>
        <v>SW</v>
      </c>
      <c r="Y37" s="4" t="str">
        <v>obj_003c9</v>
      </c>
      <c r="Z37" s="4" t="str">
        <f>IFERROR(_xll.qlRateHelperQuoteName(Y37,Trigger),"")</f>
        <v>EUR6MSW8Y_Shifted</v>
      </c>
      <c r="AA37" s="73">
        <f>IFERROR(_xll.qlRateHelperRate(Y37,Trigger),"")</f>
        <v>5.0600000000000003E-3</v>
      </c>
      <c r="AB37" s="105">
        <f>IF(ISERROR(_xll.qlSwapRateHelperSpread($Y37)),IF(ISERROR(_xll.qlFuturesRateHelperConvexityAdjustment($Y37)),"",_xll.qlFuturesRateHelperConvexityAdjustment($Y37)),_xll.qlSwapRateHelperSpread($Y37))</f>
        <v>0</v>
      </c>
      <c r="AC37" s="5">
        <f>IFERROR(_xll.qlRateHelperEarliestDate(Y37,Trigger),"")</f>
        <v>42758</v>
      </c>
      <c r="AD37" s="5">
        <f>IFERROR(_xll.qlRateHelperPillarDate(Y37,Trigger),"")</f>
        <v>45680</v>
      </c>
      <c r="AE37" s="73">
        <v>5.0986616793298198E-3</v>
      </c>
    </row>
    <row r="38" spans="1:31" ht="11.25" customHeight="1" x14ac:dyDescent="0.2">
      <c r="A38" s="62" t="s">
        <v>95</v>
      </c>
      <c r="B38" s="116">
        <v>16</v>
      </c>
      <c r="C38" s="65" t="str">
        <f t="shared" si="8"/>
        <v>x22F</v>
      </c>
      <c r="D38" s="125"/>
      <c r="E38" s="125"/>
      <c r="F38" s="125"/>
      <c r="G38" s="64" t="str">
        <f t="shared" si="9"/>
        <v>Euribor6MMX#0037</v>
      </c>
      <c r="H38" s="119" t="str">
        <f>IF(ISBLANK(Quote!AI37),"",Quote!AI37)</f>
        <v>EUR6MFRA16X22F=#0037</v>
      </c>
      <c r="I38" s="119" t="str">
        <f>_xll.qlCompositeQuote(Currency&amp;"6M"&amp;A38&amp;B38&amp;C38&amp;"_Shifted",H38,IF(J38=0,BumpValue,J38),"+",Permanent,Trigger,ObjectOverwrite)</f>
        <v>EUR6MFRA16x22F_Shifted#0033</v>
      </c>
      <c r="J38" s="122">
        <v>0</v>
      </c>
      <c r="K38" s="392"/>
      <c r="L38" s="67" t="str">
        <f>_xll.qlFraRateHelper(,IF(Sensitivity,I38,H38),B38&amp;"M",G38,PillarDate,,Permanent,Trigger,ObjectOverwrite)</f>
        <v>obj_0024c#0033</v>
      </c>
      <c r="M38" s="51"/>
      <c r="N38" s="10" t="str">
        <f t="shared" si="6"/>
        <v>FRA</v>
      </c>
      <c r="O38" s="95" t="str">
        <f t="shared" si="7"/>
        <v>obj_002e1#0030</v>
      </c>
      <c r="P38" s="146" t="str">
        <f>IFERROR(_xll.qlRateHelperQuoteName(O38,Trigger),"--")</f>
        <v>EUR6MFRA18x24F_Shifted</v>
      </c>
      <c r="Q38" s="99">
        <f>IFERROR(_xll.qlRateHelperQuoteValue($O38,Trigger),"--")</f>
        <v>-8.1000000000000006E-4</v>
      </c>
      <c r="R38" s="98" t="b">
        <v>1</v>
      </c>
      <c r="S38" s="95">
        <v>20</v>
      </c>
      <c r="T38" s="95">
        <v>1</v>
      </c>
      <c r="U38" s="100">
        <f>IFERROR(_xll.qlRateHelperEarliestDate(O38,Trigger),"--")</f>
        <v>43304</v>
      </c>
      <c r="V38" s="100">
        <f>IFERROR(_xll.qlRateHelperPillarDate(O38,Trigger),"--")</f>
        <v>43488</v>
      </c>
      <c r="X38" s="4" t="str">
        <f t="shared" si="2"/>
        <v>SW</v>
      </c>
      <c r="Y38" s="4" t="str">
        <v>obj_00391</v>
      </c>
      <c r="Z38" s="4" t="str">
        <f>IFERROR(_xll.qlRateHelperQuoteName(Y38,Trigger),"")</f>
        <v>EUR6MSW9Y_Shifted</v>
      </c>
      <c r="AA38" s="73">
        <f>IFERROR(_xll.qlRateHelperRate(Y38,Trigger),"")</f>
        <v>6.2900000000000005E-3</v>
      </c>
      <c r="AB38" s="105">
        <f>IF(ISERROR(_xll.qlSwapRateHelperSpread($Y38)),IF(ISERROR(_xll.qlFuturesRateHelperConvexityAdjustment($Y38)),"",_xll.qlFuturesRateHelperConvexityAdjustment($Y38)),_xll.qlSwapRateHelperSpread($Y38))</f>
        <v>0</v>
      </c>
      <c r="AC38" s="5">
        <f>IFERROR(_xll.qlRateHelperEarliestDate(Y38,Trigger),"")</f>
        <v>42758</v>
      </c>
      <c r="AD38" s="5">
        <f>IFERROR(_xll.qlRateHelperPillarDate(Y38,Trigger),"")</f>
        <v>46045</v>
      </c>
      <c r="AE38" s="73">
        <v>6.3598882743984477E-3</v>
      </c>
    </row>
    <row r="39" spans="1:31" ht="11.25" customHeight="1" x14ac:dyDescent="0.2">
      <c r="A39" s="62" t="s">
        <v>95</v>
      </c>
      <c r="B39" s="116">
        <v>17</v>
      </c>
      <c r="C39" s="65" t="str">
        <f t="shared" si="8"/>
        <v>x23F</v>
      </c>
      <c r="D39" s="125"/>
      <c r="E39" s="125"/>
      <c r="F39" s="125"/>
      <c r="G39" s="64" t="str">
        <f t="shared" si="9"/>
        <v>Euribor6MMX#0037</v>
      </c>
      <c r="H39" s="119" t="str">
        <f>IF(ISBLANK(Quote!AI38),"",Quote!AI38)</f>
        <v>EUR6MFRA17X23F=#0037</v>
      </c>
      <c r="I39" s="119" t="str">
        <f>_xll.qlCompositeQuote(Currency&amp;"6M"&amp;A39&amp;B39&amp;C39&amp;"_Shifted",H39,IF(J39=0,BumpValue,J39),"+",Permanent,Trigger,ObjectOverwrite)</f>
        <v>EUR6MFRA17x23F_Shifted#0033</v>
      </c>
      <c r="J39" s="122">
        <v>0</v>
      </c>
      <c r="K39" s="392"/>
      <c r="L39" s="67" t="str">
        <f>_xll.qlFraRateHelper(,IF(Sensitivity,I39,H39),B39&amp;"M",G39,PillarDate,,Permanent,Trigger,ObjectOverwrite)</f>
        <v>obj_002e3#0030</v>
      </c>
      <c r="M39" s="51"/>
      <c r="N39" s="10" t="str">
        <f t="shared" si="6"/>
        <v>FRA</v>
      </c>
      <c r="O39" s="95" t="str">
        <f t="shared" si="7"/>
        <v>--</v>
      </c>
      <c r="P39" s="146" t="str">
        <f>IFERROR(_xll.qlRateHelperQuoteName(O39,Trigger),"--")</f>
        <v>--</v>
      </c>
      <c r="Q39" s="99" t="str">
        <f>IFERROR(_xll.qlRateHelperQuoteValue($O39,Trigger),"--")</f>
        <v>--</v>
      </c>
      <c r="R39" s="98" t="b">
        <v>0</v>
      </c>
      <c r="S39" s="95">
        <v>20</v>
      </c>
      <c r="T39" s="95">
        <v>1</v>
      </c>
      <c r="U39" s="100" t="str">
        <f>IFERROR(_xll.qlRateHelperEarliestDate(O39,Trigger),"--")</f>
        <v>--</v>
      </c>
      <c r="V39" s="100" t="str">
        <f>IFERROR(_xll.qlRateHelperPillarDate(O39,Trigger),"--")</f>
        <v>--</v>
      </c>
      <c r="X39" s="4" t="str">
        <f t="shared" si="2"/>
        <v>SW</v>
      </c>
      <c r="Y39" s="4" t="str">
        <v>obj_00332</v>
      </c>
      <c r="Z39" s="4" t="str">
        <f>IFERROR(_xll.qlRateHelperQuoteName(Y39,Trigger),"")</f>
        <v>EUR6MSW10Y_Shifted</v>
      </c>
      <c r="AA39" s="73">
        <f>IFERROR(_xll.qlRateHelperRate(Y39,Trigger),"")</f>
        <v>7.4099999999999999E-3</v>
      </c>
      <c r="AB39" s="105">
        <f>IF(ISERROR(_xll.qlSwapRateHelperSpread($Y39)),IF(ISERROR(_xll.qlFuturesRateHelperConvexityAdjustment($Y39)),"",_xll.qlFuturesRateHelperConvexityAdjustment($Y39)),_xll.qlSwapRateHelperSpread($Y39))</f>
        <v>0</v>
      </c>
      <c r="AC39" s="5">
        <f>IFERROR(_xll.qlRateHelperEarliestDate(Y39,Trigger),"")</f>
        <v>42758</v>
      </c>
      <c r="AD39" s="5">
        <f>IFERROR(_xll.qlRateHelperPillarDate(Y39,Trigger),"")</f>
        <v>46412</v>
      </c>
      <c r="AE39" s="73">
        <v>7.5172164525291142E-3</v>
      </c>
    </row>
    <row r="40" spans="1:31" ht="11.25" customHeight="1" x14ac:dyDescent="0.2">
      <c r="A40" s="62" t="s">
        <v>95</v>
      </c>
      <c r="B40" s="116">
        <v>18</v>
      </c>
      <c r="C40" s="65" t="str">
        <f t="shared" si="8"/>
        <v>x24F</v>
      </c>
      <c r="D40" s="125"/>
      <c r="E40" s="125"/>
      <c r="F40" s="125"/>
      <c r="G40" s="64" t="str">
        <f t="shared" si="9"/>
        <v>Euribor6MMX#0037</v>
      </c>
      <c r="H40" s="119" t="str">
        <f>IF(ISBLANK(Quote!AI39),"",Quote!AI39)</f>
        <v>EUR6MFRA18X24F=#0037</v>
      </c>
      <c r="I40" s="119" t="str">
        <f>_xll.qlCompositeQuote(Currency&amp;"6M"&amp;A40&amp;B40&amp;C40&amp;"_Shifted",H40,IF(J40=0,BumpValue,J40),"+",Permanent,Trigger,ObjectOverwrite)</f>
        <v>EUR6MFRA18x24F_Shifted#0033</v>
      </c>
      <c r="J40" s="122">
        <v>0</v>
      </c>
      <c r="K40" s="394"/>
      <c r="L40" s="67" t="str">
        <f>_xll.qlFraRateHelper(,IF(Sensitivity,I40,H40),B40&amp;"M",G40,PillarDate,,Permanent,Trigger,ObjectOverwrite)</f>
        <v>obj_002e1#0030</v>
      </c>
      <c r="M40" s="51"/>
      <c r="N40" s="10" t="str">
        <f t="shared" si="6"/>
        <v>FRA</v>
      </c>
      <c r="O40" s="95" t="str">
        <f t="shared" si="7"/>
        <v>--</v>
      </c>
      <c r="P40" s="146" t="str">
        <f>IFERROR(_xll.qlRateHelperQuoteName(O40,Trigger),"--")</f>
        <v>--</v>
      </c>
      <c r="Q40" s="99" t="str">
        <f>IFERROR(_xll.qlRateHelperQuoteValue($O40,Trigger),"--")</f>
        <v>--</v>
      </c>
      <c r="R40" s="98" t="b">
        <v>0</v>
      </c>
      <c r="S40" s="95">
        <v>20</v>
      </c>
      <c r="T40" s="95">
        <v>1</v>
      </c>
      <c r="U40" s="100" t="str">
        <f>IFERROR(_xll.qlRateHelperEarliestDate(O40,Trigger),"--")</f>
        <v>--</v>
      </c>
      <c r="V40" s="100" t="str">
        <f>IFERROR(_xll.qlRateHelperPillarDate(O40,Trigger),"--")</f>
        <v>--</v>
      </c>
      <c r="X40" s="4" t="str">
        <f t="shared" si="2"/>
        <v>SW</v>
      </c>
      <c r="Y40" s="4" t="str">
        <v>obj_003c4</v>
      </c>
      <c r="Z40" s="4" t="str">
        <f>IFERROR(_xll.qlRateHelperQuoteName(Y40,Trigger),"")</f>
        <v>EUR6MSW11Y_Shifted</v>
      </c>
      <c r="AA40" s="73">
        <f>IFERROR(_xll.qlRateHelperRate(Y40,Trigger),"")</f>
        <v>8.4099742199999997E-3</v>
      </c>
      <c r="AB40" s="105">
        <f>IF(ISERROR(_xll.qlSwapRateHelperSpread($Y40)),IF(ISERROR(_xll.qlFuturesRateHelperConvexityAdjustment($Y40)),"",_xll.qlFuturesRateHelperConvexityAdjustment($Y40)),_xll.qlSwapRateHelperSpread($Y40))</f>
        <v>0</v>
      </c>
      <c r="AC40" s="5">
        <f>IFERROR(_xll.qlRateHelperEarliestDate(Y40,Trigger),"")</f>
        <v>42758</v>
      </c>
      <c r="AD40" s="5">
        <f>IFERROR(_xll.qlRateHelperPillarDate(Y40,Trigger),"")</f>
        <v>46776</v>
      </c>
      <c r="AE40" s="73">
        <v>8.5585458080250244E-3</v>
      </c>
    </row>
    <row r="41" spans="1:31" ht="11.25" customHeight="1" x14ac:dyDescent="0.2">
      <c r="A41" s="216" t="s">
        <v>95</v>
      </c>
      <c r="B41" s="217">
        <v>19</v>
      </c>
      <c r="C41" s="333" t="str">
        <f t="shared" si="8"/>
        <v>x25F</v>
      </c>
      <c r="D41" s="275"/>
      <c r="E41" s="275"/>
      <c r="F41" s="275"/>
      <c r="G41" s="218" t="str">
        <f t="shared" si="9"/>
        <v>Euribor6MMX#0037</v>
      </c>
      <c r="H41" s="337" t="str">
        <f>IF(ISBLANK(Quote!AI40),"",Quote!AI40)</f>
        <v/>
      </c>
      <c r="I41" s="275"/>
      <c r="J41" s="275"/>
      <c r="K41" s="275"/>
      <c r="L41" s="275"/>
      <c r="N41" s="10" t="str">
        <f>A43</f>
        <v>FRA</v>
      </c>
      <c r="O41" s="95" t="str">
        <f>IF(ISBLANK(L43),"--",L43)</f>
        <v>--</v>
      </c>
      <c r="P41" s="146" t="str">
        <f>IFERROR(_xll.qlRateHelperQuoteName(O41,Trigger),"--")</f>
        <v>--</v>
      </c>
      <c r="Q41" s="99" t="str">
        <f>IFERROR(_xll.qlRateHelperQuoteValue($O41,Trigger),"--")</f>
        <v>--</v>
      </c>
      <c r="R41" s="141" t="b">
        <v>0</v>
      </c>
      <c r="S41" s="95">
        <v>20</v>
      </c>
      <c r="T41" s="95">
        <v>1</v>
      </c>
      <c r="U41" s="100" t="str">
        <f>IFERROR(_xll.qlRateHelperEarliestDate(O41,Trigger),"--")</f>
        <v>--</v>
      </c>
      <c r="V41" s="100" t="str">
        <f>IFERROR(_xll.qlRateHelperPillarDate(O41,Trigger),"--")</f>
        <v>--</v>
      </c>
      <c r="X41" s="4" t="str">
        <f t="shared" si="2"/>
        <v>SW</v>
      </c>
      <c r="Y41" s="4" t="str">
        <v>obj_00392</v>
      </c>
      <c r="Z41" s="4" t="str">
        <f>IFERROR(_xll.qlRateHelperQuoteName(Y41,Trigger),"")</f>
        <v>EUR6MSW12Y_Shifted</v>
      </c>
      <c r="AA41" s="73">
        <f>IFERROR(_xll.qlRateHelperRate(Y41,Trigger),"")</f>
        <v>9.300000000000001E-3</v>
      </c>
      <c r="AB41" s="105">
        <f>IF(ISERROR(_xll.qlSwapRateHelperSpread($Y41)),IF(ISERROR(_xll.qlFuturesRateHelperConvexityAdjustment($Y41)),"",_xll.qlFuturesRateHelperConvexityAdjustment($Y41)),_xll.qlSwapRateHelperSpread($Y41))</f>
        <v>0</v>
      </c>
      <c r="AC41" s="5">
        <f>IFERROR(_xll.qlRateHelperEarliestDate(Y41,Trigger),"")</f>
        <v>42758</v>
      </c>
      <c r="AD41" s="5">
        <f>IFERROR(_xll.qlRateHelperPillarDate(Y41,Trigger),"")</f>
        <v>47141</v>
      </c>
      <c r="AE41" s="73">
        <v>9.490191957849451E-3</v>
      </c>
    </row>
    <row r="42" spans="1:31" ht="11.25" customHeight="1" x14ac:dyDescent="0.2">
      <c r="A42" s="62" t="s">
        <v>95</v>
      </c>
      <c r="B42" s="116">
        <v>20</v>
      </c>
      <c r="C42" s="65" t="str">
        <f t="shared" si="8"/>
        <v>x26F</v>
      </c>
      <c r="D42" s="125"/>
      <c r="E42" s="125"/>
      <c r="F42" s="125"/>
      <c r="G42" s="64" t="str">
        <f t="shared" si="9"/>
        <v>Euribor6MMX#0037</v>
      </c>
      <c r="H42" s="119" t="str">
        <f>IF(ISBLANK(Quote!AI41),"",Quote!AI41)</f>
        <v/>
      </c>
      <c r="I42" s="125"/>
      <c r="J42" s="125"/>
      <c r="K42" s="125"/>
      <c r="L42" s="125"/>
      <c r="N42" s="10" t="str">
        <f t="shared" ref="N42:N44" si="10">A44</f>
        <v>FRA</v>
      </c>
      <c r="O42" s="95" t="str">
        <f t="shared" ref="O42:O44" si="11">IF(ISBLANK(L44),"--",L44)</f>
        <v>--</v>
      </c>
      <c r="P42" s="146" t="str">
        <f>IFERROR(_xll.qlRateHelperQuoteName(O42,Trigger),"--")</f>
        <v>--</v>
      </c>
      <c r="Q42" s="99" t="str">
        <f>IFERROR(_xll.qlRateHelperQuoteValue($O42,Trigger),"--")</f>
        <v>--</v>
      </c>
      <c r="R42" s="141" t="b">
        <v>0</v>
      </c>
      <c r="S42" s="95">
        <v>20</v>
      </c>
      <c r="T42" s="95">
        <v>1</v>
      </c>
      <c r="U42" s="100" t="str">
        <f>IFERROR(_xll.qlRateHelperEarliestDate(O42,Trigger),"--")</f>
        <v>--</v>
      </c>
      <c r="V42" s="100" t="str">
        <f>IFERROR(_xll.qlRateHelperPillarDate(O42,Trigger),"--")</f>
        <v>--</v>
      </c>
      <c r="X42" s="4" t="str">
        <f t="shared" si="2"/>
        <v>SW</v>
      </c>
      <c r="Y42" s="4" t="str">
        <v>obj_0036c</v>
      </c>
      <c r="Z42" s="4" t="str">
        <f>IFERROR(_xll.qlRateHelperQuoteName(Y42,Trigger),"")</f>
        <v>EUR6MSW13Y_Shifted</v>
      </c>
      <c r="AA42" s="73">
        <f>IFERROR(_xll.qlRateHelperRate(Y42,Trigger),"")</f>
        <v>1.0065847940000001E-2</v>
      </c>
      <c r="AB42" s="105">
        <f>IF(ISERROR(_xll.qlSwapRateHelperSpread($Y42)),IF(ISERROR(_xll.qlFuturesRateHelperConvexityAdjustment($Y42)),"",_xll.qlFuturesRateHelperConvexityAdjustment($Y42)),_xll.qlSwapRateHelperSpread($Y42))</f>
        <v>0</v>
      </c>
      <c r="AC42" s="5">
        <f>IFERROR(_xll.qlRateHelperEarliestDate(Y42,Trigger),"")</f>
        <v>42758</v>
      </c>
      <c r="AD42" s="5">
        <f>IFERROR(_xll.qlRateHelperPillarDate(Y42,Trigger),"")</f>
        <v>47506</v>
      </c>
      <c r="AE42" s="73">
        <v>1.0298805157219249E-2</v>
      </c>
    </row>
    <row r="43" spans="1:31" ht="11.25" customHeight="1" x14ac:dyDescent="0.2">
      <c r="A43" s="62" t="s">
        <v>95</v>
      </c>
      <c r="B43" s="116">
        <v>21</v>
      </c>
      <c r="C43" s="65" t="str">
        <f t="shared" si="8"/>
        <v>x27F</v>
      </c>
      <c r="D43" s="125"/>
      <c r="E43" s="125"/>
      <c r="F43" s="125"/>
      <c r="G43" s="64" t="str">
        <f t="shared" si="9"/>
        <v>Euribor6MMX#0037</v>
      </c>
      <c r="H43" s="119" t="str">
        <f>IF(ISBLANK(Quote!AI42),"",Quote!AI42)</f>
        <v/>
      </c>
      <c r="I43" s="125"/>
      <c r="J43" s="125"/>
      <c r="K43" s="125"/>
      <c r="L43" s="125"/>
      <c r="N43" s="10" t="str">
        <f t="shared" si="10"/>
        <v>FRA</v>
      </c>
      <c r="O43" s="95" t="str">
        <f t="shared" si="11"/>
        <v>--</v>
      </c>
      <c r="P43" s="146" t="str">
        <f>IFERROR(_xll.qlRateHelperQuoteName(O43,Trigger),"--")</f>
        <v>--</v>
      </c>
      <c r="Q43" s="99" t="str">
        <f>IFERROR(_xll.qlRateHelperQuoteValue($O43,Trigger),"--")</f>
        <v>--</v>
      </c>
      <c r="R43" s="141" t="b">
        <v>0</v>
      </c>
      <c r="S43" s="95">
        <v>20</v>
      </c>
      <c r="T43" s="95">
        <v>1</v>
      </c>
      <c r="U43" s="100" t="str">
        <f>IFERROR(_xll.qlRateHelperEarliestDate(O43,Trigger),"--")</f>
        <v>--</v>
      </c>
      <c r="V43" s="100" t="str">
        <f>IFERROR(_xll.qlRateHelperPillarDate(O43,Trigger),"--")</f>
        <v>--</v>
      </c>
      <c r="X43" s="4" t="str">
        <f t="shared" si="2"/>
        <v>SW</v>
      </c>
      <c r="Y43" s="4" t="str">
        <v>obj_00379</v>
      </c>
      <c r="Z43" s="4" t="str">
        <f>IFERROR(_xll.qlRateHelperQuoteName(Y43,Trigger),"")</f>
        <v>EUR6MSW14Y_Shifted</v>
      </c>
      <c r="AA43" s="73">
        <f>IFERROR(_xll.qlRateHelperRate(Y43,Trigger),"")</f>
        <v>1.071832084E-2</v>
      </c>
      <c r="AB43" s="105">
        <f>IF(ISERROR(_xll.qlSwapRateHelperSpread($Y43)),IF(ISERROR(_xll.qlFuturesRateHelperConvexityAdjustment($Y43)),"",_xll.qlFuturesRateHelperConvexityAdjustment($Y43)),_xll.qlSwapRateHelperSpread($Y43))</f>
        <v>0</v>
      </c>
      <c r="AC43" s="5">
        <f>IFERROR(_xll.qlRateHelperEarliestDate(Y43,Trigger),"")</f>
        <v>42758</v>
      </c>
      <c r="AD43" s="5">
        <f>IFERROR(_xll.qlRateHelperPillarDate(Y43,Trigger),"")</f>
        <v>47871</v>
      </c>
      <c r="AE43" s="73">
        <v>1.0991349631157664E-2</v>
      </c>
    </row>
    <row r="44" spans="1:31" ht="11.25" customHeight="1" x14ac:dyDescent="0.2">
      <c r="A44" s="62" t="s">
        <v>95</v>
      </c>
      <c r="B44" s="116">
        <v>22</v>
      </c>
      <c r="C44" s="65" t="str">
        <f t="shared" si="8"/>
        <v>x28F</v>
      </c>
      <c r="D44" s="125"/>
      <c r="E44" s="125"/>
      <c r="F44" s="125"/>
      <c r="G44" s="64" t="str">
        <f t="shared" si="9"/>
        <v>Euribor6MMX#0037</v>
      </c>
      <c r="H44" s="119" t="str">
        <f>IF(ISBLANK(Quote!AI43),"",Quote!AI43)</f>
        <v/>
      </c>
      <c r="I44" s="125"/>
      <c r="J44" s="125"/>
      <c r="K44" s="125"/>
      <c r="L44" s="125"/>
      <c r="N44" s="11" t="str">
        <f t="shared" si="10"/>
        <v>FRA</v>
      </c>
      <c r="O44" s="96" t="str">
        <f t="shared" si="11"/>
        <v>obj_002ec#0030</v>
      </c>
      <c r="P44" s="147" t="str">
        <f>IFERROR(_xll.qlRateHelperQuoteName(O44,Trigger),"--")</f>
        <v>EUR6MFRA24x30F_Shifted</v>
      </c>
      <c r="Q44" s="102">
        <f>IFERROR(_xll.qlRateHelperQuoteValue($O44,Trigger),"--")</f>
        <v>2.9279721E-4</v>
      </c>
      <c r="R44" s="144" t="b">
        <v>1</v>
      </c>
      <c r="S44" s="96">
        <v>20</v>
      </c>
      <c r="T44" s="96">
        <v>1</v>
      </c>
      <c r="U44" s="103">
        <f>IFERROR(_xll.qlRateHelperEarliestDate(O44,Trigger),"--")</f>
        <v>43488</v>
      </c>
      <c r="V44" s="103">
        <f>IFERROR(_xll.qlRateHelperPillarDate(O44,Trigger),"--")</f>
        <v>43669</v>
      </c>
      <c r="X44" s="4" t="str">
        <f t="shared" si="2"/>
        <v>SW</v>
      </c>
      <c r="Y44" s="4" t="str">
        <v>obj_00394</v>
      </c>
      <c r="Z44" s="4" t="str">
        <f>IFERROR(_xll.qlRateHelperQuoteName(Y44,Trigger),"")</f>
        <v>EUR6MSW15Y_Shifted</v>
      </c>
      <c r="AA44" s="73">
        <f>IFERROR(_xll.qlRateHelperRate(Y44,Trigger),"")</f>
        <v>1.1270000000000001E-2</v>
      </c>
      <c r="AB44" s="105">
        <f>IF(ISERROR(_xll.qlSwapRateHelperSpread($Y44)),IF(ISERROR(_xll.qlFuturesRateHelperConvexityAdjustment($Y44)),"",_xll.qlFuturesRateHelperConvexityAdjustment($Y44)),_xll.qlSwapRateHelperSpread($Y44))</f>
        <v>0</v>
      </c>
      <c r="AC44" s="5">
        <f>IFERROR(_xll.qlRateHelperEarliestDate(Y44,Trigger),"")</f>
        <v>42758</v>
      </c>
      <c r="AD44" s="5">
        <f>IFERROR(_xll.qlRateHelperPillarDate(Y44,Trigger),"")</f>
        <v>48236</v>
      </c>
      <c r="AE44" s="73">
        <v>1.1579199502340433E-2</v>
      </c>
    </row>
    <row r="45" spans="1:31" ht="11.25" customHeight="1" x14ac:dyDescent="0.2">
      <c r="A45" s="221" t="s">
        <v>95</v>
      </c>
      <c r="B45" s="222">
        <v>23</v>
      </c>
      <c r="C45" s="281" t="str">
        <f t="shared" si="8"/>
        <v>x29F</v>
      </c>
      <c r="D45" s="278"/>
      <c r="E45" s="278"/>
      <c r="F45" s="278"/>
      <c r="G45" s="223" t="str">
        <f t="shared" si="9"/>
        <v>Euribor6MMX#0037</v>
      </c>
      <c r="H45" s="338" t="str">
        <f>IF(ISBLANK(Quote!AI44),"",Quote!AI44)</f>
        <v/>
      </c>
      <c r="I45" s="278"/>
      <c r="J45" s="278"/>
      <c r="K45" s="278"/>
      <c r="L45" s="278"/>
      <c r="N45" s="10" t="str">
        <f>A49</f>
        <v>SW</v>
      </c>
      <c r="O45" s="95" t="str">
        <f>IF(ISBLANK(L49),"--",L49)</f>
        <v>--</v>
      </c>
      <c r="P45" s="146" t="str">
        <f>IFERROR(_xll.qlRateHelperQuoteName(O45,Trigger),"--")</f>
        <v>--</v>
      </c>
      <c r="Q45" s="99" t="str">
        <f>IFERROR(_xll.qlRateHelperQuoteValue($O45,Trigger),"--")</f>
        <v>--</v>
      </c>
      <c r="R45" s="141" t="b">
        <v>0</v>
      </c>
      <c r="S45" s="95">
        <v>20</v>
      </c>
      <c r="T45" s="95">
        <v>1</v>
      </c>
      <c r="U45" s="100" t="str">
        <f>IFERROR(_xll.qlRateHelperEarliestDate(O45,Trigger),"--")</f>
        <v>--</v>
      </c>
      <c r="V45" s="100" t="str">
        <f>IFERROR(_xll.qlRateHelperPillarDate(O45,Trigger),"--")</f>
        <v>--</v>
      </c>
      <c r="X45" s="4" t="str">
        <f t="shared" si="2"/>
        <v>SW</v>
      </c>
      <c r="Y45" s="4" t="str">
        <v>obj_0033e</v>
      </c>
      <c r="Z45" s="4" t="str">
        <f>IFERROR(_xll.qlRateHelperQuoteName(Y45,Trigger),"")</f>
        <v>EUR6MSW16Y_Shifted</v>
      </c>
      <c r="AA45" s="73">
        <f>IFERROR(_xll.qlRateHelperRate(Y45,Trigger),"")</f>
        <v>1.1736998340000001E-2</v>
      </c>
      <c r="AB45" s="105">
        <f>IF(ISERROR(_xll.qlSwapRateHelperSpread($Y45)),IF(ISERROR(_xll.qlFuturesRateHelperConvexityAdjustment($Y45)),"",_xll.qlFuturesRateHelperConvexityAdjustment($Y45)),_xll.qlSwapRateHelperSpread($Y45))</f>
        <v>0</v>
      </c>
      <c r="AC45" s="5">
        <f>IFERROR(_xll.qlRateHelperEarliestDate(Y45,Trigger),"")</f>
        <v>42758</v>
      </c>
      <c r="AD45" s="5">
        <f>IFERROR(_xll.qlRateHelperPillarDate(Y45,Trigger),"")</f>
        <v>48603</v>
      </c>
      <c r="AE45" s="73">
        <v>1.2076038575486243E-2</v>
      </c>
    </row>
    <row r="46" spans="1:31" ht="11.25" customHeight="1" x14ac:dyDescent="0.2">
      <c r="A46" s="1" t="s">
        <v>95</v>
      </c>
      <c r="B46" s="117">
        <v>24</v>
      </c>
      <c r="C46" s="9" t="str">
        <f t="shared" si="8"/>
        <v>x30F</v>
      </c>
      <c r="D46" s="126"/>
      <c r="E46" s="126"/>
      <c r="F46" s="126"/>
      <c r="G46" s="7" t="str">
        <f t="shared" si="9"/>
        <v>Euribor6MMX#0037</v>
      </c>
      <c r="H46" s="120" t="str">
        <f>IF(ISBLANK(Quote!AI45),"",Quote!AI45)</f>
        <v>EUR6MFRA24X30F=#0037</v>
      </c>
      <c r="I46" s="120" t="str">
        <f>_xll.qlCompositeQuote(Currency&amp;"6M"&amp;A46&amp;B46&amp;C46&amp;"_Shifted",H46,IF(J46=0,BumpValue,J46),"+",Permanent,Trigger,ObjectOverwrite)</f>
        <v>EUR6MFRA24x30F_Shifted#0033</v>
      </c>
      <c r="J46" s="395">
        <v>0</v>
      </c>
      <c r="K46" s="126"/>
      <c r="L46" s="3" t="str">
        <f>_xll.qlFraRateHelper(,IF(Sensitivity,I46,H46),B46&amp;"M",G46,PillarDate,,Permanent,Trigger,ObjectOverwrite)</f>
        <v>obj_002ec#0030</v>
      </c>
      <c r="N46" s="10" t="str">
        <f t="shared" ref="N46:N63" si="12">A50</f>
        <v>SW</v>
      </c>
      <c r="O46" s="95" t="str">
        <f t="shared" ref="O46:O63" si="13">IF(ISBLANK(L50),"--",L50)</f>
        <v>--</v>
      </c>
      <c r="P46" s="146" t="str">
        <f>IFERROR(_xll.qlRateHelperQuoteName(O46,Trigger),"--")</f>
        <v>--</v>
      </c>
      <c r="Q46" s="99" t="str">
        <f>IFERROR(_xll.qlRateHelperQuoteValue($O46,Trigger),"--")</f>
        <v>--</v>
      </c>
      <c r="R46" s="141" t="b">
        <v>0</v>
      </c>
      <c r="S46" s="95">
        <v>20</v>
      </c>
      <c r="T46" s="95">
        <v>1</v>
      </c>
      <c r="U46" s="100" t="str">
        <f>IFERROR(_xll.qlRateHelperEarliestDate(O46,Trigger),"--")</f>
        <v>--</v>
      </c>
      <c r="V46" s="100" t="str">
        <f>IFERROR(_xll.qlRateHelperPillarDate(O46,Trigger),"--")</f>
        <v>--</v>
      </c>
      <c r="X46" s="4" t="str">
        <f t="shared" si="2"/>
        <v>SW</v>
      </c>
      <c r="Y46" s="4" t="str">
        <v>obj_00354</v>
      </c>
      <c r="Z46" s="4" t="str">
        <f>IFERROR(_xll.qlRateHelperQuoteName(Y46,Trigger),"")</f>
        <v>EUR6MSW17Y_Shifted</v>
      </c>
      <c r="AA46" s="73">
        <f>IFERROR(_xll.qlRateHelperRate(Y46,Trigger),"")</f>
        <v>1.212053706E-2</v>
      </c>
      <c r="AB46" s="105">
        <f>IF(ISERROR(_xll.qlSwapRateHelperSpread($Y46)),IF(ISERROR(_xll.qlFuturesRateHelperConvexityAdjustment($Y46)),"",_xll.qlFuturesRateHelperConvexityAdjustment($Y46)),_xll.qlSwapRateHelperSpread($Y46))</f>
        <v>0</v>
      </c>
      <c r="AC46" s="5">
        <f>IFERROR(_xll.qlRateHelperEarliestDate(Y46,Trigger),"")</f>
        <v>42758</v>
      </c>
      <c r="AD46" s="5">
        <f>IFERROR(_xll.qlRateHelperPillarDate(Y46,Trigger),"")</f>
        <v>48967</v>
      </c>
      <c r="AE46" s="73">
        <v>1.2485740625665114E-2</v>
      </c>
    </row>
    <row r="47" spans="1:31" ht="11.25" customHeight="1" x14ac:dyDescent="0.2">
      <c r="B47" s="49"/>
      <c r="C47" s="49"/>
      <c r="D47" s="49"/>
      <c r="E47" s="49"/>
      <c r="F47" s="49"/>
      <c r="G47" s="49"/>
      <c r="H47" s="49"/>
      <c r="I47" s="49"/>
      <c r="J47" s="49"/>
      <c r="N47" s="10" t="str">
        <f t="shared" si="12"/>
        <v>SW</v>
      </c>
      <c r="O47" s="95" t="str">
        <f t="shared" si="13"/>
        <v>--</v>
      </c>
      <c r="P47" s="146" t="str">
        <f>IFERROR(_xll.qlRateHelperQuoteName(O47,Trigger),"--")</f>
        <v>--</v>
      </c>
      <c r="Q47" s="99" t="str">
        <f>IFERROR(_xll.qlRateHelperQuoteValue($O47,Trigger),"--")</f>
        <v>--</v>
      </c>
      <c r="R47" s="141" t="b">
        <v>0</v>
      </c>
      <c r="S47" s="95">
        <v>20</v>
      </c>
      <c r="T47" s="95">
        <v>1</v>
      </c>
      <c r="U47" s="100" t="str">
        <f>IFERROR(_xll.qlRateHelperEarliestDate(O47,Trigger),"--")</f>
        <v>--</v>
      </c>
      <c r="V47" s="100" t="str">
        <f>IFERROR(_xll.qlRateHelperPillarDate(O47,Trigger),"--")</f>
        <v>--</v>
      </c>
      <c r="X47" s="4" t="str">
        <f t="shared" si="2"/>
        <v>SW</v>
      </c>
      <c r="Y47" s="4" t="str">
        <v>obj_0036d</v>
      </c>
      <c r="Z47" s="4" t="str">
        <f>IFERROR(_xll.qlRateHelperQuoteName(Y47,Trigger),"")</f>
        <v>EUR6MSW18Y_Shifted</v>
      </c>
      <c r="AA47" s="73">
        <f>IFERROR(_xll.qlRateHelperRate(Y47,Trigger),"")</f>
        <v>1.2437543650000001E-2</v>
      </c>
      <c r="AB47" s="105">
        <f>IF(ISERROR(_xll.qlSwapRateHelperSpread($Y47)),IF(ISERROR(_xll.qlFuturesRateHelperConvexityAdjustment($Y47)),"",_xll.qlFuturesRateHelperConvexityAdjustment($Y47)),_xll.qlSwapRateHelperSpread($Y47))</f>
        <v>0</v>
      </c>
      <c r="AC47" s="5">
        <f>IFERROR(_xll.qlRateHelperEarliestDate(Y47,Trigger),"")</f>
        <v>42758</v>
      </c>
      <c r="AD47" s="5">
        <f>IFERROR(_xll.qlRateHelperPillarDate(Y47,Trigger),"")</f>
        <v>49332</v>
      </c>
      <c r="AE47" s="73">
        <v>1.2823592963143423E-2</v>
      </c>
    </row>
    <row r="48" spans="1:31" ht="11.25" customHeight="1" x14ac:dyDescent="0.2">
      <c r="A48" s="68" t="s">
        <v>9</v>
      </c>
      <c r="B48" s="68" t="s">
        <v>28</v>
      </c>
      <c r="C48" s="68" t="s">
        <v>135</v>
      </c>
      <c r="D48" s="68" t="s">
        <v>5</v>
      </c>
      <c r="E48" s="68" t="s">
        <v>32</v>
      </c>
      <c r="F48" s="68" t="s">
        <v>115</v>
      </c>
      <c r="G48" s="68" t="s">
        <v>4</v>
      </c>
      <c r="H48" s="68" t="s">
        <v>1</v>
      </c>
      <c r="I48" s="68" t="s">
        <v>171</v>
      </c>
      <c r="J48" s="68" t="s">
        <v>189</v>
      </c>
      <c r="K48" s="68" t="s">
        <v>114</v>
      </c>
      <c r="L48" s="68" t="s">
        <v>25</v>
      </c>
      <c r="N48" s="10" t="str">
        <f t="shared" si="12"/>
        <v>SW</v>
      </c>
      <c r="O48" s="95" t="str">
        <f t="shared" si="13"/>
        <v>--</v>
      </c>
      <c r="P48" s="146" t="str">
        <f>IFERROR(_xll.qlRateHelperQuoteName(O48,Trigger),"--")</f>
        <v>--</v>
      </c>
      <c r="Q48" s="99" t="str">
        <f>IFERROR(_xll.qlRateHelperQuoteValue($O48,Trigger),"--")</f>
        <v>--</v>
      </c>
      <c r="R48" s="141" t="b">
        <v>0</v>
      </c>
      <c r="S48" s="95">
        <v>20</v>
      </c>
      <c r="T48" s="95">
        <v>1</v>
      </c>
      <c r="U48" s="100" t="str">
        <f>IFERROR(_xll.qlRateHelperEarliestDate(O48,Trigger),"--")</f>
        <v>--</v>
      </c>
      <c r="V48" s="100" t="str">
        <f>IFERROR(_xll.qlRateHelperPillarDate(O48,Trigger),"--")</f>
        <v>--</v>
      </c>
      <c r="X48" s="4" t="str">
        <f t="shared" si="2"/>
        <v>SW</v>
      </c>
      <c r="Y48" s="4" t="str">
        <v>obj_00371</v>
      </c>
      <c r="Z48" s="4" t="str">
        <f>IFERROR(_xll.qlRateHelperQuoteName(Y48,Trigger),"")</f>
        <v>EUR6MSW19Y_Shifted</v>
      </c>
      <c r="AA48" s="73">
        <f>IFERROR(_xll.qlRateHelperRate(Y48,Trigger),"")</f>
        <v>1.2696807290000001E-2</v>
      </c>
      <c r="AB48" s="105">
        <f>IF(ISERROR(_xll.qlSwapRateHelperSpread($Y48)),IF(ISERROR(_xll.qlFuturesRateHelperConvexityAdjustment($Y48)),"",_xll.qlFuturesRateHelperConvexityAdjustment($Y48)),_xll.qlSwapRateHelperSpread($Y48))</f>
        <v>0</v>
      </c>
      <c r="AC48" s="5">
        <f>IFERROR(_xll.qlRateHelperEarliestDate(Y48,Trigger),"")</f>
        <v>42758</v>
      </c>
      <c r="AD48" s="5">
        <f>IFERROR(_xll.qlRateHelperPillarDate(Y48,Trigger),"")</f>
        <v>49697</v>
      </c>
      <c r="AE48" s="73">
        <v>1.309845219702716E-2</v>
      </c>
    </row>
    <row r="49" spans="1:31" ht="11.25" customHeight="1" x14ac:dyDescent="0.2">
      <c r="A49" s="56" t="str">
        <f>Quote!AF46</f>
        <v>SW</v>
      </c>
      <c r="B49" s="57" t="str">
        <f>Quote!AG46</f>
        <v>SW</v>
      </c>
      <c r="C49" s="58" t="s">
        <v>6</v>
      </c>
      <c r="D49" s="58" t="s">
        <v>8</v>
      </c>
      <c r="E49" s="58" t="s">
        <v>7</v>
      </c>
      <c r="F49" s="58" t="s">
        <v>132</v>
      </c>
      <c r="G49" s="58" t="str">
        <f>$G$14</f>
        <v>Euribor6MMX#0037</v>
      </c>
      <c r="H49" s="56" t="str">
        <f>IF(ISBLANK(Quote!AI46),"",Quote!AI46)</f>
        <v/>
      </c>
      <c r="I49" s="129"/>
      <c r="J49" s="129"/>
      <c r="K49" s="127">
        <v>0</v>
      </c>
      <c r="L49" s="129"/>
      <c r="N49" s="10" t="str">
        <f t="shared" si="12"/>
        <v>SW</v>
      </c>
      <c r="O49" s="95" t="str">
        <f t="shared" si="13"/>
        <v>--</v>
      </c>
      <c r="P49" s="146" t="str">
        <f>IFERROR(_xll.qlRateHelperQuoteName(O49,Trigger),"--")</f>
        <v>--</v>
      </c>
      <c r="Q49" s="99" t="str">
        <f>IFERROR(_xll.qlRateHelperQuoteValue($O49,Trigger),"--")</f>
        <v>--</v>
      </c>
      <c r="R49" s="141" t="b">
        <v>0</v>
      </c>
      <c r="S49" s="95">
        <v>20</v>
      </c>
      <c r="T49" s="95">
        <v>1</v>
      </c>
      <c r="U49" s="100" t="str">
        <f>IFERROR(_xll.qlRateHelperEarliestDate(O49,Trigger),"--")</f>
        <v>--</v>
      </c>
      <c r="V49" s="100" t="str">
        <f>IFERROR(_xll.qlRateHelperPillarDate(O49,Trigger),"--")</f>
        <v>--</v>
      </c>
      <c r="X49" s="4" t="str">
        <f t="shared" si="2"/>
        <v>SW</v>
      </c>
      <c r="Y49" s="4" t="str">
        <v>obj_0032c</v>
      </c>
      <c r="Z49" s="4" t="str">
        <f>IFERROR(_xll.qlRateHelperQuoteName(Y49,Trigger),"")</f>
        <v>EUR6MSW20Y_Shifted</v>
      </c>
      <c r="AA49" s="73">
        <f>IFERROR(_xll.qlRateHelperRate(Y49,Trigger),"")</f>
        <v>1.291E-2</v>
      </c>
      <c r="AB49" s="105">
        <f>IF(ISERROR(_xll.qlSwapRateHelperSpread($Y49)),IF(ISERROR(_xll.qlFuturesRateHelperConvexityAdjustment($Y49)),"",_xll.qlFuturesRateHelperConvexityAdjustment($Y49)),_xll.qlSwapRateHelperSpread($Y49))</f>
        <v>0</v>
      </c>
      <c r="AC49" s="5">
        <f>IFERROR(_xll.qlRateHelperEarliestDate(Y49,Trigger),"")</f>
        <v>42758</v>
      </c>
      <c r="AD49" s="5">
        <f>IFERROR(_xll.qlRateHelperPillarDate(Y49,Trigger),"")</f>
        <v>50063</v>
      </c>
      <c r="AE49" s="73">
        <v>1.3320971853512227E-2</v>
      </c>
    </row>
    <row r="50" spans="1:31" ht="11.25" customHeight="1" x14ac:dyDescent="0.2">
      <c r="A50" s="62" t="str">
        <f>Quote!AF47</f>
        <v>SW</v>
      </c>
      <c r="B50" s="63" t="str">
        <f>Quote!AG47</f>
        <v>2W</v>
      </c>
      <c r="C50" s="64" t="s">
        <v>6</v>
      </c>
      <c r="D50" s="64" t="s">
        <v>8</v>
      </c>
      <c r="E50" s="64" t="s">
        <v>7</v>
      </c>
      <c r="F50" s="64" t="s">
        <v>132</v>
      </c>
      <c r="G50" s="64" t="str">
        <f t="shared" ref="G50:G113" si="14">$G$14</f>
        <v>Euribor6MMX#0037</v>
      </c>
      <c r="H50" s="62" t="str">
        <f>IF(ISBLANK(Quote!AI47),"",Quote!AI47)</f>
        <v/>
      </c>
      <c r="I50" s="125"/>
      <c r="J50" s="125"/>
      <c r="K50" s="128">
        <v>0</v>
      </c>
      <c r="L50" s="125"/>
      <c r="N50" s="10" t="str">
        <f t="shared" si="12"/>
        <v>SW</v>
      </c>
      <c r="O50" s="95" t="str">
        <f t="shared" si="13"/>
        <v>--</v>
      </c>
      <c r="P50" s="146" t="str">
        <f>IFERROR(_xll.qlRateHelperQuoteName(O50,Trigger),"--")</f>
        <v>--</v>
      </c>
      <c r="Q50" s="99" t="str">
        <f>IFERROR(_xll.qlRateHelperQuoteValue($O50,Trigger),"--")</f>
        <v>--</v>
      </c>
      <c r="R50" s="141" t="b">
        <v>0</v>
      </c>
      <c r="S50" s="95">
        <v>20</v>
      </c>
      <c r="T50" s="95">
        <v>1</v>
      </c>
      <c r="U50" s="100" t="str">
        <f>IFERROR(_xll.qlRateHelperEarliestDate(O50,Trigger),"--")</f>
        <v>--</v>
      </c>
      <c r="V50" s="100" t="str">
        <f>IFERROR(_xll.qlRateHelperPillarDate(O50,Trigger),"--")</f>
        <v>--</v>
      </c>
      <c r="X50" s="4" t="str">
        <f t="shared" si="2"/>
        <v>SW</v>
      </c>
      <c r="Y50" s="4" t="str">
        <v>obj_00339</v>
      </c>
      <c r="Z50" s="4" t="str">
        <f>IFERROR(_xll.qlRateHelperQuoteName(Y50,Trigger),"")</f>
        <v>EUR6MSW21Y_Shifted</v>
      </c>
      <c r="AA50" s="73">
        <f>IFERROR(_xll.qlRateHelperRate(Y50,Trigger),"")</f>
        <v>1.3082643710000001E-2</v>
      </c>
      <c r="AB50" s="105">
        <f>IF(ISERROR(_xll.qlSwapRateHelperSpread($Y50)),IF(ISERROR(_xll.qlFuturesRateHelperConvexityAdjustment($Y50)),"",_xll.qlFuturesRateHelperConvexityAdjustment($Y50)),_xll.qlSwapRateHelperSpread($Y50))</f>
        <v>0</v>
      </c>
      <c r="AC50" s="5">
        <f>IFERROR(_xll.qlRateHelperEarliestDate(Y50,Trigger),"")</f>
        <v>42758</v>
      </c>
      <c r="AD50" s="5">
        <f>IFERROR(_xll.qlRateHelperPillarDate(Y50,Trigger),"")</f>
        <v>50430</v>
      </c>
      <c r="AE50" s="73">
        <v>1.3500365545261643E-2</v>
      </c>
    </row>
    <row r="51" spans="1:31" ht="11.25" customHeight="1" x14ac:dyDescent="0.2">
      <c r="A51" s="62" t="str">
        <f>Quote!AF48</f>
        <v>SW</v>
      </c>
      <c r="B51" s="63" t="str">
        <f>Quote!AG48</f>
        <v>3W</v>
      </c>
      <c r="C51" s="64" t="s">
        <v>6</v>
      </c>
      <c r="D51" s="64" t="s">
        <v>8</v>
      </c>
      <c r="E51" s="64" t="s">
        <v>7</v>
      </c>
      <c r="F51" s="64" t="s">
        <v>132</v>
      </c>
      <c r="G51" s="64" t="str">
        <f t="shared" si="14"/>
        <v>Euribor6MMX#0037</v>
      </c>
      <c r="H51" s="62" t="str">
        <f>IF(ISBLANK(Quote!AI48),"",Quote!AI48)</f>
        <v/>
      </c>
      <c r="I51" s="125"/>
      <c r="J51" s="125"/>
      <c r="K51" s="128">
        <v>0</v>
      </c>
      <c r="L51" s="125"/>
      <c r="N51" s="10" t="str">
        <f t="shared" si="12"/>
        <v>SW</v>
      </c>
      <c r="O51" s="95" t="str">
        <f t="shared" si="13"/>
        <v>--</v>
      </c>
      <c r="P51" s="146" t="str">
        <f>IFERROR(_xll.qlRateHelperQuoteName(O51,Trigger),"--")</f>
        <v>--</v>
      </c>
      <c r="Q51" s="99" t="str">
        <f>IFERROR(_xll.qlRateHelperQuoteValue($O51,Trigger),"--")</f>
        <v>--</v>
      </c>
      <c r="R51" s="141" t="b">
        <v>0</v>
      </c>
      <c r="S51" s="95">
        <v>20</v>
      </c>
      <c r="T51" s="95">
        <v>1</v>
      </c>
      <c r="U51" s="100" t="str">
        <f>IFERROR(_xll.qlRateHelperEarliestDate(O51,Trigger),"--")</f>
        <v>--</v>
      </c>
      <c r="V51" s="100" t="str">
        <f>IFERROR(_xll.qlRateHelperPillarDate(O51,Trigger),"--")</f>
        <v>--</v>
      </c>
      <c r="X51" s="4" t="str">
        <f t="shared" si="2"/>
        <v>SW</v>
      </c>
      <c r="Y51" s="4" t="str">
        <v>obj_0032b</v>
      </c>
      <c r="Z51" s="4" t="str">
        <f>IFERROR(_xll.qlRateHelperQuoteName(Y51,Trigger),"")</f>
        <v>EUR6MSW22Y_Shifted</v>
      </c>
      <c r="AA51" s="73">
        <f>IFERROR(_xll.qlRateHelperRate(Y51,Trigger),"")</f>
        <v>1.3221691840000001E-2</v>
      </c>
      <c r="AB51" s="105">
        <f>IF(ISERROR(_xll.qlSwapRateHelperSpread($Y51)),IF(ISERROR(_xll.qlFuturesRateHelperConvexityAdjustment($Y51)),"",_xll.qlFuturesRateHelperConvexityAdjustment($Y51)),_xll.qlSwapRateHelperSpread($Y51))</f>
        <v>0</v>
      </c>
      <c r="AC51" s="5">
        <f>IFERROR(_xll.qlRateHelperEarliestDate(Y51,Trigger),"")</f>
        <v>42758</v>
      </c>
      <c r="AD51" s="5">
        <f>IFERROR(_xll.qlRateHelperPillarDate(Y51,Trigger),"")</f>
        <v>50794</v>
      </c>
      <c r="AE51" s="73">
        <v>1.3642526393637926E-2</v>
      </c>
    </row>
    <row r="52" spans="1:31" ht="11.25" customHeight="1" x14ac:dyDescent="0.2">
      <c r="A52" s="62" t="str">
        <f>Quote!AF49</f>
        <v>SW</v>
      </c>
      <c r="B52" s="63" t="str">
        <f>Quote!AG49</f>
        <v>1M</v>
      </c>
      <c r="C52" s="64" t="s">
        <v>6</v>
      </c>
      <c r="D52" s="64" t="s">
        <v>8</v>
      </c>
      <c r="E52" s="64" t="s">
        <v>7</v>
      </c>
      <c r="F52" s="64" t="s">
        <v>132</v>
      </c>
      <c r="G52" s="64" t="str">
        <f t="shared" si="14"/>
        <v>Euribor6MMX#0037</v>
      </c>
      <c r="H52" s="62" t="str">
        <f>IF(ISBLANK(Quote!AI49),"",Quote!AI49)</f>
        <v/>
      </c>
      <c r="I52" s="125"/>
      <c r="J52" s="125"/>
      <c r="K52" s="128">
        <v>0</v>
      </c>
      <c r="L52" s="125"/>
      <c r="N52" s="10" t="str">
        <f t="shared" si="12"/>
        <v>SW</v>
      </c>
      <c r="O52" s="95" t="str">
        <f t="shared" si="13"/>
        <v>--</v>
      </c>
      <c r="P52" s="146" t="str">
        <f>IFERROR(_xll.qlRateHelperQuoteName(O52,Trigger),"--")</f>
        <v>--</v>
      </c>
      <c r="Q52" s="99" t="str">
        <f>IFERROR(_xll.qlRateHelperQuoteValue($O52,Trigger),"--")</f>
        <v>--</v>
      </c>
      <c r="R52" s="141" t="b">
        <v>0</v>
      </c>
      <c r="S52" s="95">
        <v>20</v>
      </c>
      <c r="T52" s="95">
        <v>1</v>
      </c>
      <c r="U52" s="100" t="str">
        <f>IFERROR(_xll.qlRateHelperEarliestDate(O52,Trigger),"--")</f>
        <v>--</v>
      </c>
      <c r="V52" s="100" t="str">
        <f>IFERROR(_xll.qlRateHelperPillarDate(O52,Trigger),"--")</f>
        <v>--</v>
      </c>
      <c r="X52" s="4" t="str">
        <f t="shared" si="2"/>
        <v>SW</v>
      </c>
      <c r="Y52" s="4" t="str">
        <v>obj_003a8</v>
      </c>
      <c r="Z52" s="4" t="str">
        <f>IFERROR(_xll.qlRateHelperQuoteName(Y52,Trigger),"")</f>
        <v>EUR6MSW23Y_Shifted</v>
      </c>
      <c r="AA52" s="73">
        <f>IFERROR(_xll.qlRateHelperRate(Y52,Trigger),"")</f>
        <v>1.3334921290000001E-2</v>
      </c>
      <c r="AB52" s="105">
        <f>IF(ISERROR(_xll.qlSwapRateHelperSpread($Y52)),IF(ISERROR(_xll.qlFuturesRateHelperConvexityAdjustment($Y52)),"",_xll.qlFuturesRateHelperConvexityAdjustment($Y52)),_xll.qlSwapRateHelperSpread($Y52))</f>
        <v>0</v>
      </c>
      <c r="AC52" s="5">
        <f>IFERROR(_xll.qlRateHelperEarliestDate(Y52,Trigger),"")</f>
        <v>42758</v>
      </c>
      <c r="AD52" s="5">
        <f>IFERROR(_xll.qlRateHelperPillarDate(Y52,Trigger),"")</f>
        <v>51158</v>
      </c>
      <c r="AE52" s="73">
        <v>1.3755968735031664E-2</v>
      </c>
    </row>
    <row r="53" spans="1:31" ht="11.25" customHeight="1" x14ac:dyDescent="0.2">
      <c r="A53" s="62" t="str">
        <f>Quote!AF50</f>
        <v>SW</v>
      </c>
      <c r="B53" s="63" t="str">
        <f>Quote!AG50</f>
        <v>2M</v>
      </c>
      <c r="C53" s="64" t="s">
        <v>6</v>
      </c>
      <c r="D53" s="64" t="s">
        <v>8</v>
      </c>
      <c r="E53" s="64" t="s">
        <v>7</v>
      </c>
      <c r="F53" s="64" t="s">
        <v>132</v>
      </c>
      <c r="G53" s="64" t="str">
        <f t="shared" si="14"/>
        <v>Euribor6MMX#0037</v>
      </c>
      <c r="H53" s="62" t="str">
        <f>IF(ISBLANK(Quote!AI50),"",Quote!AI50)</f>
        <v/>
      </c>
      <c r="I53" s="125"/>
      <c r="J53" s="125"/>
      <c r="K53" s="128">
        <v>0</v>
      </c>
      <c r="L53" s="125"/>
      <c r="N53" s="10" t="str">
        <f t="shared" si="12"/>
        <v>SW</v>
      </c>
      <c r="O53" s="95" t="str">
        <f t="shared" si="13"/>
        <v>--</v>
      </c>
      <c r="P53" s="146" t="str">
        <f>IFERROR(_xll.qlRateHelperQuoteName(O53,Trigger),"--")</f>
        <v>--</v>
      </c>
      <c r="Q53" s="99" t="str">
        <f>IFERROR(_xll.qlRateHelperQuoteValue($O53,Trigger),"--")</f>
        <v>--</v>
      </c>
      <c r="R53" s="141" t="b">
        <v>0</v>
      </c>
      <c r="S53" s="95">
        <v>20</v>
      </c>
      <c r="T53" s="95">
        <v>1</v>
      </c>
      <c r="U53" s="100" t="str">
        <f>IFERROR(_xll.qlRateHelperEarliestDate(O53,Trigger),"--")</f>
        <v>--</v>
      </c>
      <c r="V53" s="100" t="str">
        <f>IFERROR(_xll.qlRateHelperPillarDate(O53,Trigger),"--")</f>
        <v>--</v>
      </c>
      <c r="X53" s="4" t="str">
        <f t="shared" si="2"/>
        <v>SW</v>
      </c>
      <c r="Y53" s="4" t="str">
        <v>obj_00375</v>
      </c>
      <c r="Z53" s="4" t="str">
        <f>IFERROR(_xll.qlRateHelperQuoteName(Y53,Trigger),"")</f>
        <v>EUR6MSW24Y_Shifted</v>
      </c>
      <c r="AA53" s="73">
        <f>IFERROR(_xll.qlRateHelperRate(Y53,Trigger),"")</f>
        <v>1.3430159820000001E-2</v>
      </c>
      <c r="AB53" s="105">
        <f>IF(ISERROR(_xll.qlSwapRateHelperSpread($Y53)),IF(ISERROR(_xll.qlFuturesRateHelperConvexityAdjustment($Y53)),"",_xll.qlFuturesRateHelperConvexityAdjustment($Y53)),_xll.qlSwapRateHelperSpread($Y53))</f>
        <v>0</v>
      </c>
      <c r="AC53" s="5">
        <f>IFERROR(_xll.qlRateHelperEarliestDate(Y53,Trigger),"")</f>
        <v>42758</v>
      </c>
      <c r="AD53" s="5">
        <f>IFERROR(_xll.qlRateHelperPillarDate(Y53,Trigger),"")</f>
        <v>51524</v>
      </c>
      <c r="AE53" s="73">
        <v>1.384804072752522E-2</v>
      </c>
    </row>
    <row r="54" spans="1:31" ht="11.25" customHeight="1" x14ac:dyDescent="0.2">
      <c r="A54" s="62" t="str">
        <f>Quote!AF51</f>
        <v>SW</v>
      </c>
      <c r="B54" s="63" t="str">
        <f>Quote!AG51</f>
        <v>3M</v>
      </c>
      <c r="C54" s="64" t="s">
        <v>6</v>
      </c>
      <c r="D54" s="64" t="s">
        <v>8</v>
      </c>
      <c r="E54" s="64" t="s">
        <v>7</v>
      </c>
      <c r="F54" s="64" t="s">
        <v>132</v>
      </c>
      <c r="G54" s="64" t="str">
        <f t="shared" si="14"/>
        <v>Euribor6MMX#0037</v>
      </c>
      <c r="H54" s="62" t="str">
        <f>IF(ISBLANK(Quote!AI51),"",Quote!AI51)</f>
        <v/>
      </c>
      <c r="I54" s="125"/>
      <c r="J54" s="125"/>
      <c r="K54" s="128">
        <v>0</v>
      </c>
      <c r="L54" s="125"/>
      <c r="N54" s="10" t="str">
        <f t="shared" si="12"/>
        <v>SW</v>
      </c>
      <c r="O54" s="95" t="str">
        <f t="shared" si="13"/>
        <v>--</v>
      </c>
      <c r="P54" s="146" t="str">
        <f>IFERROR(_xll.qlRateHelperQuoteName(O54,Trigger),"--")</f>
        <v>--</v>
      </c>
      <c r="Q54" s="99" t="str">
        <f>IFERROR(_xll.qlRateHelperQuoteValue($O54,Trigger),"--")</f>
        <v>--</v>
      </c>
      <c r="R54" s="141" t="b">
        <v>0</v>
      </c>
      <c r="S54" s="95">
        <v>20</v>
      </c>
      <c r="T54" s="95">
        <v>1</v>
      </c>
      <c r="U54" s="100" t="str">
        <f>IFERROR(_xll.qlRateHelperEarliestDate(O54,Trigger),"--")</f>
        <v>--</v>
      </c>
      <c r="V54" s="100" t="str">
        <f>IFERROR(_xll.qlRateHelperPillarDate(O54,Trigger),"--")</f>
        <v>--</v>
      </c>
      <c r="X54" s="4" t="str">
        <f t="shared" si="2"/>
        <v>SW</v>
      </c>
      <c r="Y54" s="4" t="str">
        <v>obj_0034a</v>
      </c>
      <c r="Z54" s="4" t="str">
        <f>IFERROR(_xll.qlRateHelperQuoteName(Y54,Trigger),"")</f>
        <v>EUR6MSW25Y_Shifted</v>
      </c>
      <c r="AA54" s="73">
        <f>IFERROR(_xll.qlRateHelperRate(Y54,Trigger),"")</f>
        <v>1.3509999999999999E-2</v>
      </c>
      <c r="AB54" s="105">
        <f>IF(ISERROR(_xll.qlSwapRateHelperSpread($Y54)),IF(ISERROR(_xll.qlFuturesRateHelperConvexityAdjustment($Y54)),"",_xll.qlFuturesRateHelperConvexityAdjustment($Y54)),_xll.qlSwapRateHelperSpread($Y54))</f>
        <v>0</v>
      </c>
      <c r="AC54" s="5">
        <f>IFERROR(_xll.qlRateHelperEarliestDate(Y54,Trigger),"")</f>
        <v>42758</v>
      </c>
      <c r="AD54" s="5">
        <f>IFERROR(_xll.qlRateHelperPillarDate(Y54,Trigger),"")</f>
        <v>51889</v>
      </c>
      <c r="AE54" s="73">
        <v>1.3924811240945762E-2</v>
      </c>
    </row>
    <row r="55" spans="1:31" ht="11.25" customHeight="1" x14ac:dyDescent="0.2">
      <c r="A55" s="62" t="str">
        <f>Quote!AF52</f>
        <v>SW</v>
      </c>
      <c r="B55" s="63" t="str">
        <f>Quote!AG52</f>
        <v>4M</v>
      </c>
      <c r="C55" s="64" t="s">
        <v>6</v>
      </c>
      <c r="D55" s="64" t="s">
        <v>8</v>
      </c>
      <c r="E55" s="64" t="s">
        <v>7</v>
      </c>
      <c r="F55" s="64" t="s">
        <v>132</v>
      </c>
      <c r="G55" s="64" t="str">
        <f t="shared" si="14"/>
        <v>Euribor6MMX#0037</v>
      </c>
      <c r="H55" s="62" t="str">
        <f>IF(ISBLANK(Quote!AI52),"",Quote!AI52)</f>
        <v/>
      </c>
      <c r="I55" s="125"/>
      <c r="J55" s="125"/>
      <c r="K55" s="128">
        <v>0</v>
      </c>
      <c r="L55" s="125"/>
      <c r="N55" s="10" t="str">
        <f t="shared" si="12"/>
        <v>SW</v>
      </c>
      <c r="O55" s="95" t="str">
        <f t="shared" si="13"/>
        <v>--</v>
      </c>
      <c r="P55" s="146" t="str">
        <f>IFERROR(_xll.qlRateHelperQuoteName(O55,Trigger),"--")</f>
        <v>--</v>
      </c>
      <c r="Q55" s="99" t="str">
        <f>IFERROR(_xll.qlRateHelperQuoteValue($O55,Trigger),"--")</f>
        <v>--</v>
      </c>
      <c r="R55" s="141" t="b">
        <v>0</v>
      </c>
      <c r="S55" s="95">
        <v>20</v>
      </c>
      <c r="T55" s="95">
        <v>1</v>
      </c>
      <c r="U55" s="100" t="str">
        <f>IFERROR(_xll.qlRateHelperEarliestDate(O55,Trigger),"--")</f>
        <v>--</v>
      </c>
      <c r="V55" s="100" t="str">
        <f>IFERROR(_xll.qlRateHelperPillarDate(O55,Trigger),"--")</f>
        <v>--</v>
      </c>
      <c r="X55" s="4" t="str">
        <f t="shared" si="2"/>
        <v>SW</v>
      </c>
      <c r="Y55" s="4" t="str">
        <v>obj_003a4</v>
      </c>
      <c r="Z55" s="4" t="str">
        <f>IFERROR(_xll.qlRateHelperQuoteName(Y55,Trigger),"")</f>
        <v>EUR6MSW26Y_Shifted</v>
      </c>
      <c r="AA55" s="73">
        <f>IFERROR(_xll.qlRateHelperRate(Y55,Trigger),"")</f>
        <v>1.358097762E-2</v>
      </c>
      <c r="AB55" s="105">
        <f>IF(ISERROR(_xll.qlSwapRateHelperSpread($Y55)),IF(ISERROR(_xll.qlFuturesRateHelperConvexityAdjustment($Y55)),"",_xll.qlFuturesRateHelperConvexityAdjustment($Y55)),_xll.qlSwapRateHelperSpread($Y55))</f>
        <v>0</v>
      </c>
      <c r="AC55" s="5">
        <f>IFERROR(_xll.qlRateHelperEarliestDate(Y55,Trigger),"")</f>
        <v>42758</v>
      </c>
      <c r="AD55" s="5">
        <f>IFERROR(_xll.qlRateHelperPillarDate(Y55,Trigger),"")</f>
        <v>52254</v>
      </c>
      <c r="AE55" s="73">
        <v>1.3992350645843952E-2</v>
      </c>
    </row>
    <row r="56" spans="1:31" ht="11.25" customHeight="1" x14ac:dyDescent="0.2">
      <c r="A56" s="62" t="str">
        <f>Quote!AF53</f>
        <v>SW</v>
      </c>
      <c r="B56" s="63" t="str">
        <f>Quote!AG53</f>
        <v>5M</v>
      </c>
      <c r="C56" s="64" t="s">
        <v>6</v>
      </c>
      <c r="D56" s="64" t="s">
        <v>8</v>
      </c>
      <c r="E56" s="64" t="s">
        <v>7</v>
      </c>
      <c r="F56" s="64" t="s">
        <v>132</v>
      </c>
      <c r="G56" s="64" t="str">
        <f t="shared" si="14"/>
        <v>Euribor6MMX#0037</v>
      </c>
      <c r="H56" s="62" t="str">
        <f>IF(ISBLANK(Quote!AI53),"",Quote!AI53)</f>
        <v/>
      </c>
      <c r="I56" s="125"/>
      <c r="J56" s="125"/>
      <c r="K56" s="128">
        <v>0</v>
      </c>
      <c r="L56" s="125"/>
      <c r="N56" s="10" t="str">
        <f t="shared" si="12"/>
        <v>SW</v>
      </c>
      <c r="O56" s="95" t="str">
        <f t="shared" si="13"/>
        <v>--</v>
      </c>
      <c r="P56" s="146" t="str">
        <f>IFERROR(_xll.qlRateHelperQuoteName(O56,Trigger),"--")</f>
        <v>--</v>
      </c>
      <c r="Q56" s="99" t="str">
        <f>IFERROR(_xll.qlRateHelperQuoteValue($O56,Trigger),"--")</f>
        <v>--</v>
      </c>
      <c r="R56" s="141" t="b">
        <v>0</v>
      </c>
      <c r="S56" s="95">
        <v>20</v>
      </c>
      <c r="T56" s="95">
        <v>1</v>
      </c>
      <c r="U56" s="100" t="str">
        <f>IFERROR(_xll.qlRateHelperEarliestDate(O56,Trigger),"--")</f>
        <v>--</v>
      </c>
      <c r="V56" s="100" t="str">
        <f>IFERROR(_xll.qlRateHelperPillarDate(O56,Trigger),"--")</f>
        <v>--</v>
      </c>
      <c r="X56" s="4" t="str">
        <f t="shared" si="2"/>
        <v>SW</v>
      </c>
      <c r="Y56" s="4" t="str">
        <v>obj_00363</v>
      </c>
      <c r="Z56" s="4" t="str">
        <f>IFERROR(_xll.qlRateHelperQuoteName(Y56,Trigger),"")</f>
        <v>EUR6MSW27Y_Shifted</v>
      </c>
      <c r="AA56" s="73">
        <f>IFERROR(_xll.qlRateHelperRate(Y56,Trigger),"")</f>
        <v>1.3644513850000001E-2</v>
      </c>
      <c r="AB56" s="105">
        <f>IF(ISERROR(_xll.qlSwapRateHelperSpread($Y56)),IF(ISERROR(_xll.qlFuturesRateHelperConvexityAdjustment($Y56)),"",_xll.qlFuturesRateHelperConvexityAdjustment($Y56)),_xll.qlSwapRateHelperSpread($Y56))</f>
        <v>0</v>
      </c>
      <c r="AC56" s="5">
        <f>IFERROR(_xll.qlRateHelperEarliestDate(Y56,Trigger),"")</f>
        <v>42758</v>
      </c>
      <c r="AD56" s="5">
        <f>IFERROR(_xll.qlRateHelperPillarDate(Y56,Trigger),"")</f>
        <v>52621</v>
      </c>
      <c r="AE56" s="73">
        <v>1.4052118497908651E-2</v>
      </c>
    </row>
    <row r="57" spans="1:31" ht="11.25" customHeight="1" x14ac:dyDescent="0.2">
      <c r="A57" s="62" t="str">
        <f>Quote!AF54</f>
        <v>SW</v>
      </c>
      <c r="B57" s="63" t="str">
        <f>Quote!AG54</f>
        <v>6M</v>
      </c>
      <c r="C57" s="64" t="s">
        <v>6</v>
      </c>
      <c r="D57" s="64" t="s">
        <v>8</v>
      </c>
      <c r="E57" s="64" t="s">
        <v>7</v>
      </c>
      <c r="F57" s="64" t="s">
        <v>132</v>
      </c>
      <c r="G57" s="64" t="str">
        <f t="shared" si="14"/>
        <v>Euribor6MMX#0037</v>
      </c>
      <c r="H57" s="62" t="str">
        <f>IF(ISBLANK(Quote!AI54),"",Quote!AI54)</f>
        <v/>
      </c>
      <c r="I57" s="125"/>
      <c r="J57" s="125"/>
      <c r="K57" s="128">
        <v>0</v>
      </c>
      <c r="L57" s="125"/>
      <c r="N57" s="10" t="str">
        <f t="shared" si="12"/>
        <v>SW</v>
      </c>
      <c r="O57" s="95" t="str">
        <f t="shared" si="13"/>
        <v>--</v>
      </c>
      <c r="P57" s="146" t="str">
        <f>IFERROR(_xll.qlRateHelperQuoteName(O57,Trigger),"--")</f>
        <v>--</v>
      </c>
      <c r="Q57" s="99" t="str">
        <f>IFERROR(_xll.qlRateHelperQuoteValue($O57,Trigger),"--")</f>
        <v>--</v>
      </c>
      <c r="R57" s="141" t="b">
        <v>0</v>
      </c>
      <c r="S57" s="95">
        <v>20</v>
      </c>
      <c r="T57" s="95">
        <v>1</v>
      </c>
      <c r="U57" s="100" t="str">
        <f>IFERROR(_xll.qlRateHelperEarliestDate(O57,Trigger),"--")</f>
        <v>--</v>
      </c>
      <c r="V57" s="100" t="str">
        <f>IFERROR(_xll.qlRateHelperPillarDate(O57,Trigger),"--")</f>
        <v>--</v>
      </c>
      <c r="X57" s="4" t="str">
        <f t="shared" si="2"/>
        <v>SW</v>
      </c>
      <c r="Y57" s="4" t="str">
        <v>obj_00393</v>
      </c>
      <c r="Z57" s="4" t="str">
        <f>IFERROR(_xll.qlRateHelperQuoteName(Y57,Trigger),"")</f>
        <v>EUR6MSW28Y_Shifted</v>
      </c>
      <c r="AA57" s="73">
        <f>IFERROR(_xll.qlRateHelperRate(Y57,Trigger),"")</f>
        <v>1.3701049579999999E-2</v>
      </c>
      <c r="AB57" s="105">
        <f>IF(ISERROR(_xll.qlSwapRateHelperSpread($Y57)),IF(ISERROR(_xll.qlFuturesRateHelperConvexityAdjustment($Y57)),"",_xll.qlFuturesRateHelperConvexityAdjustment($Y57)),_xll.qlSwapRateHelperSpread($Y57))</f>
        <v>0</v>
      </c>
      <c r="AC57" s="5">
        <f>IFERROR(_xll.qlRateHelperEarliestDate(Y57,Trigger),"")</f>
        <v>42758</v>
      </c>
      <c r="AD57" s="5">
        <f>IFERROR(_xll.qlRateHelperPillarDate(Y57,Trigger),"")</f>
        <v>52985</v>
      </c>
      <c r="AE57" s="73">
        <v>1.4103349133818988E-2</v>
      </c>
    </row>
    <row r="58" spans="1:31" ht="11.25" customHeight="1" x14ac:dyDescent="0.2">
      <c r="A58" s="62" t="str">
        <f>Quote!AF55</f>
        <v>SW</v>
      </c>
      <c r="B58" s="63" t="str">
        <f>Quote!AG55</f>
        <v>7M</v>
      </c>
      <c r="C58" s="64" t="s">
        <v>6</v>
      </c>
      <c r="D58" s="64" t="s">
        <v>8</v>
      </c>
      <c r="E58" s="64" t="s">
        <v>7</v>
      </c>
      <c r="F58" s="64" t="s">
        <v>132</v>
      </c>
      <c r="G58" s="64" t="str">
        <f t="shared" si="14"/>
        <v>Euribor6MMX#0037</v>
      </c>
      <c r="H58" s="62" t="str">
        <f>IF(ISBLANK(Quote!AI55),"",Quote!AI55)</f>
        <v/>
      </c>
      <c r="I58" s="125"/>
      <c r="J58" s="125"/>
      <c r="K58" s="128">
        <v>0</v>
      </c>
      <c r="L58" s="125"/>
      <c r="N58" s="10" t="str">
        <f t="shared" si="12"/>
        <v>SW</v>
      </c>
      <c r="O58" s="95" t="str">
        <f t="shared" si="13"/>
        <v>--</v>
      </c>
      <c r="P58" s="146" t="str">
        <f>IFERROR(_xll.qlRateHelperQuoteName(O58,Trigger),"--")</f>
        <v>--</v>
      </c>
      <c r="Q58" s="99" t="str">
        <f>IFERROR(_xll.qlRateHelperQuoteValue($O58,Trigger),"--")</f>
        <v>--</v>
      </c>
      <c r="R58" s="141" t="b">
        <v>0</v>
      </c>
      <c r="S58" s="95">
        <v>20</v>
      </c>
      <c r="T58" s="95">
        <v>1</v>
      </c>
      <c r="U58" s="100" t="str">
        <f>IFERROR(_xll.qlRateHelperEarliestDate(O58,Trigger),"--")</f>
        <v>--</v>
      </c>
      <c r="V58" s="100" t="str">
        <f>IFERROR(_xll.qlRateHelperPillarDate(O58,Trigger),"--")</f>
        <v>--</v>
      </c>
      <c r="X58" s="4" t="str">
        <f t="shared" si="2"/>
        <v>SW</v>
      </c>
      <c r="Y58" s="4" t="str">
        <v>obj_0033f</v>
      </c>
      <c r="Z58" s="4" t="str">
        <f>IFERROR(_xll.qlRateHelperQuoteName(Y58,Trigger),"")</f>
        <v>EUR6MSW29Y_Shifted</v>
      </c>
      <c r="AA58" s="73">
        <f>IFERROR(_xll.qlRateHelperRate(Y58,Trigger),"")</f>
        <v>1.3749179570000001E-2</v>
      </c>
      <c r="AB58" s="105">
        <f>IF(ISERROR(_xll.qlSwapRateHelperSpread($Y58)),IF(ISERROR(_xll.qlFuturesRateHelperConvexityAdjustment($Y58)),"",_xll.qlFuturesRateHelperConvexityAdjustment($Y58)),_xll.qlSwapRateHelperSpread($Y58))</f>
        <v>0</v>
      </c>
      <c r="AC58" s="5">
        <f>IFERROR(_xll.qlRateHelperEarliestDate(Y58,Trigger),"")</f>
        <v>42758</v>
      </c>
      <c r="AD58" s="5">
        <f>IFERROR(_xll.qlRateHelperPillarDate(Y58,Trigger),"")</f>
        <v>53350</v>
      </c>
      <c r="AE58" s="73">
        <v>1.4146649070018291E-2</v>
      </c>
    </row>
    <row r="59" spans="1:31" ht="11.25" customHeight="1" x14ac:dyDescent="0.2">
      <c r="A59" s="62" t="str">
        <f>Quote!AF56</f>
        <v>SW</v>
      </c>
      <c r="B59" s="63" t="str">
        <f>Quote!AG56</f>
        <v>8M</v>
      </c>
      <c r="C59" s="64" t="s">
        <v>6</v>
      </c>
      <c r="D59" s="64" t="s">
        <v>8</v>
      </c>
      <c r="E59" s="64" t="s">
        <v>7</v>
      </c>
      <c r="F59" s="64" t="s">
        <v>132</v>
      </c>
      <c r="G59" s="64" t="str">
        <f t="shared" si="14"/>
        <v>Euribor6MMX#0037</v>
      </c>
      <c r="H59" s="62" t="str">
        <f>IF(ISBLANK(Quote!AI56),"",Quote!AI56)</f>
        <v/>
      </c>
      <c r="I59" s="125"/>
      <c r="J59" s="125"/>
      <c r="K59" s="128">
        <v>0</v>
      </c>
      <c r="L59" s="125"/>
      <c r="N59" s="10" t="str">
        <f t="shared" si="12"/>
        <v>SW</v>
      </c>
      <c r="O59" s="95" t="str">
        <f t="shared" si="13"/>
        <v>--</v>
      </c>
      <c r="P59" s="146" t="str">
        <f>IFERROR(_xll.qlRateHelperQuoteName(O59,Trigger),"--")</f>
        <v>--</v>
      </c>
      <c r="Q59" s="99" t="str">
        <f>IFERROR(_xll.qlRateHelperQuoteValue($O59,Trigger),"--")</f>
        <v>--</v>
      </c>
      <c r="R59" s="141" t="b">
        <v>0</v>
      </c>
      <c r="S59" s="95">
        <v>20</v>
      </c>
      <c r="T59" s="95">
        <v>1</v>
      </c>
      <c r="U59" s="100" t="str">
        <f>IFERROR(_xll.qlRateHelperEarliestDate(O59,Trigger),"--")</f>
        <v>--</v>
      </c>
      <c r="V59" s="100" t="str">
        <f>IFERROR(_xll.qlRateHelperPillarDate(O59,Trigger),"--")</f>
        <v>--</v>
      </c>
      <c r="X59" s="4" t="str">
        <f t="shared" si="2"/>
        <v>SW</v>
      </c>
      <c r="Y59" s="4" t="str">
        <v>obj_003ae</v>
      </c>
      <c r="Z59" s="4" t="str">
        <f>IFERROR(_xll.qlRateHelperQuoteName(Y59,Trigger),"")</f>
        <v>EUR6MSW30Y_Shifted</v>
      </c>
      <c r="AA59" s="73">
        <f>IFERROR(_xll.qlRateHelperRate(Y59,Trigger),"")</f>
        <v>1.379E-2</v>
      </c>
      <c r="AB59" s="105">
        <f>IF(ISERROR(_xll.qlSwapRateHelperSpread($Y59)),IF(ISERROR(_xll.qlFuturesRateHelperConvexityAdjustment($Y59)),"",_xll.qlFuturesRateHelperConvexityAdjustment($Y59)),_xll.qlSwapRateHelperSpread($Y59))</f>
        <v>0</v>
      </c>
      <c r="AC59" s="5">
        <f>IFERROR(_xll.qlRateHelperEarliestDate(Y59,Trigger),"")</f>
        <v>42758</v>
      </c>
      <c r="AD59" s="5">
        <f>IFERROR(_xll.qlRateHelperPillarDate(Y59,Trigger),"")</f>
        <v>53715</v>
      </c>
      <c r="AE59" s="73">
        <v>1.4181885091778717E-2</v>
      </c>
    </row>
    <row r="60" spans="1:31" ht="11.25" customHeight="1" x14ac:dyDescent="0.2">
      <c r="A60" s="62" t="str">
        <f>Quote!AF57</f>
        <v>SW</v>
      </c>
      <c r="B60" s="63" t="str">
        <f>Quote!AG57</f>
        <v>9M</v>
      </c>
      <c r="C60" s="64" t="s">
        <v>6</v>
      </c>
      <c r="D60" s="64" t="s">
        <v>8</v>
      </c>
      <c r="E60" s="64" t="s">
        <v>7</v>
      </c>
      <c r="F60" s="64" t="s">
        <v>132</v>
      </c>
      <c r="G60" s="64" t="str">
        <f t="shared" si="14"/>
        <v>Euribor6MMX#0037</v>
      </c>
      <c r="H60" s="62" t="str">
        <f>IF(ISBLANK(Quote!AI57),"",Quote!AI57)</f>
        <v/>
      </c>
      <c r="I60" s="125"/>
      <c r="J60" s="125"/>
      <c r="K60" s="128">
        <v>0</v>
      </c>
      <c r="L60" s="125"/>
      <c r="N60" s="10" t="str">
        <f t="shared" si="12"/>
        <v>SW</v>
      </c>
      <c r="O60" s="95" t="str">
        <f t="shared" si="13"/>
        <v>--</v>
      </c>
      <c r="P60" s="146" t="str">
        <f>IFERROR(_xll.qlRateHelperQuoteName(O60,Trigger),"--")</f>
        <v>--</v>
      </c>
      <c r="Q60" s="99" t="str">
        <f>IFERROR(_xll.qlRateHelperQuoteValue($O60,Trigger),"--")</f>
        <v>--</v>
      </c>
      <c r="R60" s="141" t="b">
        <v>0</v>
      </c>
      <c r="S60" s="95">
        <v>20</v>
      </c>
      <c r="T60" s="95">
        <v>1</v>
      </c>
      <c r="U60" s="100" t="str">
        <f>IFERROR(_xll.qlRateHelperEarliestDate(O60,Trigger),"--")</f>
        <v>--</v>
      </c>
      <c r="V60" s="100" t="str">
        <f>IFERROR(_xll.qlRateHelperPillarDate(O60,Trigger),"--")</f>
        <v>--</v>
      </c>
      <c r="X60" s="4" t="str">
        <f t="shared" si="2"/>
        <v>SW</v>
      </c>
      <c r="Y60" s="4" t="str">
        <v>obj_003c0</v>
      </c>
      <c r="Z60" s="4" t="str">
        <f>IFERROR(_xll.qlRateHelperQuoteName(Y60,Trigger),"")</f>
        <v>EUR6MSW31Y_Shifted</v>
      </c>
      <c r="AA60" s="73">
        <f>IFERROR(_xll.qlRateHelperRate(Y60,Trigger),"")</f>
        <v>1.3823807699999999E-2</v>
      </c>
      <c r="AB60" s="105">
        <f>IF(ISERROR(_xll.qlSwapRateHelperSpread($Y60)),IF(ISERROR(_xll.qlFuturesRateHelperConvexityAdjustment($Y60)),"",_xll.qlFuturesRateHelperConvexityAdjustment($Y60)),_xll.qlSwapRateHelperSpread($Y60))</f>
        <v>0</v>
      </c>
      <c r="AC60" s="5">
        <f>IFERROR(_xll.qlRateHelperEarliestDate(Y60,Trigger),"")</f>
        <v>42758</v>
      </c>
      <c r="AD60" s="5">
        <f>IFERROR(_xll.qlRateHelperPillarDate(Y60,Trigger),"")</f>
        <v>54080</v>
      </c>
      <c r="AE60" s="73">
        <v>1.4209273329657367E-2</v>
      </c>
    </row>
    <row r="61" spans="1:31" ht="11.25" customHeight="1" x14ac:dyDescent="0.2">
      <c r="A61" s="62" t="str">
        <f>Quote!AF58</f>
        <v>SW</v>
      </c>
      <c r="B61" s="63" t="str">
        <f>Quote!AG58</f>
        <v>10M</v>
      </c>
      <c r="C61" s="64" t="s">
        <v>6</v>
      </c>
      <c r="D61" s="64" t="s">
        <v>8</v>
      </c>
      <c r="E61" s="64" t="s">
        <v>7</v>
      </c>
      <c r="F61" s="64" t="s">
        <v>132</v>
      </c>
      <c r="G61" s="64" t="str">
        <f t="shared" si="14"/>
        <v>Euribor6MMX#0037</v>
      </c>
      <c r="H61" s="62" t="str">
        <f>IF(ISBLANK(Quote!AI58),"",Quote!AI58)</f>
        <v/>
      </c>
      <c r="I61" s="125"/>
      <c r="J61" s="125"/>
      <c r="K61" s="128">
        <v>0</v>
      </c>
      <c r="L61" s="125"/>
      <c r="N61" s="10" t="str">
        <f t="shared" si="12"/>
        <v>SW</v>
      </c>
      <c r="O61" s="95" t="str">
        <f t="shared" si="13"/>
        <v>--</v>
      </c>
      <c r="P61" s="146" t="str">
        <f>IFERROR(_xll.qlRateHelperQuoteName(O61,Trigger),"--")</f>
        <v>--</v>
      </c>
      <c r="Q61" s="99" t="str">
        <f>IFERROR(_xll.qlRateHelperQuoteValue($O61,Trigger),"--")</f>
        <v>--</v>
      </c>
      <c r="R61" s="141" t="b">
        <v>0</v>
      </c>
      <c r="S61" s="95">
        <v>20</v>
      </c>
      <c r="T61" s="95">
        <v>1</v>
      </c>
      <c r="U61" s="100" t="str">
        <f>IFERROR(_xll.qlRateHelperEarliestDate(O61,Trigger),"--")</f>
        <v>--</v>
      </c>
      <c r="V61" s="100" t="str">
        <f>IFERROR(_xll.qlRateHelperPillarDate(O61,Trigger),"--")</f>
        <v>--</v>
      </c>
      <c r="X61" s="4" t="str">
        <f t="shared" si="2"/>
        <v>SW</v>
      </c>
      <c r="Y61" s="4" t="str">
        <v>obj_00334</v>
      </c>
      <c r="Z61" s="4" t="str">
        <f>IFERROR(_xll.qlRateHelperQuoteName(Y61,Trigger),"")</f>
        <v>EUR6MSW32Y_Shifted</v>
      </c>
      <c r="AA61" s="73">
        <f>IFERROR(_xll.qlRateHelperRate(Y61,Trigger),"")</f>
        <v>1.3852663250000001E-2</v>
      </c>
      <c r="AB61" s="105">
        <f>IF(ISERROR(_xll.qlSwapRateHelperSpread($Y61)),IF(ISERROR(_xll.qlFuturesRateHelperConvexityAdjustment($Y61)),"",_xll.qlFuturesRateHelperConvexityAdjustment($Y61)),_xll.qlSwapRateHelperSpread($Y61))</f>
        <v>0</v>
      </c>
      <c r="AC61" s="5">
        <f>IFERROR(_xll.qlRateHelperEarliestDate(Y61,Trigger),"")</f>
        <v>42758</v>
      </c>
      <c r="AD61" s="5">
        <f>IFERROR(_xll.qlRateHelperPillarDate(Y61,Trigger),"")</f>
        <v>54448</v>
      </c>
      <c r="AE61" s="73">
        <v>1.4230025720233533E-2</v>
      </c>
    </row>
    <row r="62" spans="1:31" ht="11.25" customHeight="1" x14ac:dyDescent="0.2">
      <c r="A62" s="62" t="str">
        <f>Quote!AF59</f>
        <v>SW</v>
      </c>
      <c r="B62" s="63" t="str">
        <f>Quote!AG59</f>
        <v>11M</v>
      </c>
      <c r="C62" s="64" t="s">
        <v>6</v>
      </c>
      <c r="D62" s="64" t="s">
        <v>8</v>
      </c>
      <c r="E62" s="64" t="s">
        <v>7</v>
      </c>
      <c r="F62" s="64" t="s">
        <v>132</v>
      </c>
      <c r="G62" s="64" t="str">
        <f t="shared" si="14"/>
        <v>Euribor6MMX#0037</v>
      </c>
      <c r="H62" s="62" t="str">
        <f>IF(ISBLANK(Quote!AI59),"",Quote!AI59)</f>
        <v/>
      </c>
      <c r="I62" s="125"/>
      <c r="J62" s="125"/>
      <c r="K62" s="128">
        <v>0</v>
      </c>
      <c r="L62" s="125"/>
      <c r="N62" s="10" t="str">
        <f t="shared" si="12"/>
        <v>SW</v>
      </c>
      <c r="O62" s="95" t="str">
        <f t="shared" si="13"/>
        <v>--</v>
      </c>
      <c r="P62" s="146" t="str">
        <f>IFERROR(_xll.qlRateHelperQuoteName(O62,Trigger),"--")</f>
        <v>--</v>
      </c>
      <c r="Q62" s="99" t="str">
        <f>IFERROR(_xll.qlRateHelperQuoteValue($O62,Trigger),"--")</f>
        <v>--</v>
      </c>
      <c r="R62" s="141" t="b">
        <v>0</v>
      </c>
      <c r="S62" s="95">
        <v>20</v>
      </c>
      <c r="T62" s="95">
        <v>1</v>
      </c>
      <c r="U62" s="100" t="str">
        <f>IFERROR(_xll.qlRateHelperEarliestDate(O62,Trigger),"--")</f>
        <v>--</v>
      </c>
      <c r="V62" s="100" t="str">
        <f>IFERROR(_xll.qlRateHelperPillarDate(O62,Trigger),"--")</f>
        <v>--</v>
      </c>
      <c r="X62" s="4" t="str">
        <f t="shared" si="2"/>
        <v>SW</v>
      </c>
      <c r="Y62" s="4" t="str">
        <v>obj_00382</v>
      </c>
      <c r="Z62" s="4" t="str">
        <f>IFERROR(_xll.qlRateHelperQuoteName(Y62,Trigger),"")</f>
        <v>EUR6MSW33Y_Shifted</v>
      </c>
      <c r="AA62" s="73">
        <f>IFERROR(_xll.qlRateHelperRate(Y62,Trigger),"")</f>
        <v>1.387530914E-2</v>
      </c>
      <c r="AB62" s="105">
        <f>IF(ISERROR(_xll.qlSwapRateHelperSpread($Y62)),IF(ISERROR(_xll.qlFuturesRateHelperConvexityAdjustment($Y62)),"",_xll.qlFuturesRateHelperConvexityAdjustment($Y62)),_xll.qlSwapRateHelperSpread($Y62))</f>
        <v>0</v>
      </c>
      <c r="AC62" s="5">
        <f>IFERROR(_xll.qlRateHelperEarliestDate(Y62,Trigger),"")</f>
        <v>42758</v>
      </c>
      <c r="AD62" s="5">
        <f>IFERROR(_xll.qlRateHelperPillarDate(Y62,Trigger),"")</f>
        <v>54812</v>
      </c>
      <c r="AE62" s="73">
        <v>1.4245028813202772E-2</v>
      </c>
    </row>
    <row r="63" spans="1:31" ht="11.25" customHeight="1" x14ac:dyDescent="0.2">
      <c r="A63" s="62" t="str">
        <f>Quote!AF60</f>
        <v>SW</v>
      </c>
      <c r="B63" s="63" t="str">
        <f>Quote!AG60</f>
        <v>12M</v>
      </c>
      <c r="C63" s="64" t="s">
        <v>6</v>
      </c>
      <c r="D63" s="64" t="s">
        <v>8</v>
      </c>
      <c r="E63" s="64" t="s">
        <v>7</v>
      </c>
      <c r="F63" s="64" t="s">
        <v>132</v>
      </c>
      <c r="G63" s="64" t="str">
        <f t="shared" si="14"/>
        <v>Euribor6MMX#0037</v>
      </c>
      <c r="H63" s="62" t="str">
        <f>IF(ISBLANK(Quote!AI60),"",Quote!AI60)</f>
        <v/>
      </c>
      <c r="I63" s="125"/>
      <c r="J63" s="125"/>
      <c r="K63" s="128">
        <v>0</v>
      </c>
      <c r="L63" s="125"/>
      <c r="N63" s="10" t="str">
        <f t="shared" si="12"/>
        <v>SW</v>
      </c>
      <c r="O63" s="95" t="str">
        <f t="shared" si="13"/>
        <v>--</v>
      </c>
      <c r="P63" s="146" t="str">
        <f>IFERROR(_xll.qlRateHelperQuoteName(O63,Trigger),"--")</f>
        <v>--</v>
      </c>
      <c r="Q63" s="99" t="str">
        <f>IFERROR(_xll.qlRateHelperQuoteValue($O63,Trigger),"--")</f>
        <v>--</v>
      </c>
      <c r="R63" s="141" t="b">
        <v>0</v>
      </c>
      <c r="S63" s="95">
        <v>20</v>
      </c>
      <c r="T63" s="95">
        <v>1</v>
      </c>
      <c r="U63" s="100" t="str">
        <f>IFERROR(_xll.qlRateHelperEarliestDate(O63,Trigger),"--")</f>
        <v>--</v>
      </c>
      <c r="V63" s="100" t="str">
        <f>IFERROR(_xll.qlRateHelperPillarDate(O63,Trigger),"--")</f>
        <v>--</v>
      </c>
      <c r="X63" s="4" t="str">
        <f t="shared" si="2"/>
        <v>SW</v>
      </c>
      <c r="Y63" s="4" t="str">
        <v>obj_00353</v>
      </c>
      <c r="Z63" s="4" t="str">
        <f>IFERROR(_xll.qlRateHelperQuoteName(Y63,Trigger),"")</f>
        <v>EUR6MSW34Y_Shifted</v>
      </c>
      <c r="AA63" s="73">
        <f>IFERROR(_xll.qlRateHelperRate(Y63,Trigger),"")</f>
        <v>1.389406426E-2</v>
      </c>
      <c r="AB63" s="105">
        <f>IF(ISERROR(_xll.qlSwapRateHelperSpread($Y63)),IF(ISERROR(_xll.qlFuturesRateHelperConvexityAdjustment($Y63)),"",_xll.qlFuturesRateHelperConvexityAdjustment($Y63)),_xll.qlSwapRateHelperSpread($Y63))</f>
        <v>0</v>
      </c>
      <c r="AC63" s="5">
        <f>IFERROR(_xll.qlRateHelperEarliestDate(Y63,Trigger),"")</f>
        <v>42758</v>
      </c>
      <c r="AD63" s="5">
        <f>IFERROR(_xll.qlRateHelperPillarDate(Y63,Trigger),"")</f>
        <v>55176</v>
      </c>
      <c r="AE63" s="73">
        <v>1.4255813608530021E-2</v>
      </c>
    </row>
    <row r="64" spans="1:31" ht="11.25" customHeight="1" x14ac:dyDescent="0.2">
      <c r="A64" s="62" t="str">
        <f>Quote!AF61</f>
        <v>SW</v>
      </c>
      <c r="B64" s="63" t="str">
        <f>Quote!AG61</f>
        <v>1Y</v>
      </c>
      <c r="C64" s="64" t="s">
        <v>6</v>
      </c>
      <c r="D64" s="64" t="s">
        <v>8</v>
      </c>
      <c r="E64" s="64" t="s">
        <v>7</v>
      </c>
      <c r="F64" s="64" t="s">
        <v>132</v>
      </c>
      <c r="G64" s="64" t="str">
        <f t="shared" si="14"/>
        <v>Euribor6MMX#0037</v>
      </c>
      <c r="H64" s="62" t="str">
        <f>IF(ISBLANK(Quote!AI61),"",Quote!AI61)</f>
        <v/>
      </c>
      <c r="I64" s="125"/>
      <c r="J64" s="125"/>
      <c r="K64" s="128">
        <v>0</v>
      </c>
      <c r="L64" s="125"/>
      <c r="N64" s="10" t="str">
        <f t="shared" ref="N64:N86" si="15">A68</f>
        <v>SW</v>
      </c>
      <c r="O64" s="95" t="str">
        <f t="shared" ref="O64:O86" si="16">IF(ISBLANK(L68),"--",L68)</f>
        <v>--</v>
      </c>
      <c r="P64" s="146" t="str">
        <f>IFERROR(_xll.qlRateHelperQuoteName(O64,Trigger),"--")</f>
        <v>--</v>
      </c>
      <c r="Q64" s="99" t="str">
        <f>IFERROR(_xll.qlRateHelperQuoteValue($O64,Trigger),"--")</f>
        <v>--</v>
      </c>
      <c r="R64" s="141" t="b">
        <v>0</v>
      </c>
      <c r="S64" s="95">
        <v>20</v>
      </c>
      <c r="T64" s="95">
        <v>1</v>
      </c>
      <c r="U64" s="100" t="str">
        <f>IFERROR(_xll.qlRateHelperEarliestDate(O64,Trigger),"--")</f>
        <v>--</v>
      </c>
      <c r="V64" s="100" t="str">
        <f>IFERROR(_xll.qlRateHelperPillarDate(O64,Trigger),"--")</f>
        <v>--</v>
      </c>
      <c r="X64" s="4" t="str">
        <f t="shared" si="2"/>
        <v>SW</v>
      </c>
      <c r="Y64" s="4" t="str">
        <v>obj_003ab</v>
      </c>
      <c r="Z64" s="4" t="str">
        <f>IFERROR(_xll.qlRateHelperQuoteName(Y64,Trigger),"")</f>
        <v>EUR6MSW35Y_Shifted</v>
      </c>
      <c r="AA64" s="73">
        <f>IFERROR(_xll.qlRateHelperRate(Y64,Trigger),"")</f>
        <v>1.391E-2</v>
      </c>
      <c r="AB64" s="105">
        <f>IF(ISERROR(_xll.qlSwapRateHelperSpread($Y64)),IF(ISERROR(_xll.qlFuturesRateHelperConvexityAdjustment($Y64)),"",_xll.qlFuturesRateHelperConvexityAdjustment($Y64)),_xll.qlSwapRateHelperSpread($Y64))</f>
        <v>0</v>
      </c>
      <c r="AC64" s="5">
        <f>IFERROR(_xll.qlRateHelperEarliestDate(Y64,Trigger),"")</f>
        <v>42758</v>
      </c>
      <c r="AD64" s="5">
        <f>IFERROR(_xll.qlRateHelperPillarDate(Y64,Trigger),"")</f>
        <v>55541</v>
      </c>
      <c r="AE64" s="73">
        <v>1.4263658879196582E-2</v>
      </c>
    </row>
    <row r="65" spans="1:31" ht="11.25" customHeight="1" x14ac:dyDescent="0.2">
      <c r="A65" s="62" t="str">
        <f>Quote!AF62</f>
        <v>SW</v>
      </c>
      <c r="B65" s="63" t="str">
        <f>Quote!AG62</f>
        <v>13M</v>
      </c>
      <c r="C65" s="64" t="s">
        <v>6</v>
      </c>
      <c r="D65" s="64" t="s">
        <v>8</v>
      </c>
      <c r="E65" s="64" t="s">
        <v>7</v>
      </c>
      <c r="F65" s="64" t="s">
        <v>132</v>
      </c>
      <c r="G65" s="64" t="str">
        <f t="shared" si="14"/>
        <v>Euribor6MMX#0037</v>
      </c>
      <c r="H65" s="62" t="str">
        <f>IF(ISBLANK(Quote!AI62),"",Quote!AI62)</f>
        <v/>
      </c>
      <c r="I65" s="125"/>
      <c r="J65" s="125"/>
      <c r="K65" s="128">
        <v>0</v>
      </c>
      <c r="L65" s="125"/>
      <c r="N65" s="10" t="str">
        <f t="shared" si="15"/>
        <v>SW</v>
      </c>
      <c r="O65" s="95" t="str">
        <f t="shared" si="16"/>
        <v>--</v>
      </c>
      <c r="P65" s="146" t="str">
        <f>IFERROR(_xll.qlRateHelperQuoteName(O65,Trigger),"--")</f>
        <v>--</v>
      </c>
      <c r="Q65" s="99" t="str">
        <f>IFERROR(_xll.qlRateHelperQuoteValue($O65,Trigger),"--")</f>
        <v>--</v>
      </c>
      <c r="R65" s="141" t="b">
        <v>0</v>
      </c>
      <c r="S65" s="95">
        <v>20</v>
      </c>
      <c r="T65" s="95">
        <v>1</v>
      </c>
      <c r="U65" s="100" t="str">
        <f>IFERROR(_xll.qlRateHelperEarliestDate(O65,Trigger),"--")</f>
        <v>--</v>
      </c>
      <c r="V65" s="100" t="str">
        <f>IFERROR(_xll.qlRateHelperPillarDate(O65,Trigger),"--")</f>
        <v>--</v>
      </c>
      <c r="X65" s="4" t="str">
        <f t="shared" si="2"/>
        <v>SW</v>
      </c>
      <c r="Y65" s="4" t="str">
        <v>obj_00367</v>
      </c>
      <c r="Z65" s="4" t="str">
        <f>IFERROR(_xll.qlRateHelperQuoteName(Y65,Trigger),"")</f>
        <v>EUR6MSW36Y_Shifted</v>
      </c>
      <c r="AA65" s="73">
        <f>IFERROR(_xll.qlRateHelperRate(Y65,Trigger),"")</f>
        <v>1.3924536190000001E-2</v>
      </c>
      <c r="AB65" s="105">
        <f>IF(ISERROR(_xll.qlSwapRateHelperSpread($Y65)),IF(ISERROR(_xll.qlFuturesRateHelperConvexityAdjustment($Y65)),"",_xll.qlFuturesRateHelperConvexityAdjustment($Y65)),_xll.qlSwapRateHelperSpread($Y65))</f>
        <v>0</v>
      </c>
      <c r="AC65" s="5">
        <f>IFERROR(_xll.qlRateHelperEarliestDate(Y65,Trigger),"")</f>
        <v>42758</v>
      </c>
      <c r="AD65" s="5">
        <f>IFERROR(_xll.qlRateHelperPillarDate(Y65,Trigger),"")</f>
        <v>55907</v>
      </c>
      <c r="AE65" s="73">
        <v>1.4269303918488364E-2</v>
      </c>
    </row>
    <row r="66" spans="1:31" ht="11.25" customHeight="1" x14ac:dyDescent="0.2">
      <c r="A66" s="62" t="str">
        <f>Quote!AF63</f>
        <v>SW</v>
      </c>
      <c r="B66" s="63" t="str">
        <f>Quote!AG63</f>
        <v>14M</v>
      </c>
      <c r="C66" s="64" t="s">
        <v>6</v>
      </c>
      <c r="D66" s="64" t="s">
        <v>8</v>
      </c>
      <c r="E66" s="64" t="s">
        <v>7</v>
      </c>
      <c r="F66" s="64" t="s">
        <v>132</v>
      </c>
      <c r="G66" s="64" t="str">
        <f t="shared" si="14"/>
        <v>Euribor6MMX#0037</v>
      </c>
      <c r="H66" s="62" t="str">
        <f>IF(ISBLANK(Quote!AI63),"",Quote!AI63)</f>
        <v/>
      </c>
      <c r="I66" s="125"/>
      <c r="J66" s="125"/>
      <c r="K66" s="128">
        <v>0</v>
      </c>
      <c r="L66" s="125"/>
      <c r="N66" s="10" t="str">
        <f t="shared" si="15"/>
        <v>SW</v>
      </c>
      <c r="O66" s="95" t="str">
        <f t="shared" si="16"/>
        <v>--</v>
      </c>
      <c r="P66" s="146" t="str">
        <f>IFERROR(_xll.qlRateHelperQuoteName(O66,Trigger),"--")</f>
        <v>--</v>
      </c>
      <c r="Q66" s="99" t="str">
        <f>IFERROR(_xll.qlRateHelperQuoteValue($O66,Trigger),"--")</f>
        <v>--</v>
      </c>
      <c r="R66" s="141" t="b">
        <v>0</v>
      </c>
      <c r="S66" s="95">
        <v>20</v>
      </c>
      <c r="T66" s="95">
        <v>1</v>
      </c>
      <c r="U66" s="100" t="str">
        <f>IFERROR(_xll.qlRateHelperEarliestDate(O66,Trigger),"--")</f>
        <v>--</v>
      </c>
      <c r="V66" s="100" t="str">
        <f>IFERROR(_xll.qlRateHelperPillarDate(O66,Trigger),"--")</f>
        <v>--</v>
      </c>
      <c r="X66" s="162" t="str">
        <f t="shared" si="2"/>
        <v>SW</v>
      </c>
      <c r="Y66" s="162" t="str">
        <v>obj_003d9</v>
      </c>
      <c r="Z66" s="162" t="str">
        <f>IFERROR(_xll.qlRateHelperQuoteName(Y66,Trigger),"")</f>
        <v>EUR6MSW37Y_Shifted</v>
      </c>
      <c r="AA66" s="73">
        <f>IFERROR(_xll.qlRateHelperRate(Y66,Trigger),"")</f>
        <v>1.393523944E-2</v>
      </c>
      <c r="AB66" s="105">
        <f>IF(ISERROR(_xll.qlSwapRateHelperSpread($Y66)),IF(ISERROR(_xll.qlFuturesRateHelperConvexityAdjustment($Y66)),"",_xll.qlFuturesRateHelperConvexityAdjustment($Y66)),_xll.qlSwapRateHelperSpread($Y66))</f>
        <v>0</v>
      </c>
      <c r="AC66" s="5">
        <f>IFERROR(_xll.qlRateHelperEarliestDate(Y66,Trigger),"")</f>
        <v>42758</v>
      </c>
      <c r="AD66" s="5">
        <f>IFERROR(_xll.qlRateHelperPillarDate(Y66,Trigger),"")</f>
        <v>56272</v>
      </c>
      <c r="AE66" s="73">
        <v>1.4271644270714113E-2</v>
      </c>
    </row>
    <row r="67" spans="1:31" ht="11.25" customHeight="1" x14ac:dyDescent="0.2">
      <c r="A67" s="62" t="str">
        <f>Quote!AF64</f>
        <v>SW</v>
      </c>
      <c r="B67" s="63" t="str">
        <f>Quote!AG64</f>
        <v>15M</v>
      </c>
      <c r="C67" s="64" t="s">
        <v>6</v>
      </c>
      <c r="D67" s="64" t="s">
        <v>8</v>
      </c>
      <c r="E67" s="64" t="s">
        <v>7</v>
      </c>
      <c r="F67" s="64" t="s">
        <v>132</v>
      </c>
      <c r="G67" s="64" t="str">
        <f t="shared" si="14"/>
        <v>Euribor6MMX#0037</v>
      </c>
      <c r="H67" s="62" t="str">
        <f>IF(ISBLANK(Quote!AI64),"",Quote!AI64)</f>
        <v/>
      </c>
      <c r="I67" s="125"/>
      <c r="J67" s="125"/>
      <c r="K67" s="128">
        <v>0</v>
      </c>
      <c r="L67" s="125"/>
      <c r="N67" s="10" t="str">
        <f t="shared" si="15"/>
        <v>SW</v>
      </c>
      <c r="O67" s="95" t="str">
        <f t="shared" si="16"/>
        <v>--</v>
      </c>
      <c r="P67" s="146" t="str">
        <f>IFERROR(_xll.qlRateHelperQuoteName(O67,Trigger),"--")</f>
        <v>--</v>
      </c>
      <c r="Q67" s="99" t="str">
        <f>IFERROR(_xll.qlRateHelperQuoteValue($O67,Trigger),"--")</f>
        <v>--</v>
      </c>
      <c r="R67" s="141" t="b">
        <v>0</v>
      </c>
      <c r="S67" s="95">
        <v>20</v>
      </c>
      <c r="T67" s="95">
        <v>1</v>
      </c>
      <c r="U67" s="100" t="str">
        <f>IFERROR(_xll.qlRateHelperEarliestDate(O67,Trigger),"--")</f>
        <v>--</v>
      </c>
      <c r="V67" s="100" t="str">
        <f>IFERROR(_xll.qlRateHelperPillarDate(O67,Trigger),"--")</f>
        <v>--</v>
      </c>
      <c r="X67" s="162" t="str">
        <f t="shared" si="2"/>
        <v>SW</v>
      </c>
      <c r="Y67" s="162" t="str">
        <v>obj_003cb</v>
      </c>
      <c r="Z67" s="162" t="str">
        <f>IFERROR(_xll.qlRateHelperQuoteName(Y67,Trigger),"")</f>
        <v>EUR6MSW38Y_Shifted</v>
      </c>
      <c r="AA67" s="73">
        <f>IFERROR(_xll.qlRateHelperRate(Y67,Trigger),"")</f>
        <v>1.394195826E-2</v>
      </c>
      <c r="AB67" s="105">
        <f>IF(ISERROR(_xll.qlSwapRateHelperSpread($Y67)),IF(ISERROR(_xll.qlFuturesRateHelperConvexityAdjustment($Y67)),"",_xll.qlFuturesRateHelperConvexityAdjustment($Y67)),_xll.qlSwapRateHelperSpread($Y67))</f>
        <v>0</v>
      </c>
      <c r="AC67" s="5">
        <f>IFERROR(_xll.qlRateHelperEarliestDate(Y67,Trigger),"")</f>
        <v>42758</v>
      </c>
      <c r="AD67" s="5">
        <f>IFERROR(_xll.qlRateHelperPillarDate(Y67,Trigger),"")</f>
        <v>56639</v>
      </c>
      <c r="AE67" s="73">
        <v>1.4269228255540617E-2</v>
      </c>
    </row>
    <row r="68" spans="1:31" ht="11.25" customHeight="1" x14ac:dyDescent="0.2">
      <c r="A68" s="62" t="str">
        <f>Quote!AF65</f>
        <v>SW</v>
      </c>
      <c r="B68" s="63" t="str">
        <f>Quote!AG65</f>
        <v>16M</v>
      </c>
      <c r="C68" s="64" t="s">
        <v>6</v>
      </c>
      <c r="D68" s="64" t="s">
        <v>8</v>
      </c>
      <c r="E68" s="64" t="s">
        <v>7</v>
      </c>
      <c r="F68" s="64" t="s">
        <v>132</v>
      </c>
      <c r="G68" s="64" t="str">
        <f t="shared" si="14"/>
        <v>Euribor6MMX#0037</v>
      </c>
      <c r="H68" s="62" t="str">
        <f>IF(ISBLANK(Quote!AI65),"",Quote!AI65)</f>
        <v/>
      </c>
      <c r="I68" s="125"/>
      <c r="J68" s="125"/>
      <c r="K68" s="128">
        <v>0</v>
      </c>
      <c r="L68" s="125"/>
      <c r="N68" s="10" t="str">
        <f t="shared" si="15"/>
        <v>SW</v>
      </c>
      <c r="O68" s="95" t="str">
        <f t="shared" si="16"/>
        <v>--</v>
      </c>
      <c r="P68" s="146" t="str">
        <f>IFERROR(_xll.qlRateHelperQuoteName(O68,Trigger),"--")</f>
        <v>--</v>
      </c>
      <c r="Q68" s="99" t="str">
        <f>IFERROR(_xll.qlRateHelperQuoteValue($O68,Trigger),"--")</f>
        <v>--</v>
      </c>
      <c r="R68" s="141" t="b">
        <v>0</v>
      </c>
      <c r="S68" s="95">
        <v>20</v>
      </c>
      <c r="T68" s="95">
        <v>1</v>
      </c>
      <c r="U68" s="100" t="str">
        <f>IFERROR(_xll.qlRateHelperEarliestDate(O68,Trigger),"--")</f>
        <v>--</v>
      </c>
      <c r="V68" s="100" t="str">
        <f>IFERROR(_xll.qlRateHelperPillarDate(O68,Trigger),"--")</f>
        <v>--</v>
      </c>
      <c r="X68" s="162" t="str">
        <f t="shared" ref="X68:X115" si="17">IFERROR(INDEX($N$3:$N$115,MATCH(Z68,$P$3:$P$115,0),1),"")</f>
        <v>SW</v>
      </c>
      <c r="Y68" s="162" t="str">
        <v>obj_003d5</v>
      </c>
      <c r="Z68" s="162" t="str">
        <f>IFERROR(_xll.qlRateHelperQuoteName(Y68,Trigger),"")</f>
        <v>EUR6MSW39Y_Shifted</v>
      </c>
      <c r="AA68" s="73">
        <f>IFERROR(_xll.qlRateHelperRate(Y68,Trigger),"")</f>
        <v>1.394363092E-2</v>
      </c>
      <c r="AB68" s="105">
        <f>IF(ISERROR(_xll.qlSwapRateHelperSpread($Y68)),IF(ISERROR(_xll.qlFuturesRateHelperConvexityAdjustment($Y68)),"",_xll.qlFuturesRateHelperConvexityAdjustment($Y68)),_xll.qlSwapRateHelperSpread($Y68))</f>
        <v>0</v>
      </c>
      <c r="AC68" s="5">
        <f>IFERROR(_xll.qlRateHelperEarliestDate(Y68,Trigger),"")</f>
        <v>42758</v>
      </c>
      <c r="AD68" s="5">
        <f>IFERROR(_xll.qlRateHelperPillarDate(Y68,Trigger),"")</f>
        <v>57003</v>
      </c>
      <c r="AE68" s="73">
        <v>1.4260658981902919E-2</v>
      </c>
    </row>
    <row r="69" spans="1:31" ht="11.25" customHeight="1" x14ac:dyDescent="0.2">
      <c r="A69" s="62" t="str">
        <f>Quote!AF66</f>
        <v>SW</v>
      </c>
      <c r="B69" s="63" t="str">
        <f>Quote!AG66</f>
        <v>17M</v>
      </c>
      <c r="C69" s="64" t="s">
        <v>6</v>
      </c>
      <c r="D69" s="64" t="s">
        <v>8</v>
      </c>
      <c r="E69" s="64" t="s">
        <v>7</v>
      </c>
      <c r="F69" s="64" t="s">
        <v>132</v>
      </c>
      <c r="G69" s="64" t="str">
        <f t="shared" si="14"/>
        <v>Euribor6MMX#0037</v>
      </c>
      <c r="H69" s="62" t="str">
        <f>IF(ISBLANK(Quote!AI66),"",Quote!AI66)</f>
        <v/>
      </c>
      <c r="I69" s="125"/>
      <c r="J69" s="125"/>
      <c r="K69" s="128">
        <v>0</v>
      </c>
      <c r="L69" s="125"/>
      <c r="N69" s="10" t="str">
        <f t="shared" si="15"/>
        <v>SW</v>
      </c>
      <c r="O69" s="95" t="str">
        <f t="shared" si="16"/>
        <v>--</v>
      </c>
      <c r="P69" s="146" t="str">
        <f>IFERROR(_xll.qlRateHelperQuoteName(O69,Trigger),"--")</f>
        <v>--</v>
      </c>
      <c r="Q69" s="99" t="str">
        <f>IFERROR(_xll.qlRateHelperQuoteValue($O69,Trigger),"--")</f>
        <v>--</v>
      </c>
      <c r="R69" s="141" t="b">
        <v>0</v>
      </c>
      <c r="S69" s="95">
        <v>20</v>
      </c>
      <c r="T69" s="95">
        <v>1</v>
      </c>
      <c r="U69" s="100" t="str">
        <f>IFERROR(_xll.qlRateHelperEarliestDate(O69,Trigger),"--")</f>
        <v>--</v>
      </c>
      <c r="V69" s="100" t="str">
        <f>IFERROR(_xll.qlRateHelperPillarDate(O69,Trigger),"--")</f>
        <v>--</v>
      </c>
      <c r="X69" s="162" t="str">
        <f t="shared" si="17"/>
        <v>SW</v>
      </c>
      <c r="Y69" s="162" t="str">
        <v>obj_003a0</v>
      </c>
      <c r="Z69" s="162" t="str">
        <f>IFERROR(_xll.qlRateHelperQuoteName(Y69,Trigger),"")</f>
        <v>EUR6MSW40Y_Shifted</v>
      </c>
      <c r="AA69" s="73">
        <f>IFERROR(_xll.qlRateHelperRate(Y69,Trigger),"")</f>
        <v>1.3940000000000001E-2</v>
      </c>
      <c r="AB69" s="105">
        <f>IF(ISERROR(_xll.qlSwapRateHelperSpread($Y69)),IF(ISERROR(_xll.qlFuturesRateHelperConvexityAdjustment($Y69)),"",_xll.qlFuturesRateHelperConvexityAdjustment($Y69)),_xll.qlSwapRateHelperSpread($Y69))</f>
        <v>0</v>
      </c>
      <c r="AC69" s="5">
        <f>IFERROR(_xll.qlRateHelperEarliestDate(Y69,Trigger),"")</f>
        <v>42758</v>
      </c>
      <c r="AD69" s="5">
        <f>IFERROR(_xll.qlRateHelperPillarDate(Y69,Trigger),"")</f>
        <v>57368</v>
      </c>
      <c r="AE69" s="73">
        <v>1.4244447272762573E-2</v>
      </c>
    </row>
    <row r="70" spans="1:31" ht="11.25" customHeight="1" x14ac:dyDescent="0.2">
      <c r="A70" s="62" t="str">
        <f>Quote!AF67</f>
        <v>SW</v>
      </c>
      <c r="B70" s="63" t="str">
        <f>Quote!AG67</f>
        <v>18M</v>
      </c>
      <c r="C70" s="64" t="s">
        <v>6</v>
      </c>
      <c r="D70" s="64" t="s">
        <v>8</v>
      </c>
      <c r="E70" s="64" t="s">
        <v>7</v>
      </c>
      <c r="F70" s="64" t="s">
        <v>132</v>
      </c>
      <c r="G70" s="64" t="str">
        <f t="shared" si="14"/>
        <v>Euribor6MMX#0037</v>
      </c>
      <c r="H70" s="62" t="str">
        <f>IF(ISBLANK(Quote!AI67),"",Quote!AI67)</f>
        <v/>
      </c>
      <c r="I70" s="125"/>
      <c r="J70" s="125"/>
      <c r="K70" s="128">
        <v>0</v>
      </c>
      <c r="L70" s="125"/>
      <c r="N70" s="10" t="str">
        <f t="shared" si="15"/>
        <v>SW</v>
      </c>
      <c r="O70" s="95" t="str">
        <f t="shared" si="16"/>
        <v>--</v>
      </c>
      <c r="P70" s="146" t="str">
        <f>IFERROR(_xll.qlRateHelperQuoteName(O70,Trigger),"--")</f>
        <v>--</v>
      </c>
      <c r="Q70" s="99" t="str">
        <f>IFERROR(_xll.qlRateHelperQuoteValue($O70,Trigger),"--")</f>
        <v>--</v>
      </c>
      <c r="R70" s="141" t="b">
        <v>0</v>
      </c>
      <c r="S70" s="95">
        <v>20</v>
      </c>
      <c r="T70" s="95">
        <v>1</v>
      </c>
      <c r="U70" s="100" t="str">
        <f>IFERROR(_xll.qlRateHelperEarliestDate(O70,Trigger),"--")</f>
        <v>--</v>
      </c>
      <c r="V70" s="100" t="str">
        <f>IFERROR(_xll.qlRateHelperPillarDate(O70,Trigger),"--")</f>
        <v>--</v>
      </c>
      <c r="X70" s="162" t="str">
        <f t="shared" si="17"/>
        <v>SW</v>
      </c>
      <c r="Y70" s="162" t="str">
        <v>obj_00336</v>
      </c>
      <c r="Z70" s="162" t="str">
        <f>IFERROR(_xll.qlRateHelperQuoteName(Y70,Trigger),"")</f>
        <v>EUR6MSW50Y_Shifted</v>
      </c>
      <c r="AA70" s="73">
        <f>IFERROR(_xll.qlRateHelperRate(Y70,Trigger),"")</f>
        <v>1.3580000000000002E-2</v>
      </c>
      <c r="AB70" s="105">
        <f>IF(ISERROR(_xll.qlSwapRateHelperSpread($Y70)),IF(ISERROR(_xll.qlFuturesRateHelperConvexityAdjustment($Y70)),"",_xll.qlFuturesRateHelperConvexityAdjustment($Y70)),_xll.qlSwapRateHelperSpread($Y70))</f>
        <v>0</v>
      </c>
      <c r="AC70" s="5">
        <f>IFERROR(_xll.qlRateHelperEarliestDate(Y70,Trigger),"")</f>
        <v>42758</v>
      </c>
      <c r="AD70" s="5">
        <f>IFERROR(_xll.qlRateHelperPillarDate(Y70,Trigger),"")</f>
        <v>61021</v>
      </c>
      <c r="AE70" s="73">
        <v>1.366905213474816E-2</v>
      </c>
    </row>
    <row r="71" spans="1:31" ht="11.25" customHeight="1" x14ac:dyDescent="0.2">
      <c r="A71" s="62" t="str">
        <f>Quote!AF68</f>
        <v>SW</v>
      </c>
      <c r="B71" s="63" t="str">
        <f>Quote!AG68</f>
        <v>19M</v>
      </c>
      <c r="C71" s="64" t="s">
        <v>6</v>
      </c>
      <c r="D71" s="64" t="s">
        <v>8</v>
      </c>
      <c r="E71" s="64" t="s">
        <v>7</v>
      </c>
      <c r="F71" s="64" t="s">
        <v>132</v>
      </c>
      <c r="G71" s="64" t="str">
        <f t="shared" si="14"/>
        <v>Euribor6MMX#0037</v>
      </c>
      <c r="H71" s="62" t="str">
        <f>IF(ISBLANK(Quote!AI68),"",Quote!AI68)</f>
        <v/>
      </c>
      <c r="I71" s="125"/>
      <c r="J71" s="125"/>
      <c r="K71" s="128">
        <v>0</v>
      </c>
      <c r="L71" s="125"/>
      <c r="N71" s="10" t="str">
        <f t="shared" si="15"/>
        <v>SW</v>
      </c>
      <c r="O71" s="95" t="str">
        <f t="shared" si="16"/>
        <v>--</v>
      </c>
      <c r="P71" s="146" t="str">
        <f>IFERROR(_xll.qlRateHelperQuoteName(O71,Trigger),"--")</f>
        <v>--</v>
      </c>
      <c r="Q71" s="99" t="str">
        <f>IFERROR(_xll.qlRateHelperQuoteValue($O71,Trigger),"--")</f>
        <v>--</v>
      </c>
      <c r="R71" s="141" t="b">
        <v>0</v>
      </c>
      <c r="S71" s="95">
        <v>20</v>
      </c>
      <c r="T71" s="95">
        <v>1</v>
      </c>
      <c r="U71" s="100" t="str">
        <f>IFERROR(_xll.qlRateHelperEarliestDate(O71,Trigger),"--")</f>
        <v>--</v>
      </c>
      <c r="V71" s="100" t="str">
        <f>IFERROR(_xll.qlRateHelperPillarDate(O71,Trigger),"--")</f>
        <v>--</v>
      </c>
      <c r="X71" s="162" t="str">
        <f t="shared" si="17"/>
        <v>SW</v>
      </c>
      <c r="Y71" s="162" t="str">
        <v>obj_0036a</v>
      </c>
      <c r="Z71" s="162" t="str">
        <f>IFERROR(_xll.qlRateHelperQuoteName(Y71,Trigger),"")</f>
        <v>EUR6MSW60Y_Shifted</v>
      </c>
      <c r="AA71" s="73">
        <f>IFERROR(_xll.qlRateHelperRate(Y71,Trigger),"")</f>
        <v>1.3229999999999999E-2</v>
      </c>
      <c r="AB71" s="105">
        <f>IF(ISERROR(_xll.qlSwapRateHelperSpread($Y71)),IF(ISERROR(_xll.qlFuturesRateHelperConvexityAdjustment($Y71)),"",_xll.qlFuturesRateHelperConvexityAdjustment($Y71)),_xll.qlSwapRateHelperSpread($Y71))</f>
        <v>0</v>
      </c>
      <c r="AC71" s="5">
        <f>IFERROR(_xll.qlRateHelperEarliestDate(Y71,Trigger),"")</f>
        <v>42758</v>
      </c>
      <c r="AD71" s="5">
        <f>IFERROR(_xll.qlRateHelperPillarDate(Y71,Trigger),"")</f>
        <v>64675</v>
      </c>
      <c r="AE71" s="73">
        <v>1.3137114622289172E-2</v>
      </c>
    </row>
    <row r="72" spans="1:31" ht="11.25" customHeight="1" x14ac:dyDescent="0.2">
      <c r="A72" s="62" t="str">
        <f>Quote!AF69</f>
        <v>SW</v>
      </c>
      <c r="B72" s="63" t="str">
        <f>Quote!AG69</f>
        <v>20M</v>
      </c>
      <c r="C72" s="64" t="s">
        <v>6</v>
      </c>
      <c r="D72" s="64" t="s">
        <v>8</v>
      </c>
      <c r="E72" s="64" t="s">
        <v>7</v>
      </c>
      <c r="F72" s="64" t="s">
        <v>132</v>
      </c>
      <c r="G72" s="64" t="str">
        <f t="shared" si="14"/>
        <v>Euribor6MMX#0037</v>
      </c>
      <c r="H72" s="62" t="str">
        <f>IF(ISBLANK(Quote!AI69),"",Quote!AI69)</f>
        <v/>
      </c>
      <c r="I72" s="125"/>
      <c r="J72" s="125"/>
      <c r="K72" s="128">
        <v>0</v>
      </c>
      <c r="L72" s="125"/>
      <c r="N72" s="10" t="str">
        <f t="shared" si="15"/>
        <v>SW</v>
      </c>
      <c r="O72" s="95" t="str">
        <f t="shared" si="16"/>
        <v>--</v>
      </c>
      <c r="P72" s="146" t="str">
        <f>IFERROR(_xll.qlRateHelperQuoteName(O72,Trigger),"--")</f>
        <v>--</v>
      </c>
      <c r="Q72" s="99" t="str">
        <f>IFERROR(_xll.qlRateHelperQuoteValue($O72,Trigger),"--")</f>
        <v>--</v>
      </c>
      <c r="R72" s="141" t="b">
        <v>0</v>
      </c>
      <c r="S72" s="95">
        <v>20</v>
      </c>
      <c r="T72" s="95">
        <v>1</v>
      </c>
      <c r="U72" s="100" t="str">
        <f>IFERROR(_xll.qlRateHelperEarliestDate(O72,Trigger),"--")</f>
        <v>--</v>
      </c>
      <c r="V72" s="100" t="str">
        <f>IFERROR(_xll.qlRateHelperPillarDate(O72,Trigger),"--")</f>
        <v>--</v>
      </c>
      <c r="X72" s="162" t="str">
        <f t="shared" si="17"/>
        <v/>
      </c>
      <c r="Y72" s="162" t="e">
        <v>#N/A</v>
      </c>
      <c r="Z72" s="162" t="str">
        <f>IFERROR(_xll.qlRateHelperQuoteName(Y72,Trigger),"")</f>
        <v/>
      </c>
      <c r="AA72" s="73" t="str">
        <f>IFERROR(_xll.qlRateHelperRate(Y72,Trigger),"")</f>
        <v/>
      </c>
      <c r="AB72" s="105" t="str">
        <f>IF(ISERROR(_xll.qlSwapRateHelperSpread($Y72)),IF(ISERROR(_xll.qlFuturesRateHelperConvexityAdjustment($Y72)),"",_xll.qlFuturesRateHelperConvexityAdjustment($Y72)),_xll.qlSwapRateHelperSpread($Y72))</f>
        <v/>
      </c>
      <c r="AC72" s="5" t="str">
        <f>IFERROR(_xll.qlRateHelperEarliestDate(Y72,Trigger),"")</f>
        <v/>
      </c>
      <c r="AD72" s="5" t="str">
        <f>IFERROR(_xll.qlRateHelperPillarDate(Y72,Trigger),"")</f>
        <v/>
      </c>
      <c r="AE72" s="73" t="e">
        <v>#N/A</v>
      </c>
    </row>
    <row r="73" spans="1:31" ht="11.25" customHeight="1" x14ac:dyDescent="0.2">
      <c r="A73" s="62" t="str">
        <f>Quote!AF70</f>
        <v>SW</v>
      </c>
      <c r="B73" s="63" t="str">
        <f>Quote!AG70</f>
        <v>21M</v>
      </c>
      <c r="C73" s="64" t="s">
        <v>6</v>
      </c>
      <c r="D73" s="64" t="s">
        <v>8</v>
      </c>
      <c r="E73" s="64" t="s">
        <v>7</v>
      </c>
      <c r="F73" s="64" t="s">
        <v>132</v>
      </c>
      <c r="G73" s="64" t="str">
        <f t="shared" si="14"/>
        <v>Euribor6MMX#0037</v>
      </c>
      <c r="H73" s="62" t="str">
        <f>IF(ISBLANK(Quote!AI70),"",Quote!AI70)</f>
        <v/>
      </c>
      <c r="I73" s="125"/>
      <c r="J73" s="125"/>
      <c r="K73" s="128">
        <v>0</v>
      </c>
      <c r="L73" s="125"/>
      <c r="N73" s="10" t="str">
        <f t="shared" si="15"/>
        <v>SW</v>
      </c>
      <c r="O73" s="95" t="str">
        <f t="shared" si="16"/>
        <v>--</v>
      </c>
      <c r="P73" s="146" t="str">
        <f>IFERROR(_xll.qlRateHelperQuoteName(O73,Trigger),"--")</f>
        <v>--</v>
      </c>
      <c r="Q73" s="99" t="str">
        <f>IFERROR(_xll.qlRateHelperQuoteValue($O73,Trigger),"--")</f>
        <v>--</v>
      </c>
      <c r="R73" s="141" t="b">
        <v>0</v>
      </c>
      <c r="S73" s="95">
        <v>20</v>
      </c>
      <c r="T73" s="95">
        <v>1</v>
      </c>
      <c r="U73" s="100" t="str">
        <f>IFERROR(_xll.qlRateHelperEarliestDate(O73,Trigger),"--")</f>
        <v>--</v>
      </c>
      <c r="V73" s="100" t="str">
        <f>IFERROR(_xll.qlRateHelperPillarDate(O73,Trigger),"--")</f>
        <v>--</v>
      </c>
      <c r="X73" s="162" t="str">
        <f t="shared" si="17"/>
        <v/>
      </c>
      <c r="Y73" s="162" t="e">
        <v>#N/A</v>
      </c>
      <c r="Z73" s="162" t="str">
        <f>IFERROR(_xll.qlRateHelperQuoteName(Y73,Trigger),"")</f>
        <v/>
      </c>
      <c r="AA73" s="73" t="str">
        <f>IFERROR(_xll.qlRateHelperRate(Y73,Trigger),"")</f>
        <v/>
      </c>
      <c r="AB73" s="105" t="str">
        <f>IF(ISERROR(_xll.qlSwapRateHelperSpread($Y73)),IF(ISERROR(_xll.qlFuturesRateHelperConvexityAdjustment($Y73)),"",_xll.qlFuturesRateHelperConvexityAdjustment($Y73)),_xll.qlSwapRateHelperSpread($Y73))</f>
        <v/>
      </c>
      <c r="AC73" s="5" t="str">
        <f>IFERROR(_xll.qlRateHelperEarliestDate(Y73,Trigger),"")</f>
        <v/>
      </c>
      <c r="AD73" s="5" t="str">
        <f>IFERROR(_xll.qlRateHelperPillarDate(Y73,Trigger),"")</f>
        <v/>
      </c>
      <c r="AE73" s="73" t="e">
        <v>#N/A</v>
      </c>
    </row>
    <row r="74" spans="1:31" ht="11.25" customHeight="1" x14ac:dyDescent="0.2">
      <c r="A74" s="62" t="str">
        <f>Quote!AF71</f>
        <v>SW</v>
      </c>
      <c r="B74" s="63" t="str">
        <f>Quote!AG71</f>
        <v>22M</v>
      </c>
      <c r="C74" s="64" t="s">
        <v>6</v>
      </c>
      <c r="D74" s="64" t="s">
        <v>8</v>
      </c>
      <c r="E74" s="64" t="s">
        <v>7</v>
      </c>
      <c r="F74" s="64" t="s">
        <v>132</v>
      </c>
      <c r="G74" s="64" t="str">
        <f t="shared" si="14"/>
        <v>Euribor6MMX#0037</v>
      </c>
      <c r="H74" s="62" t="str">
        <f>IF(ISBLANK(Quote!AI71),"",Quote!AI71)</f>
        <v/>
      </c>
      <c r="I74" s="125"/>
      <c r="J74" s="125"/>
      <c r="K74" s="128">
        <v>0</v>
      </c>
      <c r="L74" s="125"/>
      <c r="N74" s="10" t="str">
        <f t="shared" si="15"/>
        <v>SW</v>
      </c>
      <c r="O74" s="95" t="str">
        <f t="shared" si="16"/>
        <v>--</v>
      </c>
      <c r="P74" s="146" t="str">
        <f>IFERROR(_xll.qlRateHelperQuoteName(O74,Trigger),"--")</f>
        <v>--</v>
      </c>
      <c r="Q74" s="99" t="str">
        <f>IFERROR(_xll.qlRateHelperQuoteValue($O74,Trigger),"--")</f>
        <v>--</v>
      </c>
      <c r="R74" s="141" t="b">
        <v>0</v>
      </c>
      <c r="S74" s="95">
        <v>20</v>
      </c>
      <c r="T74" s="95">
        <v>1</v>
      </c>
      <c r="U74" s="100" t="str">
        <f>IFERROR(_xll.qlRateHelperEarliestDate(O74,Trigger),"--")</f>
        <v>--</v>
      </c>
      <c r="V74" s="100" t="str">
        <f>IFERROR(_xll.qlRateHelperPillarDate(O74,Trigger),"--")</f>
        <v>--</v>
      </c>
      <c r="X74" s="162" t="str">
        <f t="shared" si="17"/>
        <v/>
      </c>
      <c r="Y74" s="162" t="e">
        <v>#N/A</v>
      </c>
      <c r="Z74" s="162" t="str">
        <f>IFERROR(_xll.qlRateHelperQuoteName(Y74,Trigger),"")</f>
        <v/>
      </c>
      <c r="AA74" s="73" t="str">
        <f>IFERROR(_xll.qlRateHelperRate(Y74,Trigger),"")</f>
        <v/>
      </c>
      <c r="AB74" s="105" t="str">
        <f>IF(ISERROR(_xll.qlSwapRateHelperSpread($Y74)),IF(ISERROR(_xll.qlFuturesRateHelperConvexityAdjustment($Y74)),"",_xll.qlFuturesRateHelperConvexityAdjustment($Y74)),_xll.qlSwapRateHelperSpread($Y74))</f>
        <v/>
      </c>
      <c r="AC74" s="5" t="str">
        <f>IFERROR(_xll.qlRateHelperEarliestDate(Y74,Trigger),"")</f>
        <v/>
      </c>
      <c r="AD74" s="5" t="str">
        <f>IFERROR(_xll.qlRateHelperPillarDate(Y74,Trigger),"")</f>
        <v/>
      </c>
      <c r="AE74" s="73" t="e">
        <v>#N/A</v>
      </c>
    </row>
    <row r="75" spans="1:31" ht="11.25" customHeight="1" x14ac:dyDescent="0.2">
      <c r="A75" s="62" t="str">
        <f>Quote!AF72</f>
        <v>SW</v>
      </c>
      <c r="B75" s="63" t="str">
        <f>Quote!AG72</f>
        <v>23M</v>
      </c>
      <c r="C75" s="64" t="s">
        <v>6</v>
      </c>
      <c r="D75" s="64" t="s">
        <v>8</v>
      </c>
      <c r="E75" s="64" t="s">
        <v>7</v>
      </c>
      <c r="F75" s="64" t="s">
        <v>132</v>
      </c>
      <c r="G75" s="64" t="str">
        <f t="shared" si="14"/>
        <v>Euribor6MMX#0037</v>
      </c>
      <c r="H75" s="62" t="str">
        <f>IF(ISBLANK(Quote!AI72),"",Quote!AI72)</f>
        <v/>
      </c>
      <c r="I75" s="125"/>
      <c r="J75" s="125"/>
      <c r="K75" s="128">
        <v>0</v>
      </c>
      <c r="L75" s="125"/>
      <c r="N75" s="10" t="str">
        <f t="shared" si="15"/>
        <v>SW</v>
      </c>
      <c r="O75" s="95" t="str">
        <f t="shared" si="16"/>
        <v>--</v>
      </c>
      <c r="P75" s="146" t="str">
        <f>IFERROR(_xll.qlRateHelperQuoteName(O75,Trigger),"--")</f>
        <v>--</v>
      </c>
      <c r="Q75" s="99" t="str">
        <f>IFERROR(_xll.qlRateHelperQuoteValue($O75,Trigger),"--")</f>
        <v>--</v>
      </c>
      <c r="R75" s="141" t="b">
        <v>0</v>
      </c>
      <c r="S75" s="95">
        <v>20</v>
      </c>
      <c r="T75" s="95">
        <v>1</v>
      </c>
      <c r="U75" s="100" t="str">
        <f>IFERROR(_xll.qlRateHelperEarliestDate(O75,Trigger),"--")</f>
        <v>--</v>
      </c>
      <c r="V75" s="100" t="str">
        <f>IFERROR(_xll.qlRateHelperPillarDate(O75,Trigger),"--")</f>
        <v>--</v>
      </c>
      <c r="X75" s="162" t="str">
        <f t="shared" si="17"/>
        <v/>
      </c>
      <c r="Y75" s="162" t="e">
        <v>#N/A</v>
      </c>
      <c r="Z75" s="162" t="str">
        <f>IFERROR(_xll.qlRateHelperQuoteName(Y75,Trigger),"")</f>
        <v/>
      </c>
      <c r="AA75" s="73" t="str">
        <f>IFERROR(_xll.qlRateHelperRate(Y75,Trigger),"")</f>
        <v/>
      </c>
      <c r="AB75" s="105" t="str">
        <f>IF(ISERROR(_xll.qlSwapRateHelperSpread($Y75)),IF(ISERROR(_xll.qlFuturesRateHelperConvexityAdjustment($Y75)),"",_xll.qlFuturesRateHelperConvexityAdjustment($Y75)),_xll.qlSwapRateHelperSpread($Y75))</f>
        <v/>
      </c>
      <c r="AC75" s="5" t="str">
        <f>IFERROR(_xll.qlRateHelperEarliestDate(Y75,Trigger),"")</f>
        <v/>
      </c>
      <c r="AD75" s="5" t="str">
        <f>IFERROR(_xll.qlRateHelperPillarDate(Y75,Trigger),"")</f>
        <v/>
      </c>
      <c r="AE75" s="73" t="e">
        <v>#N/A</v>
      </c>
    </row>
    <row r="76" spans="1:31" ht="11.25" customHeight="1" x14ac:dyDescent="0.2">
      <c r="A76" s="62" t="str">
        <f>Quote!AF73</f>
        <v>SW</v>
      </c>
      <c r="B76" s="63" t="str">
        <f>Quote!AG73</f>
        <v>2Y</v>
      </c>
      <c r="C76" s="64" t="s">
        <v>6</v>
      </c>
      <c r="D76" s="64" t="s">
        <v>8</v>
      </c>
      <c r="E76" s="64" t="s">
        <v>7</v>
      </c>
      <c r="F76" s="64" t="s">
        <v>132</v>
      </c>
      <c r="G76" s="64" t="str">
        <f t="shared" si="14"/>
        <v>Euribor6MMX#0037</v>
      </c>
      <c r="H76" s="62" t="str">
        <f>IF(ISBLANK(Quote!AI73),"",Quote!AI73)</f>
        <v/>
      </c>
      <c r="I76" s="125"/>
      <c r="J76" s="125"/>
      <c r="K76" s="128">
        <v>0</v>
      </c>
      <c r="L76" s="125"/>
      <c r="N76" s="10" t="str">
        <f t="shared" si="15"/>
        <v>SW</v>
      </c>
      <c r="O76" s="95" t="str">
        <f t="shared" si="16"/>
        <v>obj_0034b#0029</v>
      </c>
      <c r="P76" s="146" t="str">
        <f>IFERROR(_xll.qlRateHelperQuoteName(O76,Trigger),"--")</f>
        <v>EUR6MSW3Y_Shifted</v>
      </c>
      <c r="Q76" s="99">
        <f>IFERROR(_xll.qlRateHelperQuoteValue($O76,Trigger),"--")</f>
        <v>-8.8999999999999995E-4</v>
      </c>
      <c r="R76" s="141" t="b">
        <v>1</v>
      </c>
      <c r="S76" s="95">
        <v>20</v>
      </c>
      <c r="T76" s="95">
        <v>1</v>
      </c>
      <c r="U76" s="100">
        <f>IFERROR(_xll.qlRateHelperEarliestDate(O76,Trigger),"--")</f>
        <v>42758</v>
      </c>
      <c r="V76" s="100">
        <f>IFERROR(_xll.qlRateHelperPillarDate(O76,Trigger),"--")</f>
        <v>43853</v>
      </c>
      <c r="X76" s="162" t="str">
        <f t="shared" si="17"/>
        <v/>
      </c>
      <c r="Y76" s="162" t="e">
        <v>#N/A</v>
      </c>
      <c r="Z76" s="162" t="str">
        <f>IFERROR(_xll.qlRateHelperQuoteName(Y76,Trigger),"")</f>
        <v/>
      </c>
      <c r="AA76" s="73" t="str">
        <f>IFERROR(_xll.qlRateHelperRate(Y76,Trigger),"")</f>
        <v/>
      </c>
      <c r="AB76" s="105" t="str">
        <f>IF(ISERROR(_xll.qlSwapRateHelperSpread($Y76)),IF(ISERROR(_xll.qlFuturesRateHelperConvexityAdjustment($Y76)),"",_xll.qlFuturesRateHelperConvexityAdjustment($Y76)),_xll.qlSwapRateHelperSpread($Y76))</f>
        <v/>
      </c>
      <c r="AC76" s="5" t="str">
        <f>IFERROR(_xll.qlRateHelperEarliestDate(Y76,Trigger),"")</f>
        <v/>
      </c>
      <c r="AD76" s="5" t="str">
        <f>IFERROR(_xll.qlRateHelperPillarDate(Y76,Trigger),"")</f>
        <v/>
      </c>
      <c r="AE76" s="73" t="e">
        <v>#N/A</v>
      </c>
    </row>
    <row r="77" spans="1:31" ht="11.25" customHeight="1" x14ac:dyDescent="0.2">
      <c r="A77" s="62" t="str">
        <f>Quote!AF74</f>
        <v>SW</v>
      </c>
      <c r="B77" s="63" t="str">
        <f>Quote!AG74</f>
        <v>2Y3M</v>
      </c>
      <c r="C77" s="64" t="s">
        <v>6</v>
      </c>
      <c r="D77" s="64" t="s">
        <v>8</v>
      </c>
      <c r="E77" s="64" t="s">
        <v>7</v>
      </c>
      <c r="F77" s="64" t="s">
        <v>132</v>
      </c>
      <c r="G77" s="64" t="str">
        <f t="shared" si="14"/>
        <v>Euribor6MMX#0037</v>
      </c>
      <c r="H77" s="62" t="str">
        <f>IF(ISBLANK(Quote!AI74),"",Quote!AI74)</f>
        <v/>
      </c>
      <c r="I77" s="125"/>
      <c r="J77" s="125"/>
      <c r="K77" s="128">
        <v>0</v>
      </c>
      <c r="L77" s="125"/>
      <c r="N77" s="10" t="str">
        <f t="shared" si="15"/>
        <v>SW</v>
      </c>
      <c r="O77" s="95" t="str">
        <f t="shared" si="16"/>
        <v>obj_00374#0029</v>
      </c>
      <c r="P77" s="146" t="str">
        <f>IFERROR(_xll.qlRateHelperQuoteName(O77,Trigger),"--")</f>
        <v>EUR6MSW4Y_Shifted</v>
      </c>
      <c r="Q77" s="99">
        <f>IFERROR(_xll.qlRateHelperQuoteValue($O77,Trigger),"--")</f>
        <v>1.3000000000000002E-4</v>
      </c>
      <c r="R77" s="141" t="b">
        <v>1</v>
      </c>
      <c r="S77" s="95">
        <v>20</v>
      </c>
      <c r="T77" s="95">
        <v>1</v>
      </c>
      <c r="U77" s="100">
        <f>IFERROR(_xll.qlRateHelperEarliestDate(O77,Trigger),"--")</f>
        <v>42758</v>
      </c>
      <c r="V77" s="100">
        <f>IFERROR(_xll.qlRateHelperPillarDate(O77,Trigger),"--")</f>
        <v>44221</v>
      </c>
      <c r="X77" s="162" t="str">
        <f t="shared" si="17"/>
        <v/>
      </c>
      <c r="Y77" s="162" t="e">
        <v>#N/A</v>
      </c>
      <c r="Z77" s="162" t="str">
        <f>IFERROR(_xll.qlRateHelperQuoteName(Y77,Trigger),"")</f>
        <v/>
      </c>
      <c r="AA77" s="73" t="str">
        <f>IFERROR(_xll.qlRateHelperRate(Y77,Trigger),"")</f>
        <v/>
      </c>
      <c r="AB77" s="105" t="str">
        <f>IF(ISERROR(_xll.qlSwapRateHelperSpread($Y77)),IF(ISERROR(_xll.qlFuturesRateHelperConvexityAdjustment($Y77)),"",_xll.qlFuturesRateHelperConvexityAdjustment($Y77)),_xll.qlSwapRateHelperSpread($Y77))</f>
        <v/>
      </c>
      <c r="AC77" s="5" t="str">
        <f>IFERROR(_xll.qlRateHelperEarliestDate(Y77,Trigger),"")</f>
        <v/>
      </c>
      <c r="AD77" s="5" t="str">
        <f>IFERROR(_xll.qlRateHelperPillarDate(Y77,Trigger),"")</f>
        <v/>
      </c>
      <c r="AE77" s="73" t="e">
        <v>#N/A</v>
      </c>
    </row>
    <row r="78" spans="1:31" ht="11.25" customHeight="1" x14ac:dyDescent="0.2">
      <c r="A78" s="62" t="str">
        <f>Quote!AF75</f>
        <v>SW</v>
      </c>
      <c r="B78" s="63" t="str">
        <f>Quote!AG75</f>
        <v>2Y6M</v>
      </c>
      <c r="C78" s="64" t="s">
        <v>6</v>
      </c>
      <c r="D78" s="64" t="s">
        <v>8</v>
      </c>
      <c r="E78" s="64" t="s">
        <v>7</v>
      </c>
      <c r="F78" s="64" t="s">
        <v>132</v>
      </c>
      <c r="G78" s="64" t="str">
        <f t="shared" si="14"/>
        <v>Euribor6MMX#0037</v>
      </c>
      <c r="H78" s="62" t="str">
        <f>IF(ISBLANK(Quote!AI75),"",Quote!AI75)</f>
        <v/>
      </c>
      <c r="I78" s="125"/>
      <c r="J78" s="125"/>
      <c r="K78" s="128">
        <v>0</v>
      </c>
      <c r="L78" s="125"/>
      <c r="N78" s="10" t="str">
        <f t="shared" si="15"/>
        <v>SW</v>
      </c>
      <c r="O78" s="95" t="str">
        <f t="shared" si="16"/>
        <v>obj_0037f#0029</v>
      </c>
      <c r="P78" s="146" t="str">
        <f>IFERROR(_xll.qlRateHelperQuoteName(O78,Trigger),"--")</f>
        <v>EUR6MSW5Y_Shifted</v>
      </c>
      <c r="Q78" s="99">
        <f>IFERROR(_xll.qlRateHelperQuoteValue($O78,Trigger),"--")</f>
        <v>1.2999999999999999E-3</v>
      </c>
      <c r="R78" s="141" t="b">
        <v>1</v>
      </c>
      <c r="S78" s="95">
        <v>20</v>
      </c>
      <c r="T78" s="95">
        <v>1</v>
      </c>
      <c r="U78" s="100">
        <f>IFERROR(_xll.qlRateHelperEarliestDate(O78,Trigger),"--")</f>
        <v>42758</v>
      </c>
      <c r="V78" s="100">
        <f>IFERROR(_xll.qlRateHelperPillarDate(O78,Trigger),"--")</f>
        <v>44585</v>
      </c>
      <c r="X78" s="162" t="str">
        <f t="shared" si="17"/>
        <v/>
      </c>
      <c r="Y78" s="162" t="e">
        <v>#N/A</v>
      </c>
      <c r="Z78" s="162" t="str">
        <f>IFERROR(_xll.qlRateHelperQuoteName(Y78,Trigger),"")</f>
        <v/>
      </c>
      <c r="AA78" s="73" t="str">
        <f>IFERROR(_xll.qlRateHelperRate(Y78,Trigger),"")</f>
        <v/>
      </c>
      <c r="AB78" s="105" t="str">
        <f>IF(ISERROR(_xll.qlSwapRateHelperSpread($Y78)),IF(ISERROR(_xll.qlFuturesRateHelperConvexityAdjustment($Y78)),"",_xll.qlFuturesRateHelperConvexityAdjustment($Y78)),_xll.qlSwapRateHelperSpread($Y78))</f>
        <v/>
      </c>
      <c r="AC78" s="5" t="str">
        <f>IFERROR(_xll.qlRateHelperEarliestDate(Y78,Trigger),"")</f>
        <v/>
      </c>
      <c r="AD78" s="5" t="str">
        <f>IFERROR(_xll.qlRateHelperPillarDate(Y78,Trigger),"")</f>
        <v/>
      </c>
      <c r="AE78" s="73" t="e">
        <v>#N/A</v>
      </c>
    </row>
    <row r="79" spans="1:31" ht="11.25" customHeight="1" x14ac:dyDescent="0.2">
      <c r="A79" s="221" t="str">
        <f>Quote!AF76</f>
        <v>SW</v>
      </c>
      <c r="B79" s="280" t="str">
        <f>Quote!AG76</f>
        <v>2Y9M</v>
      </c>
      <c r="C79" s="223" t="s">
        <v>6</v>
      </c>
      <c r="D79" s="223" t="s">
        <v>8</v>
      </c>
      <c r="E79" s="223" t="s">
        <v>7</v>
      </c>
      <c r="F79" s="223" t="s">
        <v>132</v>
      </c>
      <c r="G79" s="223" t="str">
        <f t="shared" si="14"/>
        <v>Euribor6MMX#0037</v>
      </c>
      <c r="H79" s="221" t="str">
        <f>IF(ISBLANK(Quote!AI76),"",Quote!AI76)</f>
        <v/>
      </c>
      <c r="I79" s="278"/>
      <c r="J79" s="278"/>
      <c r="K79" s="224">
        <v>0</v>
      </c>
      <c r="L79" s="278"/>
      <c r="N79" s="10" t="str">
        <f t="shared" si="15"/>
        <v>SW</v>
      </c>
      <c r="O79" s="95" t="str">
        <f t="shared" si="16"/>
        <v>obj_003b5#0029</v>
      </c>
      <c r="P79" s="146" t="str">
        <f>IFERROR(_xll.qlRateHelperQuoteName(O79,Trigger),"--")</f>
        <v>EUR6MSW6Y_Shifted</v>
      </c>
      <c r="Q79" s="99">
        <f>IFERROR(_xll.qlRateHelperQuoteValue($O79,Trigger),"--")</f>
        <v>2.5100000000000001E-3</v>
      </c>
      <c r="R79" s="141" t="b">
        <v>1</v>
      </c>
      <c r="S79" s="95">
        <v>20</v>
      </c>
      <c r="T79" s="95">
        <v>1</v>
      </c>
      <c r="U79" s="100">
        <f>IFERROR(_xll.qlRateHelperEarliestDate(O79,Trigger),"--")</f>
        <v>42758</v>
      </c>
      <c r="V79" s="100">
        <f>IFERROR(_xll.qlRateHelperPillarDate(O79,Trigger),"--")</f>
        <v>44949</v>
      </c>
      <c r="X79" s="162" t="str">
        <f t="shared" si="17"/>
        <v/>
      </c>
      <c r="Y79" s="162" t="e">
        <v>#N/A</v>
      </c>
      <c r="Z79" s="162" t="str">
        <f>IFERROR(_xll.qlRateHelperQuoteName(Y79,Trigger),"")</f>
        <v/>
      </c>
      <c r="AA79" s="73" t="str">
        <f>IFERROR(_xll.qlRateHelperRate(Y79,Trigger),"")</f>
        <v/>
      </c>
      <c r="AB79" s="105" t="str">
        <f>IF(ISERROR(_xll.qlSwapRateHelperSpread($Y79)),IF(ISERROR(_xll.qlFuturesRateHelperConvexityAdjustment($Y79)),"",_xll.qlFuturesRateHelperConvexityAdjustment($Y79)),_xll.qlSwapRateHelperSpread($Y79))</f>
        <v/>
      </c>
      <c r="AC79" s="5" t="str">
        <f>IFERROR(_xll.qlRateHelperEarliestDate(Y79,Trigger),"")</f>
        <v/>
      </c>
      <c r="AD79" s="5" t="str">
        <f>IFERROR(_xll.qlRateHelperPillarDate(Y79,Trigger),"")</f>
        <v/>
      </c>
      <c r="AE79" s="73" t="e">
        <v>#N/A</v>
      </c>
    </row>
    <row r="80" spans="1:31" ht="11.25" customHeight="1" x14ac:dyDescent="0.2">
      <c r="A80" s="62" t="str">
        <f>Quote!AF77</f>
        <v>SW</v>
      </c>
      <c r="B80" s="63" t="str">
        <f>Quote!AG77</f>
        <v>3Y</v>
      </c>
      <c r="C80" s="64" t="s">
        <v>6</v>
      </c>
      <c r="D80" s="64" t="s">
        <v>8</v>
      </c>
      <c r="E80" s="64" t="s">
        <v>7</v>
      </c>
      <c r="F80" s="64" t="s">
        <v>132</v>
      </c>
      <c r="G80" s="64" t="str">
        <f t="shared" si="14"/>
        <v>Euribor6MMX#0037</v>
      </c>
      <c r="H80" s="62" t="str">
        <f>IF(ISBLANK(Quote!AI77),"",Quote!AI77)</f>
        <v>EUR6MSW3Y=#0037</v>
      </c>
      <c r="I80" s="62" t="str">
        <f>_xll.qlCompositeQuote(Currency&amp;"6M"&amp;A80&amp;B80&amp;"_Shifted",H80,IF(J80=0,BumpValue,J80),"+",Permanent,Trigger,ObjectOverwrite)</f>
        <v>EUR6MSW3Y_Shifted#0032</v>
      </c>
      <c r="J80" s="122">
        <v>0</v>
      </c>
      <c r="K80" s="128">
        <v>0</v>
      </c>
      <c r="L80" s="67" t="str">
        <f>_xll.qlSwapRateHelper2(,IF(Sensitivity,I80,H80),,B80,Calendar,D80,E80,F80,G80,K80,C80,Discounting,PillarDate,,Permanent,Trigger,ObjectOverwrite)</f>
        <v>obj_0034b#0029</v>
      </c>
      <c r="N80" s="10" t="str">
        <f t="shared" si="15"/>
        <v>SW</v>
      </c>
      <c r="O80" s="95" t="str">
        <f t="shared" si="16"/>
        <v>obj_00386#0029</v>
      </c>
      <c r="P80" s="146" t="str">
        <f>IFERROR(_xll.qlRateHelperQuoteName(O80,Trigger),"--")</f>
        <v>EUR6MSW7Y_Shifted</v>
      </c>
      <c r="Q80" s="99">
        <f>IFERROR(_xll.qlRateHelperQuoteValue($O80,Trigger),"--")</f>
        <v>3.7799999999999999E-3</v>
      </c>
      <c r="R80" s="141" t="b">
        <v>1</v>
      </c>
      <c r="S80" s="95">
        <v>20</v>
      </c>
      <c r="T80" s="95">
        <v>1</v>
      </c>
      <c r="U80" s="100">
        <f>IFERROR(_xll.qlRateHelperEarliestDate(O80,Trigger),"--")</f>
        <v>42758</v>
      </c>
      <c r="V80" s="100">
        <f>IFERROR(_xll.qlRateHelperPillarDate(O80,Trigger),"--")</f>
        <v>45314</v>
      </c>
      <c r="X80" s="162" t="str">
        <f t="shared" si="17"/>
        <v/>
      </c>
      <c r="Y80" s="162" t="e">
        <v>#N/A</v>
      </c>
      <c r="Z80" s="162" t="str">
        <f>IFERROR(_xll.qlRateHelperQuoteName(Y80,Trigger),"")</f>
        <v/>
      </c>
      <c r="AA80" s="73" t="str">
        <f>IFERROR(_xll.qlRateHelperRate(Y80,Trigger),"")</f>
        <v/>
      </c>
      <c r="AB80" s="105" t="str">
        <f>IF(ISERROR(_xll.qlSwapRateHelperSpread($Y80)),IF(ISERROR(_xll.qlFuturesRateHelperConvexityAdjustment($Y80)),"",_xll.qlFuturesRateHelperConvexityAdjustment($Y80)),_xll.qlSwapRateHelperSpread($Y80))</f>
        <v/>
      </c>
      <c r="AC80" s="5" t="str">
        <f>IFERROR(_xll.qlRateHelperEarliestDate(Y80,Trigger),"")</f>
        <v/>
      </c>
      <c r="AD80" s="5" t="str">
        <f>IFERROR(_xll.qlRateHelperPillarDate(Y80,Trigger),"")</f>
        <v/>
      </c>
      <c r="AE80" s="73" t="e">
        <v>#N/A</v>
      </c>
    </row>
    <row r="81" spans="1:31" x14ac:dyDescent="0.2">
      <c r="A81" s="62" t="str">
        <f>Quote!AF78</f>
        <v>SW</v>
      </c>
      <c r="B81" s="63" t="str">
        <f>Quote!AG78</f>
        <v>4Y</v>
      </c>
      <c r="C81" s="64" t="s">
        <v>6</v>
      </c>
      <c r="D81" s="64" t="s">
        <v>8</v>
      </c>
      <c r="E81" s="64" t="s">
        <v>7</v>
      </c>
      <c r="F81" s="64" t="s">
        <v>132</v>
      </c>
      <c r="G81" s="64" t="str">
        <f t="shared" si="14"/>
        <v>Euribor6MMX#0037</v>
      </c>
      <c r="H81" s="62" t="str">
        <f>IF(ISBLANK(Quote!AI78),"",Quote!AI78)</f>
        <v>EUR6MSW4Y=#0037</v>
      </c>
      <c r="I81" s="62" t="str">
        <f>_xll.qlCompositeQuote(Currency&amp;"6M"&amp;A81&amp;B81&amp;"_Shifted",H81,IF(J81=0,BumpValue,J81),"+",Permanent,Trigger,ObjectOverwrite)</f>
        <v>EUR6MSW4Y_Shifted#0036</v>
      </c>
      <c r="J81" s="122">
        <v>0</v>
      </c>
      <c r="K81" s="128">
        <v>0</v>
      </c>
      <c r="L81" s="67" t="str">
        <f>_xll.qlSwapRateHelper2(,IF(Sensitivity,I81,H81),,B81,Calendar,D81,E81,F81,G81,K81,C81,Discounting,PillarDate,,Permanent,Trigger,ObjectOverwrite)</f>
        <v>obj_00374#0029</v>
      </c>
      <c r="N81" s="10" t="str">
        <f t="shared" si="15"/>
        <v>SW</v>
      </c>
      <c r="O81" s="95" t="str">
        <f t="shared" si="16"/>
        <v>obj_003c9#0029</v>
      </c>
      <c r="P81" s="146" t="str">
        <f>IFERROR(_xll.qlRateHelperQuoteName(O81,Trigger),"--")</f>
        <v>EUR6MSW8Y_Shifted</v>
      </c>
      <c r="Q81" s="99">
        <f>IFERROR(_xll.qlRateHelperQuoteValue($O81,Trigger),"--")</f>
        <v>5.0600000000000003E-3</v>
      </c>
      <c r="R81" s="141" t="b">
        <v>1</v>
      </c>
      <c r="S81" s="95">
        <v>20</v>
      </c>
      <c r="T81" s="95">
        <v>1</v>
      </c>
      <c r="U81" s="100">
        <f>IFERROR(_xll.qlRateHelperEarliestDate(O81,Trigger),"--")</f>
        <v>42758</v>
      </c>
      <c r="V81" s="100">
        <f>IFERROR(_xll.qlRateHelperPillarDate(O81,Trigger),"--")</f>
        <v>45680</v>
      </c>
      <c r="X81" s="162" t="str">
        <f t="shared" si="17"/>
        <v/>
      </c>
      <c r="Y81" s="162" t="e">
        <v>#N/A</v>
      </c>
      <c r="Z81" s="162" t="str">
        <f>IFERROR(_xll.qlRateHelperQuoteName(Y81,Trigger),"")</f>
        <v/>
      </c>
      <c r="AA81" s="73" t="str">
        <f>IFERROR(_xll.qlRateHelperRate(Y81,Trigger),"")</f>
        <v/>
      </c>
      <c r="AB81" s="105" t="str">
        <f>IF(ISERROR(_xll.qlSwapRateHelperSpread($Y81)),IF(ISERROR(_xll.qlFuturesRateHelperConvexityAdjustment($Y81)),"",_xll.qlFuturesRateHelperConvexityAdjustment($Y81)),_xll.qlSwapRateHelperSpread($Y81))</f>
        <v/>
      </c>
      <c r="AC81" s="5" t="str">
        <f>IFERROR(_xll.qlRateHelperEarliestDate(Y81,Trigger),"")</f>
        <v/>
      </c>
      <c r="AD81" s="5" t="str">
        <f>IFERROR(_xll.qlRateHelperPillarDate(Y81,Trigger),"")</f>
        <v/>
      </c>
      <c r="AE81" s="73" t="e">
        <v>#N/A</v>
      </c>
    </row>
    <row r="82" spans="1:31" x14ac:dyDescent="0.2">
      <c r="A82" s="62" t="str">
        <f>Quote!AF79</f>
        <v>SW</v>
      </c>
      <c r="B82" s="63" t="str">
        <f>Quote!AG79</f>
        <v>5Y</v>
      </c>
      <c r="C82" s="64" t="s">
        <v>6</v>
      </c>
      <c r="D82" s="64" t="s">
        <v>8</v>
      </c>
      <c r="E82" s="64" t="s">
        <v>7</v>
      </c>
      <c r="F82" s="64" t="s">
        <v>132</v>
      </c>
      <c r="G82" s="64" t="str">
        <f t="shared" si="14"/>
        <v>Euribor6MMX#0037</v>
      </c>
      <c r="H82" s="62" t="str">
        <f>IF(ISBLANK(Quote!AI79),"",Quote!AI79)</f>
        <v>EUR6MSW5Y=#0037</v>
      </c>
      <c r="I82" s="62" t="str">
        <f>_xll.qlCompositeQuote(Currency&amp;"6M"&amp;A82&amp;B82&amp;"_Shifted",H82,IF(J82=0,BumpValue,J82),"+",Permanent,Trigger,ObjectOverwrite)</f>
        <v>EUR6MSW5Y_Shifted#0033</v>
      </c>
      <c r="J82" s="122">
        <v>0</v>
      </c>
      <c r="K82" s="128">
        <v>0</v>
      </c>
      <c r="L82" s="67" t="str">
        <f>_xll.qlSwapRateHelper2(,IF(Sensitivity,I82,H82),,B82,Calendar,D82,E82,F82,G82,K82,C82,Discounting,PillarDate,,Permanent,Trigger,ObjectOverwrite)</f>
        <v>obj_0037f#0029</v>
      </c>
      <c r="N82" s="10" t="str">
        <f t="shared" si="15"/>
        <v>SW</v>
      </c>
      <c r="O82" s="95" t="str">
        <f t="shared" si="16"/>
        <v>obj_00391#0029</v>
      </c>
      <c r="P82" s="146" t="str">
        <f>IFERROR(_xll.qlRateHelperQuoteName(O82,Trigger),"--")</f>
        <v>EUR6MSW9Y_Shifted</v>
      </c>
      <c r="Q82" s="99">
        <f>IFERROR(_xll.qlRateHelperQuoteValue($O82,Trigger),"--")</f>
        <v>6.2900000000000005E-3</v>
      </c>
      <c r="R82" s="141" t="b">
        <v>1</v>
      </c>
      <c r="S82" s="95">
        <v>20</v>
      </c>
      <c r="T82" s="95">
        <v>1</v>
      </c>
      <c r="U82" s="100">
        <f>IFERROR(_xll.qlRateHelperEarliestDate(O82,Trigger),"--")</f>
        <v>42758</v>
      </c>
      <c r="V82" s="100">
        <f>IFERROR(_xll.qlRateHelperPillarDate(O82,Trigger),"--")</f>
        <v>46045</v>
      </c>
      <c r="X82" s="162" t="str">
        <f t="shared" si="17"/>
        <v/>
      </c>
      <c r="Y82" s="162" t="e">
        <v>#N/A</v>
      </c>
      <c r="Z82" s="162" t="str">
        <f>IFERROR(_xll.qlRateHelperQuoteName(Y82,Trigger),"")</f>
        <v/>
      </c>
      <c r="AA82" s="73" t="str">
        <f>IFERROR(_xll.qlRateHelperRate(Y82,Trigger),"")</f>
        <v/>
      </c>
      <c r="AB82" s="105" t="str">
        <f>IF(ISERROR(_xll.qlSwapRateHelperSpread($Y82)),IF(ISERROR(_xll.qlFuturesRateHelperConvexityAdjustment($Y82)),"",_xll.qlFuturesRateHelperConvexityAdjustment($Y82)),_xll.qlSwapRateHelperSpread($Y82))</f>
        <v/>
      </c>
      <c r="AC82" s="5" t="str">
        <f>IFERROR(_xll.qlRateHelperEarliestDate(Y82,Trigger),"")</f>
        <v/>
      </c>
      <c r="AD82" s="5" t="str">
        <f>IFERROR(_xll.qlRateHelperPillarDate(Y82,Trigger),"")</f>
        <v/>
      </c>
      <c r="AE82" s="73" t="e">
        <v>#N/A</v>
      </c>
    </row>
    <row r="83" spans="1:31" x14ac:dyDescent="0.2">
      <c r="A83" s="62" t="str">
        <f>Quote!AF80</f>
        <v>SW</v>
      </c>
      <c r="B83" s="63" t="str">
        <f>Quote!AG80</f>
        <v>6Y</v>
      </c>
      <c r="C83" s="64" t="s">
        <v>6</v>
      </c>
      <c r="D83" s="64" t="s">
        <v>8</v>
      </c>
      <c r="E83" s="64" t="s">
        <v>7</v>
      </c>
      <c r="F83" s="64" t="s">
        <v>132</v>
      </c>
      <c r="G83" s="64" t="str">
        <f t="shared" si="14"/>
        <v>Euribor6MMX#0037</v>
      </c>
      <c r="H83" s="62" t="str">
        <f>IF(ISBLANK(Quote!AI80),"",Quote!AI80)</f>
        <v>EUR6MSW6Y=#0037</v>
      </c>
      <c r="I83" s="62" t="str">
        <f>_xll.qlCompositeQuote(Currency&amp;"6M"&amp;A83&amp;B83&amp;"_Shifted",H83,IF(J83=0,BumpValue,J83),"+",Permanent,Trigger,ObjectOverwrite)</f>
        <v>EUR6MSW6Y_Shifted#0033</v>
      </c>
      <c r="J83" s="122">
        <v>0</v>
      </c>
      <c r="K83" s="128">
        <v>0</v>
      </c>
      <c r="L83" s="67" t="str">
        <f>_xll.qlSwapRateHelper2(,IF(Sensitivity,I83,H83),,B83,Calendar,D83,E83,F83,G83,K83,C83,Discounting,PillarDate,,Permanent,Trigger,ObjectOverwrite)</f>
        <v>obj_003b5#0029</v>
      </c>
      <c r="N83" s="10" t="str">
        <f t="shared" si="15"/>
        <v>SW</v>
      </c>
      <c r="O83" s="95" t="str">
        <f t="shared" si="16"/>
        <v>obj_00332#0029</v>
      </c>
      <c r="P83" s="146" t="str">
        <f>IFERROR(_xll.qlRateHelperQuoteName(O83,Trigger),"--")</f>
        <v>EUR6MSW10Y_Shifted</v>
      </c>
      <c r="Q83" s="99">
        <f>IFERROR(_xll.qlRateHelperQuoteValue($O83,Trigger),"--")</f>
        <v>7.4099999999999999E-3</v>
      </c>
      <c r="R83" s="141" t="b">
        <v>1</v>
      </c>
      <c r="S83" s="95">
        <v>20</v>
      </c>
      <c r="T83" s="95">
        <v>1</v>
      </c>
      <c r="U83" s="100">
        <f>IFERROR(_xll.qlRateHelperEarliestDate(O83,Trigger),"--")</f>
        <v>42758</v>
      </c>
      <c r="V83" s="100">
        <f>IFERROR(_xll.qlRateHelperPillarDate(O83,Trigger),"--")</f>
        <v>46412</v>
      </c>
      <c r="X83" s="162" t="str">
        <f t="shared" si="17"/>
        <v/>
      </c>
      <c r="Y83" s="162" t="e">
        <v>#N/A</v>
      </c>
      <c r="Z83" s="162" t="str">
        <f>IFERROR(_xll.qlRateHelperQuoteName(Y83,Trigger),"")</f>
        <v/>
      </c>
      <c r="AA83" s="162" t="str">
        <f>IFERROR(_xll.qlRateHelperRate(Y83,Trigger),"")</f>
        <v/>
      </c>
      <c r="AB83" s="162" t="str">
        <f>IF(ISERROR(_xll.qlSwapRateHelperSpread($Y83)),IF(ISERROR(_xll.qlFuturesRateHelperConvexityAdjustment($Y83)),"",_xll.qlFuturesRateHelperConvexityAdjustment($Y83)),_xll.qlSwapRateHelperSpread($Y83))</f>
        <v/>
      </c>
      <c r="AC83" s="162" t="str">
        <f>IFERROR(_xll.qlRateHelperEarliestDate(Y83,Trigger),"")</f>
        <v/>
      </c>
      <c r="AD83" s="162" t="str">
        <f>IFERROR(_xll.qlRateHelperPillarDate(Y83,Trigger),"")</f>
        <v/>
      </c>
      <c r="AE83" s="184" t="e">
        <v>#N/A</v>
      </c>
    </row>
    <row r="84" spans="1:31" x14ac:dyDescent="0.2">
      <c r="A84" s="62" t="str">
        <f>Quote!AF81</f>
        <v>SW</v>
      </c>
      <c r="B84" s="63" t="str">
        <f>Quote!AG81</f>
        <v>7Y</v>
      </c>
      <c r="C84" s="64" t="s">
        <v>6</v>
      </c>
      <c r="D84" s="64" t="s">
        <v>8</v>
      </c>
      <c r="E84" s="64" t="s">
        <v>7</v>
      </c>
      <c r="F84" s="64" t="s">
        <v>132</v>
      </c>
      <c r="G84" s="64" t="str">
        <f t="shared" si="14"/>
        <v>Euribor6MMX#0037</v>
      </c>
      <c r="H84" s="62" t="str">
        <f>IF(ISBLANK(Quote!AI81),"",Quote!AI81)</f>
        <v>EUR6MSW7Y=#0037</v>
      </c>
      <c r="I84" s="62" t="str">
        <f>_xll.qlCompositeQuote(Currency&amp;"6M"&amp;A84&amp;B84&amp;"_Shifted",H84,IF(J84=0,BumpValue,J84),"+",Permanent,Trigger,ObjectOverwrite)</f>
        <v>EUR6MSW7Y_Shifted#0036</v>
      </c>
      <c r="J84" s="122">
        <v>0</v>
      </c>
      <c r="K84" s="128">
        <v>0</v>
      </c>
      <c r="L84" s="67" t="str">
        <f>_xll.qlSwapRateHelper2(,IF(Sensitivity,I84,H84),,B84,Calendar,D84,E84,F84,G84,K84,C84,Discounting,PillarDate,,Permanent,Trigger,ObjectOverwrite)</f>
        <v>obj_00386#0029</v>
      </c>
      <c r="N84" s="10" t="str">
        <f t="shared" si="15"/>
        <v>SW</v>
      </c>
      <c r="O84" s="95" t="str">
        <f t="shared" si="16"/>
        <v>obj_003c4#0029</v>
      </c>
      <c r="P84" s="146" t="str">
        <f>IFERROR(_xll.qlRateHelperQuoteName(O84,Trigger),"--")</f>
        <v>EUR6MSW11Y_Shifted</v>
      </c>
      <c r="Q84" s="99">
        <f>IFERROR(_xll.qlRateHelperQuoteValue($O84,Trigger),"--")</f>
        <v>8.4099742199999997E-3</v>
      </c>
      <c r="R84" s="141" t="b">
        <v>1</v>
      </c>
      <c r="S84" s="95">
        <v>20</v>
      </c>
      <c r="T84" s="95">
        <v>1</v>
      </c>
      <c r="U84" s="100">
        <f>IFERROR(_xll.qlRateHelperEarliestDate(O84,Trigger),"--")</f>
        <v>42758</v>
      </c>
      <c r="V84" s="100">
        <f>IFERROR(_xll.qlRateHelperPillarDate(O84,Trigger),"--")</f>
        <v>46776</v>
      </c>
      <c r="X84" s="162" t="str">
        <f t="shared" si="17"/>
        <v/>
      </c>
      <c r="Y84" s="162" t="e">
        <v>#N/A</v>
      </c>
      <c r="Z84" s="162" t="str">
        <f>IFERROR(_xll.qlRateHelperQuoteName(Y84,Trigger),"")</f>
        <v/>
      </c>
      <c r="AA84" s="162" t="str">
        <f>IFERROR(_xll.qlRateHelperRate(Y84,Trigger),"")</f>
        <v/>
      </c>
      <c r="AB84" s="162" t="str">
        <f>IF(ISERROR(_xll.qlSwapRateHelperSpread($Y84)),IF(ISERROR(_xll.qlFuturesRateHelperConvexityAdjustment($Y84)),"",_xll.qlFuturesRateHelperConvexityAdjustment($Y84)),_xll.qlSwapRateHelperSpread($Y84))</f>
        <v/>
      </c>
      <c r="AC84" s="162" t="str">
        <f>IFERROR(_xll.qlRateHelperEarliestDate(Y84,Trigger),"")</f>
        <v/>
      </c>
      <c r="AD84" s="162" t="str">
        <f>IFERROR(_xll.qlRateHelperPillarDate(Y84,Trigger),"")</f>
        <v/>
      </c>
      <c r="AE84" s="184" t="e">
        <v>#N/A</v>
      </c>
    </row>
    <row r="85" spans="1:31" x14ac:dyDescent="0.2">
      <c r="A85" s="62" t="str">
        <f>Quote!AF82</f>
        <v>SW</v>
      </c>
      <c r="B85" s="63" t="str">
        <f>Quote!AG82</f>
        <v>8Y</v>
      </c>
      <c r="C85" s="64" t="s">
        <v>6</v>
      </c>
      <c r="D85" s="64" t="s">
        <v>8</v>
      </c>
      <c r="E85" s="64" t="s">
        <v>7</v>
      </c>
      <c r="F85" s="64" t="s">
        <v>132</v>
      </c>
      <c r="G85" s="64" t="str">
        <f t="shared" si="14"/>
        <v>Euribor6MMX#0037</v>
      </c>
      <c r="H85" s="62" t="str">
        <f>IF(ISBLANK(Quote!AI82),"",Quote!AI82)</f>
        <v>EUR6MSW8Y=#0037</v>
      </c>
      <c r="I85" s="62" t="str">
        <f>_xll.qlCompositeQuote(Currency&amp;"6M"&amp;A85&amp;B85&amp;"_Shifted",H85,IF(J85=0,BumpValue,J85),"+",Permanent,Trigger,ObjectOverwrite)</f>
        <v>EUR6MSW8Y_Shifted#0032</v>
      </c>
      <c r="J85" s="122">
        <v>0</v>
      </c>
      <c r="K85" s="128">
        <v>0</v>
      </c>
      <c r="L85" s="67" t="str">
        <f>_xll.qlSwapRateHelper2(,IF(Sensitivity,I85,H85),,B85,Calendar,D85,E85,F85,G85,K85,C85,Discounting,PillarDate,,Permanent,Trigger,ObjectOverwrite)</f>
        <v>obj_003c9#0029</v>
      </c>
      <c r="N85" s="10" t="str">
        <f t="shared" si="15"/>
        <v>SW</v>
      </c>
      <c r="O85" s="95" t="str">
        <f t="shared" si="16"/>
        <v>obj_00392#0029</v>
      </c>
      <c r="P85" s="146" t="str">
        <f>IFERROR(_xll.qlRateHelperQuoteName(O85,Trigger),"--")</f>
        <v>EUR6MSW12Y_Shifted</v>
      </c>
      <c r="Q85" s="99">
        <f>IFERROR(_xll.qlRateHelperQuoteValue($O85,Trigger),"--")</f>
        <v>9.300000000000001E-3</v>
      </c>
      <c r="R85" s="141" t="b">
        <v>1</v>
      </c>
      <c r="S85" s="95">
        <v>20</v>
      </c>
      <c r="T85" s="95">
        <v>1</v>
      </c>
      <c r="U85" s="100">
        <f>IFERROR(_xll.qlRateHelperEarliestDate(O85,Trigger),"--")</f>
        <v>42758</v>
      </c>
      <c r="V85" s="100">
        <f>IFERROR(_xll.qlRateHelperPillarDate(O85,Trigger),"--")</f>
        <v>47141</v>
      </c>
      <c r="X85" s="162" t="str">
        <f t="shared" si="17"/>
        <v/>
      </c>
      <c r="Y85" s="162" t="e">
        <v>#N/A</v>
      </c>
      <c r="Z85" s="162" t="str">
        <f>IFERROR(_xll.qlRateHelperQuoteName(Y85,Trigger),"")</f>
        <v/>
      </c>
      <c r="AA85" s="162" t="str">
        <f>IFERROR(_xll.qlRateHelperRate(Y85,Trigger),"")</f>
        <v/>
      </c>
      <c r="AB85" s="162" t="str">
        <f>IF(ISERROR(_xll.qlSwapRateHelperSpread($Y85)),IF(ISERROR(_xll.qlFuturesRateHelperConvexityAdjustment($Y85)),"",_xll.qlFuturesRateHelperConvexityAdjustment($Y85)),_xll.qlSwapRateHelperSpread($Y85))</f>
        <v/>
      </c>
      <c r="AC85" s="162" t="str">
        <f>IFERROR(_xll.qlRateHelperEarliestDate(Y85,Trigger),"")</f>
        <v/>
      </c>
      <c r="AD85" s="162" t="str">
        <f>IFERROR(_xll.qlRateHelperPillarDate(Y85,Trigger),"")</f>
        <v/>
      </c>
      <c r="AE85" s="184" t="e">
        <v>#N/A</v>
      </c>
    </row>
    <row r="86" spans="1:31" x14ac:dyDescent="0.2">
      <c r="A86" s="62" t="str">
        <f>Quote!AF83</f>
        <v>SW</v>
      </c>
      <c r="B86" s="63" t="str">
        <f>Quote!AG83</f>
        <v>9Y</v>
      </c>
      <c r="C86" s="64" t="s">
        <v>6</v>
      </c>
      <c r="D86" s="64" t="s">
        <v>8</v>
      </c>
      <c r="E86" s="64" t="s">
        <v>7</v>
      </c>
      <c r="F86" s="64" t="s">
        <v>132</v>
      </c>
      <c r="G86" s="64" t="str">
        <f t="shared" si="14"/>
        <v>Euribor6MMX#0037</v>
      </c>
      <c r="H86" s="62" t="str">
        <f>IF(ISBLANK(Quote!AI83),"",Quote!AI83)</f>
        <v>EUR6MSW9Y=#0037</v>
      </c>
      <c r="I86" s="62" t="str">
        <f>_xll.qlCompositeQuote(Currency&amp;"6M"&amp;A86&amp;B86&amp;"_Shifted",H86,IF(J86=0,BumpValue,J86),"+",Permanent,Trigger,ObjectOverwrite)</f>
        <v>EUR6MSW9Y_Shifted#0034</v>
      </c>
      <c r="J86" s="122">
        <v>0</v>
      </c>
      <c r="K86" s="128">
        <v>0</v>
      </c>
      <c r="L86" s="67" t="str">
        <f>_xll.qlSwapRateHelper2(,IF(Sensitivity,I86,H86),,B86,Calendar,D86,E86,F86,G86,K86,C86,Discounting,PillarDate,,Permanent,Trigger,ObjectOverwrite)</f>
        <v>obj_00391#0029</v>
      </c>
      <c r="N86" s="10" t="str">
        <f t="shared" si="15"/>
        <v>SW</v>
      </c>
      <c r="O86" s="95" t="str">
        <f t="shared" si="16"/>
        <v>obj_0036c#0029</v>
      </c>
      <c r="P86" s="146" t="str">
        <f>IFERROR(_xll.qlRateHelperQuoteName(O86,Trigger),"--")</f>
        <v>EUR6MSW13Y_Shifted</v>
      </c>
      <c r="Q86" s="99">
        <f>IFERROR(_xll.qlRateHelperQuoteValue($O86,Trigger),"--")</f>
        <v>1.0065847940000001E-2</v>
      </c>
      <c r="R86" s="141" t="b">
        <v>1</v>
      </c>
      <c r="S86" s="95">
        <v>20</v>
      </c>
      <c r="T86" s="95">
        <v>1</v>
      </c>
      <c r="U86" s="100">
        <f>IFERROR(_xll.qlRateHelperEarliestDate(O86,Trigger),"--")</f>
        <v>42758</v>
      </c>
      <c r="V86" s="100">
        <f>IFERROR(_xll.qlRateHelperPillarDate(O86,Trigger),"--")</f>
        <v>47506</v>
      </c>
      <c r="X86" s="162" t="str">
        <f t="shared" si="17"/>
        <v/>
      </c>
      <c r="Y86" s="162" t="e">
        <v>#N/A</v>
      </c>
      <c r="Z86" s="162" t="str">
        <f>IFERROR(_xll.qlRateHelperQuoteName(Y86,Trigger),"")</f>
        <v/>
      </c>
      <c r="AA86" s="162" t="str">
        <f>IFERROR(_xll.qlRateHelperRate(Y86,Trigger),"")</f>
        <v/>
      </c>
      <c r="AB86" s="162" t="str">
        <f>IF(ISERROR(_xll.qlSwapRateHelperSpread($Y86)),IF(ISERROR(_xll.qlFuturesRateHelperConvexityAdjustment($Y86)),"",_xll.qlFuturesRateHelperConvexityAdjustment($Y86)),_xll.qlSwapRateHelperSpread($Y86))</f>
        <v/>
      </c>
      <c r="AC86" s="162" t="str">
        <f>IFERROR(_xll.qlRateHelperEarliestDate(Y86,Trigger),"")</f>
        <v/>
      </c>
      <c r="AD86" s="162" t="str">
        <f>IFERROR(_xll.qlRateHelperPillarDate(Y86,Trigger),"")</f>
        <v/>
      </c>
      <c r="AE86" s="184" t="e">
        <v>#N/A</v>
      </c>
    </row>
    <row r="87" spans="1:31" x14ac:dyDescent="0.2">
      <c r="A87" s="62" t="str">
        <f>Quote!AF84</f>
        <v>SW</v>
      </c>
      <c r="B87" s="63" t="str">
        <f>Quote!AG84</f>
        <v>10Y</v>
      </c>
      <c r="C87" s="64" t="s">
        <v>6</v>
      </c>
      <c r="D87" s="64" t="s">
        <v>8</v>
      </c>
      <c r="E87" s="64" t="s">
        <v>7</v>
      </c>
      <c r="F87" s="64" t="s">
        <v>132</v>
      </c>
      <c r="G87" s="64" t="str">
        <f t="shared" si="14"/>
        <v>Euribor6MMX#0037</v>
      </c>
      <c r="H87" s="62" t="str">
        <f>IF(ISBLANK(Quote!AI84),"",Quote!AI84)</f>
        <v>EUR6MSW10Y=#0037</v>
      </c>
      <c r="I87" s="62" t="str">
        <f>_xll.qlCompositeQuote(Currency&amp;"6M"&amp;A87&amp;B87&amp;"_Shifted",H87,IF(J87=0,BumpValue,J87),"+",Permanent,Trigger,ObjectOverwrite)</f>
        <v>EUR6MSW10Y_Shifted#0033</v>
      </c>
      <c r="J87" s="122">
        <v>0</v>
      </c>
      <c r="K87" s="128">
        <v>0</v>
      </c>
      <c r="L87" s="67" t="str">
        <f>_xll.qlSwapRateHelper2(,IF(Sensitivity,I87,H87),,B87,Calendar,D87,E87,F87,G87,K87,C87,Discounting,PillarDate,,Permanent,Trigger,ObjectOverwrite)</f>
        <v>obj_00332#0029</v>
      </c>
      <c r="N87" s="10" t="str">
        <f t="shared" ref="N87:N115" si="18">A91</f>
        <v>SW</v>
      </c>
      <c r="O87" s="95" t="str">
        <f t="shared" ref="O87:O115" si="19">IF(ISBLANK(L91),"--",L91)</f>
        <v>obj_00379#0029</v>
      </c>
      <c r="P87" s="146" t="str">
        <f>IFERROR(_xll.qlRateHelperQuoteName(O87,Trigger),"--")</f>
        <v>EUR6MSW14Y_Shifted</v>
      </c>
      <c r="Q87" s="99">
        <f>IFERROR(_xll.qlRateHelperQuoteValue($O87,Trigger),"--")</f>
        <v>1.071832084E-2</v>
      </c>
      <c r="R87" s="141" t="b">
        <v>1</v>
      </c>
      <c r="S87" s="95">
        <v>20</v>
      </c>
      <c r="T87" s="95">
        <v>1</v>
      </c>
      <c r="U87" s="100">
        <f>IFERROR(_xll.qlRateHelperEarliestDate(O87,Trigger),"--")</f>
        <v>42758</v>
      </c>
      <c r="V87" s="100">
        <f>IFERROR(_xll.qlRateHelperPillarDate(O87,Trigger),"--")</f>
        <v>47871</v>
      </c>
      <c r="X87" s="162" t="str">
        <f t="shared" si="17"/>
        <v/>
      </c>
      <c r="Y87" s="162" t="e">
        <v>#N/A</v>
      </c>
      <c r="Z87" s="162" t="str">
        <f>IFERROR(_xll.qlRateHelperQuoteName(Y87,Trigger),"")</f>
        <v/>
      </c>
      <c r="AA87" s="162" t="str">
        <f>IFERROR(_xll.qlRateHelperRate(Y87,Trigger),"")</f>
        <v/>
      </c>
      <c r="AB87" s="162" t="str">
        <f>IF(ISERROR(_xll.qlSwapRateHelperSpread($Y87)),IF(ISERROR(_xll.qlFuturesRateHelperConvexityAdjustment($Y87)),"",_xll.qlFuturesRateHelperConvexityAdjustment($Y87)),_xll.qlSwapRateHelperSpread($Y87))</f>
        <v/>
      </c>
      <c r="AC87" s="162" t="str">
        <f>IFERROR(_xll.qlRateHelperEarliestDate(Y87,Trigger),"")</f>
        <v/>
      </c>
      <c r="AD87" s="162" t="str">
        <f>IFERROR(_xll.qlRateHelperPillarDate(Y87,Trigger),"")</f>
        <v/>
      </c>
      <c r="AE87" s="184" t="e">
        <v>#N/A</v>
      </c>
    </row>
    <row r="88" spans="1:31" x14ac:dyDescent="0.2">
      <c r="A88" s="62" t="str">
        <f>Quote!AF85</f>
        <v>SW</v>
      </c>
      <c r="B88" s="63" t="str">
        <f>Quote!AG85</f>
        <v>11Y</v>
      </c>
      <c r="C88" s="64" t="s">
        <v>6</v>
      </c>
      <c r="D88" s="64" t="s">
        <v>8</v>
      </c>
      <c r="E88" s="64" t="s">
        <v>7</v>
      </c>
      <c r="F88" s="64" t="s">
        <v>132</v>
      </c>
      <c r="G88" s="64" t="str">
        <f t="shared" si="14"/>
        <v>Euribor6MMX#0037</v>
      </c>
      <c r="H88" s="62" t="str">
        <f>IF(ISBLANK(Quote!AI85),"",Quote!AI85)</f>
        <v>EUR6MSW11Y=#0037</v>
      </c>
      <c r="I88" s="62" t="str">
        <f>_xll.qlCompositeQuote(Currency&amp;"6M"&amp;A88&amp;B88&amp;"_Shifted",H88,IF(J88=0,BumpValue,J88),"+",Permanent,Trigger,ObjectOverwrite)</f>
        <v>EUR6MSW11Y_Shifted#0033</v>
      </c>
      <c r="J88" s="122">
        <v>0</v>
      </c>
      <c r="K88" s="128">
        <v>0</v>
      </c>
      <c r="L88" s="67" t="str">
        <f>_xll.qlSwapRateHelper2(,IF(Sensitivity,I88,H88),,B88,Calendar,D88,E88,F88,G88,K88,C88,Discounting,PillarDate,,Permanent,Trigger,ObjectOverwrite)</f>
        <v>obj_003c4#0029</v>
      </c>
      <c r="N88" s="10" t="str">
        <f t="shared" si="18"/>
        <v>SW</v>
      </c>
      <c r="O88" s="95" t="str">
        <f t="shared" si="19"/>
        <v>obj_00394#0029</v>
      </c>
      <c r="P88" s="146" t="str">
        <f>IFERROR(_xll.qlRateHelperQuoteName(O88,Trigger),"--")</f>
        <v>EUR6MSW15Y_Shifted</v>
      </c>
      <c r="Q88" s="99">
        <f>IFERROR(_xll.qlRateHelperQuoteValue($O88,Trigger),"--")</f>
        <v>1.1270000000000001E-2</v>
      </c>
      <c r="R88" s="141" t="b">
        <v>1</v>
      </c>
      <c r="S88" s="95">
        <v>20</v>
      </c>
      <c r="T88" s="95">
        <v>1</v>
      </c>
      <c r="U88" s="100">
        <f>IFERROR(_xll.qlRateHelperEarliestDate(O88,Trigger),"--")</f>
        <v>42758</v>
      </c>
      <c r="V88" s="100">
        <f>IFERROR(_xll.qlRateHelperPillarDate(O88,Trigger),"--")</f>
        <v>48236</v>
      </c>
      <c r="X88" s="162" t="str">
        <f t="shared" si="17"/>
        <v/>
      </c>
      <c r="Y88" s="162" t="e">
        <v>#N/A</v>
      </c>
      <c r="Z88" s="162" t="str">
        <f>IFERROR(_xll.qlRateHelperQuoteName(Y88,Trigger),"")</f>
        <v/>
      </c>
      <c r="AA88" s="162" t="str">
        <f>IFERROR(_xll.qlRateHelperRate(Y88,Trigger),"")</f>
        <v/>
      </c>
      <c r="AB88" s="162" t="str">
        <f>IF(ISERROR(_xll.qlSwapRateHelperSpread($Y88)),IF(ISERROR(_xll.qlFuturesRateHelperConvexityAdjustment($Y88)),"",_xll.qlFuturesRateHelperConvexityAdjustment($Y88)),_xll.qlSwapRateHelperSpread($Y88))</f>
        <v/>
      </c>
      <c r="AC88" s="162" t="str">
        <f>IFERROR(_xll.qlRateHelperEarliestDate(Y88,Trigger),"")</f>
        <v/>
      </c>
      <c r="AD88" s="162" t="str">
        <f>IFERROR(_xll.qlRateHelperPillarDate(Y88,Trigger),"")</f>
        <v/>
      </c>
      <c r="AE88" s="184" t="e">
        <v>#N/A</v>
      </c>
    </row>
    <row r="89" spans="1:31" x14ac:dyDescent="0.2">
      <c r="A89" s="62" t="str">
        <f>Quote!AF86</f>
        <v>SW</v>
      </c>
      <c r="B89" s="63" t="str">
        <f>Quote!AG86</f>
        <v>12Y</v>
      </c>
      <c r="C89" s="64" t="s">
        <v>6</v>
      </c>
      <c r="D89" s="64" t="s">
        <v>8</v>
      </c>
      <c r="E89" s="64" t="s">
        <v>7</v>
      </c>
      <c r="F89" s="64" t="s">
        <v>132</v>
      </c>
      <c r="G89" s="64" t="str">
        <f t="shared" si="14"/>
        <v>Euribor6MMX#0037</v>
      </c>
      <c r="H89" s="62" t="str">
        <f>IF(ISBLANK(Quote!AI86),"",Quote!AI86)</f>
        <v>EUR6MSW12Y=#0037</v>
      </c>
      <c r="I89" s="62" t="str">
        <f>_xll.qlCompositeQuote(Currency&amp;"6M"&amp;A89&amp;B89&amp;"_Shifted",H89,IF(J89=0,BumpValue,J89),"+",Permanent,Trigger,ObjectOverwrite)</f>
        <v>EUR6MSW12Y_Shifted#0033</v>
      </c>
      <c r="J89" s="122">
        <v>0</v>
      </c>
      <c r="K89" s="128">
        <v>0</v>
      </c>
      <c r="L89" s="67" t="str">
        <f>_xll.qlSwapRateHelper2(,IF(Sensitivity,I89,H89),,B89,Calendar,D89,E89,F89,G89,K89,C89,Discounting,PillarDate,,Permanent,Trigger,ObjectOverwrite)</f>
        <v>obj_00392#0029</v>
      </c>
      <c r="N89" s="10" t="str">
        <f t="shared" si="18"/>
        <v>SW</v>
      </c>
      <c r="O89" s="95" t="str">
        <f t="shared" si="19"/>
        <v>obj_0033e#0029</v>
      </c>
      <c r="P89" s="146" t="str">
        <f>IFERROR(_xll.qlRateHelperQuoteName(O89,Trigger),"--")</f>
        <v>EUR6MSW16Y_Shifted</v>
      </c>
      <c r="Q89" s="99">
        <f>IFERROR(_xll.qlRateHelperQuoteValue($O89,Trigger),"--")</f>
        <v>1.1736998340000001E-2</v>
      </c>
      <c r="R89" s="141" t="b">
        <v>1</v>
      </c>
      <c r="S89" s="95">
        <v>20</v>
      </c>
      <c r="T89" s="95">
        <v>1</v>
      </c>
      <c r="U89" s="100">
        <f>IFERROR(_xll.qlRateHelperEarliestDate(O89,Trigger),"--")</f>
        <v>42758</v>
      </c>
      <c r="V89" s="100">
        <f>IFERROR(_xll.qlRateHelperPillarDate(O89,Trigger),"--")</f>
        <v>48603</v>
      </c>
      <c r="X89" s="162" t="str">
        <f t="shared" si="17"/>
        <v/>
      </c>
      <c r="Y89" s="162" t="e">
        <v>#N/A</v>
      </c>
      <c r="Z89" s="162" t="str">
        <f>IFERROR(_xll.qlRateHelperQuoteName(Y89,Trigger),"")</f>
        <v/>
      </c>
      <c r="AA89" s="162" t="str">
        <f>IFERROR(_xll.qlRateHelperRate(Y89,Trigger),"")</f>
        <v/>
      </c>
      <c r="AB89" s="162" t="str">
        <f>IF(ISERROR(_xll.qlSwapRateHelperSpread($Y89)),IF(ISERROR(_xll.qlFuturesRateHelperConvexityAdjustment($Y89)),"",_xll.qlFuturesRateHelperConvexityAdjustment($Y89)),_xll.qlSwapRateHelperSpread($Y89))</f>
        <v/>
      </c>
      <c r="AC89" s="162" t="str">
        <f>IFERROR(_xll.qlRateHelperEarliestDate(Y89,Trigger),"")</f>
        <v/>
      </c>
      <c r="AD89" s="162" t="str">
        <f>IFERROR(_xll.qlRateHelperPillarDate(Y89,Trigger),"")</f>
        <v/>
      </c>
      <c r="AE89" s="184" t="e">
        <v>#N/A</v>
      </c>
    </row>
    <row r="90" spans="1:31" x14ac:dyDescent="0.2">
      <c r="A90" s="62" t="str">
        <f>Quote!AF87</f>
        <v>SW</v>
      </c>
      <c r="B90" s="63" t="str">
        <f>Quote!AG87</f>
        <v>13Y</v>
      </c>
      <c r="C90" s="64" t="s">
        <v>6</v>
      </c>
      <c r="D90" s="64" t="s">
        <v>8</v>
      </c>
      <c r="E90" s="64" t="s">
        <v>7</v>
      </c>
      <c r="F90" s="64" t="s">
        <v>132</v>
      </c>
      <c r="G90" s="64" t="str">
        <f t="shared" si="14"/>
        <v>Euribor6MMX#0037</v>
      </c>
      <c r="H90" s="62" t="str">
        <f>IF(ISBLANK(Quote!AI87),"",Quote!AI87)</f>
        <v>EUR6MSW13Y=#0037</v>
      </c>
      <c r="I90" s="62" t="str">
        <f>_xll.qlCompositeQuote(Currency&amp;"6M"&amp;A90&amp;B90&amp;"_Shifted",H90,IF(J90=0,BumpValue,J90),"+",Permanent,Trigger,ObjectOverwrite)</f>
        <v>EUR6MSW13Y_Shifted#0032</v>
      </c>
      <c r="J90" s="122">
        <v>0</v>
      </c>
      <c r="K90" s="128">
        <v>0</v>
      </c>
      <c r="L90" s="67" t="str">
        <f>_xll.qlSwapRateHelper2(,IF(Sensitivity,I90,H90),,B90,Calendar,D90,E90,F90,G90,K90,C90,Discounting,PillarDate,,Permanent,Trigger,ObjectOverwrite)</f>
        <v>obj_0036c#0029</v>
      </c>
      <c r="M90" s="49" t="s">
        <v>34</v>
      </c>
      <c r="N90" s="10" t="str">
        <f t="shared" si="18"/>
        <v>SW</v>
      </c>
      <c r="O90" s="95" t="str">
        <f t="shared" si="19"/>
        <v>obj_00354#0029</v>
      </c>
      <c r="P90" s="146" t="str">
        <f>IFERROR(_xll.qlRateHelperQuoteName(O90,Trigger),"--")</f>
        <v>EUR6MSW17Y_Shifted</v>
      </c>
      <c r="Q90" s="99">
        <f>IFERROR(_xll.qlRateHelperQuoteValue($O90,Trigger),"--")</f>
        <v>1.212053706E-2</v>
      </c>
      <c r="R90" s="141" t="b">
        <v>1</v>
      </c>
      <c r="S90" s="95">
        <v>20</v>
      </c>
      <c r="T90" s="95">
        <v>1</v>
      </c>
      <c r="U90" s="100">
        <f>IFERROR(_xll.qlRateHelperEarliestDate(O90,Trigger),"--")</f>
        <v>42758</v>
      </c>
      <c r="V90" s="100">
        <f>IFERROR(_xll.qlRateHelperPillarDate(O90,Trigger),"--")</f>
        <v>48967</v>
      </c>
      <c r="X90" s="162" t="str">
        <f t="shared" si="17"/>
        <v/>
      </c>
      <c r="Y90" s="162" t="e">
        <v>#N/A</v>
      </c>
      <c r="Z90" s="162" t="str">
        <f>IFERROR(_xll.qlRateHelperQuoteName(Y90,Trigger),"")</f>
        <v/>
      </c>
      <c r="AA90" s="162" t="str">
        <f>IFERROR(_xll.qlRateHelperRate(Y90,Trigger),"")</f>
        <v/>
      </c>
      <c r="AB90" s="162" t="str">
        <f>IF(ISERROR(_xll.qlSwapRateHelperSpread($Y90)),IF(ISERROR(_xll.qlFuturesRateHelperConvexityAdjustment($Y90)),"",_xll.qlFuturesRateHelperConvexityAdjustment($Y90)),_xll.qlSwapRateHelperSpread($Y90))</f>
        <v/>
      </c>
      <c r="AC90" s="162" t="str">
        <f>IFERROR(_xll.qlRateHelperEarliestDate(Y90,Trigger),"")</f>
        <v/>
      </c>
      <c r="AD90" s="162" t="str">
        <f>IFERROR(_xll.qlRateHelperPillarDate(Y90,Trigger),"")</f>
        <v/>
      </c>
      <c r="AE90" s="184" t="e">
        <v>#N/A</v>
      </c>
    </row>
    <row r="91" spans="1:31" x14ac:dyDescent="0.2">
      <c r="A91" s="62" t="str">
        <f>Quote!AF88</f>
        <v>SW</v>
      </c>
      <c r="B91" s="63" t="str">
        <f>Quote!AG88</f>
        <v>14Y</v>
      </c>
      <c r="C91" s="64" t="s">
        <v>6</v>
      </c>
      <c r="D91" s="64" t="s">
        <v>8</v>
      </c>
      <c r="E91" s="64" t="s">
        <v>7</v>
      </c>
      <c r="F91" s="64" t="s">
        <v>132</v>
      </c>
      <c r="G91" s="64" t="str">
        <f t="shared" si="14"/>
        <v>Euribor6MMX#0037</v>
      </c>
      <c r="H91" s="62" t="str">
        <f>IF(ISBLANK(Quote!AI88),"",Quote!AI88)</f>
        <v>EUR6MSW14Y=#0037</v>
      </c>
      <c r="I91" s="62" t="str">
        <f>_xll.qlCompositeQuote(Currency&amp;"6M"&amp;A91&amp;B91&amp;"_Shifted",H91,IF(J91=0,BumpValue,J91),"+",Permanent,Trigger,ObjectOverwrite)</f>
        <v>EUR6MSW14Y_Shifted#0033</v>
      </c>
      <c r="J91" s="122">
        <v>0</v>
      </c>
      <c r="K91" s="128">
        <v>0</v>
      </c>
      <c r="L91" s="67" t="str">
        <f>_xll.qlSwapRateHelper2(,IF(Sensitivity,I91,H91),,B91,Calendar,D91,E91,F91,G91,K91,C91,Discounting,PillarDate,,Permanent,Trigger,ObjectOverwrite)</f>
        <v>obj_00379#0029</v>
      </c>
      <c r="N91" s="10" t="str">
        <f t="shared" si="18"/>
        <v>SW</v>
      </c>
      <c r="O91" s="95" t="str">
        <f t="shared" si="19"/>
        <v>obj_0036d#0029</v>
      </c>
      <c r="P91" s="146" t="str">
        <f>IFERROR(_xll.qlRateHelperQuoteName(O91,Trigger),"--")</f>
        <v>EUR6MSW18Y_Shifted</v>
      </c>
      <c r="Q91" s="99">
        <f>IFERROR(_xll.qlRateHelperQuoteValue($O91,Trigger),"--")</f>
        <v>1.2437543650000001E-2</v>
      </c>
      <c r="R91" s="141" t="b">
        <v>1</v>
      </c>
      <c r="S91" s="95">
        <v>20</v>
      </c>
      <c r="T91" s="95">
        <v>1</v>
      </c>
      <c r="U91" s="100">
        <f>IFERROR(_xll.qlRateHelperEarliestDate(O91,Trigger),"--")</f>
        <v>42758</v>
      </c>
      <c r="V91" s="100">
        <f>IFERROR(_xll.qlRateHelperPillarDate(O91,Trigger),"--")</f>
        <v>49332</v>
      </c>
      <c r="X91" s="162" t="str">
        <f t="shared" si="17"/>
        <v/>
      </c>
      <c r="Y91" s="162" t="e">
        <v>#N/A</v>
      </c>
      <c r="Z91" s="162" t="str">
        <f>IFERROR(_xll.qlRateHelperQuoteName(Y91,Trigger),"")</f>
        <v/>
      </c>
      <c r="AA91" s="162" t="str">
        <f>IFERROR(_xll.qlRateHelperRate(Y91,Trigger),"")</f>
        <v/>
      </c>
      <c r="AB91" s="162" t="str">
        <f>IF(ISERROR(_xll.qlSwapRateHelperSpread($Y91)),IF(ISERROR(_xll.qlFuturesRateHelperConvexityAdjustment($Y91)),"",_xll.qlFuturesRateHelperConvexityAdjustment($Y91)),_xll.qlSwapRateHelperSpread($Y91))</f>
        <v/>
      </c>
      <c r="AC91" s="162" t="str">
        <f>IFERROR(_xll.qlRateHelperEarliestDate(Y91,Trigger),"")</f>
        <v/>
      </c>
      <c r="AD91" s="162" t="str">
        <f>IFERROR(_xll.qlRateHelperPillarDate(Y91,Trigger),"")</f>
        <v/>
      </c>
      <c r="AE91" s="184" t="e">
        <v>#N/A</v>
      </c>
    </row>
    <row r="92" spans="1:31" x14ac:dyDescent="0.2">
      <c r="A92" s="62" t="str">
        <f>Quote!AF89</f>
        <v>SW</v>
      </c>
      <c r="B92" s="63" t="str">
        <f>Quote!AG89</f>
        <v>15Y</v>
      </c>
      <c r="C92" s="64" t="s">
        <v>6</v>
      </c>
      <c r="D92" s="64" t="s">
        <v>8</v>
      </c>
      <c r="E92" s="64" t="s">
        <v>7</v>
      </c>
      <c r="F92" s="64" t="s">
        <v>132</v>
      </c>
      <c r="G92" s="64" t="str">
        <f t="shared" si="14"/>
        <v>Euribor6MMX#0037</v>
      </c>
      <c r="H92" s="62" t="str">
        <f>IF(ISBLANK(Quote!AI89),"",Quote!AI89)</f>
        <v>EUR6MSW15Y=#0037</v>
      </c>
      <c r="I92" s="62" t="str">
        <f>_xll.qlCompositeQuote(Currency&amp;"6M"&amp;A92&amp;B92&amp;"_Shifted",H92,IF(J92=0,BumpValue,J92),"+",Permanent,Trigger,ObjectOverwrite)</f>
        <v>EUR6MSW15Y_Shifted#0035</v>
      </c>
      <c r="J92" s="122">
        <v>0</v>
      </c>
      <c r="K92" s="128">
        <v>0</v>
      </c>
      <c r="L92" s="67" t="str">
        <f>_xll.qlSwapRateHelper2(,IF(Sensitivity,I92,H92),,B92,Calendar,D92,E92,F92,G92,K92,C92,Discounting,PillarDate,,Permanent,Trigger,ObjectOverwrite)</f>
        <v>obj_00394#0029</v>
      </c>
      <c r="N92" s="10" t="str">
        <f t="shared" si="18"/>
        <v>SW</v>
      </c>
      <c r="O92" s="95" t="str">
        <f t="shared" si="19"/>
        <v>obj_00371#0029</v>
      </c>
      <c r="P92" s="146" t="str">
        <f>IFERROR(_xll.qlRateHelperQuoteName(O92,Trigger),"--")</f>
        <v>EUR6MSW19Y_Shifted</v>
      </c>
      <c r="Q92" s="99">
        <f>IFERROR(_xll.qlRateHelperQuoteValue($O92,Trigger),"--")</f>
        <v>1.2696807290000001E-2</v>
      </c>
      <c r="R92" s="141" t="b">
        <v>1</v>
      </c>
      <c r="S92" s="95">
        <v>20</v>
      </c>
      <c r="T92" s="95">
        <v>1</v>
      </c>
      <c r="U92" s="100">
        <f>IFERROR(_xll.qlRateHelperEarliestDate(O92,Trigger),"--")</f>
        <v>42758</v>
      </c>
      <c r="V92" s="100">
        <f>IFERROR(_xll.qlRateHelperPillarDate(O92,Trigger),"--")</f>
        <v>49697</v>
      </c>
      <c r="X92" s="162" t="str">
        <f t="shared" si="17"/>
        <v/>
      </c>
      <c r="Y92" s="162" t="e">
        <v>#N/A</v>
      </c>
      <c r="Z92" s="162" t="str">
        <f>IFERROR(_xll.qlRateHelperQuoteName(Y92,Trigger),"")</f>
        <v/>
      </c>
      <c r="AA92" s="162" t="str">
        <f>IFERROR(_xll.qlRateHelperRate(Y92,Trigger),"")</f>
        <v/>
      </c>
      <c r="AB92" s="162" t="str">
        <f>IF(ISERROR(_xll.qlSwapRateHelperSpread($Y92)),IF(ISERROR(_xll.qlFuturesRateHelperConvexityAdjustment($Y92)),"",_xll.qlFuturesRateHelperConvexityAdjustment($Y92)),_xll.qlSwapRateHelperSpread($Y92))</f>
        <v/>
      </c>
      <c r="AC92" s="162" t="str">
        <f>IFERROR(_xll.qlRateHelperEarliestDate(Y92,Trigger),"")</f>
        <v/>
      </c>
      <c r="AD92" s="162" t="str">
        <f>IFERROR(_xll.qlRateHelperPillarDate(Y92,Trigger),"")</f>
        <v/>
      </c>
      <c r="AE92" s="184" t="e">
        <v>#N/A</v>
      </c>
    </row>
    <row r="93" spans="1:31" x14ac:dyDescent="0.2">
      <c r="A93" s="62" t="str">
        <f>Quote!AF90</f>
        <v>SW</v>
      </c>
      <c r="B93" s="63" t="str">
        <f>Quote!AG90</f>
        <v>16Y</v>
      </c>
      <c r="C93" s="64" t="s">
        <v>6</v>
      </c>
      <c r="D93" s="64" t="s">
        <v>8</v>
      </c>
      <c r="E93" s="64" t="s">
        <v>7</v>
      </c>
      <c r="F93" s="64" t="s">
        <v>132</v>
      </c>
      <c r="G93" s="64" t="str">
        <f t="shared" si="14"/>
        <v>Euribor6MMX#0037</v>
      </c>
      <c r="H93" s="62" t="str">
        <f>IF(ISBLANK(Quote!AI90),"",Quote!AI90)</f>
        <v>EUR6MSW16Y=#0037</v>
      </c>
      <c r="I93" s="62" t="str">
        <f>_xll.qlCompositeQuote(Currency&amp;"6M"&amp;A93&amp;B93&amp;"_Shifted",H93,IF(J93=0,BumpValue,J93),"+",Permanent,Trigger,ObjectOverwrite)</f>
        <v>EUR6MSW16Y_Shifted#0035</v>
      </c>
      <c r="J93" s="122">
        <v>0</v>
      </c>
      <c r="K93" s="128">
        <v>0</v>
      </c>
      <c r="L93" s="67" t="str">
        <f>_xll.qlSwapRateHelper2(,IF(Sensitivity,I93,H93),,B93,Calendar,D93,E93,F93,G93,K93,C93,Discounting,PillarDate,,Permanent,Trigger,ObjectOverwrite)</f>
        <v>obj_0033e#0029</v>
      </c>
      <c r="N93" s="10" t="str">
        <f t="shared" si="18"/>
        <v>SW</v>
      </c>
      <c r="O93" s="95" t="str">
        <f t="shared" si="19"/>
        <v>obj_0032c#0029</v>
      </c>
      <c r="P93" s="146" t="str">
        <f>IFERROR(_xll.qlRateHelperQuoteName(O93,Trigger),"--")</f>
        <v>EUR6MSW20Y_Shifted</v>
      </c>
      <c r="Q93" s="99">
        <f>IFERROR(_xll.qlRateHelperQuoteValue($O93,Trigger),"--")</f>
        <v>1.291E-2</v>
      </c>
      <c r="R93" s="141" t="b">
        <v>1</v>
      </c>
      <c r="S93" s="95">
        <v>20</v>
      </c>
      <c r="T93" s="95">
        <v>1</v>
      </c>
      <c r="U93" s="100">
        <f>IFERROR(_xll.qlRateHelperEarliestDate(O93,Trigger),"--")</f>
        <v>42758</v>
      </c>
      <c r="V93" s="100">
        <f>IFERROR(_xll.qlRateHelperPillarDate(O93,Trigger),"--")</f>
        <v>50063</v>
      </c>
      <c r="X93" s="162" t="str">
        <f t="shared" si="17"/>
        <v/>
      </c>
      <c r="Y93" s="162" t="e">
        <v>#N/A</v>
      </c>
      <c r="Z93" s="162" t="str">
        <f>IFERROR(_xll.qlRateHelperQuoteName(Y93,Trigger),"")</f>
        <v/>
      </c>
      <c r="AA93" s="162" t="str">
        <f>IFERROR(_xll.qlRateHelperRate(Y93,Trigger),"")</f>
        <v/>
      </c>
      <c r="AB93" s="162" t="str">
        <f>IF(ISERROR(_xll.qlSwapRateHelperSpread($Y93)),IF(ISERROR(_xll.qlFuturesRateHelperConvexityAdjustment($Y93)),"",_xll.qlFuturesRateHelperConvexityAdjustment($Y93)),_xll.qlSwapRateHelperSpread($Y93))</f>
        <v/>
      </c>
      <c r="AC93" s="162" t="str">
        <f>IFERROR(_xll.qlRateHelperEarliestDate(Y93,Trigger),"")</f>
        <v/>
      </c>
      <c r="AD93" s="162" t="str">
        <f>IFERROR(_xll.qlRateHelperPillarDate(Y93,Trigger),"")</f>
        <v/>
      </c>
      <c r="AE93" s="184" t="e">
        <v>#N/A</v>
      </c>
    </row>
    <row r="94" spans="1:31" x14ac:dyDescent="0.2">
      <c r="A94" s="62" t="str">
        <f>Quote!AF91</f>
        <v>SW</v>
      </c>
      <c r="B94" s="63" t="str">
        <f>Quote!AG91</f>
        <v>17Y</v>
      </c>
      <c r="C94" s="64" t="s">
        <v>6</v>
      </c>
      <c r="D94" s="64" t="s">
        <v>8</v>
      </c>
      <c r="E94" s="64" t="s">
        <v>7</v>
      </c>
      <c r="F94" s="64" t="s">
        <v>132</v>
      </c>
      <c r="G94" s="64" t="str">
        <f t="shared" si="14"/>
        <v>Euribor6MMX#0037</v>
      </c>
      <c r="H94" s="62" t="str">
        <f>IF(ISBLANK(Quote!AI91),"",Quote!AI91)</f>
        <v>EUR6MSW17Y=#0037</v>
      </c>
      <c r="I94" s="62" t="str">
        <f>_xll.qlCompositeQuote(Currency&amp;"6M"&amp;A94&amp;B94&amp;"_Shifted",H94,IF(J94=0,BumpValue,J94),"+",Permanent,Trigger,ObjectOverwrite)</f>
        <v>EUR6MSW17Y_Shifted#0033</v>
      </c>
      <c r="J94" s="122">
        <v>0</v>
      </c>
      <c r="K94" s="128">
        <v>0</v>
      </c>
      <c r="L94" s="67" t="str">
        <f>_xll.qlSwapRateHelper2(,IF(Sensitivity,I94,H94),,B94,Calendar,D94,E94,F94,G94,K94,C94,Discounting,PillarDate,,Permanent,Trigger,ObjectOverwrite)</f>
        <v>obj_00354#0029</v>
      </c>
      <c r="N94" s="10" t="str">
        <f t="shared" si="18"/>
        <v>SW</v>
      </c>
      <c r="O94" s="95" t="str">
        <f t="shared" si="19"/>
        <v>obj_00339#0029</v>
      </c>
      <c r="P94" s="146" t="str">
        <f>IFERROR(_xll.qlRateHelperQuoteName(O94,Trigger),"--")</f>
        <v>EUR6MSW21Y_Shifted</v>
      </c>
      <c r="Q94" s="99">
        <f>IFERROR(_xll.qlRateHelperQuoteValue($O94,Trigger),"--")</f>
        <v>1.3082643710000001E-2</v>
      </c>
      <c r="R94" s="141" t="b">
        <v>1</v>
      </c>
      <c r="S94" s="95">
        <v>20</v>
      </c>
      <c r="T94" s="95">
        <v>1</v>
      </c>
      <c r="U94" s="100">
        <f>IFERROR(_xll.qlRateHelperEarliestDate(O94,Trigger),"--")</f>
        <v>42758</v>
      </c>
      <c r="V94" s="100">
        <f>IFERROR(_xll.qlRateHelperPillarDate(O94,Trigger),"--")</f>
        <v>50430</v>
      </c>
      <c r="X94" s="162" t="str">
        <f t="shared" si="17"/>
        <v/>
      </c>
      <c r="Y94" s="162" t="e">
        <v>#N/A</v>
      </c>
      <c r="Z94" s="162" t="str">
        <f>IFERROR(_xll.qlRateHelperQuoteName(Y94,Trigger),"")</f>
        <v/>
      </c>
      <c r="AA94" s="162" t="str">
        <f>IFERROR(_xll.qlRateHelperRate(Y94,Trigger),"")</f>
        <v/>
      </c>
      <c r="AB94" s="162" t="str">
        <f>IF(ISERROR(_xll.qlSwapRateHelperSpread($Y94)),IF(ISERROR(_xll.qlFuturesRateHelperConvexityAdjustment($Y94)),"",_xll.qlFuturesRateHelperConvexityAdjustment($Y94)),_xll.qlSwapRateHelperSpread($Y94))</f>
        <v/>
      </c>
      <c r="AC94" s="162" t="str">
        <f>IFERROR(_xll.qlRateHelperEarliestDate(Y94,Trigger),"")</f>
        <v/>
      </c>
      <c r="AD94" s="162" t="str">
        <f>IFERROR(_xll.qlRateHelperPillarDate(Y94,Trigger),"")</f>
        <v/>
      </c>
      <c r="AE94" s="184" t="e">
        <v>#N/A</v>
      </c>
    </row>
    <row r="95" spans="1:31" x14ac:dyDescent="0.2">
      <c r="A95" s="62" t="str">
        <f>Quote!AF92</f>
        <v>SW</v>
      </c>
      <c r="B95" s="63" t="str">
        <f>Quote!AG92</f>
        <v>18Y</v>
      </c>
      <c r="C95" s="64" t="s">
        <v>6</v>
      </c>
      <c r="D95" s="64" t="s">
        <v>8</v>
      </c>
      <c r="E95" s="64" t="s">
        <v>7</v>
      </c>
      <c r="F95" s="64" t="s">
        <v>132</v>
      </c>
      <c r="G95" s="64" t="str">
        <f t="shared" si="14"/>
        <v>Euribor6MMX#0037</v>
      </c>
      <c r="H95" s="62" t="str">
        <f>IF(ISBLANK(Quote!AI92),"",Quote!AI92)</f>
        <v>EUR6MSW18Y=#0037</v>
      </c>
      <c r="I95" s="62" t="str">
        <f>_xll.qlCompositeQuote(Currency&amp;"6M"&amp;A95&amp;B95&amp;"_Shifted",H95,IF(J95=0,BumpValue,J95),"+",Permanent,Trigger,ObjectOverwrite)</f>
        <v>EUR6MSW18Y_Shifted#0033</v>
      </c>
      <c r="J95" s="122">
        <v>0</v>
      </c>
      <c r="K95" s="128">
        <v>0</v>
      </c>
      <c r="L95" s="67" t="str">
        <f>_xll.qlSwapRateHelper2(,IF(Sensitivity,I95,H95),,B95,Calendar,D95,E95,F95,G95,K95,C95,Discounting,PillarDate,,Permanent,Trigger,ObjectOverwrite)</f>
        <v>obj_0036d#0029</v>
      </c>
      <c r="N95" s="10" t="str">
        <f t="shared" si="18"/>
        <v>SW</v>
      </c>
      <c r="O95" s="95" t="str">
        <f t="shared" si="19"/>
        <v>obj_0032b#0029</v>
      </c>
      <c r="P95" s="146" t="str">
        <f>IFERROR(_xll.qlRateHelperQuoteName(O95,Trigger),"--")</f>
        <v>EUR6MSW22Y_Shifted</v>
      </c>
      <c r="Q95" s="99">
        <f>IFERROR(_xll.qlRateHelperQuoteValue($O95,Trigger),"--")</f>
        <v>1.3221691840000001E-2</v>
      </c>
      <c r="R95" s="141" t="b">
        <v>1</v>
      </c>
      <c r="S95" s="95">
        <v>20</v>
      </c>
      <c r="T95" s="95">
        <v>1</v>
      </c>
      <c r="U95" s="100">
        <f>IFERROR(_xll.qlRateHelperEarliestDate(O95,Trigger),"--")</f>
        <v>42758</v>
      </c>
      <c r="V95" s="100">
        <f>IFERROR(_xll.qlRateHelperPillarDate(O95,Trigger),"--")</f>
        <v>50794</v>
      </c>
      <c r="X95" s="162" t="str">
        <f t="shared" si="17"/>
        <v/>
      </c>
      <c r="Y95" s="162" t="e">
        <v>#N/A</v>
      </c>
      <c r="Z95" s="162" t="str">
        <f>IFERROR(_xll.qlRateHelperQuoteName(Y95,Trigger),"")</f>
        <v/>
      </c>
      <c r="AA95" s="162" t="str">
        <f>IFERROR(_xll.qlRateHelperRate(Y95,Trigger),"")</f>
        <v/>
      </c>
      <c r="AB95" s="162" t="str">
        <f>IF(ISERROR(_xll.qlSwapRateHelperSpread($Y95)),IF(ISERROR(_xll.qlFuturesRateHelperConvexityAdjustment($Y95)),"",_xll.qlFuturesRateHelperConvexityAdjustment($Y95)),_xll.qlSwapRateHelperSpread($Y95))</f>
        <v/>
      </c>
      <c r="AC95" s="162" t="str">
        <f>IFERROR(_xll.qlRateHelperEarliestDate(Y95,Trigger),"")</f>
        <v/>
      </c>
      <c r="AD95" s="162" t="str">
        <f>IFERROR(_xll.qlRateHelperPillarDate(Y95,Trigger),"")</f>
        <v/>
      </c>
      <c r="AE95" s="184" t="e">
        <v>#N/A</v>
      </c>
    </row>
    <row r="96" spans="1:31" x14ac:dyDescent="0.2">
      <c r="A96" s="62" t="str">
        <f>Quote!AF93</f>
        <v>SW</v>
      </c>
      <c r="B96" s="63" t="str">
        <f>Quote!AG93</f>
        <v>19Y</v>
      </c>
      <c r="C96" s="64" t="s">
        <v>6</v>
      </c>
      <c r="D96" s="64" t="s">
        <v>8</v>
      </c>
      <c r="E96" s="64" t="s">
        <v>7</v>
      </c>
      <c r="F96" s="64" t="s">
        <v>132</v>
      </c>
      <c r="G96" s="64" t="str">
        <f t="shared" si="14"/>
        <v>Euribor6MMX#0037</v>
      </c>
      <c r="H96" s="62" t="str">
        <f>IF(ISBLANK(Quote!AI93),"",Quote!AI93)</f>
        <v>EUR6MSW19Y=#0037</v>
      </c>
      <c r="I96" s="62" t="str">
        <f>_xll.qlCompositeQuote(Currency&amp;"6M"&amp;A96&amp;B96&amp;"_Shifted",H96,IF(J96=0,BumpValue,J96),"+",Permanent,Trigger,ObjectOverwrite)</f>
        <v>EUR6MSW19Y_Shifted#0033</v>
      </c>
      <c r="J96" s="122">
        <v>0</v>
      </c>
      <c r="K96" s="128">
        <v>0</v>
      </c>
      <c r="L96" s="67" t="str">
        <f>_xll.qlSwapRateHelper2(,IF(Sensitivity,I96,H96),,B96,Calendar,D96,E96,F96,G96,K96,C96,Discounting,PillarDate,,Permanent,Trigger,ObjectOverwrite)</f>
        <v>obj_00371#0029</v>
      </c>
      <c r="N96" s="10" t="str">
        <f t="shared" si="18"/>
        <v>SW</v>
      </c>
      <c r="O96" s="95" t="str">
        <f t="shared" si="19"/>
        <v>obj_003a8#0029</v>
      </c>
      <c r="P96" s="146" t="str">
        <f>IFERROR(_xll.qlRateHelperQuoteName(O96,Trigger),"--")</f>
        <v>EUR6MSW23Y_Shifted</v>
      </c>
      <c r="Q96" s="99">
        <f>IFERROR(_xll.qlRateHelperQuoteValue($O96,Trigger),"--")</f>
        <v>1.3334921290000001E-2</v>
      </c>
      <c r="R96" s="141" t="b">
        <v>1</v>
      </c>
      <c r="S96" s="95">
        <v>20</v>
      </c>
      <c r="T96" s="95">
        <v>1</v>
      </c>
      <c r="U96" s="100">
        <f>IFERROR(_xll.qlRateHelperEarliestDate(O96,Trigger),"--")</f>
        <v>42758</v>
      </c>
      <c r="V96" s="100">
        <f>IFERROR(_xll.qlRateHelperPillarDate(O96,Trigger),"--")</f>
        <v>51158</v>
      </c>
      <c r="X96" s="162" t="str">
        <f t="shared" si="17"/>
        <v/>
      </c>
      <c r="Y96" s="162" t="e">
        <v>#N/A</v>
      </c>
      <c r="Z96" s="162" t="str">
        <f>IFERROR(_xll.qlRateHelperQuoteName(Y96,Trigger),"")</f>
        <v/>
      </c>
      <c r="AA96" s="162" t="str">
        <f>IFERROR(_xll.qlRateHelperRate(Y96,Trigger),"")</f>
        <v/>
      </c>
      <c r="AB96" s="162" t="str">
        <f>IF(ISERROR(_xll.qlSwapRateHelperSpread($Y96)),IF(ISERROR(_xll.qlFuturesRateHelperConvexityAdjustment($Y96)),"",_xll.qlFuturesRateHelperConvexityAdjustment($Y96)),_xll.qlSwapRateHelperSpread($Y96))</f>
        <v/>
      </c>
      <c r="AC96" s="162" t="str">
        <f>IFERROR(_xll.qlRateHelperEarliestDate(Y96,Trigger),"")</f>
        <v/>
      </c>
      <c r="AD96" s="162" t="str">
        <f>IFERROR(_xll.qlRateHelperPillarDate(Y96,Trigger),"")</f>
        <v/>
      </c>
      <c r="AE96" s="184" t="e">
        <v>#N/A</v>
      </c>
    </row>
    <row r="97" spans="1:31" x14ac:dyDescent="0.2">
      <c r="A97" s="62" t="str">
        <f>Quote!AF94</f>
        <v>SW</v>
      </c>
      <c r="B97" s="63" t="str">
        <f>Quote!AG94</f>
        <v>20Y</v>
      </c>
      <c r="C97" s="64" t="s">
        <v>6</v>
      </c>
      <c r="D97" s="64" t="s">
        <v>8</v>
      </c>
      <c r="E97" s="64" t="s">
        <v>7</v>
      </c>
      <c r="F97" s="64" t="s">
        <v>132</v>
      </c>
      <c r="G97" s="64" t="str">
        <f t="shared" si="14"/>
        <v>Euribor6MMX#0037</v>
      </c>
      <c r="H97" s="62" t="str">
        <f>IF(ISBLANK(Quote!AI94),"",Quote!AI94)</f>
        <v>EUR6MSW20Y=#0037</v>
      </c>
      <c r="I97" s="62" t="str">
        <f>_xll.qlCompositeQuote(Currency&amp;"6M"&amp;A97&amp;B97&amp;"_Shifted",H97,IF(J97=0,BumpValue,J97),"+",Permanent,Trigger,ObjectOverwrite)</f>
        <v>EUR6MSW20Y_Shifted#0035</v>
      </c>
      <c r="J97" s="122">
        <v>0</v>
      </c>
      <c r="K97" s="128">
        <v>0</v>
      </c>
      <c r="L97" s="67" t="str">
        <f>_xll.qlSwapRateHelper2(,IF(Sensitivity,I97,H97),,B97,Calendar,D97,E97,F97,G97,K97,C97,Discounting,PillarDate,,Permanent,Trigger,ObjectOverwrite)</f>
        <v>obj_0032c#0029</v>
      </c>
      <c r="N97" s="10" t="str">
        <f t="shared" si="18"/>
        <v>SW</v>
      </c>
      <c r="O97" s="95" t="str">
        <f t="shared" si="19"/>
        <v>obj_00375#0029</v>
      </c>
      <c r="P97" s="146" t="str">
        <f>IFERROR(_xll.qlRateHelperQuoteName(O97,Trigger),"--")</f>
        <v>EUR6MSW24Y_Shifted</v>
      </c>
      <c r="Q97" s="99">
        <f>IFERROR(_xll.qlRateHelperQuoteValue($O97,Trigger),"--")</f>
        <v>1.3430159820000001E-2</v>
      </c>
      <c r="R97" s="141" t="b">
        <v>1</v>
      </c>
      <c r="S97" s="95">
        <v>20</v>
      </c>
      <c r="T97" s="95">
        <v>1</v>
      </c>
      <c r="U97" s="100">
        <f>IFERROR(_xll.qlRateHelperEarliestDate(O97,Trigger),"--")</f>
        <v>42758</v>
      </c>
      <c r="V97" s="100">
        <f>IFERROR(_xll.qlRateHelperPillarDate(O97,Trigger),"--")</f>
        <v>51524</v>
      </c>
      <c r="X97" s="162" t="str">
        <f t="shared" si="17"/>
        <v/>
      </c>
      <c r="Y97" s="162" t="e">
        <v>#N/A</v>
      </c>
      <c r="Z97" s="162" t="str">
        <f>IFERROR(_xll.qlRateHelperQuoteName(Y97,Trigger),"")</f>
        <v/>
      </c>
      <c r="AA97" s="162" t="str">
        <f>IFERROR(_xll.qlRateHelperRate(Y97,Trigger),"")</f>
        <v/>
      </c>
      <c r="AB97" s="162" t="str">
        <f>IF(ISERROR(_xll.qlSwapRateHelperSpread($Y97)),IF(ISERROR(_xll.qlFuturesRateHelperConvexityAdjustment($Y97)),"",_xll.qlFuturesRateHelperConvexityAdjustment($Y97)),_xll.qlSwapRateHelperSpread($Y97))</f>
        <v/>
      </c>
      <c r="AC97" s="162" t="str">
        <f>IFERROR(_xll.qlRateHelperEarliestDate(Y97,Trigger),"")</f>
        <v/>
      </c>
      <c r="AD97" s="162" t="str">
        <f>IFERROR(_xll.qlRateHelperPillarDate(Y97,Trigger),"")</f>
        <v/>
      </c>
      <c r="AE97" s="184" t="e">
        <v>#N/A</v>
      </c>
    </row>
    <row r="98" spans="1:31" x14ac:dyDescent="0.2">
      <c r="A98" s="62" t="str">
        <f>Quote!AF95</f>
        <v>SW</v>
      </c>
      <c r="B98" s="63" t="str">
        <f>Quote!AG95</f>
        <v>21Y</v>
      </c>
      <c r="C98" s="64" t="s">
        <v>6</v>
      </c>
      <c r="D98" s="64" t="s">
        <v>8</v>
      </c>
      <c r="E98" s="64" t="s">
        <v>7</v>
      </c>
      <c r="F98" s="64" t="s">
        <v>132</v>
      </c>
      <c r="G98" s="64" t="str">
        <f t="shared" si="14"/>
        <v>Euribor6MMX#0037</v>
      </c>
      <c r="H98" s="62" t="str">
        <f>IF(ISBLANK(Quote!AI95),"",Quote!AI95)</f>
        <v>EUR6MSW21Y=#0037</v>
      </c>
      <c r="I98" s="62" t="str">
        <f>_xll.qlCompositeQuote(Currency&amp;"6M"&amp;A98&amp;B98&amp;"_Shifted",H98,IF(J98=0,BumpValue,J98),"+",Permanent,Trigger,ObjectOverwrite)</f>
        <v>EUR6MSW21Y_Shifted#0034</v>
      </c>
      <c r="J98" s="122">
        <v>0</v>
      </c>
      <c r="K98" s="128">
        <v>0</v>
      </c>
      <c r="L98" s="67" t="str">
        <f>_xll.qlSwapRateHelper2(,IF(Sensitivity,I98,H98),,B98,Calendar,D98,E98,F98,G98,K98,C98,Discounting,PillarDate,,Permanent,Trigger,ObjectOverwrite)</f>
        <v>obj_00339#0029</v>
      </c>
      <c r="N98" s="10" t="str">
        <f t="shared" si="18"/>
        <v>SW</v>
      </c>
      <c r="O98" s="95" t="str">
        <f t="shared" si="19"/>
        <v>obj_0034a#0029</v>
      </c>
      <c r="P98" s="146" t="str">
        <f>IFERROR(_xll.qlRateHelperQuoteName(O98,Trigger),"--")</f>
        <v>EUR6MSW25Y_Shifted</v>
      </c>
      <c r="Q98" s="99">
        <f>IFERROR(_xll.qlRateHelperQuoteValue($O98,Trigger),"--")</f>
        <v>1.3509999999999999E-2</v>
      </c>
      <c r="R98" s="141" t="b">
        <v>1</v>
      </c>
      <c r="S98" s="95">
        <v>20</v>
      </c>
      <c r="T98" s="95">
        <v>1</v>
      </c>
      <c r="U98" s="100">
        <f>IFERROR(_xll.qlRateHelperEarliestDate(O98,Trigger),"--")</f>
        <v>42758</v>
      </c>
      <c r="V98" s="100">
        <f>IFERROR(_xll.qlRateHelperPillarDate(O98,Trigger),"--")</f>
        <v>51889</v>
      </c>
      <c r="X98" s="162" t="str">
        <f t="shared" si="17"/>
        <v/>
      </c>
      <c r="Y98" s="162" t="e">
        <v>#N/A</v>
      </c>
      <c r="Z98" s="162" t="str">
        <f>IFERROR(_xll.qlRateHelperQuoteName(Y98,Trigger),"")</f>
        <v/>
      </c>
      <c r="AA98" s="162" t="str">
        <f>IFERROR(_xll.qlRateHelperRate(Y98,Trigger),"")</f>
        <v/>
      </c>
      <c r="AB98" s="162" t="str">
        <f>IF(ISERROR(_xll.qlSwapRateHelperSpread($Y98)),IF(ISERROR(_xll.qlFuturesRateHelperConvexityAdjustment($Y98)),"",_xll.qlFuturesRateHelperConvexityAdjustment($Y98)),_xll.qlSwapRateHelperSpread($Y98))</f>
        <v/>
      </c>
      <c r="AC98" s="162" t="str">
        <f>IFERROR(_xll.qlRateHelperEarliestDate(Y98,Trigger),"")</f>
        <v/>
      </c>
      <c r="AD98" s="162" t="str">
        <f>IFERROR(_xll.qlRateHelperPillarDate(Y98,Trigger),"")</f>
        <v/>
      </c>
      <c r="AE98" s="184" t="e">
        <v>#N/A</v>
      </c>
    </row>
    <row r="99" spans="1:31" x14ac:dyDescent="0.2">
      <c r="A99" s="62" t="str">
        <f>Quote!AF96</f>
        <v>SW</v>
      </c>
      <c r="B99" s="63" t="str">
        <f>Quote!AG96</f>
        <v>22Y</v>
      </c>
      <c r="C99" s="64" t="s">
        <v>6</v>
      </c>
      <c r="D99" s="64" t="s">
        <v>8</v>
      </c>
      <c r="E99" s="64" t="s">
        <v>7</v>
      </c>
      <c r="F99" s="64" t="s">
        <v>132</v>
      </c>
      <c r="G99" s="64" t="str">
        <f t="shared" si="14"/>
        <v>Euribor6MMX#0037</v>
      </c>
      <c r="H99" s="62" t="str">
        <f>IF(ISBLANK(Quote!AI96),"",Quote!AI96)</f>
        <v>EUR6MSW22Y=#0037</v>
      </c>
      <c r="I99" s="62" t="str">
        <f>_xll.qlCompositeQuote(Currency&amp;"6M"&amp;A99&amp;B99&amp;"_Shifted",H99,IF(J99=0,BumpValue,J99),"+",Permanent,Trigger,ObjectOverwrite)</f>
        <v>EUR6MSW22Y_Shifted#0033</v>
      </c>
      <c r="J99" s="122">
        <v>0</v>
      </c>
      <c r="K99" s="128">
        <v>0</v>
      </c>
      <c r="L99" s="67" t="str">
        <f>_xll.qlSwapRateHelper2(,IF(Sensitivity,I99,H99),,B99,Calendar,D99,E99,F99,G99,K99,C99,Discounting,PillarDate,,Permanent,Trigger,ObjectOverwrite)</f>
        <v>obj_0032b#0029</v>
      </c>
      <c r="N99" s="10" t="str">
        <f t="shared" si="18"/>
        <v>SW</v>
      </c>
      <c r="O99" s="95" t="str">
        <f t="shared" si="19"/>
        <v>obj_003a4#0029</v>
      </c>
      <c r="P99" s="146" t="str">
        <f>IFERROR(_xll.qlRateHelperQuoteName(O99,Trigger),"--")</f>
        <v>EUR6MSW26Y_Shifted</v>
      </c>
      <c r="Q99" s="99">
        <f>IFERROR(_xll.qlRateHelperQuoteValue($O99,Trigger),"--")</f>
        <v>1.358097762E-2</v>
      </c>
      <c r="R99" s="141" t="b">
        <v>1</v>
      </c>
      <c r="S99" s="95">
        <v>20</v>
      </c>
      <c r="T99" s="95">
        <v>1</v>
      </c>
      <c r="U99" s="100">
        <f>IFERROR(_xll.qlRateHelperEarliestDate(O99,Trigger),"--")</f>
        <v>42758</v>
      </c>
      <c r="V99" s="100">
        <f>IFERROR(_xll.qlRateHelperPillarDate(O99,Trigger),"--")</f>
        <v>52254</v>
      </c>
      <c r="X99" s="162" t="str">
        <f t="shared" si="17"/>
        <v/>
      </c>
      <c r="Y99" s="162" t="e">
        <v>#N/A</v>
      </c>
      <c r="Z99" s="162" t="str">
        <f>IFERROR(_xll.qlRateHelperQuoteName(Y99,Trigger),"")</f>
        <v/>
      </c>
      <c r="AA99" s="162" t="str">
        <f>IFERROR(_xll.qlRateHelperRate(Y99,Trigger),"")</f>
        <v/>
      </c>
      <c r="AB99" s="162" t="str">
        <f>IF(ISERROR(_xll.qlSwapRateHelperSpread($Y99)),IF(ISERROR(_xll.qlFuturesRateHelperConvexityAdjustment($Y99)),"",_xll.qlFuturesRateHelperConvexityAdjustment($Y99)),_xll.qlSwapRateHelperSpread($Y99))</f>
        <v/>
      </c>
      <c r="AC99" s="162" t="str">
        <f>IFERROR(_xll.qlRateHelperEarliestDate(Y99,Trigger),"")</f>
        <v/>
      </c>
      <c r="AD99" s="162" t="str">
        <f>IFERROR(_xll.qlRateHelperPillarDate(Y99,Trigger),"")</f>
        <v/>
      </c>
      <c r="AE99" s="184" t="e">
        <v>#N/A</v>
      </c>
    </row>
    <row r="100" spans="1:31" x14ac:dyDescent="0.2">
      <c r="A100" s="62" t="str">
        <f>Quote!AF97</f>
        <v>SW</v>
      </c>
      <c r="B100" s="63" t="str">
        <f>Quote!AG97</f>
        <v>23Y</v>
      </c>
      <c r="C100" s="64" t="s">
        <v>6</v>
      </c>
      <c r="D100" s="64" t="s">
        <v>8</v>
      </c>
      <c r="E100" s="64" t="s">
        <v>7</v>
      </c>
      <c r="F100" s="64" t="s">
        <v>132</v>
      </c>
      <c r="G100" s="64" t="str">
        <f t="shared" si="14"/>
        <v>Euribor6MMX#0037</v>
      </c>
      <c r="H100" s="62" t="str">
        <f>IF(ISBLANK(Quote!AI97),"",Quote!AI97)</f>
        <v>EUR6MSW23Y=#0037</v>
      </c>
      <c r="I100" s="62" t="str">
        <f>_xll.qlCompositeQuote(Currency&amp;"6M"&amp;A100&amp;B100&amp;"_Shifted",H100,IF(J100=0,BumpValue,J100),"+",Permanent,Trigger,ObjectOverwrite)</f>
        <v>EUR6MSW23Y_Shifted#0033</v>
      </c>
      <c r="J100" s="122">
        <v>0</v>
      </c>
      <c r="K100" s="128">
        <v>0</v>
      </c>
      <c r="L100" s="67" t="str">
        <f>_xll.qlSwapRateHelper2(,IF(Sensitivity,I100,H100),,B100,Calendar,D100,E100,F100,G100,K100,C100,Discounting,PillarDate,,Permanent,Trigger,ObjectOverwrite)</f>
        <v>obj_003a8#0029</v>
      </c>
      <c r="N100" s="10" t="str">
        <f t="shared" si="18"/>
        <v>SW</v>
      </c>
      <c r="O100" s="95" t="str">
        <f t="shared" si="19"/>
        <v>obj_00363#0029</v>
      </c>
      <c r="P100" s="146" t="str">
        <f>IFERROR(_xll.qlRateHelperQuoteName(O100,Trigger),"--")</f>
        <v>EUR6MSW27Y_Shifted</v>
      </c>
      <c r="Q100" s="99">
        <f>IFERROR(_xll.qlRateHelperQuoteValue($O100,Trigger),"--")</f>
        <v>1.3644513850000001E-2</v>
      </c>
      <c r="R100" s="141" t="b">
        <v>1</v>
      </c>
      <c r="S100" s="95">
        <v>20</v>
      </c>
      <c r="T100" s="95">
        <v>1</v>
      </c>
      <c r="U100" s="100">
        <f>IFERROR(_xll.qlRateHelperEarliestDate(O100,Trigger),"--")</f>
        <v>42758</v>
      </c>
      <c r="V100" s="100">
        <f>IFERROR(_xll.qlRateHelperPillarDate(O100,Trigger),"--")</f>
        <v>52621</v>
      </c>
      <c r="X100" s="162" t="str">
        <f t="shared" si="17"/>
        <v/>
      </c>
      <c r="Y100" s="162" t="e">
        <v>#N/A</v>
      </c>
      <c r="Z100" s="162" t="str">
        <f>IFERROR(_xll.qlRateHelperQuoteName(Y100,Trigger),"")</f>
        <v/>
      </c>
      <c r="AA100" s="162" t="str">
        <f>IFERROR(_xll.qlRateHelperRate(Y100,Trigger),"")</f>
        <v/>
      </c>
      <c r="AB100" s="162" t="str">
        <f>IF(ISERROR(_xll.qlSwapRateHelperSpread($Y100)),IF(ISERROR(_xll.qlFuturesRateHelperConvexityAdjustment($Y100)),"",_xll.qlFuturesRateHelperConvexityAdjustment($Y100)),_xll.qlSwapRateHelperSpread($Y100))</f>
        <v/>
      </c>
      <c r="AC100" s="162" t="str">
        <f>IFERROR(_xll.qlRateHelperEarliestDate(Y100,Trigger),"")</f>
        <v/>
      </c>
      <c r="AD100" s="162" t="str">
        <f>IFERROR(_xll.qlRateHelperPillarDate(Y100,Trigger),"")</f>
        <v/>
      </c>
      <c r="AE100" s="184" t="e">
        <v>#N/A</v>
      </c>
    </row>
    <row r="101" spans="1:31" x14ac:dyDescent="0.2">
      <c r="A101" s="62" t="str">
        <f>Quote!AF98</f>
        <v>SW</v>
      </c>
      <c r="B101" s="63" t="str">
        <f>Quote!AG98</f>
        <v>24Y</v>
      </c>
      <c r="C101" s="64" t="s">
        <v>6</v>
      </c>
      <c r="D101" s="64" t="s">
        <v>8</v>
      </c>
      <c r="E101" s="64" t="s">
        <v>7</v>
      </c>
      <c r="F101" s="64" t="s">
        <v>132</v>
      </c>
      <c r="G101" s="64" t="str">
        <f t="shared" si="14"/>
        <v>Euribor6MMX#0037</v>
      </c>
      <c r="H101" s="62" t="str">
        <f>IF(ISBLANK(Quote!AI98),"",Quote!AI98)</f>
        <v>EUR6MSW24Y=#0037</v>
      </c>
      <c r="I101" s="62" t="str">
        <f>_xll.qlCompositeQuote(Currency&amp;"6M"&amp;A101&amp;B101&amp;"_Shifted",H101,IF(J101=0,BumpValue,J101),"+",Permanent,Trigger,ObjectOverwrite)</f>
        <v>EUR6MSW24Y_Shifted#0033</v>
      </c>
      <c r="J101" s="122">
        <v>0</v>
      </c>
      <c r="K101" s="128">
        <v>0</v>
      </c>
      <c r="L101" s="67" t="str">
        <f>_xll.qlSwapRateHelper2(,IF(Sensitivity,I101,H101),,B101,Calendar,D101,E101,F101,G101,K101,C101,Discounting,PillarDate,,Permanent,Trigger,ObjectOverwrite)</f>
        <v>obj_00375#0029</v>
      </c>
      <c r="N101" s="10" t="str">
        <f t="shared" si="18"/>
        <v>SW</v>
      </c>
      <c r="O101" s="95" t="str">
        <f t="shared" si="19"/>
        <v>obj_00393#0029</v>
      </c>
      <c r="P101" s="146" t="str">
        <f>IFERROR(_xll.qlRateHelperQuoteName(O101,Trigger),"--")</f>
        <v>EUR6MSW28Y_Shifted</v>
      </c>
      <c r="Q101" s="99">
        <f>IFERROR(_xll.qlRateHelperQuoteValue($O101,Trigger),"--")</f>
        <v>1.3701049579999999E-2</v>
      </c>
      <c r="R101" s="141" t="b">
        <v>1</v>
      </c>
      <c r="S101" s="95">
        <v>20</v>
      </c>
      <c r="T101" s="95">
        <v>1</v>
      </c>
      <c r="U101" s="100">
        <f>IFERROR(_xll.qlRateHelperEarliestDate(O101,Trigger),"--")</f>
        <v>42758</v>
      </c>
      <c r="V101" s="100">
        <f>IFERROR(_xll.qlRateHelperPillarDate(O101,Trigger),"--")</f>
        <v>52985</v>
      </c>
      <c r="X101" s="162" t="str">
        <f t="shared" si="17"/>
        <v/>
      </c>
      <c r="Y101" s="162" t="e">
        <v>#N/A</v>
      </c>
      <c r="Z101" s="162" t="str">
        <f>IFERROR(_xll.qlRateHelperQuoteName(Y101,Trigger),"")</f>
        <v/>
      </c>
      <c r="AA101" s="162" t="str">
        <f>IFERROR(_xll.qlRateHelperRate(Y101,Trigger),"")</f>
        <v/>
      </c>
      <c r="AB101" s="162" t="str">
        <f>IF(ISERROR(_xll.qlSwapRateHelperSpread($Y101)),IF(ISERROR(_xll.qlFuturesRateHelperConvexityAdjustment($Y101)),"",_xll.qlFuturesRateHelperConvexityAdjustment($Y101)),_xll.qlSwapRateHelperSpread($Y101))</f>
        <v/>
      </c>
      <c r="AC101" s="162" t="str">
        <f>IFERROR(_xll.qlRateHelperEarliestDate(Y101,Trigger),"")</f>
        <v/>
      </c>
      <c r="AD101" s="162" t="str">
        <f>IFERROR(_xll.qlRateHelperPillarDate(Y101,Trigger),"")</f>
        <v/>
      </c>
      <c r="AE101" s="184" t="e">
        <v>#N/A</v>
      </c>
    </row>
    <row r="102" spans="1:31" x14ac:dyDescent="0.2">
      <c r="A102" s="62" t="str">
        <f>Quote!AF99</f>
        <v>SW</v>
      </c>
      <c r="B102" s="63" t="str">
        <f>Quote!AG99</f>
        <v>25Y</v>
      </c>
      <c r="C102" s="64" t="s">
        <v>6</v>
      </c>
      <c r="D102" s="64" t="s">
        <v>8</v>
      </c>
      <c r="E102" s="64" t="s">
        <v>7</v>
      </c>
      <c r="F102" s="64" t="s">
        <v>132</v>
      </c>
      <c r="G102" s="64" t="str">
        <f t="shared" si="14"/>
        <v>Euribor6MMX#0037</v>
      </c>
      <c r="H102" s="62" t="str">
        <f>IF(ISBLANK(Quote!AI99),"",Quote!AI99)</f>
        <v>EUR6MSW25Y=#0037</v>
      </c>
      <c r="I102" s="62" t="str">
        <f>_xll.qlCompositeQuote(Currency&amp;"6M"&amp;A102&amp;B102&amp;"_Shifted",H102,IF(J102=0,BumpValue,J102),"+",Permanent,Trigger,ObjectOverwrite)</f>
        <v>EUR6MSW25Y_Shifted#0035</v>
      </c>
      <c r="J102" s="122">
        <v>0</v>
      </c>
      <c r="K102" s="128">
        <v>0</v>
      </c>
      <c r="L102" s="67" t="str">
        <f>_xll.qlSwapRateHelper2(,IF(Sensitivity,I102,H102),,B102,Calendar,D102,E102,F102,G102,K102,C102,Discounting,PillarDate,,Permanent,Trigger,ObjectOverwrite)</f>
        <v>obj_0034a#0029</v>
      </c>
      <c r="N102" s="10" t="str">
        <f t="shared" si="18"/>
        <v>SW</v>
      </c>
      <c r="O102" s="95" t="str">
        <f t="shared" si="19"/>
        <v>obj_0033f#0029</v>
      </c>
      <c r="P102" s="146" t="str">
        <f>IFERROR(_xll.qlRateHelperQuoteName(O102,Trigger),"--")</f>
        <v>EUR6MSW29Y_Shifted</v>
      </c>
      <c r="Q102" s="99">
        <f>IFERROR(_xll.qlRateHelperQuoteValue($O102,Trigger),"--")</f>
        <v>1.3749179570000001E-2</v>
      </c>
      <c r="R102" s="141" t="b">
        <v>1</v>
      </c>
      <c r="S102" s="95">
        <v>20</v>
      </c>
      <c r="T102" s="95">
        <v>1</v>
      </c>
      <c r="U102" s="100">
        <f>IFERROR(_xll.qlRateHelperEarliestDate(O102,Trigger),"--")</f>
        <v>42758</v>
      </c>
      <c r="V102" s="100">
        <f>IFERROR(_xll.qlRateHelperPillarDate(O102,Trigger),"--")</f>
        <v>53350</v>
      </c>
      <c r="X102" s="162" t="str">
        <f t="shared" si="17"/>
        <v/>
      </c>
      <c r="Y102" s="162" t="e">
        <v>#N/A</v>
      </c>
      <c r="Z102" s="162" t="str">
        <f>IFERROR(_xll.qlRateHelperQuoteName(Y102,Trigger),"")</f>
        <v/>
      </c>
      <c r="AA102" s="162" t="str">
        <f>IFERROR(_xll.qlRateHelperRate(Y102,Trigger),"")</f>
        <v/>
      </c>
      <c r="AB102" s="162" t="str">
        <f>IF(ISERROR(_xll.qlSwapRateHelperSpread($Y102)),IF(ISERROR(_xll.qlFuturesRateHelperConvexityAdjustment($Y102)),"",_xll.qlFuturesRateHelperConvexityAdjustment($Y102)),_xll.qlSwapRateHelperSpread($Y102))</f>
        <v/>
      </c>
      <c r="AC102" s="162" t="str">
        <f>IFERROR(_xll.qlRateHelperEarliestDate(Y102,Trigger),"")</f>
        <v/>
      </c>
      <c r="AD102" s="162" t="str">
        <f>IFERROR(_xll.qlRateHelperPillarDate(Y102,Trigger),"")</f>
        <v/>
      </c>
      <c r="AE102" s="184" t="e">
        <v>#N/A</v>
      </c>
    </row>
    <row r="103" spans="1:31" x14ac:dyDescent="0.2">
      <c r="A103" s="62" t="str">
        <f>Quote!AF100</f>
        <v>SW</v>
      </c>
      <c r="B103" s="63" t="str">
        <f>Quote!AG100</f>
        <v>26Y</v>
      </c>
      <c r="C103" s="64" t="s">
        <v>6</v>
      </c>
      <c r="D103" s="64" t="s">
        <v>8</v>
      </c>
      <c r="E103" s="64" t="s">
        <v>7</v>
      </c>
      <c r="F103" s="64" t="s">
        <v>132</v>
      </c>
      <c r="G103" s="64" t="str">
        <f t="shared" si="14"/>
        <v>Euribor6MMX#0037</v>
      </c>
      <c r="H103" s="62" t="str">
        <f>IF(ISBLANK(Quote!AI100),"",Quote!AI100)</f>
        <v>EUR6MSW26Y=#0037</v>
      </c>
      <c r="I103" s="62" t="str">
        <f>_xll.qlCompositeQuote(Currency&amp;"6M"&amp;A103&amp;B103&amp;"_Shifted",H103,IF(J103=0,BumpValue,J103),"+",Permanent,Trigger,ObjectOverwrite)</f>
        <v>EUR6MSW26Y_Shifted#0035</v>
      </c>
      <c r="J103" s="122">
        <v>0</v>
      </c>
      <c r="K103" s="128">
        <v>0</v>
      </c>
      <c r="L103" s="67" t="str">
        <f>_xll.qlSwapRateHelper2(,IF(Sensitivity,I103,H103),,B103,Calendar,D103,E103,F103,G103,K103,C103,Discounting,PillarDate,,Permanent,Trigger,ObjectOverwrite)</f>
        <v>obj_003a4#0029</v>
      </c>
      <c r="N103" s="10" t="str">
        <f t="shared" si="18"/>
        <v>SW</v>
      </c>
      <c r="O103" s="95" t="str">
        <f t="shared" si="19"/>
        <v>obj_003ae#0029</v>
      </c>
      <c r="P103" s="146" t="str">
        <f>IFERROR(_xll.qlRateHelperQuoteName(O103,Trigger),"--")</f>
        <v>EUR6MSW30Y_Shifted</v>
      </c>
      <c r="Q103" s="99">
        <f>IFERROR(_xll.qlRateHelperQuoteValue($O103,Trigger),"--")</f>
        <v>1.379E-2</v>
      </c>
      <c r="R103" s="141" t="b">
        <v>1</v>
      </c>
      <c r="S103" s="95">
        <v>20</v>
      </c>
      <c r="T103" s="95">
        <v>1</v>
      </c>
      <c r="U103" s="100">
        <f>IFERROR(_xll.qlRateHelperEarliestDate(O103,Trigger),"--")</f>
        <v>42758</v>
      </c>
      <c r="V103" s="100">
        <f>IFERROR(_xll.qlRateHelperPillarDate(O103,Trigger),"--")</f>
        <v>53715</v>
      </c>
      <c r="X103" s="162" t="str">
        <f t="shared" si="17"/>
        <v/>
      </c>
      <c r="Y103" s="162" t="e">
        <v>#N/A</v>
      </c>
      <c r="Z103" s="162" t="str">
        <f>IFERROR(_xll.qlRateHelperQuoteName(Y103,Trigger),"")</f>
        <v/>
      </c>
      <c r="AA103" s="162" t="str">
        <f>IFERROR(_xll.qlRateHelperRate(Y103,Trigger),"")</f>
        <v/>
      </c>
      <c r="AB103" s="162" t="str">
        <f>IF(ISERROR(_xll.qlSwapRateHelperSpread($Y103)),IF(ISERROR(_xll.qlFuturesRateHelperConvexityAdjustment($Y103)),"",_xll.qlFuturesRateHelperConvexityAdjustment($Y103)),_xll.qlSwapRateHelperSpread($Y103))</f>
        <v/>
      </c>
      <c r="AC103" s="162" t="str">
        <f>IFERROR(_xll.qlRateHelperEarliestDate(Y103,Trigger),"")</f>
        <v/>
      </c>
      <c r="AD103" s="162" t="str">
        <f>IFERROR(_xll.qlRateHelperPillarDate(Y103,Trigger),"")</f>
        <v/>
      </c>
      <c r="AE103" s="184" t="e">
        <v>#N/A</v>
      </c>
    </row>
    <row r="104" spans="1:31" x14ac:dyDescent="0.2">
      <c r="A104" s="62" t="str">
        <f>Quote!AF101</f>
        <v>SW</v>
      </c>
      <c r="B104" s="63" t="str">
        <f>Quote!AG101</f>
        <v>27Y</v>
      </c>
      <c r="C104" s="64" t="s">
        <v>6</v>
      </c>
      <c r="D104" s="64" t="s">
        <v>8</v>
      </c>
      <c r="E104" s="64" t="s">
        <v>7</v>
      </c>
      <c r="F104" s="64" t="s">
        <v>132</v>
      </c>
      <c r="G104" s="64" t="str">
        <f t="shared" si="14"/>
        <v>Euribor6MMX#0037</v>
      </c>
      <c r="H104" s="62" t="str">
        <f>IF(ISBLANK(Quote!AI101),"",Quote!AI101)</f>
        <v>EUR6MSW27Y=#0037</v>
      </c>
      <c r="I104" s="62" t="str">
        <f>_xll.qlCompositeQuote(Currency&amp;"6M"&amp;A104&amp;B104&amp;"_Shifted",H104,IF(J104=0,BumpValue,J104),"+",Permanent,Trigger,ObjectOverwrite)</f>
        <v>EUR6MSW27Y_Shifted#0033</v>
      </c>
      <c r="J104" s="122">
        <v>0</v>
      </c>
      <c r="K104" s="128">
        <v>0</v>
      </c>
      <c r="L104" s="67" t="str">
        <f>_xll.qlSwapRateHelper2(,IF(Sensitivity,I104,H104),,B104,Calendar,D104,E104,F104,G104,K104,C104,Discounting,PillarDate,,Permanent,Trigger,ObjectOverwrite)</f>
        <v>obj_00363#0029</v>
      </c>
      <c r="N104" s="10" t="str">
        <f t="shared" si="18"/>
        <v>SW</v>
      </c>
      <c r="O104" s="95" t="str">
        <f t="shared" si="19"/>
        <v>obj_003c0#0029</v>
      </c>
      <c r="P104" s="146" t="str">
        <f>IFERROR(_xll.qlRateHelperQuoteName(O104,Trigger),"--")</f>
        <v>EUR6MSW31Y_Shifted</v>
      </c>
      <c r="Q104" s="99">
        <f>IFERROR(_xll.qlRateHelperQuoteValue($O104,Trigger),"--")</f>
        <v>1.3823807699999999E-2</v>
      </c>
      <c r="R104" s="141" t="b">
        <v>1</v>
      </c>
      <c r="S104" s="95">
        <v>20</v>
      </c>
      <c r="T104" s="95">
        <v>1</v>
      </c>
      <c r="U104" s="100">
        <f>IFERROR(_xll.qlRateHelperEarliestDate(O104,Trigger),"--")</f>
        <v>42758</v>
      </c>
      <c r="V104" s="100">
        <f>IFERROR(_xll.qlRateHelperPillarDate(O104,Trigger),"--")</f>
        <v>54080</v>
      </c>
      <c r="X104" s="162" t="str">
        <f t="shared" si="17"/>
        <v/>
      </c>
      <c r="Y104" s="162" t="e">
        <v>#N/A</v>
      </c>
      <c r="Z104" s="162" t="str">
        <f>IFERROR(_xll.qlRateHelperQuoteName(Y104,Trigger),"")</f>
        <v/>
      </c>
      <c r="AA104" s="162" t="str">
        <f>IFERROR(_xll.qlRateHelperRate(Y104,Trigger),"")</f>
        <v/>
      </c>
      <c r="AB104" s="162" t="str">
        <f>IF(ISERROR(_xll.qlSwapRateHelperSpread($Y104)),IF(ISERROR(_xll.qlFuturesRateHelperConvexityAdjustment($Y104)),"",_xll.qlFuturesRateHelperConvexityAdjustment($Y104)),_xll.qlSwapRateHelperSpread($Y104))</f>
        <v/>
      </c>
      <c r="AC104" s="162" t="str">
        <f>IFERROR(_xll.qlRateHelperEarliestDate(Y104,Trigger),"")</f>
        <v/>
      </c>
      <c r="AD104" s="162" t="str">
        <f>IFERROR(_xll.qlRateHelperPillarDate(Y104,Trigger),"")</f>
        <v/>
      </c>
      <c r="AE104" s="184" t="e">
        <v>#N/A</v>
      </c>
    </row>
    <row r="105" spans="1:31" x14ac:dyDescent="0.2">
      <c r="A105" s="62" t="str">
        <f>Quote!AF102</f>
        <v>SW</v>
      </c>
      <c r="B105" s="63" t="str">
        <f>Quote!AG102</f>
        <v>28Y</v>
      </c>
      <c r="C105" s="64" t="s">
        <v>6</v>
      </c>
      <c r="D105" s="64" t="s">
        <v>8</v>
      </c>
      <c r="E105" s="64" t="s">
        <v>7</v>
      </c>
      <c r="F105" s="64" t="s">
        <v>132</v>
      </c>
      <c r="G105" s="64" t="str">
        <f t="shared" si="14"/>
        <v>Euribor6MMX#0037</v>
      </c>
      <c r="H105" s="62" t="str">
        <f>IF(ISBLANK(Quote!AI102),"",Quote!AI102)</f>
        <v>EUR6MSW28Y=#0037</v>
      </c>
      <c r="I105" s="62" t="str">
        <f>_xll.qlCompositeQuote(Currency&amp;"6M"&amp;A105&amp;B105&amp;"_Shifted",H105,IF(J105=0,BumpValue,J105),"+",Permanent,Trigger,ObjectOverwrite)</f>
        <v>EUR6MSW28Y_Shifted#0033</v>
      </c>
      <c r="J105" s="122">
        <v>0</v>
      </c>
      <c r="K105" s="128">
        <v>0</v>
      </c>
      <c r="L105" s="67" t="str">
        <f>_xll.qlSwapRateHelper2(,IF(Sensitivity,I105,H105),,B105,Calendar,D105,E105,F105,G105,K105,C105,Discounting,PillarDate,,Permanent,Trigger,ObjectOverwrite)</f>
        <v>obj_00393#0029</v>
      </c>
      <c r="N105" s="10" t="str">
        <f t="shared" si="18"/>
        <v>SW</v>
      </c>
      <c r="O105" s="95" t="str">
        <f t="shared" si="19"/>
        <v>obj_00334#0029</v>
      </c>
      <c r="P105" s="146" t="str">
        <f>IFERROR(_xll.qlRateHelperQuoteName(O105,Trigger),"--")</f>
        <v>EUR6MSW32Y_Shifted</v>
      </c>
      <c r="Q105" s="99">
        <f>IFERROR(_xll.qlRateHelperQuoteValue($O105,Trigger),"--")</f>
        <v>1.3852663250000001E-2</v>
      </c>
      <c r="R105" s="141" t="b">
        <v>1</v>
      </c>
      <c r="S105" s="95">
        <v>20</v>
      </c>
      <c r="T105" s="95">
        <v>1</v>
      </c>
      <c r="U105" s="100">
        <f>IFERROR(_xll.qlRateHelperEarliestDate(O105,Trigger),"--")</f>
        <v>42758</v>
      </c>
      <c r="V105" s="100">
        <f>IFERROR(_xll.qlRateHelperPillarDate(O105,Trigger),"--")</f>
        <v>54448</v>
      </c>
      <c r="X105" s="162" t="str">
        <f t="shared" si="17"/>
        <v/>
      </c>
      <c r="Y105" s="162" t="e">
        <v>#N/A</v>
      </c>
      <c r="Z105" s="162" t="str">
        <f>IFERROR(_xll.qlRateHelperQuoteName(Y105,Trigger),"")</f>
        <v/>
      </c>
      <c r="AA105" s="162" t="str">
        <f>IFERROR(_xll.qlRateHelperRate(Y105,Trigger),"")</f>
        <v/>
      </c>
      <c r="AB105" s="162" t="str">
        <f>IF(ISERROR(_xll.qlSwapRateHelperSpread($Y105)),IF(ISERROR(_xll.qlFuturesRateHelperConvexityAdjustment($Y105)),"",_xll.qlFuturesRateHelperConvexityAdjustment($Y105)),_xll.qlSwapRateHelperSpread($Y105))</f>
        <v/>
      </c>
      <c r="AC105" s="162" t="str">
        <f>IFERROR(_xll.qlRateHelperEarliestDate(Y105,Trigger),"")</f>
        <v/>
      </c>
      <c r="AD105" s="162" t="str">
        <f>IFERROR(_xll.qlRateHelperPillarDate(Y105,Trigger),"")</f>
        <v/>
      </c>
      <c r="AE105" s="184" t="e">
        <v>#N/A</v>
      </c>
    </row>
    <row r="106" spans="1:31" x14ac:dyDescent="0.2">
      <c r="A106" s="62" t="str">
        <f>Quote!AF103</f>
        <v>SW</v>
      </c>
      <c r="B106" s="63" t="str">
        <f>Quote!AG103</f>
        <v>29Y</v>
      </c>
      <c r="C106" s="64" t="s">
        <v>6</v>
      </c>
      <c r="D106" s="64" t="s">
        <v>8</v>
      </c>
      <c r="E106" s="64" t="s">
        <v>7</v>
      </c>
      <c r="F106" s="64" t="s">
        <v>132</v>
      </c>
      <c r="G106" s="64" t="str">
        <f t="shared" si="14"/>
        <v>Euribor6MMX#0037</v>
      </c>
      <c r="H106" s="62" t="str">
        <f>IF(ISBLANK(Quote!AI103),"",Quote!AI103)</f>
        <v>EUR6MSW29Y=#0037</v>
      </c>
      <c r="I106" s="62" t="str">
        <f>_xll.qlCompositeQuote(Currency&amp;"6M"&amp;A106&amp;B106&amp;"_Shifted",H106,IF(J106=0,BumpValue,J106),"+",Permanent,Trigger,ObjectOverwrite)</f>
        <v>EUR6MSW29Y_Shifted#0032</v>
      </c>
      <c r="J106" s="122">
        <v>0</v>
      </c>
      <c r="K106" s="128">
        <v>0</v>
      </c>
      <c r="L106" s="67" t="str">
        <f>_xll.qlSwapRateHelper2(,IF(Sensitivity,I106,H106),,B106,Calendar,D106,E106,F106,G106,K106,C106,Discounting,PillarDate,,Permanent,Trigger,ObjectOverwrite)</f>
        <v>obj_0033f#0029</v>
      </c>
      <c r="N106" s="10" t="str">
        <f t="shared" si="18"/>
        <v>SW</v>
      </c>
      <c r="O106" s="95" t="str">
        <f t="shared" si="19"/>
        <v>obj_00382#0029</v>
      </c>
      <c r="P106" s="146" t="str">
        <f>IFERROR(_xll.qlRateHelperQuoteName(O106,Trigger),"--")</f>
        <v>EUR6MSW33Y_Shifted</v>
      </c>
      <c r="Q106" s="99">
        <f>IFERROR(_xll.qlRateHelperQuoteValue($O106,Trigger),"--")</f>
        <v>1.387530914E-2</v>
      </c>
      <c r="R106" s="141" t="b">
        <v>1</v>
      </c>
      <c r="S106" s="95">
        <v>20</v>
      </c>
      <c r="T106" s="95">
        <v>1</v>
      </c>
      <c r="U106" s="100">
        <f>IFERROR(_xll.qlRateHelperEarliestDate(O106,Trigger),"--")</f>
        <v>42758</v>
      </c>
      <c r="V106" s="100">
        <f>IFERROR(_xll.qlRateHelperPillarDate(O106,Trigger),"--")</f>
        <v>54812</v>
      </c>
      <c r="X106" s="162" t="str">
        <f t="shared" si="17"/>
        <v/>
      </c>
      <c r="Y106" s="162" t="e">
        <v>#N/A</v>
      </c>
      <c r="Z106" s="162" t="str">
        <f>IFERROR(_xll.qlRateHelperQuoteName(Y106,Trigger),"")</f>
        <v/>
      </c>
      <c r="AA106" s="162" t="str">
        <f>IFERROR(_xll.qlRateHelperRate(Y106,Trigger),"")</f>
        <v/>
      </c>
      <c r="AB106" s="162" t="str">
        <f>IF(ISERROR(_xll.qlSwapRateHelperSpread($Y106)),IF(ISERROR(_xll.qlFuturesRateHelperConvexityAdjustment($Y106)),"",_xll.qlFuturesRateHelperConvexityAdjustment($Y106)),_xll.qlSwapRateHelperSpread($Y106))</f>
        <v/>
      </c>
      <c r="AC106" s="162" t="str">
        <f>IFERROR(_xll.qlRateHelperEarliestDate(Y106,Trigger),"")</f>
        <v/>
      </c>
      <c r="AD106" s="162" t="str">
        <f>IFERROR(_xll.qlRateHelperPillarDate(Y106,Trigger),"")</f>
        <v/>
      </c>
      <c r="AE106" s="184" t="e">
        <v>#N/A</v>
      </c>
    </row>
    <row r="107" spans="1:31" x14ac:dyDescent="0.2">
      <c r="A107" s="62" t="str">
        <f>Quote!AF104</f>
        <v>SW</v>
      </c>
      <c r="B107" s="63" t="str">
        <f>Quote!AG104</f>
        <v>30Y</v>
      </c>
      <c r="C107" s="64" t="s">
        <v>6</v>
      </c>
      <c r="D107" s="64" t="s">
        <v>8</v>
      </c>
      <c r="E107" s="64" t="s">
        <v>7</v>
      </c>
      <c r="F107" s="64" t="s">
        <v>132</v>
      </c>
      <c r="G107" s="64" t="str">
        <f t="shared" si="14"/>
        <v>Euribor6MMX#0037</v>
      </c>
      <c r="H107" s="62" t="str">
        <f>IF(ISBLANK(Quote!AI104),"",Quote!AI104)</f>
        <v>EUR6MSW30Y=#0037</v>
      </c>
      <c r="I107" s="62" t="str">
        <f>_xll.qlCompositeQuote(Currency&amp;"6M"&amp;A107&amp;B107&amp;"_Shifted",H107,IF(J107=0,BumpValue,J107),"+",Permanent,Trigger,ObjectOverwrite)</f>
        <v>EUR6MSW30Y_Shifted#0035</v>
      </c>
      <c r="J107" s="122">
        <v>0</v>
      </c>
      <c r="K107" s="128">
        <v>0</v>
      </c>
      <c r="L107" s="67" t="str">
        <f>_xll.qlSwapRateHelper2(,IF(Sensitivity,I107,H107),,B107,Calendar,D107,E107,F107,G107,K107,C107,Discounting,PillarDate,,Permanent,Trigger,ObjectOverwrite)</f>
        <v>obj_003ae#0029</v>
      </c>
      <c r="N107" s="10" t="str">
        <f t="shared" si="18"/>
        <v>SW</v>
      </c>
      <c r="O107" s="95" t="str">
        <f t="shared" si="19"/>
        <v>obj_00353#0029</v>
      </c>
      <c r="P107" s="146" t="str">
        <f>IFERROR(_xll.qlRateHelperQuoteName(O107,Trigger),"--")</f>
        <v>EUR6MSW34Y_Shifted</v>
      </c>
      <c r="Q107" s="99">
        <f>IFERROR(_xll.qlRateHelperQuoteValue($O107,Trigger),"--")</f>
        <v>1.389406426E-2</v>
      </c>
      <c r="R107" s="141" t="b">
        <v>1</v>
      </c>
      <c r="S107" s="95">
        <v>20</v>
      </c>
      <c r="T107" s="95">
        <v>1</v>
      </c>
      <c r="U107" s="100">
        <f>IFERROR(_xll.qlRateHelperEarliestDate(O107,Trigger),"--")</f>
        <v>42758</v>
      </c>
      <c r="V107" s="100">
        <f>IFERROR(_xll.qlRateHelperPillarDate(O107,Trigger),"--")</f>
        <v>55176</v>
      </c>
      <c r="X107" s="162" t="str">
        <f t="shared" si="17"/>
        <v/>
      </c>
      <c r="Y107" s="162" t="e">
        <v>#N/A</v>
      </c>
      <c r="Z107" s="162" t="str">
        <f>IFERROR(_xll.qlRateHelperQuoteName(Y107,Trigger),"")</f>
        <v/>
      </c>
      <c r="AA107" s="162" t="str">
        <f>IFERROR(_xll.qlRateHelperRate(Y107,Trigger),"")</f>
        <v/>
      </c>
      <c r="AB107" s="162" t="str">
        <f>IF(ISERROR(_xll.qlSwapRateHelperSpread($Y107)),IF(ISERROR(_xll.qlFuturesRateHelperConvexityAdjustment($Y107)),"",_xll.qlFuturesRateHelperConvexityAdjustment($Y107)),_xll.qlSwapRateHelperSpread($Y107))</f>
        <v/>
      </c>
      <c r="AC107" s="162" t="str">
        <f>IFERROR(_xll.qlRateHelperEarliestDate(Y107,Trigger),"")</f>
        <v/>
      </c>
      <c r="AD107" s="162" t="str">
        <f>IFERROR(_xll.qlRateHelperPillarDate(Y107,Trigger),"")</f>
        <v/>
      </c>
      <c r="AE107" s="184" t="e">
        <v>#N/A</v>
      </c>
    </row>
    <row r="108" spans="1:31" x14ac:dyDescent="0.2">
      <c r="A108" s="62" t="str">
        <f>Quote!AF105</f>
        <v>SW</v>
      </c>
      <c r="B108" s="63" t="str">
        <f>Quote!AG105</f>
        <v>31Y</v>
      </c>
      <c r="C108" s="64" t="s">
        <v>6</v>
      </c>
      <c r="D108" s="64" t="s">
        <v>8</v>
      </c>
      <c r="E108" s="64" t="s">
        <v>7</v>
      </c>
      <c r="F108" s="64" t="s">
        <v>132</v>
      </c>
      <c r="G108" s="64" t="str">
        <f t="shared" si="14"/>
        <v>Euribor6MMX#0037</v>
      </c>
      <c r="H108" s="62" t="str">
        <f>IF(ISBLANK(Quote!AI105),"",Quote!AI105)</f>
        <v>EUR6MSW31Y=#0037</v>
      </c>
      <c r="I108" s="62" t="str">
        <f>_xll.qlCompositeQuote(Currency&amp;"6M"&amp;A108&amp;B108&amp;"_Shifted",H108,IF(J108=0,BumpValue,J108),"+",Permanent,Trigger,ObjectOverwrite)</f>
        <v>EUR6MSW31Y_Shifted#0033</v>
      </c>
      <c r="J108" s="122">
        <v>0</v>
      </c>
      <c r="K108" s="128">
        <v>0</v>
      </c>
      <c r="L108" s="67" t="str">
        <f>_xll.qlSwapRateHelper2(,IF(Sensitivity,I108,H108),,B108,Calendar,D108,E108,F108,G108,K108,C108,Discounting,PillarDate,,Permanent,Trigger,ObjectOverwrite)</f>
        <v>obj_003c0#0029</v>
      </c>
      <c r="N108" s="10" t="str">
        <f t="shared" si="18"/>
        <v>SW</v>
      </c>
      <c r="O108" s="95" t="str">
        <f t="shared" si="19"/>
        <v>obj_003ab#0029</v>
      </c>
      <c r="P108" s="146" t="str">
        <f>IFERROR(_xll.qlRateHelperQuoteName(O108,Trigger),"--")</f>
        <v>EUR6MSW35Y_Shifted</v>
      </c>
      <c r="Q108" s="99">
        <f>IFERROR(_xll.qlRateHelperQuoteValue($O108,Trigger),"--")</f>
        <v>1.391E-2</v>
      </c>
      <c r="R108" s="141" t="b">
        <v>1</v>
      </c>
      <c r="S108" s="95">
        <v>20</v>
      </c>
      <c r="T108" s="95">
        <v>1</v>
      </c>
      <c r="U108" s="100">
        <f>IFERROR(_xll.qlRateHelperEarliestDate(O108,Trigger),"--")</f>
        <v>42758</v>
      </c>
      <c r="V108" s="100">
        <f>IFERROR(_xll.qlRateHelperPillarDate(O108,Trigger),"--")</f>
        <v>55541</v>
      </c>
      <c r="X108" s="162" t="str">
        <f t="shared" si="17"/>
        <v/>
      </c>
      <c r="Y108" s="162" t="e">
        <v>#N/A</v>
      </c>
      <c r="Z108" s="162" t="str">
        <f>IFERROR(_xll.qlRateHelperQuoteName(Y108,Trigger),"")</f>
        <v/>
      </c>
      <c r="AA108" s="162" t="str">
        <f>IFERROR(_xll.qlRateHelperRate(Y108,Trigger),"")</f>
        <v/>
      </c>
      <c r="AB108" s="162" t="str">
        <f>IF(ISERROR(_xll.qlSwapRateHelperSpread($Y108)),IF(ISERROR(_xll.qlFuturesRateHelperConvexityAdjustment($Y108)),"",_xll.qlFuturesRateHelperConvexityAdjustment($Y108)),_xll.qlSwapRateHelperSpread($Y108))</f>
        <v/>
      </c>
      <c r="AC108" s="162" t="str">
        <f>IFERROR(_xll.qlRateHelperEarliestDate(Y108,Trigger),"")</f>
        <v/>
      </c>
      <c r="AD108" s="162" t="str">
        <f>IFERROR(_xll.qlRateHelperPillarDate(Y108,Trigger),"")</f>
        <v/>
      </c>
      <c r="AE108" s="184" t="e">
        <v>#N/A</v>
      </c>
    </row>
    <row r="109" spans="1:31" x14ac:dyDescent="0.2">
      <c r="A109" s="62" t="str">
        <f>Quote!AF106</f>
        <v>SW</v>
      </c>
      <c r="B109" s="63" t="str">
        <f>Quote!AG106</f>
        <v>32Y</v>
      </c>
      <c r="C109" s="64" t="s">
        <v>6</v>
      </c>
      <c r="D109" s="64" t="s">
        <v>8</v>
      </c>
      <c r="E109" s="64" t="s">
        <v>7</v>
      </c>
      <c r="F109" s="64" t="s">
        <v>132</v>
      </c>
      <c r="G109" s="64" t="str">
        <f t="shared" si="14"/>
        <v>Euribor6MMX#0037</v>
      </c>
      <c r="H109" s="62" t="str">
        <f>IF(ISBLANK(Quote!AI106),"",Quote!AI106)</f>
        <v>EUR6MSW32Y=#0037</v>
      </c>
      <c r="I109" s="62" t="str">
        <f>_xll.qlCompositeQuote(Currency&amp;"6M"&amp;A109&amp;B109&amp;"_Shifted",H109,IF(J109=0,BumpValue,J109),"+",Permanent,Trigger,ObjectOverwrite)</f>
        <v>EUR6MSW32Y_Shifted#0033</v>
      </c>
      <c r="J109" s="122">
        <v>0</v>
      </c>
      <c r="K109" s="128">
        <v>0</v>
      </c>
      <c r="L109" s="67" t="str">
        <f>_xll.qlSwapRateHelper2(,IF(Sensitivity,I109,H109),,B109,Calendar,D109,E109,F109,G109,K109,C109,Discounting,PillarDate,,Permanent,Trigger,ObjectOverwrite)</f>
        <v>obj_00334#0029</v>
      </c>
      <c r="N109" s="10" t="str">
        <f t="shared" si="18"/>
        <v>SW</v>
      </c>
      <c r="O109" s="95" t="str">
        <f t="shared" si="19"/>
        <v>obj_00367#0029</v>
      </c>
      <c r="P109" s="146" t="str">
        <f>IFERROR(_xll.qlRateHelperQuoteName(O109,Trigger),"--")</f>
        <v>EUR6MSW36Y_Shifted</v>
      </c>
      <c r="Q109" s="99">
        <f>IFERROR(_xll.qlRateHelperQuoteValue($O109,Trigger),"--")</f>
        <v>1.3924536190000001E-2</v>
      </c>
      <c r="R109" s="141" t="b">
        <v>1</v>
      </c>
      <c r="S109" s="95">
        <v>20</v>
      </c>
      <c r="T109" s="95">
        <v>1</v>
      </c>
      <c r="U109" s="100">
        <f>IFERROR(_xll.qlRateHelperEarliestDate(O109,Trigger),"--")</f>
        <v>42758</v>
      </c>
      <c r="V109" s="100">
        <f>IFERROR(_xll.qlRateHelperPillarDate(O109,Trigger),"--")</f>
        <v>55907</v>
      </c>
      <c r="X109" s="162" t="str">
        <f t="shared" si="17"/>
        <v/>
      </c>
      <c r="Y109" s="162" t="e">
        <v>#N/A</v>
      </c>
      <c r="Z109" s="162" t="str">
        <f>IFERROR(_xll.qlRateHelperQuoteName(Y109,Trigger),"")</f>
        <v/>
      </c>
      <c r="AA109" s="162" t="str">
        <f>IFERROR(_xll.qlRateHelperRate(Y109,Trigger),"")</f>
        <v/>
      </c>
      <c r="AB109" s="162" t="str">
        <f>IF(ISERROR(_xll.qlSwapRateHelperSpread($Y109)),IF(ISERROR(_xll.qlFuturesRateHelperConvexityAdjustment($Y109)),"",_xll.qlFuturesRateHelperConvexityAdjustment($Y109)),_xll.qlSwapRateHelperSpread($Y109))</f>
        <v/>
      </c>
      <c r="AC109" s="162" t="str">
        <f>IFERROR(_xll.qlRateHelperEarliestDate(Y109,Trigger),"")</f>
        <v/>
      </c>
      <c r="AD109" s="162" t="str">
        <f>IFERROR(_xll.qlRateHelperPillarDate(Y109,Trigger),"")</f>
        <v/>
      </c>
      <c r="AE109" s="184" t="e">
        <v>#N/A</v>
      </c>
    </row>
    <row r="110" spans="1:31" x14ac:dyDescent="0.2">
      <c r="A110" s="62" t="str">
        <f>Quote!AF107</f>
        <v>SW</v>
      </c>
      <c r="B110" s="63" t="str">
        <f>Quote!AG107</f>
        <v>33Y</v>
      </c>
      <c r="C110" s="64" t="s">
        <v>6</v>
      </c>
      <c r="D110" s="64" t="s">
        <v>8</v>
      </c>
      <c r="E110" s="64" t="s">
        <v>7</v>
      </c>
      <c r="F110" s="64" t="s">
        <v>132</v>
      </c>
      <c r="G110" s="64" t="str">
        <f t="shared" si="14"/>
        <v>Euribor6MMX#0037</v>
      </c>
      <c r="H110" s="62" t="str">
        <f>IF(ISBLANK(Quote!AI107),"",Quote!AI107)</f>
        <v>EUR6MSW33Y=#0037</v>
      </c>
      <c r="I110" s="62" t="str">
        <f>_xll.qlCompositeQuote(Currency&amp;"6M"&amp;A110&amp;B110&amp;"_Shifted",H110,IF(J110=0,BumpValue,J110),"+",Permanent,Trigger,ObjectOverwrite)</f>
        <v>EUR6MSW33Y_Shifted#0035</v>
      </c>
      <c r="J110" s="122">
        <v>0</v>
      </c>
      <c r="K110" s="128">
        <v>0</v>
      </c>
      <c r="L110" s="67" t="str">
        <f>_xll.qlSwapRateHelper2(,IF(Sensitivity,I110,H110),,B110,Calendar,D110,E110,F110,G110,K110,C110,Discounting,PillarDate,,Permanent,Trigger,ObjectOverwrite)</f>
        <v>obj_00382#0029</v>
      </c>
      <c r="N110" s="10" t="str">
        <f t="shared" si="18"/>
        <v>SW</v>
      </c>
      <c r="O110" s="95" t="str">
        <f t="shared" si="19"/>
        <v>obj_003d9#0029</v>
      </c>
      <c r="P110" s="146" t="str">
        <f>IFERROR(_xll.qlRateHelperQuoteName(O110,Trigger),"--")</f>
        <v>EUR6MSW37Y_Shifted</v>
      </c>
      <c r="Q110" s="99">
        <f>IFERROR(_xll.qlRateHelperQuoteValue($O110,Trigger),"--")</f>
        <v>1.393523944E-2</v>
      </c>
      <c r="R110" s="141" t="b">
        <v>1</v>
      </c>
      <c r="S110" s="95">
        <v>20</v>
      </c>
      <c r="T110" s="95">
        <v>1</v>
      </c>
      <c r="U110" s="100">
        <f>IFERROR(_xll.qlRateHelperEarliestDate(O110,Trigger),"--")</f>
        <v>42758</v>
      </c>
      <c r="V110" s="100">
        <f>IFERROR(_xll.qlRateHelperPillarDate(O110,Trigger),"--")</f>
        <v>56272</v>
      </c>
      <c r="X110" s="162" t="str">
        <f t="shared" si="17"/>
        <v/>
      </c>
      <c r="Y110" s="162" t="e">
        <v>#N/A</v>
      </c>
      <c r="Z110" s="162" t="str">
        <f>IFERROR(_xll.qlRateHelperQuoteName(Y110,Trigger),"")</f>
        <v/>
      </c>
      <c r="AA110" s="162" t="str">
        <f>IFERROR(_xll.qlRateHelperRate(Y110,Trigger),"")</f>
        <v/>
      </c>
      <c r="AB110" s="162" t="str">
        <f>IF(ISERROR(_xll.qlSwapRateHelperSpread($Y110)),IF(ISERROR(_xll.qlFuturesRateHelperConvexityAdjustment($Y110)),"",_xll.qlFuturesRateHelperConvexityAdjustment($Y110)),_xll.qlSwapRateHelperSpread($Y110))</f>
        <v/>
      </c>
      <c r="AC110" s="162" t="str">
        <f>IFERROR(_xll.qlRateHelperEarliestDate(Y110,Trigger),"")</f>
        <v/>
      </c>
      <c r="AD110" s="162" t="str">
        <f>IFERROR(_xll.qlRateHelperPillarDate(Y110,Trigger),"")</f>
        <v/>
      </c>
      <c r="AE110" s="184" t="e">
        <v>#N/A</v>
      </c>
    </row>
    <row r="111" spans="1:31" x14ac:dyDescent="0.2">
      <c r="A111" s="62" t="str">
        <f>Quote!AF108</f>
        <v>SW</v>
      </c>
      <c r="B111" s="63" t="str">
        <f>Quote!AG108</f>
        <v>34Y</v>
      </c>
      <c r="C111" s="64" t="s">
        <v>6</v>
      </c>
      <c r="D111" s="64" t="s">
        <v>8</v>
      </c>
      <c r="E111" s="64" t="s">
        <v>7</v>
      </c>
      <c r="F111" s="64" t="s">
        <v>132</v>
      </c>
      <c r="G111" s="64" t="str">
        <f t="shared" si="14"/>
        <v>Euribor6MMX#0037</v>
      </c>
      <c r="H111" s="62" t="str">
        <f>IF(ISBLANK(Quote!AI108),"",Quote!AI108)</f>
        <v>EUR6MSW34Y=#0037</v>
      </c>
      <c r="I111" s="62" t="str">
        <f>_xll.qlCompositeQuote(Currency&amp;"6M"&amp;A111&amp;B111&amp;"_Shifted",H111,IF(J111=0,BumpValue,J111),"+",Permanent,Trigger,ObjectOverwrite)</f>
        <v>EUR6MSW34Y_Shifted#0033</v>
      </c>
      <c r="J111" s="122">
        <v>0</v>
      </c>
      <c r="K111" s="128">
        <v>0</v>
      </c>
      <c r="L111" s="67" t="str">
        <f>_xll.qlSwapRateHelper2(,IF(Sensitivity,I111,H111),,B111,Calendar,D111,E111,F111,G111,K111,C111,Discounting,PillarDate,,Permanent,Trigger,ObjectOverwrite)</f>
        <v>obj_00353#0029</v>
      </c>
      <c r="N111" s="10" t="str">
        <f t="shared" si="18"/>
        <v>SW</v>
      </c>
      <c r="O111" s="95" t="str">
        <f t="shared" si="19"/>
        <v>obj_003cb#0029</v>
      </c>
      <c r="P111" s="146" t="str">
        <f>IFERROR(_xll.qlRateHelperQuoteName(O111,Trigger),"--")</f>
        <v>EUR6MSW38Y_Shifted</v>
      </c>
      <c r="Q111" s="99">
        <f>IFERROR(_xll.qlRateHelperQuoteValue($O111,Trigger),"--")</f>
        <v>1.394195826E-2</v>
      </c>
      <c r="R111" s="141" t="b">
        <v>1</v>
      </c>
      <c r="S111" s="95">
        <v>20</v>
      </c>
      <c r="T111" s="95">
        <v>1</v>
      </c>
      <c r="U111" s="100">
        <f>IFERROR(_xll.qlRateHelperEarliestDate(O111,Trigger),"--")</f>
        <v>42758</v>
      </c>
      <c r="V111" s="100">
        <f>IFERROR(_xll.qlRateHelperPillarDate(O111,Trigger),"--")</f>
        <v>56639</v>
      </c>
      <c r="X111" s="162" t="str">
        <f t="shared" si="17"/>
        <v/>
      </c>
      <c r="Y111" s="162" t="e">
        <v>#N/A</v>
      </c>
      <c r="Z111" s="162" t="str">
        <f>IFERROR(_xll.qlRateHelperQuoteName(Y111,Trigger),"")</f>
        <v/>
      </c>
      <c r="AA111" s="162" t="str">
        <f>IFERROR(_xll.qlRateHelperRate(Y111,Trigger),"")</f>
        <v/>
      </c>
      <c r="AB111" s="162" t="str">
        <f>IF(ISERROR(_xll.qlSwapRateHelperSpread($Y111)),IF(ISERROR(_xll.qlFuturesRateHelperConvexityAdjustment($Y111)),"",_xll.qlFuturesRateHelperConvexityAdjustment($Y111)),_xll.qlSwapRateHelperSpread($Y111))</f>
        <v/>
      </c>
      <c r="AC111" s="162" t="str">
        <f>IFERROR(_xll.qlRateHelperEarliestDate(Y111,Trigger),"")</f>
        <v/>
      </c>
      <c r="AD111" s="162" t="str">
        <f>IFERROR(_xll.qlRateHelperPillarDate(Y111,Trigger),"")</f>
        <v/>
      </c>
      <c r="AE111" s="184" t="e">
        <v>#N/A</v>
      </c>
    </row>
    <row r="112" spans="1:31" x14ac:dyDescent="0.2">
      <c r="A112" s="62" t="str">
        <f>Quote!AF109</f>
        <v>SW</v>
      </c>
      <c r="B112" s="63" t="str">
        <f>Quote!AG109</f>
        <v>35Y</v>
      </c>
      <c r="C112" s="64" t="s">
        <v>6</v>
      </c>
      <c r="D112" s="64" t="s">
        <v>8</v>
      </c>
      <c r="E112" s="64" t="s">
        <v>7</v>
      </c>
      <c r="F112" s="64" t="s">
        <v>132</v>
      </c>
      <c r="G112" s="64" t="str">
        <f t="shared" si="14"/>
        <v>Euribor6MMX#0037</v>
      </c>
      <c r="H112" s="62" t="str">
        <f>IF(ISBLANK(Quote!AI109),"",Quote!AI109)</f>
        <v>EUR6MSW35Y=#0037</v>
      </c>
      <c r="I112" s="62" t="str">
        <f>_xll.qlCompositeQuote(Currency&amp;"6M"&amp;A112&amp;B112&amp;"_Shifted",H112,IF(J112=0,BumpValue,J112),"+",Permanent,Trigger,ObjectOverwrite)</f>
        <v>EUR6MSW35Y_Shifted#0035</v>
      </c>
      <c r="J112" s="122">
        <v>0</v>
      </c>
      <c r="K112" s="128">
        <v>0</v>
      </c>
      <c r="L112" s="67" t="str">
        <f>_xll.qlSwapRateHelper2(,IF(Sensitivity,I112,H112),,B112,Calendar,D112,E112,F112,G112,K112,C112,Discounting,PillarDate,,Permanent,Trigger,ObjectOverwrite)</f>
        <v>obj_003ab#0029</v>
      </c>
      <c r="N112" s="10" t="str">
        <f t="shared" si="18"/>
        <v>SW</v>
      </c>
      <c r="O112" s="95" t="str">
        <f t="shared" si="19"/>
        <v>obj_003d5#0029</v>
      </c>
      <c r="P112" s="146" t="str">
        <f>IFERROR(_xll.qlRateHelperQuoteName(O112,Trigger),"--")</f>
        <v>EUR6MSW39Y_Shifted</v>
      </c>
      <c r="Q112" s="99">
        <f>IFERROR(_xll.qlRateHelperQuoteValue($O112,Trigger),"--")</f>
        <v>1.394363092E-2</v>
      </c>
      <c r="R112" s="141" t="b">
        <v>1</v>
      </c>
      <c r="S112" s="95">
        <v>20</v>
      </c>
      <c r="T112" s="95">
        <v>1</v>
      </c>
      <c r="U112" s="100">
        <f>IFERROR(_xll.qlRateHelperEarliestDate(O112,Trigger),"--")</f>
        <v>42758</v>
      </c>
      <c r="V112" s="100">
        <f>IFERROR(_xll.qlRateHelperPillarDate(O112,Trigger),"--")</f>
        <v>57003</v>
      </c>
      <c r="X112" s="162" t="str">
        <f t="shared" si="17"/>
        <v/>
      </c>
      <c r="Y112" s="162" t="e">
        <v>#N/A</v>
      </c>
      <c r="Z112" s="162" t="str">
        <f>IFERROR(_xll.qlRateHelperQuoteName(Y112,Trigger),"")</f>
        <v/>
      </c>
      <c r="AA112" s="162" t="str">
        <f>IFERROR(_xll.qlRateHelperRate(Y112,Trigger),"")</f>
        <v/>
      </c>
      <c r="AB112" s="162" t="str">
        <f>IF(ISERROR(_xll.qlSwapRateHelperSpread($Y112)),IF(ISERROR(_xll.qlFuturesRateHelperConvexityAdjustment($Y112)),"",_xll.qlFuturesRateHelperConvexityAdjustment($Y112)),_xll.qlSwapRateHelperSpread($Y112))</f>
        <v/>
      </c>
      <c r="AC112" s="162" t="str">
        <f>IFERROR(_xll.qlRateHelperEarliestDate(Y112,Trigger),"")</f>
        <v/>
      </c>
      <c r="AD112" s="162" t="str">
        <f>IFERROR(_xll.qlRateHelperPillarDate(Y112,Trigger),"")</f>
        <v/>
      </c>
      <c r="AE112" s="184" t="e">
        <v>#N/A</v>
      </c>
    </row>
    <row r="113" spans="1:31" x14ac:dyDescent="0.2">
      <c r="A113" s="62" t="str">
        <f>Quote!AF110</f>
        <v>SW</v>
      </c>
      <c r="B113" s="63" t="str">
        <f>Quote!AG110</f>
        <v>36Y</v>
      </c>
      <c r="C113" s="64" t="s">
        <v>6</v>
      </c>
      <c r="D113" s="64" t="s">
        <v>8</v>
      </c>
      <c r="E113" s="64" t="s">
        <v>7</v>
      </c>
      <c r="F113" s="64" t="s">
        <v>132</v>
      </c>
      <c r="G113" s="64" t="str">
        <f t="shared" si="14"/>
        <v>Euribor6MMX#0037</v>
      </c>
      <c r="H113" s="62" t="str">
        <f>IF(ISBLANK(Quote!AI110),"",Quote!AI110)</f>
        <v>EUR6MSW36Y=#0037</v>
      </c>
      <c r="I113" s="62" t="str">
        <f>_xll.qlCompositeQuote(Currency&amp;"6M"&amp;A113&amp;B113&amp;"_Shifted",H113,IF(J113=0,BumpValue,J113),"+",Permanent,Trigger,ObjectOverwrite)</f>
        <v>EUR6MSW36Y_Shifted#0033</v>
      </c>
      <c r="J113" s="122">
        <v>0</v>
      </c>
      <c r="K113" s="128">
        <v>0</v>
      </c>
      <c r="L113" s="67" t="str">
        <f>_xll.qlSwapRateHelper2(,IF(Sensitivity,I113,H113),,B113,Calendar,D113,E113,F113,G113,K113,C113,Discounting,PillarDate,,Permanent,Trigger,ObjectOverwrite)</f>
        <v>obj_00367#0029</v>
      </c>
      <c r="N113" s="10" t="str">
        <f t="shared" si="18"/>
        <v>SW</v>
      </c>
      <c r="O113" s="95" t="str">
        <f t="shared" si="19"/>
        <v>obj_003a0#0029</v>
      </c>
      <c r="P113" s="146" t="str">
        <f>IFERROR(_xll.qlRateHelperQuoteName(O113,Trigger),"--")</f>
        <v>EUR6MSW40Y_Shifted</v>
      </c>
      <c r="Q113" s="99">
        <f>IFERROR(_xll.qlRateHelperQuoteValue($O113,Trigger),"--")</f>
        <v>1.3940000000000001E-2</v>
      </c>
      <c r="R113" s="141" t="b">
        <v>1</v>
      </c>
      <c r="S113" s="95">
        <v>20</v>
      </c>
      <c r="T113" s="95">
        <v>1</v>
      </c>
      <c r="U113" s="100">
        <f>IFERROR(_xll.qlRateHelperEarliestDate(O113,Trigger),"--")</f>
        <v>42758</v>
      </c>
      <c r="V113" s="100">
        <f>IFERROR(_xll.qlRateHelperPillarDate(O113,Trigger),"--")</f>
        <v>57368</v>
      </c>
      <c r="X113" s="162" t="str">
        <f t="shared" si="17"/>
        <v/>
      </c>
      <c r="Y113" s="162" t="e">
        <v>#N/A</v>
      </c>
      <c r="Z113" s="162" t="str">
        <f>IFERROR(_xll.qlRateHelperQuoteName(Y113,Trigger),"")</f>
        <v/>
      </c>
      <c r="AA113" s="162" t="str">
        <f>IFERROR(_xll.qlRateHelperRate(Y113,Trigger),"")</f>
        <v/>
      </c>
      <c r="AB113" s="162" t="str">
        <f>IF(ISERROR(_xll.qlSwapRateHelperSpread($Y113)),IF(ISERROR(_xll.qlFuturesRateHelperConvexityAdjustment($Y113)),"",_xll.qlFuturesRateHelperConvexityAdjustment($Y113)),_xll.qlSwapRateHelperSpread($Y113))</f>
        <v/>
      </c>
      <c r="AC113" s="162" t="str">
        <f>IFERROR(_xll.qlRateHelperEarliestDate(Y113,Trigger),"")</f>
        <v/>
      </c>
      <c r="AD113" s="162" t="str">
        <f>IFERROR(_xll.qlRateHelperPillarDate(Y113,Trigger),"")</f>
        <v/>
      </c>
      <c r="AE113" s="184" t="e">
        <v>#N/A</v>
      </c>
    </row>
    <row r="114" spans="1:31" x14ac:dyDescent="0.2">
      <c r="A114" s="62" t="str">
        <f>Quote!AF111</f>
        <v>SW</v>
      </c>
      <c r="B114" s="63" t="str">
        <f>Quote!AG111</f>
        <v>37Y</v>
      </c>
      <c r="C114" s="64" t="s">
        <v>6</v>
      </c>
      <c r="D114" s="64" t="s">
        <v>8</v>
      </c>
      <c r="E114" s="64" t="s">
        <v>7</v>
      </c>
      <c r="F114" s="64" t="s">
        <v>132</v>
      </c>
      <c r="G114" s="64" t="str">
        <f t="shared" ref="G114:G119" si="20">$G$14</f>
        <v>Euribor6MMX#0037</v>
      </c>
      <c r="H114" s="62" t="str">
        <f>IF(ISBLANK(Quote!AI111),"",Quote!AI111)</f>
        <v>EUR6MSW37Y=#0037</v>
      </c>
      <c r="I114" s="62" t="str">
        <f>_xll.qlCompositeQuote(Currency&amp;"6M"&amp;A114&amp;B114&amp;"_Shifted",H114,IF(J114=0,BumpValue,J114),"+",Permanent,Trigger,ObjectOverwrite)</f>
        <v>EUR6MSW37Y_Shifted#0035</v>
      </c>
      <c r="J114" s="122">
        <v>0</v>
      </c>
      <c r="K114" s="128">
        <v>0</v>
      </c>
      <c r="L114" s="67" t="str">
        <f>_xll.qlSwapRateHelper2(,IF(Sensitivity,I114,H114),,B114,Calendar,D114,E114,F114,G114,K114,C114,Discounting,PillarDate,,Permanent,Trigger,ObjectOverwrite)</f>
        <v>obj_003d9#0029</v>
      </c>
      <c r="N114" s="10" t="str">
        <f t="shared" si="18"/>
        <v>SW</v>
      </c>
      <c r="O114" s="95" t="str">
        <f t="shared" si="19"/>
        <v>obj_00336#0029</v>
      </c>
      <c r="P114" s="146" t="str">
        <f>IFERROR(_xll.qlRateHelperQuoteName(O114,Trigger),"--")</f>
        <v>EUR6MSW50Y_Shifted</v>
      </c>
      <c r="Q114" s="99">
        <f>IFERROR(_xll.qlRateHelperQuoteValue($O114,Trigger),"--")</f>
        <v>1.3580000000000002E-2</v>
      </c>
      <c r="R114" s="141" t="b">
        <v>1</v>
      </c>
      <c r="S114" s="95">
        <v>20</v>
      </c>
      <c r="T114" s="95">
        <v>1</v>
      </c>
      <c r="U114" s="100">
        <f>IFERROR(_xll.qlRateHelperEarliestDate(O114,Trigger),"--")</f>
        <v>42758</v>
      </c>
      <c r="V114" s="100">
        <f>IFERROR(_xll.qlRateHelperPillarDate(O114,Trigger),"--")</f>
        <v>61021</v>
      </c>
      <c r="X114" s="162" t="str">
        <f t="shared" si="17"/>
        <v/>
      </c>
      <c r="Y114" s="162" t="e">
        <v>#N/A</v>
      </c>
      <c r="Z114" s="162" t="str">
        <f>IFERROR(_xll.qlRateHelperQuoteName(Y114,Trigger),"")</f>
        <v/>
      </c>
      <c r="AA114" s="162" t="str">
        <f>IFERROR(_xll.qlRateHelperRate(Y114,Trigger),"")</f>
        <v/>
      </c>
      <c r="AB114" s="162" t="str">
        <f>IF(ISERROR(_xll.qlSwapRateHelperSpread($Y114)),IF(ISERROR(_xll.qlFuturesRateHelperConvexityAdjustment($Y114)),"",_xll.qlFuturesRateHelperConvexityAdjustment($Y114)),_xll.qlSwapRateHelperSpread($Y114))</f>
        <v/>
      </c>
      <c r="AC114" s="162" t="str">
        <f>IFERROR(_xll.qlRateHelperEarliestDate(Y114,Trigger),"")</f>
        <v/>
      </c>
      <c r="AD114" s="162" t="str">
        <f>IFERROR(_xll.qlRateHelperPillarDate(Y114,Trigger),"")</f>
        <v/>
      </c>
      <c r="AE114" s="184" t="e">
        <v>#N/A</v>
      </c>
    </row>
    <row r="115" spans="1:31" x14ac:dyDescent="0.2">
      <c r="A115" s="62" t="str">
        <f>Quote!AF112</f>
        <v>SW</v>
      </c>
      <c r="B115" s="63" t="str">
        <f>Quote!AG112</f>
        <v>38Y</v>
      </c>
      <c r="C115" s="64" t="s">
        <v>6</v>
      </c>
      <c r="D115" s="64" t="s">
        <v>8</v>
      </c>
      <c r="E115" s="64" t="s">
        <v>7</v>
      </c>
      <c r="F115" s="64" t="s">
        <v>132</v>
      </c>
      <c r="G115" s="64" t="str">
        <f t="shared" si="20"/>
        <v>Euribor6MMX#0037</v>
      </c>
      <c r="H115" s="62" t="str">
        <f>IF(ISBLANK(Quote!AI112),"",Quote!AI112)</f>
        <v>EUR6MSW38Y=#0037</v>
      </c>
      <c r="I115" s="62" t="str">
        <f>_xll.qlCompositeQuote(Currency&amp;"6M"&amp;A115&amp;B115&amp;"_Shifted",H115,IF(J115=0,BumpValue,J115),"+",Permanent,Trigger,ObjectOverwrite)</f>
        <v>EUR6MSW38Y_Shifted#0033</v>
      </c>
      <c r="J115" s="122">
        <v>0</v>
      </c>
      <c r="K115" s="128">
        <v>0</v>
      </c>
      <c r="L115" s="67" t="str">
        <f>_xll.qlSwapRateHelper2(,IF(Sensitivity,I115,H115),,B115,Calendar,D115,E115,F115,G115,K115,C115,Discounting,PillarDate,,Permanent,Trigger,ObjectOverwrite)</f>
        <v>obj_003cb#0029</v>
      </c>
      <c r="N115" s="11" t="str">
        <f t="shared" si="18"/>
        <v>SW</v>
      </c>
      <c r="O115" s="96" t="str">
        <f t="shared" si="19"/>
        <v>obj_0036a#0029</v>
      </c>
      <c r="P115" s="147" t="str">
        <f>IFERROR(_xll.qlRateHelperQuoteName(O115,Trigger),"--")</f>
        <v>EUR6MSW60Y_Shifted</v>
      </c>
      <c r="Q115" s="102">
        <f>IFERROR(_xll.qlRateHelperQuoteValue($O115,Trigger),"--")</f>
        <v>1.3229999999999999E-2</v>
      </c>
      <c r="R115" s="144" t="b">
        <v>1</v>
      </c>
      <c r="S115" s="96">
        <v>20</v>
      </c>
      <c r="T115" s="96">
        <v>1</v>
      </c>
      <c r="U115" s="103">
        <f>IFERROR(_xll.qlRateHelperEarliestDate(O115,Trigger),"--")</f>
        <v>42758</v>
      </c>
      <c r="V115" s="103">
        <f>IFERROR(_xll.qlRateHelperPillarDate(O115,Trigger),"--")</f>
        <v>64675</v>
      </c>
      <c r="X115" s="165" t="str">
        <f t="shared" si="17"/>
        <v/>
      </c>
      <c r="Y115" s="165" t="e">
        <v>#N/A</v>
      </c>
      <c r="Z115" s="165" t="str">
        <f>IFERROR(_xll.qlRateHelperQuoteName(Y115,Trigger),"")</f>
        <v/>
      </c>
      <c r="AA115" s="165" t="str">
        <f>IFERROR(_xll.qlRateHelperRate(Y115,Trigger),"")</f>
        <v/>
      </c>
      <c r="AB115" s="165" t="str">
        <f>IF(ISERROR(_xll.qlSwapRateHelperSpread($Y115)),IF(ISERROR(_xll.qlFuturesRateHelperConvexityAdjustment($Y115)),"",_xll.qlFuturesRateHelperConvexityAdjustment($Y115)),_xll.qlSwapRateHelperSpread($Y115))</f>
        <v/>
      </c>
      <c r="AC115" s="165" t="str">
        <f>IFERROR(_xll.qlRateHelperEarliestDate(Y115,Trigger),"")</f>
        <v/>
      </c>
      <c r="AD115" s="165" t="str">
        <f>IFERROR(_xll.qlRateHelperPillarDate(Y115,Trigger),"")</f>
        <v/>
      </c>
      <c r="AE115" s="182" t="e">
        <v>#N/A</v>
      </c>
    </row>
    <row r="116" spans="1:31" x14ac:dyDescent="0.2">
      <c r="A116" s="62" t="str">
        <f>Quote!AF113</f>
        <v>SW</v>
      </c>
      <c r="B116" s="63" t="str">
        <f>Quote!AG113</f>
        <v>39Y</v>
      </c>
      <c r="C116" s="64" t="s">
        <v>6</v>
      </c>
      <c r="D116" s="64" t="s">
        <v>8</v>
      </c>
      <c r="E116" s="64" t="s">
        <v>7</v>
      </c>
      <c r="F116" s="64" t="s">
        <v>132</v>
      </c>
      <c r="G116" s="64" t="str">
        <f t="shared" si="20"/>
        <v>Euribor6MMX#0037</v>
      </c>
      <c r="H116" s="62" t="str">
        <f>IF(ISBLANK(Quote!AI113),"",Quote!AI113)</f>
        <v>EUR6MSW39Y=#0037</v>
      </c>
      <c r="I116" s="62" t="str">
        <f>_xll.qlCompositeQuote(Currency&amp;"6M"&amp;A116&amp;B116&amp;"_Shifted",H116,IF(J116=0,BumpValue,J116),"+",Permanent,Trigger,ObjectOverwrite)</f>
        <v>EUR6MSW39Y_Shifted#0034</v>
      </c>
      <c r="J116" s="122">
        <v>0</v>
      </c>
      <c r="K116" s="128">
        <v>0</v>
      </c>
      <c r="L116" s="67" t="str">
        <f>_xll.qlSwapRateHelper2(,IF(Sensitivity,I116,H116),,B116,Calendar,D116,E116,F116,G116,K116,C116,Discounting,PillarDate,,Permanent,Trigger,ObjectOverwrite)</f>
        <v>obj_003d5#0029</v>
      </c>
    </row>
    <row r="117" spans="1:31" x14ac:dyDescent="0.2">
      <c r="A117" s="62" t="str">
        <f>Quote!AF114</f>
        <v>SW</v>
      </c>
      <c r="B117" s="63" t="str">
        <f>Quote!AG114</f>
        <v>40Y</v>
      </c>
      <c r="C117" s="64" t="s">
        <v>6</v>
      </c>
      <c r="D117" s="64" t="s">
        <v>8</v>
      </c>
      <c r="E117" s="64" t="s">
        <v>7</v>
      </c>
      <c r="F117" s="64" t="s">
        <v>132</v>
      </c>
      <c r="G117" s="64" t="str">
        <f t="shared" si="20"/>
        <v>Euribor6MMX#0037</v>
      </c>
      <c r="H117" s="62" t="str">
        <f>IF(ISBLANK(Quote!AI114),"",Quote!AI114)</f>
        <v>EUR6MSW40Y=#0037</v>
      </c>
      <c r="I117" s="62" t="str">
        <f>_xll.qlCompositeQuote(Currency&amp;"6M"&amp;A117&amp;B117&amp;"_Shifted",H117,IF(J117=0,BumpValue,J117),"+",Permanent,Trigger,ObjectOverwrite)</f>
        <v>EUR6MSW40Y_Shifted#0032</v>
      </c>
      <c r="J117" s="122">
        <v>0</v>
      </c>
      <c r="K117" s="128">
        <v>0</v>
      </c>
      <c r="L117" s="67" t="str">
        <f>_xll.qlSwapRateHelper2(,IF(Sensitivity,I117,H117),,B117,Calendar,D117,E117,F117,G117,K117,C117,Discounting,PillarDate,,Permanent,Trigger,ObjectOverwrite)</f>
        <v>obj_003a0#0029</v>
      </c>
    </row>
    <row r="118" spans="1:31" x14ac:dyDescent="0.2">
      <c r="A118" s="62" t="str">
        <f>Quote!AF115</f>
        <v>SW</v>
      </c>
      <c r="B118" s="63" t="str">
        <f>Quote!AG115</f>
        <v>50Y</v>
      </c>
      <c r="C118" s="64" t="s">
        <v>6</v>
      </c>
      <c r="D118" s="64" t="s">
        <v>8</v>
      </c>
      <c r="E118" s="64" t="s">
        <v>7</v>
      </c>
      <c r="F118" s="64" t="s">
        <v>132</v>
      </c>
      <c r="G118" s="64" t="str">
        <f t="shared" si="20"/>
        <v>Euribor6MMX#0037</v>
      </c>
      <c r="H118" s="62" t="str">
        <f>IF(ISBLANK(Quote!AI115),"",Quote!AI115)</f>
        <v>EUR6MSW50Y=#0037</v>
      </c>
      <c r="I118" s="62" t="str">
        <f>_xll.qlCompositeQuote(Currency&amp;"6M"&amp;A118&amp;B118&amp;"_Shifted",H118,IF(J118=0,BumpValue,J118),"+",Permanent,Trigger,ObjectOverwrite)</f>
        <v>EUR6MSW50Y_Shifted#0033</v>
      </c>
      <c r="J118" s="122">
        <v>0</v>
      </c>
      <c r="K118" s="128">
        <v>0</v>
      </c>
      <c r="L118" s="67" t="str">
        <f>_xll.qlSwapRateHelper2(,IF(Sensitivity,I118,H118),,B118,Calendar,D118,E118,F118,G118,K118,C118,Discounting,PillarDate,,Permanent,Trigger,ObjectOverwrite)</f>
        <v>obj_00336#0029</v>
      </c>
    </row>
    <row r="119" spans="1:31" x14ac:dyDescent="0.2">
      <c r="A119" s="1" t="str">
        <f>Quote!AF116</f>
        <v>SW</v>
      </c>
      <c r="B119" s="8" t="str">
        <f>Quote!AG116</f>
        <v>60Y</v>
      </c>
      <c r="C119" s="7" t="s">
        <v>6</v>
      </c>
      <c r="D119" s="7" t="s">
        <v>8</v>
      </c>
      <c r="E119" s="7" t="s">
        <v>7</v>
      </c>
      <c r="F119" s="7" t="s">
        <v>132</v>
      </c>
      <c r="G119" s="7" t="str">
        <f t="shared" si="20"/>
        <v>Euribor6MMX#0037</v>
      </c>
      <c r="H119" s="1" t="str">
        <f>IF(ISBLANK(Quote!AI116),"",Quote!AI116)</f>
        <v>EUR6MSW60Y=#0037</v>
      </c>
      <c r="I119" s="1" t="str">
        <f>_xll.qlCompositeQuote(Currency&amp;"6M"&amp;A119&amp;B119&amp;"_Shifted",H119,IF(J119=0,BumpValue,J119),"+",Permanent,Trigger,ObjectOverwrite)</f>
        <v>EUR6MSW60Y_Shifted#0033</v>
      </c>
      <c r="J119" s="123">
        <v>0</v>
      </c>
      <c r="K119" s="130">
        <v>0</v>
      </c>
      <c r="L119" s="3" t="str">
        <f>_xll.qlSwapRateHelper2(,IF(Sensitivity,I119,H119),,B119,Calendar,D119,E119,F119,G119,K119,C119,Discounting,PillarDate,,Permanent,Trigger,ObjectOverwrite)</f>
        <v>obj_0036a#0029</v>
      </c>
    </row>
  </sheetData>
  <dataValidations count="6">
    <dataValidation type="list" allowBlank="1" showInputMessage="1" showErrorMessage="1" sqref="F3 F49:F119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3 E49:E119">
      <formula1>"Following,Modified Following,Preceding,Modified Preceding,Unadjusted,Half-Month Modified Following"</formula1>
    </dataValidation>
    <dataValidation type="list" allowBlank="1" showInputMessage="1" showErrorMessage="1" sqref="AL6">
      <formula1>"AllDepos,DeposBeforeFirstFuturesStartDate,DeposBeforeFirstFuturesStartDatePlusOne,DeposBeforeFirstFuturesExpiryDate"</formula1>
    </dataValidation>
    <dataValidation type="list" allowBlank="1" showInputMessage="1" showErrorMessage="1" sqref="D49:D119">
      <formula1>"Annual,Semiannual,EveryFourthMonth,Quarterly,Bimonthly,Monthly,Biweekly,Weekly,Daily,Once,NoFrequency"</formula1>
    </dataValidation>
    <dataValidation type="list" allowBlank="1" showInputMessage="1" showErrorMessage="1" sqref="AL8">
      <formula1>"true,false"</formula1>
    </dataValidation>
    <dataValidation type="list" allowBlank="1" showInputMessage="1" showErrorMessage="1" sqref="J5:J14 J23:J40 J80:J119 J46">
      <formula1>"0,0.01%"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95"/>
  <sheetViews>
    <sheetView showGridLines="0" topLeftCell="L1" zoomScaleNormal="100" workbookViewId="0">
      <selection activeCell="AD1" sqref="AD1"/>
    </sheetView>
  </sheetViews>
  <sheetFormatPr defaultRowHeight="11.25" outlineLevelCol="1" x14ac:dyDescent="0.2"/>
  <cols>
    <col min="1" max="1" width="6" style="49" hidden="1" customWidth="1" outlineLevel="1"/>
    <col min="2" max="2" width="6" style="54" hidden="1" customWidth="1" outlineLevel="1"/>
    <col min="3" max="3" width="6.140625" style="53" hidden="1" customWidth="1" outlineLevel="1"/>
    <col min="4" max="4" width="7" style="53" hidden="1" customWidth="1" outlineLevel="1"/>
    <col min="5" max="5" width="19.28515625" style="53" hidden="1" customWidth="1" outlineLevel="1"/>
    <col min="6" max="6" width="20.28515625" style="53" hidden="1" customWidth="1" outlineLevel="1"/>
    <col min="7" max="7" width="15.140625" style="53" hidden="1" customWidth="1" outlineLevel="1"/>
    <col min="8" max="8" width="21.42578125" style="55" hidden="1" customWidth="1" outlineLevel="1"/>
    <col min="9" max="9" width="23.42578125" style="55" hidden="1" customWidth="1" outlineLevel="1"/>
    <col min="10" max="10" width="9" style="49" hidden="1" customWidth="1" outlineLevel="1"/>
    <col min="11" max="11" width="15.140625" style="49" hidden="1" customWidth="1" outlineLevel="1"/>
    <col min="12" max="12" width="2.7109375" style="49" customWidth="1" collapsed="1"/>
    <col min="13" max="13" width="6" style="49" hidden="1" customWidth="1" outlineLevel="1"/>
    <col min="14" max="14" width="15.140625" style="104" hidden="1" customWidth="1" outlineLevel="1"/>
    <col min="15" max="15" width="22.42578125" style="104" hidden="1" customWidth="1" outlineLevel="1"/>
    <col min="16" max="16" width="9.7109375" style="104" hidden="1" customWidth="1" outlineLevel="1"/>
    <col min="17" max="17" width="7.85546875" style="104" hidden="1" customWidth="1" outlineLevel="1"/>
    <col min="18" max="18" width="9" style="104" hidden="1" customWidth="1" outlineLevel="1"/>
    <col min="19" max="19" width="5.85546875" style="104" hidden="1" customWidth="1" outlineLevel="1"/>
    <col min="20" max="21" width="10.7109375" style="104" hidden="1" customWidth="1" outlineLevel="1"/>
    <col min="22" max="22" width="2.7109375" style="51" hidden="1" customWidth="1" outlineLevel="1"/>
    <col min="23" max="23" width="6" style="49" bestFit="1" customWidth="1" collapsed="1"/>
    <col min="24" max="24" width="10.140625" style="49" hidden="1" customWidth="1" outlineLevel="1"/>
    <col min="25" max="25" width="24.7109375" style="49" customWidth="1" collapsed="1"/>
    <col min="26" max="27" width="9.7109375" style="49" customWidth="1"/>
    <col min="28" max="29" width="17.28515625" style="49" bestFit="1" customWidth="1"/>
    <col min="30" max="30" width="10" style="49" bestFit="1" customWidth="1"/>
    <col min="31" max="31" width="2.7109375" style="49" customWidth="1"/>
    <col min="32" max="32" width="3" style="49" bestFit="1" customWidth="1"/>
    <col min="33" max="33" width="24.42578125" style="49" bestFit="1" customWidth="1"/>
    <col min="34" max="34" width="24.42578125" style="49" hidden="1" customWidth="1" outlineLevel="1"/>
    <col min="35" max="35" width="7" style="49" hidden="1" customWidth="1" outlineLevel="1"/>
    <col min="36" max="36" width="11" style="49" hidden="1" customWidth="1" outlineLevel="1"/>
    <col min="37" max="37" width="9" style="49" bestFit="1" customWidth="1" collapsed="1"/>
    <col min="38" max="38" width="10" style="49" bestFit="1" customWidth="1"/>
    <col min="39" max="39" width="24.42578125" style="49" bestFit="1" customWidth="1"/>
    <col min="40" max="16384" width="9.140625" style="49"/>
  </cols>
  <sheetData>
    <row r="1" spans="1:39" ht="18" customHeight="1" x14ac:dyDescent="0.2">
      <c r="G1" s="53" t="s">
        <v>2</v>
      </c>
      <c r="H1" s="53"/>
      <c r="I1" s="53"/>
      <c r="M1" s="70" t="s">
        <v>25</v>
      </c>
      <c r="N1" s="107"/>
      <c r="O1" s="107"/>
      <c r="P1" s="107"/>
      <c r="Q1" s="107"/>
      <c r="R1" s="107"/>
      <c r="S1" s="107"/>
      <c r="T1" s="107"/>
      <c r="U1" s="97"/>
      <c r="V1" s="94"/>
      <c r="W1" s="78" t="str">
        <f>Currency&amp;$G$1</f>
        <v>EUR1M</v>
      </c>
      <c r="X1" s="69"/>
      <c r="Y1" s="69"/>
      <c r="Z1" s="72"/>
      <c r="AA1" s="72"/>
      <c r="AB1" s="69"/>
      <c r="AC1" s="69"/>
      <c r="AD1" s="76" t="s">
        <v>134</v>
      </c>
    </row>
    <row r="2" spans="1:39" ht="21.75" customHeight="1" x14ac:dyDescent="0.2">
      <c r="A2" s="68" t="s">
        <v>9</v>
      </c>
      <c r="B2" s="68" t="s">
        <v>28</v>
      </c>
      <c r="C2" s="68" t="s">
        <v>92</v>
      </c>
      <c r="D2" s="68" t="s">
        <v>130</v>
      </c>
      <c r="E2" s="68" t="s">
        <v>32</v>
      </c>
      <c r="F2" s="68" t="s">
        <v>115</v>
      </c>
      <c r="G2" s="68" t="s">
        <v>4</v>
      </c>
      <c r="H2" s="68" t="s">
        <v>1</v>
      </c>
      <c r="I2" s="68" t="s">
        <v>171</v>
      </c>
      <c r="J2" s="68"/>
      <c r="K2" s="68" t="s">
        <v>25</v>
      </c>
      <c r="M2" s="77" t="s">
        <v>9</v>
      </c>
      <c r="N2" s="77" t="s">
        <v>25</v>
      </c>
      <c r="O2" s="77" t="s">
        <v>79</v>
      </c>
      <c r="P2" s="77" t="s">
        <v>82</v>
      </c>
      <c r="Q2" s="77" t="s">
        <v>80</v>
      </c>
      <c r="R2" s="77" t="s">
        <v>81</v>
      </c>
      <c r="S2" s="77" t="s">
        <v>83</v>
      </c>
      <c r="T2" s="77" t="s">
        <v>23</v>
      </c>
      <c r="U2" s="77" t="s">
        <v>76</v>
      </c>
      <c r="V2" s="94"/>
      <c r="W2" s="77" t="s">
        <v>9</v>
      </c>
      <c r="X2" s="77" t="s">
        <v>25</v>
      </c>
      <c r="Y2" s="77" t="s">
        <v>79</v>
      </c>
      <c r="Z2" s="79" t="s">
        <v>24</v>
      </c>
      <c r="AA2" s="79" t="s">
        <v>84</v>
      </c>
      <c r="AB2" s="77" t="s">
        <v>23</v>
      </c>
      <c r="AC2" s="77" t="s">
        <v>76</v>
      </c>
      <c r="AD2" s="207">
        <f t="array" ref="AD2:AD91">_xll.qlPiecewiseYieldCurveData(YieldCurve_1M,Trigger)</f>
        <v>-3.8032359252750856E-3</v>
      </c>
      <c r="AE2" s="81"/>
      <c r="AG2" s="204" t="s">
        <v>85</v>
      </c>
      <c r="AH2" s="205"/>
      <c r="AI2" s="205"/>
      <c r="AJ2" s="205"/>
      <c r="AK2" s="206"/>
    </row>
    <row r="3" spans="1:39" ht="11.25" customHeight="1" x14ac:dyDescent="0.2">
      <c r="A3" s="56" t="str">
        <f>Quote!L4</f>
        <v>DP</v>
      </c>
      <c r="B3" s="57" t="str">
        <f>Quote!M4</f>
        <v>ON</v>
      </c>
      <c r="C3" s="59" t="s">
        <v>73</v>
      </c>
      <c r="D3" s="59" t="b">
        <v>0</v>
      </c>
      <c r="E3" s="58" t="s">
        <v>131</v>
      </c>
      <c r="F3" s="59" t="s">
        <v>26</v>
      </c>
      <c r="G3" s="125"/>
      <c r="H3" s="156" t="str">
        <f>IF(ISBLANK(Quote!O4),"",Quote!O4)</f>
        <v/>
      </c>
      <c r="I3" s="129"/>
      <c r="J3" s="129"/>
      <c r="K3" s="61"/>
      <c r="L3" s="52"/>
      <c r="M3" s="71" t="str">
        <f>A3</f>
        <v>DP</v>
      </c>
      <c r="N3" s="131" t="str">
        <f>IF(ISBLANK(K3),"--",K3)</f>
        <v>--</v>
      </c>
      <c r="O3" s="145" t="str">
        <f>IFERROR(_xll.qlRateHelperQuoteName(N3,Trigger),"--")</f>
        <v>--</v>
      </c>
      <c r="P3" s="133" t="str">
        <f>IFERROR(_xll.qlRateHelperQuoteValue($N3,Trigger),"--")</f>
        <v>--</v>
      </c>
      <c r="Q3" s="132" t="b">
        <v>0</v>
      </c>
      <c r="R3" s="131">
        <v>10</v>
      </c>
      <c r="S3" s="131">
        <v>1</v>
      </c>
      <c r="T3" s="134" t="str">
        <f>IFERROR(_xll.qlRateHelperEarliestDate(N3,Trigger),"--")</f>
        <v>--</v>
      </c>
      <c r="U3" s="134" t="str">
        <f>IFERROR(_xll.qlRateHelperPillarDate(N3,Trigger),"--")</f>
        <v>--</v>
      </c>
      <c r="W3" s="162" t="str">
        <f t="shared" ref="W3:W34" si="0">IFERROR(INDEX($M$3:$M$91,MATCH(Y3,$O$3:$O$91,0),1),"")</f>
        <v>DP</v>
      </c>
      <c r="X3" s="162" t="str">
        <f t="array" ref="X3:X91">_xll.qlRateHelperSelection(_xll.ohFilter(RateHelpers,IncludeFlag),_xll.ohFilter(Priority,IncludeFlag),$AK$3,$AK$4,$AK$5,$AK$6,_xll.ohFilter(MinDistance,IncludeFlag),Trigger)</f>
        <v>obj_00236</v>
      </c>
      <c r="Y3" s="162" t="str">
        <f>IFERROR(_xll.qlRateHelperQuoteName(X3,Trigger),"")</f>
        <v>EUR1MDPSN_Shifted</v>
      </c>
      <c r="Z3" s="184">
        <f>IFERROR(_xll.qlRateHelperRate(X3,Trigger),"")</f>
        <v>-3.7511172600000003E-3</v>
      </c>
      <c r="AA3" s="185" t="str">
        <f>IF(ISERROR(_xll.qlSwapRateHelperSpread($X3)),IF(ISERROR(_xll.qlFuturesRateHelperConvexityAdjustment($X3)),"",_xll.qlFuturesRateHelperConvexityAdjustment($X3)),_xll.qlSwapRateHelperSpread($X3))</f>
        <v/>
      </c>
      <c r="AB3" s="163">
        <f>IFERROR(_xll.qlRateHelperEarliestDate(X3,Trigger),"")</f>
        <v>42758</v>
      </c>
      <c r="AC3" s="163">
        <f>IFERROR(_xll.qlRateHelperPillarDate(X3,Trigger),"")</f>
        <v>42759</v>
      </c>
      <c r="AD3" s="184">
        <v>-3.8032359252750856E-3</v>
      </c>
      <c r="AE3" s="81"/>
      <c r="AG3" s="202" t="s">
        <v>86</v>
      </c>
      <c r="AK3" s="203">
        <v>0</v>
      </c>
    </row>
    <row r="4" spans="1:39" ht="11.25" customHeight="1" x14ac:dyDescent="0.2">
      <c r="A4" s="221" t="str">
        <f>Quote!L5</f>
        <v>DP</v>
      </c>
      <c r="B4" s="280" t="str">
        <f>Quote!M5</f>
        <v>TN</v>
      </c>
      <c r="C4" s="281" t="s">
        <v>36</v>
      </c>
      <c r="D4" s="278"/>
      <c r="E4" s="278"/>
      <c r="F4" s="278"/>
      <c r="G4" s="278"/>
      <c r="H4" s="122" t="str">
        <f>IF(ISBLANK(Quote!O5),"",Quote!O5)</f>
        <v/>
      </c>
      <c r="I4" s="125"/>
      <c r="J4" s="125"/>
      <c r="K4" s="67"/>
      <c r="L4" s="51"/>
      <c r="M4" s="10" t="str">
        <f t="shared" ref="M4:M20" si="1">A4</f>
        <v>DP</v>
      </c>
      <c r="N4" s="95" t="str">
        <f t="shared" ref="N4:N20" si="2">IF(ISBLANK(K4),"--",K4)</f>
        <v>--</v>
      </c>
      <c r="O4" s="146" t="str">
        <f>IFERROR(_xll.qlRateHelperQuoteName(N4,Trigger),"--")</f>
        <v>--</v>
      </c>
      <c r="P4" s="99" t="str">
        <f>IFERROR(_xll.qlRateHelperQuoteValue($N4,Trigger),"--")</f>
        <v>--</v>
      </c>
      <c r="Q4" s="98" t="b">
        <v>0</v>
      </c>
      <c r="R4" s="95">
        <v>10</v>
      </c>
      <c r="S4" s="95">
        <v>1</v>
      </c>
      <c r="T4" s="100" t="str">
        <f>IFERROR(_xll.qlRateHelperEarliestDate(N4,Trigger),"--")</f>
        <v>--</v>
      </c>
      <c r="U4" s="100" t="str">
        <f>IFERROR(_xll.qlRateHelperPillarDate(N4,Trigger),"--")</f>
        <v>--</v>
      </c>
      <c r="W4" s="162" t="str">
        <f t="shared" si="0"/>
        <v>DP</v>
      </c>
      <c r="X4" s="162" t="str">
        <v>obj_0028a</v>
      </c>
      <c r="Y4" s="162" t="str">
        <f>IFERROR(_xll.qlRateHelperQuoteName(X4,Trigger),"")</f>
        <v>EUR1MDPSW_Shifted</v>
      </c>
      <c r="Z4" s="184">
        <f>IFERROR(_xll.qlRateHelperRate(X4,Trigger),"")</f>
        <v>-3.7510000000000004E-3</v>
      </c>
      <c r="AA4" s="185" t="str">
        <f>IF(ISERROR(_xll.qlSwapRateHelperSpread($X4)),IF(ISERROR(_xll.qlFuturesRateHelperConvexityAdjustment($X4)),"",_xll.qlFuturesRateHelperConvexityAdjustment($X4)),_xll.qlSwapRateHelperSpread($X4))</f>
        <v/>
      </c>
      <c r="AB4" s="163">
        <f>IFERROR(_xll.qlRateHelperEarliestDate(X4,Trigger),"")</f>
        <v>42758</v>
      </c>
      <c r="AC4" s="163">
        <f>IFERROR(_xll.qlRateHelperPillarDate(X4,Trigger),"")</f>
        <v>42765</v>
      </c>
      <c r="AD4" s="184">
        <v>-3.8032359222957067E-3</v>
      </c>
      <c r="AE4" s="81"/>
      <c r="AG4" s="108" t="s">
        <v>87</v>
      </c>
      <c r="AK4" s="109">
        <v>0</v>
      </c>
    </row>
    <row r="5" spans="1:39" ht="11.25" customHeight="1" x14ac:dyDescent="0.2">
      <c r="A5" s="62" t="str">
        <f>Quote!L6</f>
        <v>DP</v>
      </c>
      <c r="B5" s="63" t="str">
        <f>Quote!M6</f>
        <v>SN</v>
      </c>
      <c r="C5" s="65" t="s">
        <v>74</v>
      </c>
      <c r="D5" s="125"/>
      <c r="E5" s="125"/>
      <c r="F5" s="125"/>
      <c r="G5" s="64" t="str">
        <f>Euribor!E4</f>
        <v>EoniaMX#0037</v>
      </c>
      <c r="H5" s="334" t="str">
        <f>IF(ISBLANK(Quote!O6),"",Quote!O6)</f>
        <v>EUR1MDPSN=#0037</v>
      </c>
      <c r="I5" s="334" t="str">
        <f>_xll.qlCompositeQuote(Currency&amp;"1M"&amp;A5&amp;B5&amp;"_Shifted",H5,BumpValue,"+",Permanent,Trigger,ObjectOverwrite)</f>
        <v>EUR1MDPSN_Shifted#0033</v>
      </c>
      <c r="J5" s="275"/>
      <c r="K5" s="220" t="str">
        <f>_xll.qlFraRateHelper(,IF(Sensitivity,I5,H5),C5,G5,PillarDate,,Permanent,Trigger,ObjectOverwrite)</f>
        <v>obj_00236#0033</v>
      </c>
      <c r="L5" s="51"/>
      <c r="M5" s="10" t="str">
        <f t="shared" si="1"/>
        <v>DP</v>
      </c>
      <c r="N5" s="95" t="str">
        <f t="shared" si="2"/>
        <v>obj_00236#0033</v>
      </c>
      <c r="O5" s="146" t="str">
        <f>IFERROR(_xll.qlRateHelperQuoteName(N5,Trigger),"--")</f>
        <v>EUR1MDPSN_Shifted</v>
      </c>
      <c r="P5" s="99">
        <f>IFERROR(_xll.qlRateHelperQuoteValue($N5,Trigger),"--")</f>
        <v>-3.7511172600000003E-3</v>
      </c>
      <c r="Q5" s="98" t="b">
        <v>1</v>
      </c>
      <c r="R5" s="95">
        <v>10</v>
      </c>
      <c r="S5" s="95">
        <v>1</v>
      </c>
      <c r="T5" s="100">
        <f>IFERROR(_xll.qlRateHelperEarliestDate(N5,Trigger),"--")</f>
        <v>42758</v>
      </c>
      <c r="U5" s="100">
        <f>IFERROR(_xll.qlRateHelperPillarDate(N5,Trigger),"--")</f>
        <v>42759</v>
      </c>
      <c r="W5" s="162" t="str">
        <f t="shared" si="0"/>
        <v>DP</v>
      </c>
      <c r="X5" s="162" t="str">
        <v>obj_002c4</v>
      </c>
      <c r="Y5" s="162" t="str">
        <f>IFERROR(_xll.qlRateHelperQuoteName(X5,Trigger),"")</f>
        <v>EUR1MDP2W_Shifted</v>
      </c>
      <c r="Z5" s="184">
        <f>IFERROR(_xll.qlRateHelperRate(X5,Trigger),"")</f>
        <v>-3.7239999999999999E-3</v>
      </c>
      <c r="AA5" s="185" t="str">
        <f>IF(ISERROR(_xll.qlSwapRateHelperSpread($X5)),IF(ISERROR(_xll.qlFuturesRateHelperConvexityAdjustment($X5)),"",_xll.qlFuturesRateHelperConvexityAdjustment($X5)),_xll.qlSwapRateHelperSpread($X5))</f>
        <v/>
      </c>
      <c r="AB5" s="163">
        <f>IFERROR(_xll.qlRateHelperEarliestDate(X5,Trigger),"")</f>
        <v>42758</v>
      </c>
      <c r="AC5" s="163">
        <f>IFERROR(_xll.qlRateHelperPillarDate(X5,Trigger),"")</f>
        <v>42772</v>
      </c>
      <c r="AD5" s="184">
        <v>-3.7820490467226501E-3</v>
      </c>
      <c r="AE5" s="81"/>
      <c r="AF5" s="81"/>
      <c r="AG5" s="108" t="s">
        <v>88</v>
      </c>
      <c r="AK5" s="109">
        <v>0</v>
      </c>
    </row>
    <row r="6" spans="1:39" ht="11.25" customHeight="1" x14ac:dyDescent="0.2">
      <c r="A6" s="62" t="str">
        <f>Quote!L7</f>
        <v>DP</v>
      </c>
      <c r="B6" s="63" t="str">
        <f>Quote!M7</f>
        <v>SW</v>
      </c>
      <c r="C6" s="65" t="s">
        <v>36</v>
      </c>
      <c r="D6" s="125"/>
      <c r="E6" s="125"/>
      <c r="F6" s="125"/>
      <c r="G6" s="64" t="str">
        <f>Euribor!E5</f>
        <v>EuriborSWMX#0037</v>
      </c>
      <c r="H6" s="122" t="str">
        <f>IF(ISBLANK(Quote!O7),"",Quote!O7)</f>
        <v>EUR1MDPSW=#0037</v>
      </c>
      <c r="I6" s="122" t="str">
        <f>_xll.qlCompositeQuote(Currency&amp;"1M"&amp;A6&amp;B6&amp;"_Shifted",H6,BumpValue,"+",Permanent,Trigger,ObjectOverwrite)</f>
        <v>EUR1MDPSW_Shifted#0033</v>
      </c>
      <c r="J6" s="125"/>
      <c r="K6" s="67" t="str">
        <f>_xll.qlDepositRateHelper(,IF(Sensitivity,I6,H6),G6,Permanent,Trigger,ObjectOverwrite)</f>
        <v>obj_0028a#0033</v>
      </c>
      <c r="L6" s="51"/>
      <c r="M6" s="10" t="str">
        <f t="shared" si="1"/>
        <v>DP</v>
      </c>
      <c r="N6" s="95" t="str">
        <f t="shared" si="2"/>
        <v>obj_0028a#0033</v>
      </c>
      <c r="O6" s="146" t="str">
        <f>IFERROR(_xll.qlRateHelperQuoteName(N6,Trigger),"--")</f>
        <v>EUR1MDPSW_Shifted</v>
      </c>
      <c r="P6" s="99">
        <f>IFERROR(_xll.qlRateHelperQuoteValue($N6,Trigger),"--")</f>
        <v>-3.7510000000000004E-3</v>
      </c>
      <c r="Q6" s="98" t="b">
        <v>1</v>
      </c>
      <c r="R6" s="95">
        <v>10</v>
      </c>
      <c r="S6" s="95">
        <v>1</v>
      </c>
      <c r="T6" s="100">
        <f>IFERROR(_xll.qlRateHelperEarliestDate(N6,Trigger),"--")</f>
        <v>42758</v>
      </c>
      <c r="U6" s="100">
        <f>IFERROR(_xll.qlRateHelperPillarDate(N6,Trigger),"--")</f>
        <v>42765</v>
      </c>
      <c r="W6" s="162" t="str">
        <f t="shared" si="0"/>
        <v>DP</v>
      </c>
      <c r="X6" s="162" t="str">
        <v>obj_0027e</v>
      </c>
      <c r="Y6" s="162" t="str">
        <f>IFERROR(_xll.qlRateHelperQuoteName(X6,Trigger),"")</f>
        <v>EUR1MDP3W_Shifted</v>
      </c>
      <c r="Z6" s="184">
        <f>IFERROR(_xll.qlRateHelperRate(X6,Trigger),"")</f>
        <v>-3.7270000000000003E-3</v>
      </c>
      <c r="AA6" s="185" t="str">
        <f>IF(ISERROR(_xll.qlSwapRateHelperSpread($X6)),IF(ISERROR(_xll.qlFuturesRateHelperConvexityAdjustment($X6)),"",_xll.qlFuturesRateHelperConvexityAdjustment($X6)),_xll.qlSwapRateHelperSpread($X6))</f>
        <v/>
      </c>
      <c r="AB6" s="163">
        <f>IFERROR(_xll.qlRateHelperEarliestDate(X6,Trigger),"")</f>
        <v>42758</v>
      </c>
      <c r="AC6" s="163">
        <f>IFERROR(_xll.qlRateHelperPillarDate(X6,Trigger),"")</f>
        <v>42779</v>
      </c>
      <c r="AD6" s="184">
        <v>-3.7830245093277769E-3</v>
      </c>
      <c r="AE6" s="81"/>
      <c r="AG6" s="108" t="s">
        <v>89</v>
      </c>
      <c r="AK6" s="110" t="s">
        <v>90</v>
      </c>
    </row>
    <row r="7" spans="1:39" ht="11.25" customHeight="1" x14ac:dyDescent="0.2">
      <c r="A7" s="62" t="str">
        <f>Quote!L8</f>
        <v>DP</v>
      </c>
      <c r="B7" s="63" t="str">
        <f>Quote!M8</f>
        <v>2W</v>
      </c>
      <c r="C7" s="65" t="s">
        <v>37</v>
      </c>
      <c r="D7" s="125"/>
      <c r="E7" s="125"/>
      <c r="F7" s="125"/>
      <c r="G7" s="64" t="str">
        <f>Euribor!E6</f>
        <v>Euribor2WMX#0037</v>
      </c>
      <c r="H7" s="122" t="str">
        <f>IF(ISBLANK(Quote!O8),"",Quote!O8)</f>
        <v>EUR1MDP2W=#0037</v>
      </c>
      <c r="I7" s="122" t="str">
        <f>_xll.qlCompositeQuote(Currency&amp;"1M"&amp;A7&amp;B7&amp;"_Shifted",H7,BumpValue,"+",Permanent,Trigger,ObjectOverwrite)</f>
        <v>EUR1MDP2W_Shifted#0033</v>
      </c>
      <c r="J7" s="125"/>
      <c r="K7" s="67" t="str">
        <f>_xll.qlDepositRateHelper(,IF(Sensitivity,I7,H7),G7,Permanent,Trigger,ObjectOverwrite)</f>
        <v>obj_002c4#0032</v>
      </c>
      <c r="L7" s="51"/>
      <c r="M7" s="10" t="str">
        <f t="shared" si="1"/>
        <v>DP</v>
      </c>
      <c r="N7" s="95" t="str">
        <f t="shared" si="2"/>
        <v>obj_002c4#0032</v>
      </c>
      <c r="O7" s="146" t="str">
        <f>IFERROR(_xll.qlRateHelperQuoteName(N7,Trigger),"--")</f>
        <v>EUR1MDP2W_Shifted</v>
      </c>
      <c r="P7" s="99">
        <f>IFERROR(_xll.qlRateHelperQuoteValue($N7,Trigger),"--")</f>
        <v>-3.7239999999999999E-3</v>
      </c>
      <c r="Q7" s="98" t="b">
        <v>1</v>
      </c>
      <c r="R7" s="95">
        <v>10</v>
      </c>
      <c r="S7" s="95">
        <v>1</v>
      </c>
      <c r="T7" s="100">
        <f>IFERROR(_xll.qlRateHelperEarliestDate(N7,Trigger),"--")</f>
        <v>42758</v>
      </c>
      <c r="U7" s="100">
        <f>IFERROR(_xll.qlRateHelperPillarDate(N7,Trigger),"--")</f>
        <v>42772</v>
      </c>
      <c r="W7" s="162" t="str">
        <f t="shared" si="0"/>
        <v>DP</v>
      </c>
      <c r="X7" s="162" t="str">
        <v>obj_0022b</v>
      </c>
      <c r="Y7" s="162" t="str">
        <f>IFERROR(_xll.qlRateHelperQuoteName(X7,Trigger),"")</f>
        <v>EUR1MDP1M_Shifted</v>
      </c>
      <c r="Z7" s="184">
        <f>IFERROR(_xll.qlRateHelperRate(X7,Trigger),"")</f>
        <v>-3.7199999999999998E-3</v>
      </c>
      <c r="AA7" s="185" t="str">
        <f>IF(ISERROR(_xll.qlSwapRateHelperSpread($X7)),IF(ISERROR(_xll.qlFuturesRateHelperConvexityAdjustment($X7)),"",_xll.qlFuturesRateHelperConvexityAdjustment($X7)),_xll.qlSwapRateHelperSpread($X7))</f>
        <v/>
      </c>
      <c r="AB7" s="163">
        <f>IFERROR(_xll.qlRateHelperEarliestDate(X7,Trigger),"")</f>
        <v>42758</v>
      </c>
      <c r="AC7" s="163">
        <f>IFERROR(_xll.qlRateHelperPillarDate(X7,Trigger),"")</f>
        <v>42789</v>
      </c>
      <c r="AD7" s="184">
        <v>-3.7758097520351691E-3</v>
      </c>
      <c r="AE7" s="81"/>
    </row>
    <row r="8" spans="1:39" ht="11.25" customHeight="1" x14ac:dyDescent="0.2">
      <c r="A8" s="62" t="str">
        <f>Quote!L9</f>
        <v>DP</v>
      </c>
      <c r="B8" s="63" t="str">
        <f>Quote!M9</f>
        <v>3W</v>
      </c>
      <c r="C8" s="65" t="s">
        <v>38</v>
      </c>
      <c r="D8" s="125"/>
      <c r="E8" s="125"/>
      <c r="F8" s="125"/>
      <c r="G8" s="64" t="str">
        <f>_xll.qlEuribor(,C8,,,Trigger)</f>
        <v>obj_000b6#0037</v>
      </c>
      <c r="H8" s="122" t="str">
        <f>IF(ISBLANK(Quote!O9),"",Quote!O9)</f>
        <v>EUR1MDP3W=#0037</v>
      </c>
      <c r="I8" s="122" t="str">
        <f>_xll.qlCompositeQuote(Currency&amp;"1M"&amp;A8&amp;B8&amp;"_Shifted",H8,BumpValue,"+",Permanent,Trigger,ObjectOverwrite)</f>
        <v>EUR1MDP3W_Shifted#0033</v>
      </c>
      <c r="J8" s="125"/>
      <c r="K8" s="67" t="str">
        <f>_xll.qlDepositRateHelper(,IF(Sensitivity,I8,H8),G8,Permanent,Trigger,ObjectOverwrite)</f>
        <v>obj_0027e#0033</v>
      </c>
      <c r="L8" s="51"/>
      <c r="M8" s="10" t="str">
        <f t="shared" si="1"/>
        <v>DP</v>
      </c>
      <c r="N8" s="95" t="str">
        <f t="shared" si="2"/>
        <v>obj_0027e#0033</v>
      </c>
      <c r="O8" s="146" t="str">
        <f>IFERROR(_xll.qlRateHelperQuoteName(N8,Trigger),"--")</f>
        <v>EUR1MDP3W_Shifted</v>
      </c>
      <c r="P8" s="99">
        <f>IFERROR(_xll.qlRateHelperQuoteValue($N8,Trigger),"--")</f>
        <v>-3.7270000000000003E-3</v>
      </c>
      <c r="Q8" s="141" t="b">
        <v>1</v>
      </c>
      <c r="R8" s="95">
        <v>40</v>
      </c>
      <c r="S8" s="95">
        <v>1</v>
      </c>
      <c r="T8" s="100">
        <f>IFERROR(_xll.qlRateHelperEarliestDate(N8,Trigger),"--")</f>
        <v>42758</v>
      </c>
      <c r="U8" s="100">
        <f>IFERROR(_xll.qlRateHelperPillarDate(N8,Trigger),"--")</f>
        <v>42779</v>
      </c>
      <c r="W8" s="162" t="str">
        <f t="shared" si="0"/>
        <v>SW</v>
      </c>
      <c r="X8" s="162" t="str">
        <v>obj_00347</v>
      </c>
      <c r="Y8" s="162" t="str">
        <f>IFERROR(_xll.qlRateHelperQuoteName(X8,Trigger),"")</f>
        <v>EUR1MSW2M_Shifted</v>
      </c>
      <c r="Z8" s="184">
        <f>IFERROR(_xll.qlRateHelperRate(X8,Trigger),"")</f>
        <v>-3.7199999999999998E-3</v>
      </c>
      <c r="AA8" s="185">
        <f>IF(ISERROR(_xll.qlSwapRateHelperSpread($X8)),IF(ISERROR(_xll.qlFuturesRateHelperConvexityAdjustment($X8)),"",_xll.qlFuturesRateHelperConvexityAdjustment($X8)),_xll.qlSwapRateHelperSpread($X8))</f>
        <v>0</v>
      </c>
      <c r="AB8" s="163">
        <f>IFERROR(_xll.qlRateHelperEarliestDate(X8,Trigger),"")</f>
        <v>42758</v>
      </c>
      <c r="AC8" s="163">
        <f>IFERROR(_xll.qlRateHelperPillarDate(X8,Trigger),"")</f>
        <v>42817</v>
      </c>
      <c r="AD8" s="184">
        <v>-3.7747223803776581E-3</v>
      </c>
      <c r="AE8" s="81"/>
      <c r="AG8" s="108" t="s">
        <v>188</v>
      </c>
      <c r="AK8" s="384" t="b">
        <v>1</v>
      </c>
    </row>
    <row r="9" spans="1:39" ht="11.25" customHeight="1" x14ac:dyDescent="0.2">
      <c r="A9" s="221" t="str">
        <f>Quote!L10</f>
        <v>DP</v>
      </c>
      <c r="B9" s="280" t="str">
        <f>Quote!M10</f>
        <v>1M</v>
      </c>
      <c r="C9" s="281" t="s">
        <v>2</v>
      </c>
      <c r="D9" s="125"/>
      <c r="E9" s="125"/>
      <c r="F9" s="125"/>
      <c r="G9" s="223" t="str">
        <f>Euribor!E7</f>
        <v>Euribor1MMX#0037</v>
      </c>
      <c r="H9" s="336" t="str">
        <f>IF(ISBLANK(Quote!O10),"",Quote!O10)</f>
        <v>EUR1MDP1M=#0037</v>
      </c>
      <c r="I9" s="336" t="str">
        <f>_xll.qlCompositeQuote(Currency&amp;"1M"&amp;A9&amp;B9&amp;"_Shifted",H9,BumpValue,"+",Permanent,Trigger,ObjectOverwrite)</f>
        <v>EUR1MDP1M_Shifted#0033</v>
      </c>
      <c r="J9" s="278"/>
      <c r="K9" s="225" t="str">
        <f>_xll.qlDepositRateHelper(,IF(Sensitivity,I9,H9),G9,Permanent,Trigger,ObjectOverwrite)</f>
        <v>obj_0022b#0033</v>
      </c>
      <c r="L9" s="51"/>
      <c r="M9" s="10" t="str">
        <f t="shared" si="1"/>
        <v>DP</v>
      </c>
      <c r="N9" s="95" t="str">
        <f t="shared" si="2"/>
        <v>obj_0022b#0033</v>
      </c>
      <c r="O9" s="146" t="str">
        <f>IFERROR(_xll.qlRateHelperQuoteName(N9,Trigger),"--")</f>
        <v>EUR1MDP1M_Shifted</v>
      </c>
      <c r="P9" s="99">
        <f>IFERROR(_xll.qlRateHelperQuoteValue($N9,Trigger),"--")</f>
        <v>-3.7199999999999998E-3</v>
      </c>
      <c r="Q9" s="141" t="b">
        <v>1</v>
      </c>
      <c r="R9" s="95">
        <v>40</v>
      </c>
      <c r="S9" s="95">
        <v>1</v>
      </c>
      <c r="T9" s="100">
        <f>IFERROR(_xll.qlRateHelperEarliestDate(N9,Trigger),"--")</f>
        <v>42758</v>
      </c>
      <c r="U9" s="100">
        <f>IFERROR(_xll.qlRateHelperPillarDate(N9,Trigger),"--")</f>
        <v>42789</v>
      </c>
      <c r="W9" s="162" t="str">
        <f t="shared" si="0"/>
        <v>SW</v>
      </c>
      <c r="X9" s="162" t="str">
        <v>obj_0039c</v>
      </c>
      <c r="Y9" s="162" t="str">
        <f>IFERROR(_xll.qlRateHelperQuoteName(X9,Trigger),"")</f>
        <v>EUR1MSW3M_Shifted</v>
      </c>
      <c r="Z9" s="184">
        <f>IFERROR(_xll.qlRateHelperRate(X9,Trigger),"")</f>
        <v>-3.7299999999999998E-3</v>
      </c>
      <c r="AA9" s="185">
        <f>IF(ISERROR(_xll.qlSwapRateHelperSpread($X9)),IF(ISERROR(_xll.qlFuturesRateHelperConvexityAdjustment($X9)),"",_xll.qlFuturesRateHelperConvexityAdjustment($X9)),_xll.qlSwapRateHelperSpread($X9))</f>
        <v>0</v>
      </c>
      <c r="AB9" s="163">
        <f>IFERROR(_xll.qlRateHelperEarliestDate(X9,Trigger),"")</f>
        <v>42758</v>
      </c>
      <c r="AC9" s="163">
        <f>IFERROR(_xll.qlRateHelperPillarDate(X9,Trigger),"")</f>
        <v>42849</v>
      </c>
      <c r="AD9" s="184">
        <v>-3.7843552955273128E-3</v>
      </c>
      <c r="AE9" s="81"/>
      <c r="AH9" s="49" t="s">
        <v>127</v>
      </c>
    </row>
    <row r="10" spans="1:39" ht="11.25" customHeight="1" x14ac:dyDescent="0.2">
      <c r="A10" s="62" t="str">
        <f>Quote!L11</f>
        <v>DP</v>
      </c>
      <c r="B10" s="63" t="str">
        <f>Quote!M11</f>
        <v>2M</v>
      </c>
      <c r="C10" s="65" t="s">
        <v>39</v>
      </c>
      <c r="D10" s="275"/>
      <c r="E10" s="275"/>
      <c r="F10" s="275"/>
      <c r="G10" s="275"/>
      <c r="H10" s="334" t="str">
        <f>IF(ISBLANK(Quote!O11),"",Quote!O11)</f>
        <v/>
      </c>
      <c r="I10" s="275"/>
      <c r="J10" s="275"/>
      <c r="K10" s="275"/>
      <c r="L10" s="51"/>
      <c r="M10" s="10" t="str">
        <f t="shared" si="1"/>
        <v>DP</v>
      </c>
      <c r="N10" s="95" t="str">
        <f t="shared" si="2"/>
        <v>--</v>
      </c>
      <c r="O10" s="146" t="str">
        <f>IFERROR(_xll.qlRateHelperQuoteName(N10,Trigger),"--")</f>
        <v>--</v>
      </c>
      <c r="P10" s="99" t="str">
        <f>IFERROR(_xll.qlRateHelperQuoteValue($N10,Trigger),"--")</f>
        <v>--</v>
      </c>
      <c r="Q10" s="141" t="b">
        <v>0</v>
      </c>
      <c r="R10" s="95">
        <v>40</v>
      </c>
      <c r="S10" s="95">
        <v>1</v>
      </c>
      <c r="T10" s="100" t="str">
        <f>IFERROR(_xll.qlRateHelperEarliestDate(N10,Trigger),"--")</f>
        <v>--</v>
      </c>
      <c r="U10" s="100" t="str">
        <f>IFERROR(_xll.qlRateHelperPillarDate(N10,Trigger),"--")</f>
        <v>--</v>
      </c>
      <c r="W10" s="162" t="str">
        <f t="shared" si="0"/>
        <v>SW</v>
      </c>
      <c r="X10" s="162" t="str">
        <v>obj_003bc</v>
      </c>
      <c r="Y10" s="162" t="str">
        <f>IFERROR(_xll.qlRateHelperQuoteName(X10,Trigger),"")</f>
        <v>EUR1MSW4M_Shifted</v>
      </c>
      <c r="Z10" s="184">
        <f>IFERROR(_xll.qlRateHelperRate(X10,Trigger),"")</f>
        <v>-3.7199999999999998E-3</v>
      </c>
      <c r="AA10" s="185">
        <f>IF(ISERROR(_xll.qlSwapRateHelperSpread($X10)),IF(ISERROR(_xll.qlFuturesRateHelperConvexityAdjustment($X10)),"",_xll.qlFuturesRateHelperConvexityAdjustment($X10)),_xll.qlSwapRateHelperSpread($X10))</f>
        <v>0</v>
      </c>
      <c r="AB10" s="163">
        <f>IFERROR(_xll.qlRateHelperEarliestDate(X10,Trigger),"")</f>
        <v>42758</v>
      </c>
      <c r="AC10" s="163">
        <f>IFERROR(_xll.qlRateHelperPillarDate(X10,Trigger),"")</f>
        <v>42878</v>
      </c>
      <c r="AD10" s="184">
        <v>-3.7748682678187006E-3</v>
      </c>
      <c r="AE10" s="81"/>
      <c r="AF10" s="77" t="s">
        <v>121</v>
      </c>
      <c r="AG10" s="77" t="s">
        <v>122</v>
      </c>
      <c r="AH10" s="77" t="s">
        <v>123</v>
      </c>
      <c r="AI10" s="77" t="s">
        <v>136</v>
      </c>
      <c r="AJ10" s="77" t="s">
        <v>124</v>
      </c>
      <c r="AK10" s="77" t="s">
        <v>137</v>
      </c>
      <c r="AL10" s="77" t="s">
        <v>125</v>
      </c>
      <c r="AM10" s="77" t="s">
        <v>126</v>
      </c>
    </row>
    <row r="11" spans="1:39" ht="11.25" customHeight="1" x14ac:dyDescent="0.2">
      <c r="A11" s="62" t="str">
        <f>Quote!L12</f>
        <v>DP</v>
      </c>
      <c r="B11" s="63" t="str">
        <f>Quote!M12</f>
        <v>3M</v>
      </c>
      <c r="C11" s="65" t="s">
        <v>0</v>
      </c>
      <c r="D11" s="125"/>
      <c r="E11" s="125"/>
      <c r="F11" s="125"/>
      <c r="G11" s="125"/>
      <c r="H11" s="122" t="str">
        <f>IF(ISBLANK(Quote!O12),"",Quote!O12)</f>
        <v/>
      </c>
      <c r="I11" s="125"/>
      <c r="J11" s="125"/>
      <c r="K11" s="125"/>
      <c r="L11" s="51"/>
      <c r="M11" s="10" t="str">
        <f t="shared" si="1"/>
        <v>DP</v>
      </c>
      <c r="N11" s="95" t="str">
        <f t="shared" si="2"/>
        <v>--</v>
      </c>
      <c r="O11" s="146" t="str">
        <f>IFERROR(_xll.qlRateHelperQuoteName(N11,Trigger),"--")</f>
        <v>--</v>
      </c>
      <c r="P11" s="99" t="str">
        <f>IFERROR(_xll.qlRateHelperQuoteValue($N11,Trigger),"--")</f>
        <v>--</v>
      </c>
      <c r="Q11" s="141" t="b">
        <v>0</v>
      </c>
      <c r="R11" s="95">
        <v>40</v>
      </c>
      <c r="S11" s="95">
        <v>1</v>
      </c>
      <c r="T11" s="100" t="str">
        <f>IFERROR(_xll.qlRateHelperEarliestDate(N11,Trigger),"--")</f>
        <v>--</v>
      </c>
      <c r="U11" s="100" t="str">
        <f>IFERROR(_xll.qlRateHelperPillarDate(N11,Trigger),"--")</f>
        <v>--</v>
      </c>
      <c r="W11" s="162" t="str">
        <f t="shared" si="0"/>
        <v>SW</v>
      </c>
      <c r="X11" s="162" t="str">
        <v>obj_003af</v>
      </c>
      <c r="Y11" s="162" t="str">
        <f>IFERROR(_xll.qlRateHelperQuoteName(X11,Trigger),"")</f>
        <v>EUR1MSW5M_Shifted</v>
      </c>
      <c r="Z11" s="184">
        <f>IFERROR(_xll.qlRateHelperRate(X11,Trigger),"")</f>
        <v>-3.7199999999999998E-3</v>
      </c>
      <c r="AA11" s="185">
        <f>IF(ISERROR(_xll.qlSwapRateHelperSpread($X11)),IF(ISERROR(_xll.qlFuturesRateHelperConvexityAdjustment($X11)),"",_xll.qlFuturesRateHelperConvexityAdjustment($X11)),_xll.qlSwapRateHelperSpread($X11))</f>
        <v>0</v>
      </c>
      <c r="AB11" s="163">
        <f>IFERROR(_xll.qlRateHelperEarliestDate(X11,Trigger),"")</f>
        <v>42758</v>
      </c>
      <c r="AC11" s="163">
        <f>IFERROR(_xll.qlRateHelperPillarDate(X11,Trigger),"")</f>
        <v>42909</v>
      </c>
      <c r="AD11" s="184">
        <v>-3.7752441317528435E-3</v>
      </c>
      <c r="AE11" s="81"/>
      <c r="AF11" s="159">
        <v>1</v>
      </c>
      <c r="AG11" s="160">
        <f>_xll.qlCalendarEndOfMonth(Calendar,Settlementdate,Trigger)</f>
        <v>42766</v>
      </c>
      <c r="AH11" s="159" t="str">
        <f t="shared" ref="AH11:AH23" si="3">Currency&amp;$AH$9&amp;AF11&amp;JumpSuffix&amp;QuoteSuffix</f>
        <v>EURJump1_SYNTHON_Quote</v>
      </c>
      <c r="AI11" s="189">
        <f>_xll.qlDayCounterYearFraction("actual/360",AG11,_xll.qlCalendarAdvance(Calendar,AG11,"1D",,,Trigger))</f>
        <v>2.7777777777777779E-3</v>
      </c>
      <c r="AJ11" s="161" t="e">
        <f>IF(_xll.qlQuoteIsValid(AH11,Trigger),_xll.qlQuoteValue(AH11,Trigger),1)</f>
        <v>#NUM!</v>
      </c>
      <c r="AK11" s="192" t="e">
        <f>-LN(AJ11)/AI11</f>
        <v>#NUM!</v>
      </c>
      <c r="AL11" s="195">
        <v>0</v>
      </c>
      <c r="AM11" s="161">
        <f>IF(ISBLANK(AL11),AH11,EXP(-AL11*AI11))</f>
        <v>1</v>
      </c>
    </row>
    <row r="12" spans="1:39" ht="11.25" customHeight="1" x14ac:dyDescent="0.2">
      <c r="A12" s="62" t="str">
        <f>Quote!L13</f>
        <v>DP</v>
      </c>
      <c r="B12" s="63" t="str">
        <f>Quote!M13</f>
        <v>4M</v>
      </c>
      <c r="C12" s="65" t="s">
        <v>40</v>
      </c>
      <c r="D12" s="125"/>
      <c r="E12" s="125"/>
      <c r="F12" s="125"/>
      <c r="G12" s="125"/>
      <c r="H12" s="122" t="str">
        <f>IF(ISBLANK(Quote!O13),"",Quote!O13)</f>
        <v/>
      </c>
      <c r="I12" s="125"/>
      <c r="J12" s="125"/>
      <c r="K12" s="125"/>
      <c r="L12" s="51" t="s">
        <v>34</v>
      </c>
      <c r="M12" s="10" t="str">
        <f t="shared" si="1"/>
        <v>DP</v>
      </c>
      <c r="N12" s="95" t="str">
        <f t="shared" si="2"/>
        <v>--</v>
      </c>
      <c r="O12" s="146" t="str">
        <f>IFERROR(_xll.qlRateHelperQuoteName(N12,Trigger),"--")</f>
        <v>--</v>
      </c>
      <c r="P12" s="99" t="str">
        <f>IFERROR(_xll.qlRateHelperQuoteValue($N12,Trigger),"--")</f>
        <v>--</v>
      </c>
      <c r="Q12" s="141" t="b">
        <v>0</v>
      </c>
      <c r="R12" s="95">
        <v>40</v>
      </c>
      <c r="S12" s="95">
        <v>1</v>
      </c>
      <c r="T12" s="100" t="str">
        <f>IFERROR(_xll.qlRateHelperEarliestDate(N12,Trigger),"--")</f>
        <v>--</v>
      </c>
      <c r="U12" s="100" t="str">
        <f>IFERROR(_xll.qlRateHelperPillarDate(N12,Trigger),"--")</f>
        <v>--</v>
      </c>
      <c r="W12" s="162" t="str">
        <f t="shared" si="0"/>
        <v>SW</v>
      </c>
      <c r="X12" s="162" t="str">
        <v>obj_0039b</v>
      </c>
      <c r="Y12" s="162" t="str">
        <f>IFERROR(_xll.qlRateHelperQuoteName(X12,Trigger),"")</f>
        <v>EUR1MSW6M_Shifted</v>
      </c>
      <c r="Z12" s="184">
        <f>IFERROR(_xll.qlRateHelperRate(X12,Trigger),"")</f>
        <v>-3.7199999999999998E-3</v>
      </c>
      <c r="AA12" s="185">
        <f>IF(ISERROR(_xll.qlSwapRateHelperSpread($X12)),IF(ISERROR(_xll.qlFuturesRateHelperConvexityAdjustment($X12)),"",_xll.qlFuturesRateHelperConvexityAdjustment($X12)),_xll.qlSwapRateHelperSpread($X12))</f>
        <v>0</v>
      </c>
      <c r="AB12" s="163">
        <f>IFERROR(_xll.qlRateHelperEarliestDate(X12,Trigger),"")</f>
        <v>42758</v>
      </c>
      <c r="AC12" s="163">
        <f>IFERROR(_xll.qlRateHelperPillarDate(X12,Trigger),"")</f>
        <v>42940</v>
      </c>
      <c r="AD12" s="184">
        <v>-3.7756874279992422E-3</v>
      </c>
      <c r="AE12" s="81"/>
      <c r="AF12" s="162">
        <v>2</v>
      </c>
      <c r="AG12" s="163">
        <f>_xll.qlCalendarEndOfMonth(Calendar,_xll.qlCalendarAdvance(Calendar,AG11,"1m","mf",TRUE),Trigger)</f>
        <v>42794</v>
      </c>
      <c r="AH12" s="162" t="str">
        <f t="shared" si="3"/>
        <v>EURJump2_SYNTHON_Quote</v>
      </c>
      <c r="AI12" s="190">
        <f>_xll.qlDayCounterYearFraction("actual/360",AG12,_xll.qlCalendarAdvance(Calendar,AG12,"1D",,,Trigger))</f>
        <v>2.7777777777777779E-3</v>
      </c>
      <c r="AJ12" s="164" t="e">
        <f>IF(_xll.qlQuoteIsValid(AH12,Trigger),_xll.qlQuoteValue(AH12,Trigger),1)</f>
        <v>#NUM!</v>
      </c>
      <c r="AK12" s="193" t="e">
        <f t="shared" ref="AK12:AK23" si="4">-LN(AJ12)/AI12</f>
        <v>#NUM!</v>
      </c>
      <c r="AL12" s="196">
        <v>0</v>
      </c>
      <c r="AM12" s="164">
        <f t="shared" ref="AM12:AM23" si="5">IF(ISBLANK(AL12),AH12,EXP(-AL12*AI12))</f>
        <v>1</v>
      </c>
    </row>
    <row r="13" spans="1:39" ht="11.25" customHeight="1" x14ac:dyDescent="0.2">
      <c r="A13" s="62" t="str">
        <f>Quote!L14</f>
        <v>DP</v>
      </c>
      <c r="B13" s="63" t="str">
        <f>Quote!M14</f>
        <v>5M</v>
      </c>
      <c r="C13" s="65" t="s">
        <v>41</v>
      </c>
      <c r="D13" s="125"/>
      <c r="E13" s="125"/>
      <c r="F13" s="125"/>
      <c r="G13" s="125"/>
      <c r="H13" s="122" t="str">
        <f>IF(ISBLANK(Quote!O14),"",Quote!O14)</f>
        <v/>
      </c>
      <c r="I13" s="125"/>
      <c r="J13" s="125"/>
      <c r="K13" s="125"/>
      <c r="L13" s="51"/>
      <c r="M13" s="10" t="str">
        <f t="shared" si="1"/>
        <v>DP</v>
      </c>
      <c r="N13" s="95" t="str">
        <f t="shared" si="2"/>
        <v>--</v>
      </c>
      <c r="O13" s="146" t="str">
        <f>IFERROR(_xll.qlRateHelperQuoteName(N13,Trigger),"--")</f>
        <v>--</v>
      </c>
      <c r="P13" s="99" t="str">
        <f>IFERROR(_xll.qlRateHelperQuoteValue($N13,Trigger),"--")</f>
        <v>--</v>
      </c>
      <c r="Q13" s="141" t="b">
        <v>0</v>
      </c>
      <c r="R13" s="95">
        <v>40</v>
      </c>
      <c r="S13" s="95">
        <v>1</v>
      </c>
      <c r="T13" s="100" t="str">
        <f>IFERROR(_xll.qlRateHelperEarliestDate(N13,Trigger),"--")</f>
        <v>--</v>
      </c>
      <c r="U13" s="100" t="str">
        <f>IFERROR(_xll.qlRateHelperPillarDate(N13,Trigger),"--")</f>
        <v>--</v>
      </c>
      <c r="W13" s="162" t="str">
        <f t="shared" si="0"/>
        <v>SW</v>
      </c>
      <c r="X13" s="162" t="str">
        <v>obj_00340</v>
      </c>
      <c r="Y13" s="162" t="str">
        <f>IFERROR(_xll.qlRateHelperQuoteName(X13,Trigger),"")</f>
        <v>EUR1MSW7M_Shifted</v>
      </c>
      <c r="Z13" s="184">
        <f>IFERROR(_xll.qlRateHelperRate(X13,Trigger),"")</f>
        <v>-3.7199999999999998E-3</v>
      </c>
      <c r="AA13" s="185">
        <f>IF(ISERROR(_xll.qlSwapRateHelperSpread($X13)),IF(ISERROR(_xll.qlFuturesRateHelperConvexityAdjustment($X13)),"",_xll.qlFuturesRateHelperConvexityAdjustment($X13)),_xll.qlSwapRateHelperSpread($X13))</f>
        <v>0</v>
      </c>
      <c r="AB13" s="163">
        <f>IFERROR(_xll.qlRateHelperEarliestDate(X13,Trigger),"")</f>
        <v>42758</v>
      </c>
      <c r="AC13" s="163">
        <f>IFERROR(_xll.qlRateHelperPillarDate(X13,Trigger),"")</f>
        <v>42970</v>
      </c>
      <c r="AD13" s="184">
        <v>-3.7761477083303012E-3</v>
      </c>
      <c r="AE13" s="81"/>
      <c r="AF13" s="162">
        <v>3</v>
      </c>
      <c r="AG13" s="163">
        <f>_xll.qlCalendarEndOfMonth(Calendar,_xll.qlCalendarAdvance(Calendar,AG12,"1m","mf",TRUE),Trigger)</f>
        <v>42825</v>
      </c>
      <c r="AH13" s="162" t="str">
        <f t="shared" si="3"/>
        <v>EURJump3_SYNTHON_Quote</v>
      </c>
      <c r="AI13" s="190">
        <f>_xll.qlDayCounterYearFraction("actual/360",AG13,_xll.qlCalendarAdvance(Calendar,AG13,"1D",,,Trigger))</f>
        <v>8.3333333333333332E-3</v>
      </c>
      <c r="AJ13" s="164" t="e">
        <f>IF(_xll.qlQuoteIsValid(AH13,Trigger),_xll.qlQuoteValue(AH13,Trigger),1)</f>
        <v>#NUM!</v>
      </c>
      <c r="AK13" s="193" t="e">
        <f t="shared" si="4"/>
        <v>#NUM!</v>
      </c>
      <c r="AL13" s="196">
        <v>0</v>
      </c>
      <c r="AM13" s="164">
        <f t="shared" si="5"/>
        <v>1</v>
      </c>
    </row>
    <row r="14" spans="1:39" ht="11.25" customHeight="1" x14ac:dyDescent="0.2">
      <c r="A14" s="62" t="str">
        <f>Quote!L15</f>
        <v>DP</v>
      </c>
      <c r="B14" s="63" t="str">
        <f>Quote!M15</f>
        <v>6M</v>
      </c>
      <c r="C14" s="65" t="s">
        <v>3</v>
      </c>
      <c r="D14" s="125"/>
      <c r="E14" s="125"/>
      <c r="F14" s="125"/>
      <c r="G14" s="125"/>
      <c r="H14" s="122" t="str">
        <f>IF(ISBLANK(Quote!O15),"",Quote!O15)</f>
        <v/>
      </c>
      <c r="I14" s="125"/>
      <c r="J14" s="125"/>
      <c r="K14" s="125"/>
      <c r="L14" s="51"/>
      <c r="M14" s="10" t="str">
        <f t="shared" si="1"/>
        <v>DP</v>
      </c>
      <c r="N14" s="95" t="str">
        <f t="shared" si="2"/>
        <v>--</v>
      </c>
      <c r="O14" s="146" t="str">
        <f>IFERROR(_xll.qlRateHelperQuoteName(N14,Trigger),"--")</f>
        <v>--</v>
      </c>
      <c r="P14" s="99" t="str">
        <f>IFERROR(_xll.qlRateHelperQuoteValue($N14,Trigger),"--")</f>
        <v>--</v>
      </c>
      <c r="Q14" s="141" t="b">
        <v>0</v>
      </c>
      <c r="R14" s="95">
        <v>40</v>
      </c>
      <c r="S14" s="95">
        <v>1</v>
      </c>
      <c r="T14" s="100" t="str">
        <f>IFERROR(_xll.qlRateHelperEarliestDate(N14,Trigger),"--")</f>
        <v>--</v>
      </c>
      <c r="U14" s="100" t="str">
        <f>IFERROR(_xll.qlRateHelperPillarDate(N14,Trigger),"--")</f>
        <v>--</v>
      </c>
      <c r="W14" s="162" t="str">
        <f t="shared" si="0"/>
        <v>SW</v>
      </c>
      <c r="X14" s="162" t="str">
        <v>obj_0032f</v>
      </c>
      <c r="Y14" s="162" t="str">
        <f>IFERROR(_xll.qlRateHelperQuoteName(X14,Trigger),"")</f>
        <v>EUR1MSW8M_Shifted</v>
      </c>
      <c r="Z14" s="184">
        <f>IFERROR(_xll.qlRateHelperRate(X14,Trigger),"")</f>
        <v>-3.7199999999999998E-3</v>
      </c>
      <c r="AA14" s="185">
        <f>IF(ISERROR(_xll.qlSwapRateHelperSpread($X14)),IF(ISERROR(_xll.qlFuturesRateHelperConvexityAdjustment($X14)),"",_xll.qlFuturesRateHelperConvexityAdjustment($X14)),_xll.qlSwapRateHelperSpread($X14))</f>
        <v>0</v>
      </c>
      <c r="AB14" s="163">
        <f>IFERROR(_xll.qlRateHelperEarliestDate(X14,Trigger),"")</f>
        <v>42758</v>
      </c>
      <c r="AC14" s="163">
        <f>IFERROR(_xll.qlRateHelperPillarDate(X14,Trigger),"")</f>
        <v>43003</v>
      </c>
      <c r="AD14" s="184">
        <v>-3.7766745587386407E-3</v>
      </c>
      <c r="AE14" s="81"/>
      <c r="AF14" s="162">
        <v>4</v>
      </c>
      <c r="AG14" s="163">
        <f>_xll.qlCalendarEndOfMonth(Calendar,_xll.qlCalendarAdvance(Calendar,AG13,"1m","mf",TRUE),Trigger)</f>
        <v>42853</v>
      </c>
      <c r="AH14" s="162" t="str">
        <f t="shared" si="3"/>
        <v>EURJump4_SYNTHON_Quote</v>
      </c>
      <c r="AI14" s="190">
        <f>_xll.qlDayCounterYearFraction("actual/360",AG14,_xll.qlCalendarAdvance(Calendar,AG14,"1D",,,Trigger))</f>
        <v>1.1111111111111112E-2</v>
      </c>
      <c r="AJ14" s="164" t="e">
        <f>IF(_xll.qlQuoteIsValid(AH14,Trigger),_xll.qlQuoteValue(AH14,Trigger),1)</f>
        <v>#NUM!</v>
      </c>
      <c r="AK14" s="193" t="e">
        <f t="shared" si="4"/>
        <v>#NUM!</v>
      </c>
      <c r="AL14" s="196">
        <v>0</v>
      </c>
      <c r="AM14" s="164">
        <f t="shared" si="5"/>
        <v>1</v>
      </c>
    </row>
    <row r="15" spans="1:39" ht="11.25" customHeight="1" x14ac:dyDescent="0.2">
      <c r="A15" s="62" t="str">
        <f>Quote!L16</f>
        <v>DP</v>
      </c>
      <c r="B15" s="63" t="str">
        <f>Quote!M16</f>
        <v>7M</v>
      </c>
      <c r="C15" s="65" t="s">
        <v>42</v>
      </c>
      <c r="D15" s="125"/>
      <c r="E15" s="125"/>
      <c r="F15" s="125"/>
      <c r="G15" s="125"/>
      <c r="H15" s="122" t="str">
        <f>IF(ISBLANK(Quote!O16),"",Quote!O16)</f>
        <v/>
      </c>
      <c r="I15" s="125"/>
      <c r="J15" s="125"/>
      <c r="K15" s="125"/>
      <c r="L15" s="51"/>
      <c r="M15" s="10" t="str">
        <f t="shared" si="1"/>
        <v>DP</v>
      </c>
      <c r="N15" s="95" t="str">
        <f t="shared" si="2"/>
        <v>--</v>
      </c>
      <c r="O15" s="146" t="str">
        <f>IFERROR(_xll.qlRateHelperQuoteName(N15,Trigger),"--")</f>
        <v>--</v>
      </c>
      <c r="P15" s="99" t="str">
        <f>IFERROR(_xll.qlRateHelperQuoteValue($N15,Trigger),"--")</f>
        <v>--</v>
      </c>
      <c r="Q15" s="141" t="b">
        <v>0</v>
      </c>
      <c r="R15" s="95">
        <v>40</v>
      </c>
      <c r="S15" s="95">
        <v>1</v>
      </c>
      <c r="T15" s="100" t="str">
        <f>IFERROR(_xll.qlRateHelperEarliestDate(N15,Trigger),"--")</f>
        <v>--</v>
      </c>
      <c r="U15" s="100" t="str">
        <f>IFERROR(_xll.qlRateHelperPillarDate(N15,Trigger),"--")</f>
        <v>--</v>
      </c>
      <c r="W15" s="162" t="str">
        <f t="shared" si="0"/>
        <v>SW</v>
      </c>
      <c r="X15" s="162" t="str">
        <v>obj_0035e</v>
      </c>
      <c r="Y15" s="162" t="str">
        <f>IFERROR(_xll.qlRateHelperQuoteName(X15,Trigger),"")</f>
        <v>EUR1MSW9M_Shifted</v>
      </c>
      <c r="Z15" s="184">
        <f>IFERROR(_xll.qlRateHelperRate(X15,Trigger),"")</f>
        <v>-3.7099999999999998E-3</v>
      </c>
      <c r="AA15" s="185">
        <f>IF(ISERROR(_xll.qlSwapRateHelperSpread($X15)),IF(ISERROR(_xll.qlFuturesRateHelperConvexityAdjustment($X15)),"",_xll.qlFuturesRateHelperConvexityAdjustment($X15)),_xll.qlSwapRateHelperSpread($X15))</f>
        <v>0</v>
      </c>
      <c r="AB15" s="163">
        <f>IFERROR(_xll.qlRateHelperEarliestDate(X15,Trigger),"")</f>
        <v>42758</v>
      </c>
      <c r="AC15" s="163">
        <f>IFERROR(_xll.qlRateHelperPillarDate(X15,Trigger),"")</f>
        <v>43031</v>
      </c>
      <c r="AD15" s="184">
        <v>-3.767136525418564E-3</v>
      </c>
      <c r="AE15" s="81"/>
      <c r="AF15" s="162">
        <v>5</v>
      </c>
      <c r="AG15" s="163">
        <f>_xll.qlCalendarEndOfMonth(Calendar,_xll.qlCalendarAdvance(Calendar,AG14,"1m","mf",TRUE),Trigger)</f>
        <v>42886</v>
      </c>
      <c r="AH15" s="162" t="str">
        <f t="shared" si="3"/>
        <v>EURJump5_SYNTHON_Quote</v>
      </c>
      <c r="AI15" s="190">
        <f>_xll.qlDayCounterYearFraction("actual/360",AG15,_xll.qlCalendarAdvance(Calendar,AG15,"1D",,,Trigger))</f>
        <v>2.7777777777777779E-3</v>
      </c>
      <c r="AJ15" s="164" t="e">
        <f>IF(_xll.qlQuoteIsValid(AH15,Trigger),_xll.qlQuoteValue(AH15,Trigger),1)</f>
        <v>#NUM!</v>
      </c>
      <c r="AK15" s="193" t="e">
        <f t="shared" si="4"/>
        <v>#NUM!</v>
      </c>
      <c r="AL15" s="196">
        <v>0</v>
      </c>
      <c r="AM15" s="164">
        <f t="shared" si="5"/>
        <v>1</v>
      </c>
    </row>
    <row r="16" spans="1:39" ht="11.25" customHeight="1" x14ac:dyDescent="0.2">
      <c r="A16" s="62" t="str">
        <f>Quote!L17</f>
        <v>DP</v>
      </c>
      <c r="B16" s="63" t="str">
        <f>Quote!M17</f>
        <v>8M</v>
      </c>
      <c r="C16" s="65" t="s">
        <v>43</v>
      </c>
      <c r="D16" s="125"/>
      <c r="E16" s="125"/>
      <c r="F16" s="125"/>
      <c r="G16" s="125"/>
      <c r="H16" s="122" t="str">
        <f>IF(ISBLANK(Quote!O17),"",Quote!O17)</f>
        <v/>
      </c>
      <c r="I16" s="125"/>
      <c r="J16" s="125"/>
      <c r="K16" s="125"/>
      <c r="L16" s="51"/>
      <c r="M16" s="10" t="str">
        <f t="shared" si="1"/>
        <v>DP</v>
      </c>
      <c r="N16" s="95" t="str">
        <f t="shared" si="2"/>
        <v>--</v>
      </c>
      <c r="O16" s="146" t="str">
        <f>IFERROR(_xll.qlRateHelperQuoteName(N16,Trigger),"--")</f>
        <v>--</v>
      </c>
      <c r="P16" s="99" t="str">
        <f>IFERROR(_xll.qlRateHelperQuoteValue($N16,Trigger),"--")</f>
        <v>--</v>
      </c>
      <c r="Q16" s="141" t="b">
        <v>0</v>
      </c>
      <c r="R16" s="95">
        <v>40</v>
      </c>
      <c r="S16" s="95">
        <v>1</v>
      </c>
      <c r="T16" s="100" t="str">
        <f>IFERROR(_xll.qlRateHelperEarliestDate(N16,Trigger),"--")</f>
        <v>--</v>
      </c>
      <c r="U16" s="100" t="str">
        <f>IFERROR(_xll.qlRateHelperPillarDate(N16,Trigger),"--")</f>
        <v>--</v>
      </c>
      <c r="W16" s="162" t="str">
        <f t="shared" si="0"/>
        <v>SW</v>
      </c>
      <c r="X16" s="162" t="str">
        <v>obj_0035a</v>
      </c>
      <c r="Y16" s="162" t="str">
        <f>IFERROR(_xll.qlRateHelperQuoteName(X16,Trigger),"")</f>
        <v>EUR1MSW10M_Shifted</v>
      </c>
      <c r="Z16" s="184">
        <f>IFERROR(_xll.qlRateHelperRate(X16,Trigger),"")</f>
        <v>-3.7099999999999998E-3</v>
      </c>
      <c r="AA16" s="185">
        <f>IF(ISERROR(_xll.qlSwapRateHelperSpread($X16)),IF(ISERROR(_xll.qlFuturesRateHelperConvexityAdjustment($X16)),"",_xll.qlFuturesRateHelperConvexityAdjustment($X16)),_xll.qlSwapRateHelperSpread($X16))</f>
        <v>0</v>
      </c>
      <c r="AB16" s="163">
        <f>IFERROR(_xll.qlRateHelperEarliestDate(X16,Trigger),"")</f>
        <v>42758</v>
      </c>
      <c r="AC16" s="163">
        <f>IFERROR(_xll.qlRateHelperPillarDate(X16,Trigger),"")</f>
        <v>43062</v>
      </c>
      <c r="AD16" s="184">
        <v>-3.7676328502182048E-3</v>
      </c>
      <c r="AE16" s="81"/>
      <c r="AF16" s="162">
        <v>6</v>
      </c>
      <c r="AG16" s="163">
        <f>_xll.qlCalendarEndOfMonth(Calendar,_xll.qlCalendarAdvance(Calendar,AG15,"1m","mf",TRUE),Trigger)</f>
        <v>42916</v>
      </c>
      <c r="AH16" s="162" t="str">
        <f t="shared" si="3"/>
        <v>EURJump6_SYNTHON_Quote</v>
      </c>
      <c r="AI16" s="190">
        <f>_xll.qlDayCounterYearFraction("actual/360",AG16,_xll.qlCalendarAdvance(Calendar,AG16,"1D",,,Trigger))</f>
        <v>8.3333333333333332E-3</v>
      </c>
      <c r="AJ16" s="164" t="e">
        <f>IF(_xll.qlQuoteIsValid(AH16,Trigger),_xll.qlQuoteValue(AH16,Trigger),1)</f>
        <v>#NUM!</v>
      </c>
      <c r="AK16" s="193" t="e">
        <f t="shared" si="4"/>
        <v>#NUM!</v>
      </c>
      <c r="AL16" s="196">
        <v>0</v>
      </c>
      <c r="AM16" s="164">
        <f t="shared" si="5"/>
        <v>1</v>
      </c>
    </row>
    <row r="17" spans="1:39" ht="11.25" customHeight="1" x14ac:dyDescent="0.2">
      <c r="A17" s="62" t="str">
        <f>Quote!L18</f>
        <v>DP</v>
      </c>
      <c r="B17" s="63" t="str">
        <f>Quote!M18</f>
        <v>9M</v>
      </c>
      <c r="C17" s="65" t="s">
        <v>44</v>
      </c>
      <c r="D17" s="125"/>
      <c r="E17" s="125"/>
      <c r="F17" s="125"/>
      <c r="G17" s="125"/>
      <c r="H17" s="122" t="str">
        <f>IF(ISBLANK(Quote!O18),"",Quote!O18)</f>
        <v/>
      </c>
      <c r="I17" s="125"/>
      <c r="J17" s="125"/>
      <c r="K17" s="125"/>
      <c r="L17" s="51"/>
      <c r="M17" s="10" t="str">
        <f t="shared" si="1"/>
        <v>DP</v>
      </c>
      <c r="N17" s="95" t="str">
        <f t="shared" si="2"/>
        <v>--</v>
      </c>
      <c r="O17" s="146" t="str">
        <f>IFERROR(_xll.qlRateHelperQuoteName(N17,Trigger),"--")</f>
        <v>--</v>
      </c>
      <c r="P17" s="99" t="str">
        <f>IFERROR(_xll.qlRateHelperQuoteValue($N17,Trigger),"--")</f>
        <v>--</v>
      </c>
      <c r="Q17" s="141" t="b">
        <v>0</v>
      </c>
      <c r="R17" s="95">
        <v>40</v>
      </c>
      <c r="S17" s="95">
        <v>1</v>
      </c>
      <c r="T17" s="100" t="str">
        <f>IFERROR(_xll.qlRateHelperEarliestDate(N17,Trigger),"--")</f>
        <v>--</v>
      </c>
      <c r="U17" s="100" t="str">
        <f>IFERROR(_xll.qlRateHelperPillarDate(N17,Trigger),"--")</f>
        <v>--</v>
      </c>
      <c r="W17" s="162" t="str">
        <f t="shared" si="0"/>
        <v>SW</v>
      </c>
      <c r="X17" s="162" t="str">
        <v>obj_00364</v>
      </c>
      <c r="Y17" s="162" t="str">
        <f>IFERROR(_xll.qlRateHelperQuoteName(X17,Trigger),"")</f>
        <v>EUR1MSW11M_Shifted</v>
      </c>
      <c r="Z17" s="184">
        <f>IFERROR(_xll.qlRateHelperRate(X17,Trigger),"")</f>
        <v>-3.7000000000000002E-3</v>
      </c>
      <c r="AA17" s="185">
        <f>IF(ISERROR(_xll.qlSwapRateHelperSpread($X17)),IF(ISERROR(_xll.qlFuturesRateHelperConvexityAdjustment($X17)),"",_xll.qlFuturesRateHelperConvexityAdjustment($X17)),_xll.qlSwapRateHelperSpread($X17))</f>
        <v>0</v>
      </c>
      <c r="AB17" s="163">
        <f>IFERROR(_xll.qlRateHelperEarliestDate(X17,Trigger),"")</f>
        <v>42758</v>
      </c>
      <c r="AC17" s="163">
        <f>IFERROR(_xll.qlRateHelperPillarDate(X17,Trigger),"")</f>
        <v>43096</v>
      </c>
      <c r="AD17" s="184">
        <v>-3.7581604329042307E-3</v>
      </c>
      <c r="AE17" s="81"/>
      <c r="AF17" s="162">
        <v>7</v>
      </c>
      <c r="AG17" s="163">
        <f>_xll.qlCalendarEndOfMonth(Calendar,_xll.qlCalendarAdvance(Calendar,AG16,"1m","mf",TRUE),Trigger)</f>
        <v>42947</v>
      </c>
      <c r="AH17" s="162" t="str">
        <f t="shared" si="3"/>
        <v>EURJump7_SYNTHON_Quote</v>
      </c>
      <c r="AI17" s="190">
        <f>_xll.qlDayCounterYearFraction("actual/360",AG17,_xll.qlCalendarAdvance(Calendar,AG17,"1D",,,Trigger))</f>
        <v>2.7777777777777779E-3</v>
      </c>
      <c r="AJ17" s="164" t="e">
        <f>IF(_xll.qlQuoteIsValid(AH17,Trigger),_xll.qlQuoteValue(AH17,Trigger),1)</f>
        <v>#NUM!</v>
      </c>
      <c r="AK17" s="193" t="e">
        <f t="shared" si="4"/>
        <v>#NUM!</v>
      </c>
      <c r="AL17" s="196">
        <v>0</v>
      </c>
      <c r="AM17" s="164">
        <f t="shared" si="5"/>
        <v>1</v>
      </c>
    </row>
    <row r="18" spans="1:39" ht="11.25" customHeight="1" x14ac:dyDescent="0.2">
      <c r="A18" s="62" t="str">
        <f>Quote!L19</f>
        <v>DP</v>
      </c>
      <c r="B18" s="63" t="str">
        <f>Quote!M19</f>
        <v>10M</v>
      </c>
      <c r="C18" s="65" t="s">
        <v>45</v>
      </c>
      <c r="D18" s="125"/>
      <c r="E18" s="125"/>
      <c r="F18" s="125"/>
      <c r="G18" s="125"/>
      <c r="H18" s="122" t="str">
        <f>IF(ISBLANK(Quote!O19),"",Quote!O19)</f>
        <v/>
      </c>
      <c r="I18" s="125"/>
      <c r="J18" s="125"/>
      <c r="K18" s="125"/>
      <c r="L18" s="51"/>
      <c r="M18" s="10" t="str">
        <f t="shared" si="1"/>
        <v>DP</v>
      </c>
      <c r="N18" s="95" t="str">
        <f t="shared" si="2"/>
        <v>--</v>
      </c>
      <c r="O18" s="146" t="str">
        <f>IFERROR(_xll.qlRateHelperQuoteName(N18,Trigger),"--")</f>
        <v>--</v>
      </c>
      <c r="P18" s="99" t="str">
        <f>IFERROR(_xll.qlRateHelperQuoteValue($N18,Trigger),"--")</f>
        <v>--</v>
      </c>
      <c r="Q18" s="141" t="b">
        <v>0</v>
      </c>
      <c r="R18" s="95">
        <v>40</v>
      </c>
      <c r="S18" s="95">
        <v>1</v>
      </c>
      <c r="T18" s="100" t="str">
        <f>IFERROR(_xll.qlRateHelperEarliestDate(N18,Trigger),"--")</f>
        <v>--</v>
      </c>
      <c r="U18" s="100" t="str">
        <f>IFERROR(_xll.qlRateHelperPillarDate(N18,Trigger),"--")</f>
        <v>--</v>
      </c>
      <c r="W18" s="162" t="str">
        <f t="shared" si="0"/>
        <v>SW</v>
      </c>
      <c r="X18" s="162" t="str">
        <v>obj_00396</v>
      </c>
      <c r="Y18" s="162" t="str">
        <f>IFERROR(_xll.qlRateHelperQuoteName(X18,Trigger),"")</f>
        <v>EUR1MSW12M_Shifted</v>
      </c>
      <c r="Z18" s="184">
        <f>IFERROR(_xll.qlRateHelperRate(X18,Trigger),"")</f>
        <v>-3.6900000000000001E-3</v>
      </c>
      <c r="AA18" s="185">
        <f>IF(ISERROR(_xll.qlSwapRateHelperSpread($X18)),IF(ISERROR(_xll.qlFuturesRateHelperConvexityAdjustment($X18)),"",_xll.qlFuturesRateHelperConvexityAdjustment($X18)),_xll.qlSwapRateHelperSpread($X18))</f>
        <v>0</v>
      </c>
      <c r="AB18" s="163">
        <f>IFERROR(_xll.qlRateHelperEarliestDate(X18,Trigger),"")</f>
        <v>42758</v>
      </c>
      <c r="AC18" s="163">
        <f>IFERROR(_xll.qlRateHelperPillarDate(X18,Trigger),"")</f>
        <v>43123</v>
      </c>
      <c r="AD18" s="184">
        <v>-3.748554754272495E-3</v>
      </c>
      <c r="AE18" s="81"/>
      <c r="AF18" s="162">
        <v>8</v>
      </c>
      <c r="AG18" s="163">
        <f>_xll.qlCalendarEndOfMonth(Calendar,_xll.qlCalendarAdvance(Calendar,AG17,"1m","mf",TRUE),Trigger)</f>
        <v>42978</v>
      </c>
      <c r="AH18" s="162" t="str">
        <f t="shared" si="3"/>
        <v>EURJump8_SYNTHON_Quote</v>
      </c>
      <c r="AI18" s="190">
        <f>_xll.qlDayCounterYearFraction("actual/360",AG18,_xll.qlCalendarAdvance(Calendar,AG18,"1D",,,Trigger))</f>
        <v>2.7777777777777779E-3</v>
      </c>
      <c r="AJ18" s="164" t="e">
        <f>IF(_xll.qlQuoteIsValid(AH18,Trigger),_xll.qlQuoteValue(AH18,Trigger),1)</f>
        <v>#NUM!</v>
      </c>
      <c r="AK18" s="193" t="e">
        <f t="shared" si="4"/>
        <v>#NUM!</v>
      </c>
      <c r="AL18" s="196">
        <v>0</v>
      </c>
      <c r="AM18" s="164">
        <f t="shared" si="5"/>
        <v>1</v>
      </c>
    </row>
    <row r="19" spans="1:39" ht="11.25" customHeight="1" x14ac:dyDescent="0.2">
      <c r="A19" s="62" t="str">
        <f>Quote!L20</f>
        <v>DP</v>
      </c>
      <c r="B19" s="63" t="str">
        <f>Quote!M20</f>
        <v>11M</v>
      </c>
      <c r="C19" s="65" t="s">
        <v>46</v>
      </c>
      <c r="D19" s="125"/>
      <c r="E19" s="125"/>
      <c r="F19" s="125"/>
      <c r="G19" s="125"/>
      <c r="H19" s="122" t="str">
        <f>IF(ISBLANK(Quote!O20),"",Quote!O20)</f>
        <v/>
      </c>
      <c r="I19" s="125"/>
      <c r="J19" s="125"/>
      <c r="K19" s="125"/>
      <c r="L19" s="51"/>
      <c r="M19" s="10" t="str">
        <f t="shared" si="1"/>
        <v>DP</v>
      </c>
      <c r="N19" s="95" t="str">
        <f t="shared" si="2"/>
        <v>--</v>
      </c>
      <c r="O19" s="146" t="str">
        <f>IFERROR(_xll.qlRateHelperQuoteName(N19,Trigger),"--")</f>
        <v>--</v>
      </c>
      <c r="P19" s="99" t="str">
        <f>IFERROR(_xll.qlRateHelperQuoteValue($N19,Trigger),"--")</f>
        <v>--</v>
      </c>
      <c r="Q19" s="98" t="b">
        <v>0</v>
      </c>
      <c r="R19" s="95">
        <v>50</v>
      </c>
      <c r="S19" s="95">
        <v>1</v>
      </c>
      <c r="T19" s="100" t="str">
        <f>IFERROR(_xll.qlRateHelperEarliestDate(N19,Trigger),"--")</f>
        <v>--</v>
      </c>
      <c r="U19" s="100" t="str">
        <f>IFERROR(_xll.qlRateHelperPillarDate(N19,Trigger),"--")</f>
        <v>--</v>
      </c>
      <c r="W19" s="162" t="str">
        <f t="shared" si="0"/>
        <v>SW</v>
      </c>
      <c r="X19" s="162" t="str">
        <v>obj_00381</v>
      </c>
      <c r="Y19" s="162" t="str">
        <f>IFERROR(_xll.qlRateHelperQuoteName(X19,Trigger),"")</f>
        <v>EUR1MSW15M_Shifted</v>
      </c>
      <c r="Z19" s="184">
        <f>IFERROR(_xll.qlRateHelperRate(X19,Trigger),"")</f>
        <v>-3.6847484400000003E-3</v>
      </c>
      <c r="AA19" s="185">
        <f>IF(ISERROR(_xll.qlSwapRateHelperSpread($X19)),IF(ISERROR(_xll.qlFuturesRateHelperConvexityAdjustment($X19)),"",_xll.qlFuturesRateHelperConvexityAdjustment($X19)),_xll.qlSwapRateHelperSpread($X19))</f>
        <v>0</v>
      </c>
      <c r="AB19" s="163">
        <f>IFERROR(_xll.qlRateHelperEarliestDate(X19,Trigger),"")</f>
        <v>42758</v>
      </c>
      <c r="AC19" s="163">
        <f>IFERROR(_xll.qlRateHelperPillarDate(X19,Trigger),"")</f>
        <v>43213</v>
      </c>
      <c r="AD19" s="184">
        <v>-3.7013096906585051E-3</v>
      </c>
      <c r="AE19" s="81"/>
      <c r="AF19" s="162">
        <v>9</v>
      </c>
      <c r="AG19" s="163">
        <f>_xll.qlCalendarEndOfMonth(Calendar,_xll.qlCalendarAdvance(Calendar,AG18,"1m","mf",TRUE),Trigger)</f>
        <v>43007</v>
      </c>
      <c r="AH19" s="162" t="str">
        <f t="shared" si="3"/>
        <v>EURJump9_SYNTHON_Quote</v>
      </c>
      <c r="AI19" s="190">
        <f>_xll.qlDayCounterYearFraction("actual/360",AG19,_xll.qlCalendarAdvance(Calendar,AG19,"1D",,,Trigger))</f>
        <v>8.3333333333333332E-3</v>
      </c>
      <c r="AJ19" s="164" t="e">
        <f>IF(_xll.qlQuoteIsValid(AH19,Trigger),_xll.qlQuoteValue(AH19,Trigger),1)</f>
        <v>#NUM!</v>
      </c>
      <c r="AK19" s="193" t="e">
        <f t="shared" si="4"/>
        <v>#NUM!</v>
      </c>
      <c r="AL19" s="196">
        <v>0</v>
      </c>
      <c r="AM19" s="164">
        <f t="shared" si="5"/>
        <v>1</v>
      </c>
    </row>
    <row r="20" spans="1:39" ht="11.25" customHeight="1" x14ac:dyDescent="0.2">
      <c r="A20" s="1" t="str">
        <f>Quote!L21</f>
        <v>DP</v>
      </c>
      <c r="B20" s="8" t="str">
        <f>Quote!M21</f>
        <v>12M</v>
      </c>
      <c r="C20" s="9" t="s">
        <v>116</v>
      </c>
      <c r="D20" s="126"/>
      <c r="E20" s="126"/>
      <c r="F20" s="126"/>
      <c r="G20" s="126"/>
      <c r="H20" s="123" t="str">
        <f>IF(ISBLANK(Quote!O21),"",Quote!O21)</f>
        <v/>
      </c>
      <c r="I20" s="126"/>
      <c r="J20" s="126"/>
      <c r="K20" s="126"/>
      <c r="L20" s="51"/>
      <c r="M20" s="11" t="str">
        <f t="shared" si="1"/>
        <v>DP</v>
      </c>
      <c r="N20" s="96" t="str">
        <f t="shared" si="2"/>
        <v>--</v>
      </c>
      <c r="O20" s="147" t="str">
        <f>IFERROR(_xll.qlRateHelperQuoteName(N20,Trigger),"--")</f>
        <v>--</v>
      </c>
      <c r="P20" s="102" t="str">
        <f>IFERROR(_xll.qlRateHelperQuoteValue($N20,Trigger),"--")</f>
        <v>--</v>
      </c>
      <c r="Q20" s="101" t="b">
        <v>0</v>
      </c>
      <c r="R20" s="96">
        <v>50</v>
      </c>
      <c r="S20" s="96">
        <v>1</v>
      </c>
      <c r="T20" s="103" t="str">
        <f>IFERROR(_xll.qlRateHelperEarliestDate(N20,Trigger),"--")</f>
        <v>--</v>
      </c>
      <c r="U20" s="103" t="str">
        <f>IFERROR(_xll.qlRateHelperPillarDate(N20,Trigger),"--")</f>
        <v>--</v>
      </c>
      <c r="W20" s="162" t="str">
        <f t="shared" si="0"/>
        <v>SW</v>
      </c>
      <c r="X20" s="162" t="str">
        <v>obj_0038a</v>
      </c>
      <c r="Y20" s="162" t="str">
        <f>IFERROR(_xll.qlRateHelperQuoteName(X20,Trigger),"")</f>
        <v>EUR1MSW18M_Shifted</v>
      </c>
      <c r="Z20" s="184">
        <f>IFERROR(_xll.qlRateHelperRate(X20,Trigger),"")</f>
        <v>-3.6118048600000002E-3</v>
      </c>
      <c r="AA20" s="185">
        <f>IF(ISERROR(_xll.qlSwapRateHelperSpread($X20)),IF(ISERROR(_xll.qlFuturesRateHelperConvexityAdjustment($X20)),"",_xll.qlFuturesRateHelperConvexityAdjustment($X20)),_xll.qlSwapRateHelperSpread($X20))</f>
        <v>0</v>
      </c>
      <c r="AB20" s="163">
        <f>IFERROR(_xll.qlRateHelperEarliestDate(X20,Trigger),"")</f>
        <v>42758</v>
      </c>
      <c r="AC20" s="163">
        <f>IFERROR(_xll.qlRateHelperPillarDate(X20,Trigger),"")</f>
        <v>43304</v>
      </c>
      <c r="AD20" s="184">
        <v>-3.6283031902117012E-3</v>
      </c>
      <c r="AE20" s="81"/>
      <c r="AF20" s="162">
        <v>10</v>
      </c>
      <c r="AG20" s="163">
        <f>_xll.qlCalendarEndOfMonth(Calendar,_xll.qlCalendarAdvance(Calendar,AG19,"1m","mf",TRUE),Trigger)</f>
        <v>43039</v>
      </c>
      <c r="AH20" s="162" t="str">
        <f t="shared" si="3"/>
        <v>EURJump10_SYNTHON_Quote</v>
      </c>
      <c r="AI20" s="190">
        <f>_xll.qlDayCounterYearFraction("actual/360",AG20,_xll.qlCalendarAdvance(Calendar,AG20,"1D",,,Trigger))</f>
        <v>2.7777777777777779E-3</v>
      </c>
      <c r="AJ20" s="164" t="e">
        <f>IF(_xll.qlQuoteIsValid(AH20,Trigger),_xll.qlQuoteValue(AH20,Trigger),1)</f>
        <v>#NUM!</v>
      </c>
      <c r="AK20" s="193" t="e">
        <f t="shared" si="4"/>
        <v>#NUM!</v>
      </c>
      <c r="AL20" s="196">
        <v>0</v>
      </c>
      <c r="AM20" s="164">
        <f t="shared" si="5"/>
        <v>1</v>
      </c>
    </row>
    <row r="21" spans="1:39" ht="11.25" customHeight="1" x14ac:dyDescent="0.2">
      <c r="B21" s="49"/>
      <c r="C21" s="49"/>
      <c r="D21" s="49"/>
      <c r="E21" s="49"/>
      <c r="G21" s="49"/>
      <c r="H21" s="49"/>
      <c r="I21" s="49"/>
      <c r="L21" s="51"/>
      <c r="M21" s="71" t="str">
        <f>A23</f>
        <v>SW</v>
      </c>
      <c r="N21" s="131" t="str">
        <f>IF(ISBLANK(K23),"--",K23)</f>
        <v>--</v>
      </c>
      <c r="O21" s="145" t="str">
        <f>IFERROR(_xll.qlRateHelperQuoteName(N21,Trigger),"--")</f>
        <v>--</v>
      </c>
      <c r="P21" s="133" t="str">
        <f>IFERROR(_xll.qlRateHelperQuoteValue($N21,Trigger),"--")</f>
        <v>--</v>
      </c>
      <c r="Q21" s="132" t="b">
        <v>0</v>
      </c>
      <c r="R21" s="131">
        <v>50</v>
      </c>
      <c r="S21" s="131">
        <v>1</v>
      </c>
      <c r="T21" s="134" t="str">
        <f>IFERROR(_xll.qlRateHelperEarliestDate(N21,Trigger),"--")</f>
        <v>--</v>
      </c>
      <c r="U21" s="134" t="str">
        <f>IFERROR(_xll.qlRateHelperPillarDate(N21,Trigger),"--")</f>
        <v>--</v>
      </c>
      <c r="W21" s="162" t="str">
        <f t="shared" si="0"/>
        <v>SW</v>
      </c>
      <c r="X21" s="162" t="str">
        <v>obj_0037c</v>
      </c>
      <c r="Y21" s="162" t="str">
        <f>IFERROR(_xll.qlRateHelperQuoteName(X21,Trigger),"")</f>
        <v>EUR1MSW21M_Shifted</v>
      </c>
      <c r="Z21" s="184">
        <f>IFERROR(_xll.qlRateHelperRate(X21,Trigger),"")</f>
        <v>-3.5209958500000004E-3</v>
      </c>
      <c r="AA21" s="185">
        <f>IF(ISERROR(_xll.qlSwapRateHelperSpread($X21)),IF(ISERROR(_xll.qlFuturesRateHelperConvexityAdjustment($X21)),"",_xll.qlFuturesRateHelperConvexityAdjustment($X21)),_xll.qlSwapRateHelperSpread($X21))</f>
        <v>0</v>
      </c>
      <c r="AB21" s="163">
        <f>IFERROR(_xll.qlRateHelperEarliestDate(X21,Trigger),"")</f>
        <v>42758</v>
      </c>
      <c r="AC21" s="163">
        <f>IFERROR(_xll.qlRateHelperPillarDate(X21,Trigger),"")</f>
        <v>43396</v>
      </c>
      <c r="AD21" s="184">
        <v>-3.5324606549074649E-3</v>
      </c>
      <c r="AE21" s="81"/>
      <c r="AF21" s="162">
        <v>11</v>
      </c>
      <c r="AG21" s="163">
        <f>_xll.qlCalendarEndOfMonth(Calendar,_xll.qlCalendarAdvance(Calendar,AG20,"1m","mf",TRUE),Trigger)</f>
        <v>43069</v>
      </c>
      <c r="AH21" s="162" t="str">
        <f t="shared" si="3"/>
        <v>EURJump11_SYNTHON_Quote</v>
      </c>
      <c r="AI21" s="190">
        <f>_xll.qlDayCounterYearFraction("actual/360",AG21,_xll.qlCalendarAdvance(Calendar,AG21,"1D",,,Trigger))</f>
        <v>2.7777777777777779E-3</v>
      </c>
      <c r="AJ21" s="164" t="e">
        <f>IF(_xll.qlQuoteIsValid(AH21,Trigger),_xll.qlQuoteValue(AH21,Trigger),1)</f>
        <v>#NUM!</v>
      </c>
      <c r="AK21" s="193" t="e">
        <f t="shared" si="4"/>
        <v>#NUM!</v>
      </c>
      <c r="AL21" s="196">
        <v>0</v>
      </c>
      <c r="AM21" s="164">
        <f t="shared" si="5"/>
        <v>1</v>
      </c>
    </row>
    <row r="22" spans="1:39" ht="11.25" customHeight="1" x14ac:dyDescent="0.2">
      <c r="A22" s="68" t="s">
        <v>9</v>
      </c>
      <c r="B22" s="68" t="s">
        <v>28</v>
      </c>
      <c r="C22" s="68" t="s">
        <v>135</v>
      </c>
      <c r="D22" s="68" t="s">
        <v>5</v>
      </c>
      <c r="E22" s="68" t="s">
        <v>32</v>
      </c>
      <c r="F22" s="68" t="s">
        <v>115</v>
      </c>
      <c r="G22" s="68" t="s">
        <v>4</v>
      </c>
      <c r="H22" s="68" t="s">
        <v>1</v>
      </c>
      <c r="I22" s="68" t="s">
        <v>171</v>
      </c>
      <c r="J22" s="68" t="s">
        <v>114</v>
      </c>
      <c r="K22" s="68" t="s">
        <v>25</v>
      </c>
      <c r="L22" s="51"/>
      <c r="M22" s="10" t="str">
        <f t="shared" ref="M22:M35" si="6">A24</f>
        <v>SW</v>
      </c>
      <c r="N22" s="95" t="str">
        <f t="shared" ref="N22:N35" si="7">IF(ISBLANK(K24),"--",K24)</f>
        <v>--</v>
      </c>
      <c r="O22" s="146" t="str">
        <f>IFERROR(_xll.qlRateHelperQuoteName(N22,Trigger),"--")</f>
        <v>--</v>
      </c>
      <c r="P22" s="99" t="str">
        <f>IFERROR(_xll.qlRateHelperQuoteValue($N22,Trigger),"--")</f>
        <v>--</v>
      </c>
      <c r="Q22" s="98" t="b">
        <v>0</v>
      </c>
      <c r="R22" s="95">
        <v>50</v>
      </c>
      <c r="S22" s="95">
        <v>1</v>
      </c>
      <c r="T22" s="100" t="str">
        <f>IFERROR(_xll.qlRateHelperEarliestDate(N22,Trigger),"--")</f>
        <v>--</v>
      </c>
      <c r="U22" s="100" t="str">
        <f>IFERROR(_xll.qlRateHelperPillarDate(N22,Trigger),"--")</f>
        <v>--</v>
      </c>
      <c r="W22" s="162" t="str">
        <f t="shared" si="0"/>
        <v>SW</v>
      </c>
      <c r="X22" s="162" t="str">
        <v>obj_003ce</v>
      </c>
      <c r="Y22" s="162" t="str">
        <f>IFERROR(_xll.qlRateHelperQuoteName(X22,Trigger),"")</f>
        <v>EUR1MSW2Y_Shifted</v>
      </c>
      <c r="Z22" s="184">
        <f>IFERROR(_xll.qlRateHelperRate(X22,Trigger),"")</f>
        <v>-3.4100000000000003E-3</v>
      </c>
      <c r="AA22" s="185">
        <f>IF(ISERROR(_xll.qlSwapRateHelperSpread($X22)),IF(ISERROR(_xll.qlFuturesRateHelperConvexityAdjustment($X22)),"",_xll.qlFuturesRateHelperConvexityAdjustment($X22)),_xll.qlSwapRateHelperSpread($X22))</f>
        <v>0</v>
      </c>
      <c r="AB22" s="163">
        <f>IFERROR(_xll.qlRateHelperEarliestDate(X22,Trigger),"")</f>
        <v>42758</v>
      </c>
      <c r="AC22" s="163">
        <f>IFERROR(_xll.qlRateHelperPillarDate(X22,Trigger),"")</f>
        <v>43488</v>
      </c>
      <c r="AD22" s="184">
        <v>-3.418292454235456E-3</v>
      </c>
      <c r="AE22" s="81"/>
      <c r="AF22" s="162">
        <v>12</v>
      </c>
      <c r="AG22" s="163">
        <f>_xll.qlCalendarEndOfMonth(Calendar,_xll.qlCalendarAdvance(Calendar,AG21,"1m","mf",TRUE),Trigger)</f>
        <v>43098</v>
      </c>
      <c r="AH22" s="162" t="str">
        <f t="shared" si="3"/>
        <v>EURJump12_SYNTHON_Quote</v>
      </c>
      <c r="AI22" s="190">
        <f>_xll.qlDayCounterYearFraction("actual/360",AG22,_xll.qlCalendarAdvance(Calendar,AG22,"1D",,,Trigger))</f>
        <v>1.1111111111111112E-2</v>
      </c>
      <c r="AJ22" s="164" t="e">
        <f>IF(_xll.qlQuoteIsValid(AH22,Trigger),_xll.qlQuoteValue(AH22,Trigger),1)</f>
        <v>#NUM!</v>
      </c>
      <c r="AK22" s="193" t="e">
        <f t="shared" si="4"/>
        <v>#NUM!</v>
      </c>
      <c r="AL22" s="196">
        <v>0</v>
      </c>
      <c r="AM22" s="164">
        <f t="shared" si="5"/>
        <v>1</v>
      </c>
    </row>
    <row r="23" spans="1:39" ht="11.25" customHeight="1" x14ac:dyDescent="0.2">
      <c r="A23" s="56" t="str">
        <f>Quote!L46</f>
        <v>SW</v>
      </c>
      <c r="B23" s="57" t="str">
        <f>Quote!M46</f>
        <v>SW</v>
      </c>
      <c r="C23" s="58" t="s">
        <v>6</v>
      </c>
      <c r="D23" s="58" t="s">
        <v>8</v>
      </c>
      <c r="E23" s="58" t="s">
        <v>7</v>
      </c>
      <c r="F23" s="58" t="s">
        <v>26</v>
      </c>
      <c r="G23" s="58" t="str">
        <f>$G$9</f>
        <v>Euribor1MMX#0037</v>
      </c>
      <c r="H23" s="56" t="str">
        <f>IF(ISBLANK(Quote!O46),"",Quote!O46)</f>
        <v/>
      </c>
      <c r="I23" s="129"/>
      <c r="J23" s="127">
        <v>0</v>
      </c>
      <c r="K23" s="129"/>
      <c r="L23" s="51"/>
      <c r="M23" s="10" t="str">
        <f t="shared" si="6"/>
        <v>SW</v>
      </c>
      <c r="N23" s="95" t="str">
        <f t="shared" si="7"/>
        <v>--</v>
      </c>
      <c r="O23" s="146" t="str">
        <f>IFERROR(_xll.qlRateHelperQuoteName(N23,Trigger),"--")</f>
        <v>--</v>
      </c>
      <c r="P23" s="99" t="str">
        <f>IFERROR(_xll.qlRateHelperQuoteValue($N23,Trigger),"--")</f>
        <v>--</v>
      </c>
      <c r="Q23" s="98" t="b">
        <v>0</v>
      </c>
      <c r="R23" s="95">
        <v>50</v>
      </c>
      <c r="S23" s="95">
        <v>1</v>
      </c>
      <c r="T23" s="100" t="str">
        <f>IFERROR(_xll.qlRateHelperEarliestDate(N23,Trigger),"--")</f>
        <v>--</v>
      </c>
      <c r="U23" s="100" t="str">
        <f>IFERROR(_xll.qlRateHelperPillarDate(N23,Trigger),"--")</f>
        <v>--</v>
      </c>
      <c r="W23" s="162" t="str">
        <f t="shared" si="0"/>
        <v>SW</v>
      </c>
      <c r="X23" s="162" t="str">
        <v>obj_00348</v>
      </c>
      <c r="Y23" s="162" t="str">
        <f>IFERROR(_xll.qlRateHelperQuoteName(X23,Trigger),"")</f>
        <v>EUR1MSW2Y3M_Shifted</v>
      </c>
      <c r="Z23" s="184">
        <f>IFERROR(_xll.qlRateHelperRate(X23,Trigger),"")</f>
        <v>-3.2789554699999999E-3</v>
      </c>
      <c r="AA23" s="185">
        <f>IF(ISERROR(_xll.qlSwapRateHelperSpread($X23)),IF(ISERROR(_xll.qlFuturesRateHelperConvexityAdjustment($X23)),"",_xll.qlFuturesRateHelperConvexityAdjustment($X23)),_xll.qlSwapRateHelperSpread($X23))</f>
        <v>0</v>
      </c>
      <c r="AB23" s="163">
        <f>IFERROR(_xll.qlRateHelperEarliestDate(X23,Trigger),"")</f>
        <v>42758</v>
      </c>
      <c r="AC23" s="163">
        <f>IFERROR(_xll.qlRateHelperPillarDate(X23,Trigger),"")</f>
        <v>43578</v>
      </c>
      <c r="AD23" s="184">
        <v>-3.2919329659117889E-3</v>
      </c>
      <c r="AE23" s="81"/>
      <c r="AF23" s="165">
        <v>13</v>
      </c>
      <c r="AG23" s="166">
        <f>_xll.qlCalendarAdjust(Calendar,DATE(YEAR(AG11)+1,12,31),"preceding",Trigger)</f>
        <v>43465</v>
      </c>
      <c r="AH23" s="165" t="str">
        <f t="shared" si="3"/>
        <v>EURJump13_SYNTHON_Quote</v>
      </c>
      <c r="AI23" s="191">
        <f>_xll.qlDayCounterYearFraction("actual/360",AG23,_xll.qlCalendarAdvance(Calendar,AG23,"1D",,,Trigger))</f>
        <v>5.5555555555555558E-3</v>
      </c>
      <c r="AJ23" s="167" t="e">
        <f>IF(_xll.qlQuoteIsValid(AH23,Trigger),_xll.qlQuoteValue(AH23,Trigger),1)</f>
        <v>#NUM!</v>
      </c>
      <c r="AK23" s="194" t="e">
        <f t="shared" si="4"/>
        <v>#NUM!</v>
      </c>
      <c r="AL23" s="197">
        <v>0</v>
      </c>
      <c r="AM23" s="167">
        <f t="shared" si="5"/>
        <v>1</v>
      </c>
    </row>
    <row r="24" spans="1:39" ht="11.25" customHeight="1" x14ac:dyDescent="0.2">
      <c r="A24" s="62" t="str">
        <f>Quote!L47</f>
        <v>SW</v>
      </c>
      <c r="B24" s="63" t="str">
        <f>Quote!M47</f>
        <v>2W</v>
      </c>
      <c r="C24" s="64" t="s">
        <v>6</v>
      </c>
      <c r="D24" s="64" t="s">
        <v>8</v>
      </c>
      <c r="E24" s="64" t="s">
        <v>7</v>
      </c>
      <c r="F24" s="64" t="s">
        <v>26</v>
      </c>
      <c r="G24" s="64" t="str">
        <f t="shared" ref="G24:G37" si="8">$G$9</f>
        <v>Euribor1MMX#0037</v>
      </c>
      <c r="H24" s="62" t="str">
        <f>IF(ISBLANK(Quote!O47),"",Quote!O47)</f>
        <v/>
      </c>
      <c r="I24" s="125"/>
      <c r="J24" s="128">
        <v>0</v>
      </c>
      <c r="K24" s="125"/>
      <c r="L24" s="51"/>
      <c r="M24" s="10" t="str">
        <f t="shared" si="6"/>
        <v>SW</v>
      </c>
      <c r="N24" s="95" t="str">
        <f t="shared" si="7"/>
        <v>obj_00385#0029</v>
      </c>
      <c r="O24" s="146" t="str">
        <f>IFERROR(_xll.qlRateHelperQuoteName(N24,Trigger),"--")</f>
        <v>EUR1MSW1M_Shifted</v>
      </c>
      <c r="P24" s="99">
        <f>IFERROR(_xll.qlRateHelperQuoteValue($N24,Trigger),"--")</f>
        <v>-3.7199999999999998E-3</v>
      </c>
      <c r="Q24" s="98" t="b">
        <v>0</v>
      </c>
      <c r="R24" s="95">
        <v>50</v>
      </c>
      <c r="S24" s="95">
        <v>1</v>
      </c>
      <c r="T24" s="100">
        <f>IFERROR(_xll.qlRateHelperEarliestDate(N24,Trigger),"--")</f>
        <v>42758</v>
      </c>
      <c r="U24" s="100">
        <f>IFERROR(_xll.qlRateHelperPillarDate(N24,Trigger),"--")</f>
        <v>42789</v>
      </c>
      <c r="W24" s="162" t="str">
        <f t="shared" si="0"/>
        <v>SW</v>
      </c>
      <c r="X24" s="162" t="str">
        <v>obj_003a6</v>
      </c>
      <c r="Y24" s="162" t="str">
        <f>IFERROR(_xll.qlRateHelperQuoteName(X24,Trigger),"")</f>
        <v>EUR1MSW2Y6M_Shifted</v>
      </c>
      <c r="Z24" s="184">
        <f>IFERROR(_xll.qlRateHelperRate(X24,Trigger),"")</f>
        <v>-3.1367441800000001E-3</v>
      </c>
      <c r="AA24" s="185">
        <f>IF(ISERROR(_xll.qlSwapRateHelperSpread($X24)),IF(ISERROR(_xll.qlFuturesRateHelperConvexityAdjustment($X24)),"",_xll.qlFuturesRateHelperConvexityAdjustment($X24)),_xll.qlSwapRateHelperSpread($X24))</f>
        <v>0</v>
      </c>
      <c r="AB24" s="163">
        <f>IFERROR(_xll.qlRateHelperEarliestDate(X24,Trigger),"")</f>
        <v>42758</v>
      </c>
      <c r="AC24" s="163">
        <f>IFERROR(_xll.qlRateHelperPillarDate(X24,Trigger),"")</f>
        <v>43669</v>
      </c>
      <c r="AD24" s="184">
        <v>-3.1500305597551076E-3</v>
      </c>
      <c r="AE24" s="81"/>
    </row>
    <row r="25" spans="1:39" ht="11.25" customHeight="1" x14ac:dyDescent="0.2">
      <c r="A25" s="221" t="str">
        <f>Quote!L48</f>
        <v>SW</v>
      </c>
      <c r="B25" s="280" t="str">
        <f>Quote!M48</f>
        <v>3W</v>
      </c>
      <c r="C25" s="223" t="s">
        <v>6</v>
      </c>
      <c r="D25" s="223" t="s">
        <v>8</v>
      </c>
      <c r="E25" s="223" t="s">
        <v>7</v>
      </c>
      <c r="F25" s="223" t="s">
        <v>26</v>
      </c>
      <c r="G25" s="223" t="str">
        <f t="shared" si="8"/>
        <v>Euribor1MMX#0037</v>
      </c>
      <c r="H25" s="221" t="str">
        <f>IF(ISBLANK(Quote!O48),"",Quote!O48)</f>
        <v/>
      </c>
      <c r="I25" s="278"/>
      <c r="J25" s="224">
        <v>0</v>
      </c>
      <c r="K25" s="278"/>
      <c r="L25" s="51"/>
      <c r="M25" s="10" t="str">
        <f t="shared" si="6"/>
        <v>SW</v>
      </c>
      <c r="N25" s="95" t="str">
        <f t="shared" si="7"/>
        <v>obj_00347#0029</v>
      </c>
      <c r="O25" s="146" t="str">
        <f>IFERROR(_xll.qlRateHelperQuoteName(N25,Trigger),"--")</f>
        <v>EUR1MSW2M_Shifted</v>
      </c>
      <c r="P25" s="99">
        <f>IFERROR(_xll.qlRateHelperQuoteValue($N25,Trigger),"--")</f>
        <v>-3.7199999999999998E-3</v>
      </c>
      <c r="Q25" s="98" t="b">
        <v>1</v>
      </c>
      <c r="R25" s="95">
        <v>50</v>
      </c>
      <c r="S25" s="95">
        <v>1</v>
      </c>
      <c r="T25" s="100">
        <f>IFERROR(_xll.qlRateHelperEarliestDate(N25,Trigger),"--")</f>
        <v>42758</v>
      </c>
      <c r="U25" s="100">
        <f>IFERROR(_xll.qlRateHelperPillarDate(N25,Trigger),"--")</f>
        <v>42817</v>
      </c>
      <c r="W25" s="162" t="str">
        <f t="shared" si="0"/>
        <v>SW</v>
      </c>
      <c r="X25" s="162" t="str">
        <v>obj_00346</v>
      </c>
      <c r="Y25" s="162" t="str">
        <f>IFERROR(_xll.qlRateHelperQuoteName(X25,Trigger),"")</f>
        <v>EUR1MSW2Y9M_Shifted</v>
      </c>
      <c r="Z25" s="184">
        <f>IFERROR(_xll.qlRateHelperRate(X25,Trigger),"")</f>
        <v>-2.9811707300000001E-3</v>
      </c>
      <c r="AA25" s="185">
        <f>IF(ISERROR(_xll.qlSwapRateHelperSpread($X25)),IF(ISERROR(_xll.qlFuturesRateHelperConvexityAdjustment($X25)),"",_xll.qlFuturesRateHelperConvexityAdjustment($X25)),_xll.qlSwapRateHelperSpread($X25))</f>
        <v>0</v>
      </c>
      <c r="AB25" s="163">
        <f>IFERROR(_xll.qlRateHelperEarliestDate(X25,Trigger),"")</f>
        <v>42758</v>
      </c>
      <c r="AC25" s="163">
        <f>IFERROR(_xll.qlRateHelperPillarDate(X25,Trigger),"")</f>
        <v>43761</v>
      </c>
      <c r="AD25" s="184">
        <v>-2.9920150327043043E-3</v>
      </c>
      <c r="AE25" s="81"/>
    </row>
    <row r="26" spans="1:39" ht="11.25" customHeight="1" x14ac:dyDescent="0.2">
      <c r="A26" s="62" t="str">
        <f>Quote!L49</f>
        <v>SW</v>
      </c>
      <c r="B26" s="63" t="str">
        <f>Quote!M49</f>
        <v>1M</v>
      </c>
      <c r="C26" s="64" t="s">
        <v>6</v>
      </c>
      <c r="D26" s="64" t="s">
        <v>8</v>
      </c>
      <c r="E26" s="64" t="s">
        <v>7</v>
      </c>
      <c r="F26" s="64" t="s">
        <v>26</v>
      </c>
      <c r="G26" s="64" t="str">
        <f t="shared" si="8"/>
        <v>Euribor1MMX#0037</v>
      </c>
      <c r="H26" s="62" t="str">
        <f>IF(ISBLANK(Quote!O49),"",Quote!O49)</f>
        <v>EUR1MSW1M=#0037</v>
      </c>
      <c r="I26" s="62" t="str">
        <f>_xll.qlCompositeQuote(Currency&amp;"1M"&amp;A26&amp;B26&amp;"_Shifted",H26,BumpValue,"+",Permanent,Trigger,ObjectOverwrite)</f>
        <v>EUR1MSW1M_Shifted#0035</v>
      </c>
      <c r="J26" s="128">
        <v>0</v>
      </c>
      <c r="K26" s="67" t="str">
        <f>_xll.qlSwapRateHelper2(,IF(Sensitivity,I26,H26),2,B26,Calendar,D26,E26,F26,G26,J26,C26,Discounting,PillarDate,,Permanent,Trigger,ObjectOverwrite)</f>
        <v>obj_00385#0029</v>
      </c>
      <c r="L26" s="51"/>
      <c r="M26" s="10" t="str">
        <f t="shared" si="6"/>
        <v>SW</v>
      </c>
      <c r="N26" s="95" t="str">
        <f t="shared" si="7"/>
        <v>obj_0039c#0029</v>
      </c>
      <c r="O26" s="146" t="str">
        <f>IFERROR(_xll.qlRateHelperQuoteName(N26,Trigger),"--")</f>
        <v>EUR1MSW3M_Shifted</v>
      </c>
      <c r="P26" s="99">
        <f>IFERROR(_xll.qlRateHelperQuoteValue($N26,Trigger),"--")</f>
        <v>-3.7299999999999998E-3</v>
      </c>
      <c r="Q26" s="98" t="b">
        <v>1</v>
      </c>
      <c r="R26" s="95">
        <v>50</v>
      </c>
      <c r="S26" s="95">
        <v>1</v>
      </c>
      <c r="T26" s="100">
        <f>IFERROR(_xll.qlRateHelperEarliestDate(N26,Trigger),"--")</f>
        <v>42758</v>
      </c>
      <c r="U26" s="100">
        <f>IFERROR(_xll.qlRateHelperPillarDate(N26,Trigger),"--")</f>
        <v>42849</v>
      </c>
      <c r="W26" s="162" t="str">
        <f t="shared" si="0"/>
        <v>SW</v>
      </c>
      <c r="X26" s="162" t="str">
        <v>obj_003c1</v>
      </c>
      <c r="Y26" s="162" t="str">
        <f>IFERROR(_xll.qlRateHelperQuoteName(X26,Trigger),"")</f>
        <v>EUR1MSW3Y_Shifted</v>
      </c>
      <c r="Z26" s="184">
        <f>IFERROR(_xll.qlRateHelperRate(X26,Trigger),"")</f>
        <v>-2.8100000000000004E-3</v>
      </c>
      <c r="AA26" s="185">
        <f>IF(ISERROR(_xll.qlSwapRateHelperSpread($X26)),IF(ISERROR(_xll.qlFuturesRateHelperConvexityAdjustment($X26)),"",_xll.qlFuturesRateHelperConvexityAdjustment($X26)),_xll.qlSwapRateHelperSpread($X26))</f>
        <v>0</v>
      </c>
      <c r="AB26" s="163">
        <f>IFERROR(_xll.qlRateHelperEarliestDate(X26,Trigger),"")</f>
        <v>42758</v>
      </c>
      <c r="AC26" s="163">
        <f>IFERROR(_xll.qlRateHelperPillarDate(X26,Trigger),"")</f>
        <v>43853</v>
      </c>
      <c r="AD26" s="184">
        <v>-2.8192652551513823E-3</v>
      </c>
      <c r="AE26" s="81"/>
    </row>
    <row r="27" spans="1:39" ht="11.25" customHeight="1" x14ac:dyDescent="0.2">
      <c r="A27" s="62" t="str">
        <f>Quote!L50</f>
        <v>SW</v>
      </c>
      <c r="B27" s="63" t="str">
        <f>Quote!M50</f>
        <v>2M</v>
      </c>
      <c r="C27" s="64" t="s">
        <v>6</v>
      </c>
      <c r="D27" s="64" t="s">
        <v>8</v>
      </c>
      <c r="E27" s="64" t="s">
        <v>7</v>
      </c>
      <c r="F27" s="64" t="s">
        <v>26</v>
      </c>
      <c r="G27" s="64" t="str">
        <f t="shared" si="8"/>
        <v>Euribor1MMX#0037</v>
      </c>
      <c r="H27" s="62" t="str">
        <f>IF(ISBLANK(Quote!O50),"",Quote!O50)</f>
        <v>EUR1MSW2M=#0037</v>
      </c>
      <c r="I27" s="62" t="str">
        <f>_xll.qlCompositeQuote(Currency&amp;"1M"&amp;A27&amp;B27&amp;"_Shifted",H27,BumpValue,"+",Permanent,Trigger,ObjectOverwrite)</f>
        <v>EUR1MSW2M_Shifted#0033</v>
      </c>
      <c r="J27" s="128">
        <v>0</v>
      </c>
      <c r="K27" s="67" t="str">
        <f>_xll.qlSwapRateHelper2(,IF(Sensitivity,I27,H27),2,B27,Calendar,D27,E27,F27,G27,J27,C27,Discounting,PillarDate,,Permanent,Trigger,ObjectOverwrite)</f>
        <v>obj_00347#0029</v>
      </c>
      <c r="L27" s="51"/>
      <c r="M27" s="10" t="str">
        <f t="shared" si="6"/>
        <v>SW</v>
      </c>
      <c r="N27" s="95" t="str">
        <f t="shared" si="7"/>
        <v>obj_003bc#0029</v>
      </c>
      <c r="O27" s="146" t="str">
        <f>IFERROR(_xll.qlRateHelperQuoteName(N27,Trigger),"--")</f>
        <v>EUR1MSW4M_Shifted</v>
      </c>
      <c r="P27" s="99">
        <f>IFERROR(_xll.qlRateHelperQuoteValue($N27,Trigger),"--")</f>
        <v>-3.7199999999999998E-3</v>
      </c>
      <c r="Q27" s="98" t="b">
        <v>1</v>
      </c>
      <c r="R27" s="95">
        <v>50</v>
      </c>
      <c r="S27" s="95">
        <v>1</v>
      </c>
      <c r="T27" s="100">
        <f>IFERROR(_xll.qlRateHelperEarliestDate(N27,Trigger),"--")</f>
        <v>42758</v>
      </c>
      <c r="U27" s="100">
        <f>IFERROR(_xll.qlRateHelperPillarDate(N27,Trigger),"--")</f>
        <v>42878</v>
      </c>
      <c r="W27" s="162" t="str">
        <f t="shared" si="0"/>
        <v>SW</v>
      </c>
      <c r="X27" s="162" t="str">
        <v>obj_0037e</v>
      </c>
      <c r="Y27" s="162" t="str">
        <f>IFERROR(_xll.qlRateHelperQuoteName(X27,Trigger),"")</f>
        <v>EUR1MSW4Y_Shifted</v>
      </c>
      <c r="Z27" s="184">
        <f>IFERROR(_xll.qlRateHelperRate(X27,Trigger),"")</f>
        <v>-1.98E-3</v>
      </c>
      <c r="AA27" s="185">
        <f>IF(ISERROR(_xll.qlSwapRateHelperSpread($X27)),IF(ISERROR(_xll.qlFuturesRateHelperConvexityAdjustment($X27)),"",_xll.qlFuturesRateHelperConvexityAdjustment($X27)),_xll.qlSwapRateHelperSpread($X27))</f>
        <v>0</v>
      </c>
      <c r="AB27" s="163">
        <f>IFERROR(_xll.qlRateHelperEarliestDate(X27,Trigger),"")</f>
        <v>42758</v>
      </c>
      <c r="AC27" s="163">
        <f>IFERROR(_xll.qlRateHelperPillarDate(X27,Trigger),"")</f>
        <v>44221</v>
      </c>
      <c r="AD27" s="184">
        <v>-1.988776424441899E-3</v>
      </c>
      <c r="AE27" s="81"/>
    </row>
    <row r="28" spans="1:39" ht="11.25" customHeight="1" x14ac:dyDescent="0.2">
      <c r="A28" s="62" t="str">
        <f>Quote!L51</f>
        <v>SW</v>
      </c>
      <c r="B28" s="63" t="str">
        <f>Quote!M51</f>
        <v>3M</v>
      </c>
      <c r="C28" s="64" t="s">
        <v>6</v>
      </c>
      <c r="D28" s="64" t="s">
        <v>8</v>
      </c>
      <c r="E28" s="64" t="s">
        <v>7</v>
      </c>
      <c r="F28" s="64" t="s">
        <v>26</v>
      </c>
      <c r="G28" s="64" t="str">
        <f t="shared" si="8"/>
        <v>Euribor1MMX#0037</v>
      </c>
      <c r="H28" s="62" t="str">
        <f>IF(ISBLANK(Quote!O51),"",Quote!O51)</f>
        <v>EUR1MSW3M=#0037</v>
      </c>
      <c r="I28" s="62" t="str">
        <f>_xll.qlCompositeQuote(Currency&amp;"1M"&amp;A28&amp;B28&amp;"_Shifted",H28,BumpValue,"+",Permanent,Trigger,ObjectOverwrite)</f>
        <v>EUR1MSW3M_Shifted#0033</v>
      </c>
      <c r="J28" s="128">
        <v>0</v>
      </c>
      <c r="K28" s="67" t="str">
        <f>_xll.qlSwapRateHelper2(,IF(Sensitivity,I28,H28),2,B28,Calendar,D28,E28,F28,G28,J28,C28,Discounting,PillarDate,,Permanent,Trigger,ObjectOverwrite)</f>
        <v>obj_0039c#0029</v>
      </c>
      <c r="L28" s="51"/>
      <c r="M28" s="10" t="str">
        <f t="shared" si="6"/>
        <v>SW</v>
      </c>
      <c r="N28" s="95" t="str">
        <f t="shared" si="7"/>
        <v>obj_003af#0029</v>
      </c>
      <c r="O28" s="146" t="str">
        <f>IFERROR(_xll.qlRateHelperQuoteName(N28,Trigger),"--")</f>
        <v>EUR1MSW5M_Shifted</v>
      </c>
      <c r="P28" s="99">
        <f>IFERROR(_xll.qlRateHelperQuoteValue($N28,Trigger),"--")</f>
        <v>-3.7199999999999998E-3</v>
      </c>
      <c r="Q28" s="98" t="b">
        <v>1</v>
      </c>
      <c r="R28" s="95">
        <v>50</v>
      </c>
      <c r="S28" s="95">
        <v>1</v>
      </c>
      <c r="T28" s="100">
        <f>IFERROR(_xll.qlRateHelperEarliestDate(N28,Trigger),"--")</f>
        <v>42758</v>
      </c>
      <c r="U28" s="100">
        <f>IFERROR(_xll.qlRateHelperPillarDate(N28,Trigger),"--")</f>
        <v>42909</v>
      </c>
      <c r="W28" s="162" t="str">
        <f t="shared" si="0"/>
        <v>SW</v>
      </c>
      <c r="X28" s="162" t="str">
        <v>obj_003d3</v>
      </c>
      <c r="Y28" s="162" t="str">
        <f>IFERROR(_xll.qlRateHelperQuoteName(X28,Trigger),"")</f>
        <v>EUR1MSW5Y_Shifted</v>
      </c>
      <c r="Z28" s="184">
        <f>IFERROR(_xll.qlRateHelperRate(X28,Trigger),"")</f>
        <v>-9.7000000000000005E-4</v>
      </c>
      <c r="AA28" s="185">
        <f>IF(ISERROR(_xll.qlSwapRateHelperSpread($X28)),IF(ISERROR(_xll.qlFuturesRateHelperConvexityAdjustment($X28)),"",_xll.qlFuturesRateHelperConvexityAdjustment($X28)),_xll.qlSwapRateHelperSpread($X28))</f>
        <v>0</v>
      </c>
      <c r="AB28" s="163">
        <f>IFERROR(_xll.qlRateHelperEarliestDate(X28,Trigger),"")</f>
        <v>42758</v>
      </c>
      <c r="AC28" s="163">
        <f>IFERROR(_xll.qlRateHelperPillarDate(X28,Trigger),"")</f>
        <v>44585</v>
      </c>
      <c r="AD28" s="184">
        <v>-9.7897228107963075E-4</v>
      </c>
      <c r="AE28" s="81"/>
    </row>
    <row r="29" spans="1:39" ht="11.25" customHeight="1" x14ac:dyDescent="0.2">
      <c r="A29" s="62" t="str">
        <f>Quote!L52</f>
        <v>SW</v>
      </c>
      <c r="B29" s="63" t="str">
        <f>Quote!M52</f>
        <v>4M</v>
      </c>
      <c r="C29" s="64" t="s">
        <v>6</v>
      </c>
      <c r="D29" s="64" t="s">
        <v>8</v>
      </c>
      <c r="E29" s="64" t="s">
        <v>7</v>
      </c>
      <c r="F29" s="64" t="s">
        <v>26</v>
      </c>
      <c r="G29" s="64" t="str">
        <f t="shared" si="8"/>
        <v>Euribor1MMX#0037</v>
      </c>
      <c r="H29" s="62" t="str">
        <f>IF(ISBLANK(Quote!O52),"",Quote!O52)</f>
        <v>EUR1MSW4M=#0037</v>
      </c>
      <c r="I29" s="62" t="str">
        <f>_xll.qlCompositeQuote(Currency&amp;"1M"&amp;A29&amp;B29&amp;"_Shifted",H29,BumpValue,"+",Permanent,Trigger,ObjectOverwrite)</f>
        <v>EUR1MSW4M_Shifted#0033</v>
      </c>
      <c r="J29" s="128">
        <v>0</v>
      </c>
      <c r="K29" s="67" t="str">
        <f>_xll.qlSwapRateHelper2(,IF(Sensitivity,I29,H29),2,B29,Calendar,D29,E29,F29,G29,J29,C29,Discounting,PillarDate,,Permanent,Trigger,ObjectOverwrite)</f>
        <v>obj_003bc#0029</v>
      </c>
      <c r="L29" s="51"/>
      <c r="M29" s="10" t="str">
        <f t="shared" si="6"/>
        <v>SW</v>
      </c>
      <c r="N29" s="95" t="str">
        <f t="shared" si="7"/>
        <v>obj_0039b#0029</v>
      </c>
      <c r="O29" s="146" t="str">
        <f>IFERROR(_xll.qlRateHelperQuoteName(N29,Trigger),"--")</f>
        <v>EUR1MSW6M_Shifted</v>
      </c>
      <c r="P29" s="99">
        <f>IFERROR(_xll.qlRateHelperQuoteValue($N29,Trigger),"--")</f>
        <v>-3.7199999999999998E-3</v>
      </c>
      <c r="Q29" s="98" t="b">
        <v>1</v>
      </c>
      <c r="R29" s="95">
        <v>50</v>
      </c>
      <c r="S29" s="95">
        <v>1</v>
      </c>
      <c r="T29" s="100">
        <f>IFERROR(_xll.qlRateHelperEarliestDate(N29,Trigger),"--")</f>
        <v>42758</v>
      </c>
      <c r="U29" s="100">
        <f>IFERROR(_xll.qlRateHelperPillarDate(N29,Trigger),"--")</f>
        <v>42940</v>
      </c>
      <c r="W29" s="162" t="str">
        <f t="shared" si="0"/>
        <v>SW</v>
      </c>
      <c r="X29" s="162" t="str">
        <v>obj_00398</v>
      </c>
      <c r="Y29" s="162" t="str">
        <f>IFERROR(_xll.qlRateHelperQuoteName(X29,Trigger),"")</f>
        <v>EUR1MSW6Y_Shifted</v>
      </c>
      <c r="Z29" s="184">
        <f>IFERROR(_xll.qlRateHelperRate(X29,Trigger),"")</f>
        <v>2.0000000000000001E-4</v>
      </c>
      <c r="AA29" s="185">
        <f>IF(ISERROR(_xll.qlSwapRateHelperSpread($X29)),IF(ISERROR(_xll.qlFuturesRateHelperConvexityAdjustment($X29)),"",_xll.qlFuturesRateHelperConvexityAdjustment($X29)),_xll.qlSwapRateHelperSpread($X29))</f>
        <v>0</v>
      </c>
      <c r="AB29" s="163">
        <f>IFERROR(_xll.qlRateHelperEarliestDate(X29,Trigger),"")</f>
        <v>42758</v>
      </c>
      <c r="AC29" s="163">
        <f>IFERROR(_xll.qlRateHelperPillarDate(X29,Trigger),"")</f>
        <v>44949</v>
      </c>
      <c r="AD29" s="184">
        <v>1.9451482600295401E-4</v>
      </c>
      <c r="AE29" s="81"/>
    </row>
    <row r="30" spans="1:39" ht="11.25" customHeight="1" x14ac:dyDescent="0.2">
      <c r="A30" s="62" t="str">
        <f>Quote!L53</f>
        <v>SW</v>
      </c>
      <c r="B30" s="63" t="str">
        <f>Quote!M53</f>
        <v>5M</v>
      </c>
      <c r="C30" s="64" t="s">
        <v>6</v>
      </c>
      <c r="D30" s="64" t="s">
        <v>8</v>
      </c>
      <c r="E30" s="64" t="s">
        <v>7</v>
      </c>
      <c r="F30" s="64" t="s">
        <v>26</v>
      </c>
      <c r="G30" s="64" t="str">
        <f t="shared" si="8"/>
        <v>Euribor1MMX#0037</v>
      </c>
      <c r="H30" s="62" t="str">
        <f>IF(ISBLANK(Quote!O53),"",Quote!O53)</f>
        <v>EUR1MSW5M=#0037</v>
      </c>
      <c r="I30" s="62" t="str">
        <f>_xll.qlCompositeQuote(Currency&amp;"1M"&amp;A30&amp;B30&amp;"_Shifted",H30,BumpValue,"+",Permanent,Trigger,ObjectOverwrite)</f>
        <v>EUR1MSW5M_Shifted#0035</v>
      </c>
      <c r="J30" s="128">
        <v>0</v>
      </c>
      <c r="K30" s="67" t="str">
        <f>_xll.qlSwapRateHelper2(,IF(Sensitivity,I30,H30),2,B30,Calendar,D30,E30,F30,G30,J30,C30,Discounting,PillarDate,,Permanent,Trigger,ObjectOverwrite)</f>
        <v>obj_003af#0029</v>
      </c>
      <c r="L30" s="51"/>
      <c r="M30" s="10" t="str">
        <f t="shared" si="6"/>
        <v>SW</v>
      </c>
      <c r="N30" s="95" t="str">
        <f t="shared" si="7"/>
        <v>obj_00340#0029</v>
      </c>
      <c r="O30" s="146" t="str">
        <f>IFERROR(_xll.qlRateHelperQuoteName(N30,Trigger),"--")</f>
        <v>EUR1MSW7M_Shifted</v>
      </c>
      <c r="P30" s="99">
        <f>IFERROR(_xll.qlRateHelperQuoteValue($N30,Trigger),"--")</f>
        <v>-3.7199999999999998E-3</v>
      </c>
      <c r="Q30" s="98" t="b">
        <v>1</v>
      </c>
      <c r="R30" s="95">
        <v>50</v>
      </c>
      <c r="S30" s="95">
        <v>1</v>
      </c>
      <c r="T30" s="100">
        <f>IFERROR(_xll.qlRateHelperEarliestDate(N30,Trigger),"--")</f>
        <v>42758</v>
      </c>
      <c r="U30" s="100">
        <f>IFERROR(_xll.qlRateHelperPillarDate(N30,Trigger),"--")</f>
        <v>42970</v>
      </c>
      <c r="W30" s="162" t="str">
        <f t="shared" si="0"/>
        <v>SW</v>
      </c>
      <c r="X30" s="162" t="str">
        <v>obj_00335</v>
      </c>
      <c r="Y30" s="162" t="str">
        <f>IFERROR(_xll.qlRateHelperQuoteName(X30,Trigger),"")</f>
        <v>EUR1MSW7Y_Shifted</v>
      </c>
      <c r="Z30" s="184">
        <f>IFERROR(_xll.qlRateHelperRate(X30,Trigger),"")</f>
        <v>1.49E-3</v>
      </c>
      <c r="AA30" s="185">
        <f>IF(ISERROR(_xll.qlSwapRateHelperSpread($X30)),IF(ISERROR(_xll.qlFuturesRateHelperConvexityAdjustment($X30)),"",_xll.qlFuturesRateHelperConvexityAdjustment($X30)),_xll.qlSwapRateHelperSpread($X30))</f>
        <v>0</v>
      </c>
      <c r="AB30" s="163">
        <f>IFERROR(_xll.qlRateHelperEarliestDate(X30,Trigger),"")</f>
        <v>42758</v>
      </c>
      <c r="AC30" s="163">
        <f>IFERROR(_xll.qlRateHelperPillarDate(X30,Trigger),"")</f>
        <v>45314</v>
      </c>
      <c r="AD30" s="184">
        <v>1.494360063931629E-3</v>
      </c>
      <c r="AE30" s="81"/>
    </row>
    <row r="31" spans="1:39" ht="11.25" customHeight="1" x14ac:dyDescent="0.2">
      <c r="A31" s="62" t="str">
        <f>Quote!L54</f>
        <v>SW</v>
      </c>
      <c r="B31" s="63" t="str">
        <f>Quote!M54</f>
        <v>6M</v>
      </c>
      <c r="C31" s="64" t="s">
        <v>6</v>
      </c>
      <c r="D31" s="64" t="s">
        <v>8</v>
      </c>
      <c r="E31" s="64" t="s">
        <v>7</v>
      </c>
      <c r="F31" s="64" t="s">
        <v>26</v>
      </c>
      <c r="G31" s="64" t="str">
        <f t="shared" si="8"/>
        <v>Euribor1MMX#0037</v>
      </c>
      <c r="H31" s="62" t="str">
        <f>IF(ISBLANK(Quote!O54),"",Quote!O54)</f>
        <v>EUR1MSW6M=#0037</v>
      </c>
      <c r="I31" s="62" t="str">
        <f>_xll.qlCompositeQuote(Currency&amp;"1M"&amp;A31&amp;B31&amp;"_Shifted",H31,BumpValue,"+",Permanent,Trigger,ObjectOverwrite)</f>
        <v>EUR1MSW6M_Shifted#0032</v>
      </c>
      <c r="J31" s="128">
        <v>0</v>
      </c>
      <c r="K31" s="67" t="str">
        <f>_xll.qlSwapRateHelper2(,IF(Sensitivity,I31,H31),2,B31,Calendar,D31,E31,F31,G31,J31,C31,Discounting,PillarDate,,Permanent,Trigger,ObjectOverwrite)</f>
        <v>obj_0039b#0029</v>
      </c>
      <c r="L31" s="51"/>
      <c r="M31" s="10" t="str">
        <f t="shared" si="6"/>
        <v>SW</v>
      </c>
      <c r="N31" s="95" t="str">
        <f t="shared" si="7"/>
        <v>obj_0032f#0029</v>
      </c>
      <c r="O31" s="146" t="str">
        <f>IFERROR(_xll.qlRateHelperQuoteName(N31,Trigger),"--")</f>
        <v>EUR1MSW8M_Shifted</v>
      </c>
      <c r="P31" s="99">
        <f>IFERROR(_xll.qlRateHelperQuoteValue($N31,Trigger),"--")</f>
        <v>-3.7199999999999998E-3</v>
      </c>
      <c r="Q31" s="98" t="b">
        <v>1</v>
      </c>
      <c r="R31" s="95">
        <v>50</v>
      </c>
      <c r="S31" s="95">
        <v>1</v>
      </c>
      <c r="T31" s="100">
        <f>IFERROR(_xll.qlRateHelperEarliestDate(N31,Trigger),"--")</f>
        <v>42758</v>
      </c>
      <c r="U31" s="100">
        <f>IFERROR(_xll.qlRateHelperPillarDate(N31,Trigger),"--")</f>
        <v>43003</v>
      </c>
      <c r="W31" s="162" t="str">
        <f t="shared" si="0"/>
        <v>SW</v>
      </c>
      <c r="X31" s="162" t="str">
        <v>obj_003bb</v>
      </c>
      <c r="Y31" s="162" t="str">
        <f>IFERROR(_xll.qlRateHelperQuoteName(X31,Trigger),"")</f>
        <v>EUR1MSW8Y_Shifted</v>
      </c>
      <c r="Z31" s="184">
        <f>IFERROR(_xll.qlRateHelperRate(X31,Trigger),"")</f>
        <v>2.8400000000000005E-3</v>
      </c>
      <c r="AA31" s="185">
        <f>IF(ISERROR(_xll.qlSwapRateHelperSpread($X31)),IF(ISERROR(_xll.qlFuturesRateHelperConvexityAdjustment($X31)),"",_xll.qlFuturesRateHelperConvexityAdjustment($X31)),_xll.qlSwapRateHelperSpread($X31))</f>
        <v>0</v>
      </c>
      <c r="AB31" s="163">
        <f>IFERROR(_xll.qlRateHelperEarliestDate(X31,Trigger),"")</f>
        <v>42758</v>
      </c>
      <c r="AC31" s="163">
        <f>IFERROR(_xll.qlRateHelperPillarDate(X31,Trigger),"")</f>
        <v>45680</v>
      </c>
      <c r="AD31" s="184">
        <v>2.8621171298773788E-3</v>
      </c>
      <c r="AE31" s="81"/>
    </row>
    <row r="32" spans="1:39" ht="11.25" customHeight="1" x14ac:dyDescent="0.2">
      <c r="A32" s="62" t="str">
        <f>Quote!L55</f>
        <v>SW</v>
      </c>
      <c r="B32" s="63" t="str">
        <f>Quote!M55</f>
        <v>7M</v>
      </c>
      <c r="C32" s="64" t="s">
        <v>6</v>
      </c>
      <c r="D32" s="64" t="s">
        <v>8</v>
      </c>
      <c r="E32" s="64" t="s">
        <v>7</v>
      </c>
      <c r="F32" s="64" t="s">
        <v>26</v>
      </c>
      <c r="G32" s="64" t="str">
        <f t="shared" si="8"/>
        <v>Euribor1MMX#0037</v>
      </c>
      <c r="H32" s="62" t="str">
        <f>IF(ISBLANK(Quote!O55),"",Quote!O55)</f>
        <v>EUR1MSW7M=#0037</v>
      </c>
      <c r="I32" s="62" t="str">
        <f>_xll.qlCompositeQuote(Currency&amp;"1M"&amp;A32&amp;B32&amp;"_Shifted",H32,BumpValue,"+",Permanent,Trigger,ObjectOverwrite)</f>
        <v>EUR1MSW7M_Shifted#0033</v>
      </c>
      <c r="J32" s="128">
        <v>0</v>
      </c>
      <c r="K32" s="67" t="str">
        <f>_xll.qlSwapRateHelper2(,IF(Sensitivity,I32,H32),2,B32,Calendar,D32,E32,F32,G32,J32,C32,Discounting,PillarDate,,Permanent,Trigger,ObjectOverwrite)</f>
        <v>obj_00340#0029</v>
      </c>
      <c r="L32" s="51"/>
      <c r="M32" s="10" t="str">
        <f t="shared" si="6"/>
        <v>SW</v>
      </c>
      <c r="N32" s="95" t="str">
        <f t="shared" si="7"/>
        <v>obj_0035e#0029</v>
      </c>
      <c r="O32" s="146" t="str">
        <f>IFERROR(_xll.qlRateHelperQuoteName(N32,Trigger),"--")</f>
        <v>EUR1MSW9M_Shifted</v>
      </c>
      <c r="P32" s="99">
        <f>IFERROR(_xll.qlRateHelperQuoteValue($N32,Trigger),"--")</f>
        <v>-3.7099999999999998E-3</v>
      </c>
      <c r="Q32" s="98" t="b">
        <v>1</v>
      </c>
      <c r="R32" s="95">
        <v>50</v>
      </c>
      <c r="S32" s="95">
        <v>1</v>
      </c>
      <c r="T32" s="100">
        <f>IFERROR(_xll.qlRateHelperEarliestDate(N32,Trigger),"--")</f>
        <v>42758</v>
      </c>
      <c r="U32" s="100">
        <f>IFERROR(_xll.qlRateHelperPillarDate(N32,Trigger),"--")</f>
        <v>43031</v>
      </c>
      <c r="W32" s="162" t="str">
        <f t="shared" si="0"/>
        <v>SW</v>
      </c>
      <c r="X32" s="162" t="str">
        <v>obj_00360</v>
      </c>
      <c r="Y32" s="162" t="str">
        <f>IFERROR(_xll.qlRateHelperQuoteName(X32,Trigger),"")</f>
        <v>EUR1MSW9Y_Shifted</v>
      </c>
      <c r="Z32" s="184">
        <f>IFERROR(_xll.qlRateHelperRate(X32,Trigger),"")</f>
        <v>4.1400000000000005E-3</v>
      </c>
      <c r="AA32" s="185">
        <f>IF(ISERROR(_xll.qlSwapRateHelperSpread($X32)),IF(ISERROR(_xll.qlFuturesRateHelperConvexityAdjustment($X32)),"",_xll.qlFuturesRateHelperConvexityAdjustment($X32)),_xll.qlSwapRateHelperSpread($X32))</f>
        <v>0</v>
      </c>
      <c r="AB32" s="163">
        <f>IFERROR(_xll.qlRateHelperEarliestDate(X32,Trigger),"")</f>
        <v>42758</v>
      </c>
      <c r="AC32" s="163">
        <f>IFERROR(_xll.qlRateHelperPillarDate(X32,Trigger),"")</f>
        <v>46045</v>
      </c>
      <c r="AD32" s="184">
        <v>4.1895414510359566E-3</v>
      </c>
      <c r="AE32" s="81"/>
    </row>
    <row r="33" spans="1:31" ht="11.25" customHeight="1" x14ac:dyDescent="0.2">
      <c r="A33" s="62" t="str">
        <f>Quote!L56</f>
        <v>SW</v>
      </c>
      <c r="B33" s="63" t="str">
        <f>Quote!M56</f>
        <v>8M</v>
      </c>
      <c r="C33" s="64" t="s">
        <v>6</v>
      </c>
      <c r="D33" s="64" t="s">
        <v>8</v>
      </c>
      <c r="E33" s="64" t="s">
        <v>7</v>
      </c>
      <c r="F33" s="64" t="s">
        <v>26</v>
      </c>
      <c r="G33" s="64" t="str">
        <f t="shared" si="8"/>
        <v>Euribor1MMX#0037</v>
      </c>
      <c r="H33" s="62" t="str">
        <f>IF(ISBLANK(Quote!O56),"",Quote!O56)</f>
        <v>EUR1MSW8M=#0037</v>
      </c>
      <c r="I33" s="62" t="str">
        <f>_xll.qlCompositeQuote(Currency&amp;"1M"&amp;A33&amp;B33&amp;"_Shifted",H33,BumpValue,"+",Permanent,Trigger,ObjectOverwrite)</f>
        <v>EUR1MSW8M_Shifted#0036</v>
      </c>
      <c r="J33" s="128">
        <v>0</v>
      </c>
      <c r="K33" s="67" t="str">
        <f>_xll.qlSwapRateHelper2(,IF(Sensitivity,I33,H33),2,B33,Calendar,D33,E33,F33,G33,J33,C33,Discounting,PillarDate,,Permanent,Trigger,ObjectOverwrite)</f>
        <v>obj_0032f#0029</v>
      </c>
      <c r="L33" s="51"/>
      <c r="M33" s="10" t="str">
        <f t="shared" si="6"/>
        <v>SW</v>
      </c>
      <c r="N33" s="95" t="str">
        <f t="shared" si="7"/>
        <v>obj_0035a#0029</v>
      </c>
      <c r="O33" s="146" t="str">
        <f>IFERROR(_xll.qlRateHelperQuoteName(N33,Trigger),"--")</f>
        <v>EUR1MSW10M_Shifted</v>
      </c>
      <c r="P33" s="99">
        <f>IFERROR(_xll.qlRateHelperQuoteValue($N33,Trigger),"--")</f>
        <v>-3.7099999999999998E-3</v>
      </c>
      <c r="Q33" s="98" t="b">
        <v>1</v>
      </c>
      <c r="R33" s="95">
        <v>50</v>
      </c>
      <c r="S33" s="95">
        <v>1</v>
      </c>
      <c r="T33" s="100">
        <f>IFERROR(_xll.qlRateHelperEarliestDate(N33,Trigger),"--")</f>
        <v>42758</v>
      </c>
      <c r="U33" s="100">
        <f>IFERROR(_xll.qlRateHelperPillarDate(N33,Trigger),"--")</f>
        <v>43062</v>
      </c>
      <c r="W33" s="162" t="str">
        <f t="shared" si="0"/>
        <v>SW</v>
      </c>
      <c r="X33" s="162" t="str">
        <v>obj_003d1</v>
      </c>
      <c r="Y33" s="162" t="str">
        <f>IFERROR(_xll.qlRateHelperQuoteName(X33,Trigger),"")</f>
        <v>EUR1MSW10Y_Shifted</v>
      </c>
      <c r="Z33" s="184">
        <f>IFERROR(_xll.qlRateHelperRate(X33,Trigger),"")</f>
        <v>5.3400000000000001E-3</v>
      </c>
      <c r="AA33" s="185">
        <f>IF(ISERROR(_xll.qlSwapRateHelperSpread($X33)),IF(ISERROR(_xll.qlFuturesRateHelperConvexityAdjustment($X33)),"",_xll.qlFuturesRateHelperConvexityAdjustment($X33)),_xll.qlSwapRateHelperSpread($X33))</f>
        <v>0</v>
      </c>
      <c r="AB33" s="163">
        <f>IFERROR(_xll.qlRateHelperEarliestDate(X33,Trigger),"")</f>
        <v>42758</v>
      </c>
      <c r="AC33" s="163">
        <f>IFERROR(_xll.qlRateHelperPillarDate(X33,Trigger),"")</f>
        <v>46412</v>
      </c>
      <c r="AD33" s="184">
        <v>5.4245195742086407E-3</v>
      </c>
      <c r="AE33" s="81"/>
    </row>
    <row r="34" spans="1:31" ht="11.25" customHeight="1" x14ac:dyDescent="0.2">
      <c r="A34" s="62" t="str">
        <f>Quote!L57</f>
        <v>SW</v>
      </c>
      <c r="B34" s="63" t="str">
        <f>Quote!M57</f>
        <v>9M</v>
      </c>
      <c r="C34" s="64" t="s">
        <v>6</v>
      </c>
      <c r="D34" s="64" t="s">
        <v>8</v>
      </c>
      <c r="E34" s="64" t="s">
        <v>7</v>
      </c>
      <c r="F34" s="64" t="s">
        <v>26</v>
      </c>
      <c r="G34" s="64" t="str">
        <f t="shared" si="8"/>
        <v>Euribor1MMX#0037</v>
      </c>
      <c r="H34" s="62" t="str">
        <f>IF(ISBLANK(Quote!O57),"",Quote!O57)</f>
        <v>EUR1MSW9M=#0037</v>
      </c>
      <c r="I34" s="62" t="str">
        <f>_xll.qlCompositeQuote(Currency&amp;"1M"&amp;A34&amp;B34&amp;"_Shifted",H34,BumpValue,"+",Permanent,Trigger,ObjectOverwrite)</f>
        <v>EUR1MSW9M_Shifted#0033</v>
      </c>
      <c r="J34" s="128">
        <v>0</v>
      </c>
      <c r="K34" s="67" t="str">
        <f>_xll.qlSwapRateHelper2(,IF(Sensitivity,I34,H34),2,B34,Calendar,D34,E34,F34,G34,J34,C34,Discounting,PillarDate,,Permanent,Trigger,ObjectOverwrite)</f>
        <v>obj_0035e#0029</v>
      </c>
      <c r="L34" s="51"/>
      <c r="M34" s="10" t="str">
        <f t="shared" si="6"/>
        <v>SW</v>
      </c>
      <c r="N34" s="95" t="str">
        <f t="shared" si="7"/>
        <v>obj_00364#0029</v>
      </c>
      <c r="O34" s="146" t="str">
        <f>IFERROR(_xll.qlRateHelperQuoteName(N34,Trigger),"--")</f>
        <v>EUR1MSW11M_Shifted</v>
      </c>
      <c r="P34" s="99">
        <f>IFERROR(_xll.qlRateHelperQuoteValue($N34,Trigger),"--")</f>
        <v>-3.7000000000000002E-3</v>
      </c>
      <c r="Q34" s="98" t="b">
        <v>1</v>
      </c>
      <c r="R34" s="95">
        <v>50</v>
      </c>
      <c r="S34" s="95">
        <v>1</v>
      </c>
      <c r="T34" s="100">
        <f>IFERROR(_xll.qlRateHelperEarliestDate(N34,Trigger),"--")</f>
        <v>42758</v>
      </c>
      <c r="U34" s="100">
        <f>IFERROR(_xll.qlRateHelperPillarDate(N34,Trigger),"--")</f>
        <v>43096</v>
      </c>
      <c r="W34" s="162" t="str">
        <f t="shared" si="0"/>
        <v>SW</v>
      </c>
      <c r="X34" s="162" t="str">
        <v>obj_003bf</v>
      </c>
      <c r="Y34" s="162" t="str">
        <f>IFERROR(_xll.qlRateHelperQuoteName(X34,Trigger),"")</f>
        <v>EUR1MSW11Y_Shifted</v>
      </c>
      <c r="Z34" s="184">
        <f>IFERROR(_xll.qlRateHelperRate(X34,Trigger),"")</f>
        <v>6.4172176200000012E-3</v>
      </c>
      <c r="AA34" s="185">
        <f>IF(ISERROR(_xll.qlSwapRateHelperSpread($X34)),IF(ISERROR(_xll.qlFuturesRateHelperConvexityAdjustment($X34)),"",_xll.qlFuturesRateHelperConvexityAdjustment($X34)),_xll.qlSwapRateHelperSpread($X34))</f>
        <v>0</v>
      </c>
      <c r="AB34" s="163">
        <f>IFERROR(_xll.qlRateHelperEarliestDate(X34,Trigger),"")</f>
        <v>42758</v>
      </c>
      <c r="AC34" s="163">
        <f>IFERROR(_xll.qlRateHelperPillarDate(X34,Trigger),"")</f>
        <v>46776</v>
      </c>
      <c r="AD34" s="184">
        <v>6.5420514362866371E-3</v>
      </c>
      <c r="AE34" s="81"/>
    </row>
    <row r="35" spans="1:31" ht="11.25" customHeight="1" x14ac:dyDescent="0.2">
      <c r="A35" s="62" t="str">
        <f>Quote!L58</f>
        <v>SW</v>
      </c>
      <c r="B35" s="63" t="str">
        <f>Quote!M58</f>
        <v>10M</v>
      </c>
      <c r="C35" s="64" t="s">
        <v>6</v>
      </c>
      <c r="D35" s="64" t="s">
        <v>8</v>
      </c>
      <c r="E35" s="64" t="s">
        <v>7</v>
      </c>
      <c r="F35" s="64" t="s">
        <v>26</v>
      </c>
      <c r="G35" s="64" t="str">
        <f t="shared" si="8"/>
        <v>Euribor1MMX#0037</v>
      </c>
      <c r="H35" s="62" t="str">
        <f>IF(ISBLANK(Quote!O58),"",Quote!O58)</f>
        <v>EUR1MSW10M=#0037</v>
      </c>
      <c r="I35" s="62" t="str">
        <f>_xll.qlCompositeQuote(Currency&amp;"1M"&amp;A35&amp;B35&amp;"_Shifted",H35,BumpValue,"+",Permanent,Trigger,ObjectOverwrite)</f>
        <v>EUR1MSW10M_Shifted#0033</v>
      </c>
      <c r="J35" s="128">
        <v>0</v>
      </c>
      <c r="K35" s="67" t="str">
        <f>_xll.qlSwapRateHelper2(,IF(Sensitivity,I35,H35),2,B35,Calendar,D35,E35,F35,G35,J35,C35,Discounting,PillarDate,,Permanent,Trigger,ObjectOverwrite)</f>
        <v>obj_0035a#0029</v>
      </c>
      <c r="L35" s="51"/>
      <c r="M35" s="11" t="str">
        <f t="shared" si="6"/>
        <v>SW</v>
      </c>
      <c r="N35" s="96" t="str">
        <f t="shared" si="7"/>
        <v>obj_00396#0029</v>
      </c>
      <c r="O35" s="147" t="str">
        <f>IFERROR(_xll.qlRateHelperQuoteName(N35,Trigger),"--")</f>
        <v>EUR1MSW12M_Shifted</v>
      </c>
      <c r="P35" s="102">
        <f>IFERROR(_xll.qlRateHelperQuoteValue($N35,Trigger),"--")</f>
        <v>-3.6900000000000001E-3</v>
      </c>
      <c r="Q35" s="101" t="b">
        <v>1</v>
      </c>
      <c r="R35" s="96">
        <v>50</v>
      </c>
      <c r="S35" s="96">
        <v>1</v>
      </c>
      <c r="T35" s="103">
        <f>IFERROR(_xll.qlRateHelperEarliestDate(N35,Trigger),"--")</f>
        <v>42758</v>
      </c>
      <c r="U35" s="103">
        <f>IFERROR(_xll.qlRateHelperPillarDate(N35,Trigger),"--")</f>
        <v>43123</v>
      </c>
      <c r="W35" s="162" t="str">
        <f t="shared" ref="W35:W66" si="9">IFERROR(INDEX($M$3:$M$91,MATCH(Y35,$O$3:$O$91,0),1),"")</f>
        <v>SW</v>
      </c>
      <c r="X35" s="162" t="str">
        <v>obj_0035b</v>
      </c>
      <c r="Y35" s="162" t="str">
        <f>IFERROR(_xll.qlRateHelperQuoteName(X35,Trigger),"")</f>
        <v>EUR1MSW12Y_Shifted</v>
      </c>
      <c r="Z35" s="184">
        <f>IFERROR(_xll.qlRateHelperRate(X35,Trigger),"")</f>
        <v>7.3800000000000003E-3</v>
      </c>
      <c r="AA35" s="185">
        <f>IF(ISERROR(_xll.qlSwapRateHelperSpread($X35)),IF(ISERROR(_xll.qlFuturesRateHelperConvexityAdjustment($X35)),"",_xll.qlFuturesRateHelperConvexityAdjustment($X35)),_xll.qlSwapRateHelperSpread($X35))</f>
        <v>0</v>
      </c>
      <c r="AB35" s="163">
        <f>IFERROR(_xll.qlRateHelperEarliestDate(X35,Trigger),"")</f>
        <v>42758</v>
      </c>
      <c r="AC35" s="163">
        <f>IFERROR(_xll.qlRateHelperPillarDate(X35,Trigger),"")</f>
        <v>47141</v>
      </c>
      <c r="AD35" s="184">
        <v>7.5470635620603832E-3</v>
      </c>
    </row>
    <row r="36" spans="1:31" ht="11.25" customHeight="1" x14ac:dyDescent="0.2">
      <c r="A36" s="62" t="str">
        <f>Quote!L59</f>
        <v>SW</v>
      </c>
      <c r="B36" s="63" t="str">
        <f>Quote!M59</f>
        <v>11M</v>
      </c>
      <c r="C36" s="64" t="s">
        <v>6</v>
      </c>
      <c r="D36" s="64" t="s">
        <v>8</v>
      </c>
      <c r="E36" s="64" t="s">
        <v>7</v>
      </c>
      <c r="F36" s="64" t="s">
        <v>26</v>
      </c>
      <c r="G36" s="64" t="str">
        <f t="shared" si="8"/>
        <v>Euribor1MMX#0037</v>
      </c>
      <c r="H36" s="62" t="str">
        <f>IF(ISBLANK(Quote!O59),"",Quote!O59)</f>
        <v>EUR1MSW11M=#0037</v>
      </c>
      <c r="I36" s="62" t="str">
        <f>_xll.qlCompositeQuote(Currency&amp;"1M"&amp;A36&amp;B36&amp;"_Shifted",H36,BumpValue,"+",Permanent,Trigger,ObjectOverwrite)</f>
        <v>EUR1MSW11M_Shifted#0032</v>
      </c>
      <c r="J36" s="128">
        <v>0</v>
      </c>
      <c r="K36" s="67" t="str">
        <f>_xll.qlSwapRateHelper2(,IF(Sensitivity,I36,H36),2,B36,Calendar,D36,E36,F36,G36,J36,C36,Discounting,PillarDate,,Permanent,Trigger,ObjectOverwrite)</f>
        <v>obj_00364#0029</v>
      </c>
      <c r="L36" s="51"/>
      <c r="M36" s="10" t="str">
        <f>A40</f>
        <v>SW</v>
      </c>
      <c r="N36" s="95" t="str">
        <f>IF(ISBLANK(K40),"--",K40)</f>
        <v>--</v>
      </c>
      <c r="O36" s="146" t="str">
        <f>IFERROR(_xll.qlRateHelperQuoteName(N36,Trigger),"--")</f>
        <v>--</v>
      </c>
      <c r="P36" s="99" t="str">
        <f>IFERROR(_xll.qlRateHelperQuoteValue($N36,Trigger),"--")</f>
        <v>--</v>
      </c>
      <c r="Q36" s="98" t="b">
        <v>0</v>
      </c>
      <c r="R36" s="95">
        <v>50</v>
      </c>
      <c r="S36" s="95">
        <v>1</v>
      </c>
      <c r="T36" s="100" t="str">
        <f>IFERROR(_xll.qlRateHelperEarliestDate(N36,Trigger),"--")</f>
        <v>--</v>
      </c>
      <c r="U36" s="100" t="str">
        <f>IFERROR(_xll.qlRateHelperPillarDate(N36,Trigger),"--")</f>
        <v>--</v>
      </c>
      <c r="W36" s="162" t="str">
        <f t="shared" si="9"/>
        <v>SW</v>
      </c>
      <c r="X36" s="162" t="str">
        <v>obj_00368</v>
      </c>
      <c r="Y36" s="162" t="str">
        <f>IFERROR(_xll.qlRateHelperQuoteName(X36,Trigger),"")</f>
        <v>EUR1MSW13Y_Shifted</v>
      </c>
      <c r="Z36" s="184">
        <f>IFERROR(_xll.qlRateHelperRate(X36,Trigger),"")</f>
        <v>8.2176492900000002E-3</v>
      </c>
      <c r="AA36" s="185">
        <f>IF(ISERROR(_xll.qlSwapRateHelperSpread($X36)),IF(ISERROR(_xll.qlFuturesRateHelperConvexityAdjustment($X36)),"",_xll.qlFuturesRateHelperConvexityAdjustment($X36)),_xll.qlSwapRateHelperSpread($X36))</f>
        <v>0</v>
      </c>
      <c r="AB36" s="163">
        <f>IFERROR(_xll.qlRateHelperEarliestDate(X36,Trigger),"")</f>
        <v>42758</v>
      </c>
      <c r="AC36" s="163">
        <f>IFERROR(_xll.qlRateHelperPillarDate(X36,Trigger),"")</f>
        <v>47506</v>
      </c>
      <c r="AD36" s="184">
        <v>8.4289007675235252E-3</v>
      </c>
    </row>
    <row r="37" spans="1:31" ht="11.25" customHeight="1" x14ac:dyDescent="0.2">
      <c r="A37" s="1" t="str">
        <f>Quote!L60</f>
        <v>SW</v>
      </c>
      <c r="B37" s="8" t="str">
        <f>Quote!M60</f>
        <v>12M</v>
      </c>
      <c r="C37" s="7" t="s">
        <v>6</v>
      </c>
      <c r="D37" s="7" t="s">
        <v>8</v>
      </c>
      <c r="E37" s="7" t="s">
        <v>7</v>
      </c>
      <c r="F37" s="7" t="s">
        <v>26</v>
      </c>
      <c r="G37" s="7" t="str">
        <f t="shared" si="8"/>
        <v>Euribor1MMX#0037</v>
      </c>
      <c r="H37" s="1" t="str">
        <f>IF(ISBLANK(Quote!O60),"",Quote!O60)</f>
        <v>EUR1MSW12M=#0037</v>
      </c>
      <c r="I37" s="1" t="str">
        <f>_xll.qlCompositeQuote(Currency&amp;"1M"&amp;A37&amp;B37&amp;"_Shifted",H37,BumpValue,"+",Permanent,Trigger,ObjectOverwrite)</f>
        <v>EUR1MSW12M_Shifted#0033</v>
      </c>
      <c r="J37" s="130">
        <v>0</v>
      </c>
      <c r="K37" s="3" t="str">
        <f>_xll.qlSwapRateHelper2(,IF(Sensitivity,I37,H37),2,B37,Calendar,D37,E37,F37,G37,J37,C37,Discounting,PillarDate,,Permanent,Trigger,ObjectOverwrite)</f>
        <v>obj_00396#0029</v>
      </c>
      <c r="L37" s="51"/>
      <c r="M37" s="10" t="str">
        <f t="shared" ref="M37:M91" si="10">A41</f>
        <v>SW</v>
      </c>
      <c r="N37" s="95" t="str">
        <f t="shared" ref="N37:N91" si="11">IF(ISBLANK(K41),"--",K41)</f>
        <v>--</v>
      </c>
      <c r="O37" s="146" t="str">
        <f>IFERROR(_xll.qlRateHelperQuoteName(N37,Trigger),"--")</f>
        <v>--</v>
      </c>
      <c r="P37" s="99" t="str">
        <f>IFERROR(_xll.qlRateHelperQuoteValue($N37,Trigger),"--")</f>
        <v>--</v>
      </c>
      <c r="Q37" s="98" t="b">
        <v>0</v>
      </c>
      <c r="R37" s="95">
        <v>50</v>
      </c>
      <c r="S37" s="95">
        <v>1</v>
      </c>
      <c r="T37" s="100" t="str">
        <f>IFERROR(_xll.qlRateHelperEarliestDate(N37,Trigger),"--")</f>
        <v>--</v>
      </c>
      <c r="U37" s="100" t="str">
        <f>IFERROR(_xll.qlRateHelperPillarDate(N37,Trigger),"--")</f>
        <v>--</v>
      </c>
      <c r="W37" s="162" t="str">
        <f t="shared" si="9"/>
        <v>SW</v>
      </c>
      <c r="X37" s="162" t="str">
        <v>obj_003b4</v>
      </c>
      <c r="Y37" s="162" t="str">
        <f>IFERROR(_xll.qlRateHelperQuoteName(X37,Trigger),"")</f>
        <v>EUR1MSW14Y_Shifted</v>
      </c>
      <c r="Z37" s="184">
        <f>IFERROR(_xll.qlRateHelperRate(X37,Trigger),"")</f>
        <v>8.940396980000001E-3</v>
      </c>
      <c r="AA37" s="185">
        <f>IF(ISERROR(_xll.qlSwapRateHelperSpread($X37)),IF(ISERROR(_xll.qlFuturesRateHelperConvexityAdjustment($X37)),"",_xll.qlFuturesRateHelperConvexityAdjustment($X37)),_xll.qlSwapRateHelperSpread($X37))</f>
        <v>0</v>
      </c>
      <c r="AB37" s="163">
        <f>IFERROR(_xll.qlRateHelperEarliestDate(X37,Trigger),"")</f>
        <v>42758</v>
      </c>
      <c r="AC37" s="163">
        <f>IFERROR(_xll.qlRateHelperPillarDate(X37,Trigger),"")</f>
        <v>47871</v>
      </c>
      <c r="AD37" s="184">
        <v>9.1943641015309798E-3</v>
      </c>
    </row>
    <row r="38" spans="1:31" ht="11.25" customHeight="1" x14ac:dyDescent="0.2">
      <c r="H38" s="53"/>
      <c r="I38" s="53"/>
      <c r="L38" s="51"/>
      <c r="M38" s="10" t="str">
        <f t="shared" si="10"/>
        <v>SW</v>
      </c>
      <c r="N38" s="95" t="str">
        <f t="shared" si="11"/>
        <v>--</v>
      </c>
      <c r="O38" s="146" t="str">
        <f>IFERROR(_xll.qlRateHelperQuoteName(N38,Trigger),"--")</f>
        <v>--</v>
      </c>
      <c r="P38" s="99" t="str">
        <f>IFERROR(_xll.qlRateHelperQuoteValue($N38,Trigger),"--")</f>
        <v>--</v>
      </c>
      <c r="Q38" s="98" t="b">
        <v>0</v>
      </c>
      <c r="R38" s="95">
        <v>50</v>
      </c>
      <c r="S38" s="95">
        <v>1</v>
      </c>
      <c r="T38" s="100" t="str">
        <f>IFERROR(_xll.qlRateHelperEarliestDate(N38,Trigger),"--")</f>
        <v>--</v>
      </c>
      <c r="U38" s="100" t="str">
        <f>IFERROR(_xll.qlRateHelperPillarDate(N38,Trigger),"--")</f>
        <v>--</v>
      </c>
      <c r="W38" s="162" t="str">
        <f t="shared" si="9"/>
        <v>SW</v>
      </c>
      <c r="X38" s="162" t="str">
        <v>obj_003a2</v>
      </c>
      <c r="Y38" s="162" t="str">
        <f>IFERROR(_xll.qlRateHelperQuoteName(X38,Trigger),"")</f>
        <v>EUR1MSW15Y_Shifted</v>
      </c>
      <c r="Z38" s="184">
        <f>IFERROR(_xll.qlRateHelperRate(X38,Trigger),"")</f>
        <v>9.5600000000000008E-3</v>
      </c>
      <c r="AA38" s="185">
        <f>IF(ISERROR(_xll.qlSwapRateHelperSpread($X38)),IF(ISERROR(_xll.qlFuturesRateHelperConvexityAdjustment($X38)),"",_xll.qlFuturesRateHelperConvexityAdjustment($X38)),_xll.qlSwapRateHelperSpread($X38))</f>
        <v>0</v>
      </c>
      <c r="AB38" s="163">
        <f>IFERROR(_xll.qlRateHelperEarliestDate(X38,Trigger),"")</f>
        <v>42758</v>
      </c>
      <c r="AC38" s="163">
        <f>IFERROR(_xll.qlRateHelperPillarDate(X38,Trigger),"")</f>
        <v>48236</v>
      </c>
      <c r="AD38" s="184">
        <v>9.8538784359832286E-3</v>
      </c>
    </row>
    <row r="39" spans="1:31" ht="11.25" customHeight="1" x14ac:dyDescent="0.2">
      <c r="A39" s="68" t="s">
        <v>9</v>
      </c>
      <c r="B39" s="68" t="s">
        <v>28</v>
      </c>
      <c r="C39" s="68" t="s">
        <v>135</v>
      </c>
      <c r="D39" s="68" t="s">
        <v>5</v>
      </c>
      <c r="E39" s="68" t="s">
        <v>32</v>
      </c>
      <c r="F39" s="68" t="s">
        <v>115</v>
      </c>
      <c r="G39" s="68" t="s">
        <v>4</v>
      </c>
      <c r="H39" s="68" t="s">
        <v>1</v>
      </c>
      <c r="I39" s="68" t="s">
        <v>171</v>
      </c>
      <c r="J39" s="68" t="s">
        <v>114</v>
      </c>
      <c r="K39" s="68" t="s">
        <v>25</v>
      </c>
      <c r="L39" s="51"/>
      <c r="M39" s="10" t="str">
        <f t="shared" si="10"/>
        <v>SW</v>
      </c>
      <c r="N39" s="95" t="str">
        <f t="shared" si="11"/>
        <v>obj_00381#0029</v>
      </c>
      <c r="O39" s="146" t="str">
        <f>IFERROR(_xll.qlRateHelperQuoteName(N39,Trigger),"--")</f>
        <v>EUR1MSW15M_Shifted</v>
      </c>
      <c r="P39" s="99">
        <f>IFERROR(_xll.qlRateHelperQuoteValue($N39,Trigger),"--")</f>
        <v>-3.6847484400000003E-3</v>
      </c>
      <c r="Q39" s="98" t="b">
        <v>1</v>
      </c>
      <c r="R39" s="95">
        <v>50</v>
      </c>
      <c r="S39" s="95">
        <v>1</v>
      </c>
      <c r="T39" s="100">
        <f>IFERROR(_xll.qlRateHelperEarliestDate(N39,Trigger),"--")</f>
        <v>42758</v>
      </c>
      <c r="U39" s="100">
        <f>IFERROR(_xll.qlRateHelperPillarDate(N39,Trigger),"--")</f>
        <v>43213</v>
      </c>
      <c r="W39" s="162" t="str">
        <f t="shared" si="9"/>
        <v>SW</v>
      </c>
      <c r="X39" s="162" t="str">
        <v>obj_00370</v>
      </c>
      <c r="Y39" s="162" t="str">
        <f>IFERROR(_xll.qlRateHelperQuoteName(X39,Trigger),"")</f>
        <v>EUR1MSW16Y_Shifted</v>
      </c>
      <c r="Z39" s="184">
        <f>IFERROR(_xll.qlRateHelperRate(X39,Trigger),"")</f>
        <v>1.009197586E-2</v>
      </c>
      <c r="AA39" s="185">
        <f>IF(ISERROR(_xll.qlSwapRateHelperSpread($X39)),IF(ISERROR(_xll.qlFuturesRateHelperConvexityAdjustment($X39)),"",_xll.qlFuturesRateHelperConvexityAdjustment($X39)),_xll.qlSwapRateHelperSpread($X39))</f>
        <v>0</v>
      </c>
      <c r="AB39" s="163">
        <f>IFERROR(_xll.qlRateHelperEarliestDate(X39,Trigger),"")</f>
        <v>42758</v>
      </c>
      <c r="AC39" s="163">
        <f>IFERROR(_xll.qlRateHelperPillarDate(X39,Trigger),"")</f>
        <v>48603</v>
      </c>
      <c r="AD39" s="184">
        <v>1.0420599229305275E-2</v>
      </c>
    </row>
    <row r="40" spans="1:31" ht="11.25" customHeight="1" x14ac:dyDescent="0.2">
      <c r="A40" s="56" t="str">
        <f>Quote!L61</f>
        <v>SW</v>
      </c>
      <c r="B40" s="57" t="str">
        <f>Quote!M61</f>
        <v>1Y</v>
      </c>
      <c r="C40" s="58" t="s">
        <v>6</v>
      </c>
      <c r="D40" s="58" t="s">
        <v>8</v>
      </c>
      <c r="E40" s="58" t="s">
        <v>7</v>
      </c>
      <c r="F40" s="58" t="s">
        <v>132</v>
      </c>
      <c r="G40" s="58" t="str">
        <f>$G$9</f>
        <v>Euribor1MMX#0037</v>
      </c>
      <c r="H40" s="56" t="str">
        <f>IF(ISBLANK(Quote!O61),"",Quote!O61)</f>
        <v/>
      </c>
      <c r="I40" s="129"/>
      <c r="J40" s="127">
        <v>0</v>
      </c>
      <c r="K40" s="129"/>
      <c r="L40" s="51"/>
      <c r="M40" s="10" t="str">
        <f t="shared" si="10"/>
        <v>SW</v>
      </c>
      <c r="N40" s="95" t="str">
        <f t="shared" si="11"/>
        <v>--</v>
      </c>
      <c r="O40" s="146" t="str">
        <f>IFERROR(_xll.qlRateHelperQuoteName(N40,Trigger),"--")</f>
        <v>--</v>
      </c>
      <c r="P40" s="99" t="str">
        <f>IFERROR(_xll.qlRateHelperQuoteValue($N40,Trigger),"--")</f>
        <v>--</v>
      </c>
      <c r="Q40" s="98" t="b">
        <v>0</v>
      </c>
      <c r="R40" s="95">
        <v>50</v>
      </c>
      <c r="S40" s="95">
        <v>1</v>
      </c>
      <c r="T40" s="100" t="str">
        <f>IFERROR(_xll.qlRateHelperEarliestDate(N40,Trigger),"--")</f>
        <v>--</v>
      </c>
      <c r="U40" s="100" t="str">
        <f>IFERROR(_xll.qlRateHelperPillarDate(N40,Trigger),"--")</f>
        <v>--</v>
      </c>
      <c r="W40" s="162" t="str">
        <f t="shared" si="9"/>
        <v>SW</v>
      </c>
      <c r="X40" s="162" t="str">
        <v>obj_00333</v>
      </c>
      <c r="Y40" s="162" t="str">
        <f>IFERROR(_xll.qlRateHelperQuoteName(X40,Trigger),"")</f>
        <v>EUR1MSW17Y_Shifted</v>
      </c>
      <c r="Z40" s="184">
        <f>IFERROR(_xll.qlRateHelperRate(X40,Trigger),"")</f>
        <v>1.0536943060000001E-2</v>
      </c>
      <c r="AA40" s="185">
        <f>IF(ISERROR(_xll.qlSwapRateHelperSpread($X40)),IF(ISERROR(_xll.qlFuturesRateHelperConvexityAdjustment($X40)),"",_xll.qlFuturesRateHelperConvexityAdjustment($X40)),_xll.qlSwapRateHelperSpread($X40))</f>
        <v>0</v>
      </c>
      <c r="AB40" s="163">
        <f>IFERROR(_xll.qlRateHelperEarliestDate(X40,Trigger),"")</f>
        <v>42758</v>
      </c>
      <c r="AC40" s="163">
        <f>IFERROR(_xll.qlRateHelperPillarDate(X40,Trigger),"")</f>
        <v>48967</v>
      </c>
      <c r="AD40" s="184">
        <v>1.0897058821313177E-2</v>
      </c>
    </row>
    <row r="41" spans="1:31" ht="11.25" customHeight="1" x14ac:dyDescent="0.2">
      <c r="A41" s="62" t="str">
        <f>Quote!L62</f>
        <v>SW</v>
      </c>
      <c r="B41" s="63" t="str">
        <f>Quote!M62</f>
        <v>13M</v>
      </c>
      <c r="C41" s="64" t="s">
        <v>6</v>
      </c>
      <c r="D41" s="64" t="s">
        <v>8</v>
      </c>
      <c r="E41" s="64" t="s">
        <v>7</v>
      </c>
      <c r="F41" s="64" t="s">
        <v>132</v>
      </c>
      <c r="G41" s="64" t="str">
        <f t="shared" ref="G41:G95" si="12">$G$9</f>
        <v>Euribor1MMX#0037</v>
      </c>
      <c r="H41" s="62" t="str">
        <f>IF(ISBLANK(Quote!O62),"",Quote!O62)</f>
        <v/>
      </c>
      <c r="I41" s="125"/>
      <c r="J41" s="128">
        <v>0</v>
      </c>
      <c r="K41" s="125"/>
      <c r="M41" s="10" t="str">
        <f t="shared" si="10"/>
        <v>SW</v>
      </c>
      <c r="N41" s="95" t="str">
        <f t="shared" si="11"/>
        <v>--</v>
      </c>
      <c r="O41" s="146" t="str">
        <f>IFERROR(_xll.qlRateHelperQuoteName(N41,Trigger),"--")</f>
        <v>--</v>
      </c>
      <c r="P41" s="99" t="str">
        <f>IFERROR(_xll.qlRateHelperQuoteValue($N41,Trigger),"--")</f>
        <v>--</v>
      </c>
      <c r="Q41" s="98" t="b">
        <v>0</v>
      </c>
      <c r="R41" s="95">
        <v>50</v>
      </c>
      <c r="S41" s="95">
        <v>1</v>
      </c>
      <c r="T41" s="100" t="str">
        <f>IFERROR(_xll.qlRateHelperEarliestDate(N41,Trigger),"--")</f>
        <v>--</v>
      </c>
      <c r="U41" s="100" t="str">
        <f>IFERROR(_xll.qlRateHelperPillarDate(N41,Trigger),"--")</f>
        <v>--</v>
      </c>
      <c r="W41" s="162" t="str">
        <f t="shared" si="9"/>
        <v>SW</v>
      </c>
      <c r="X41" s="162" t="str">
        <v>obj_00345</v>
      </c>
      <c r="Y41" s="162" t="str">
        <f>IFERROR(_xll.qlRateHelperQuoteName(X41,Trigger),"")</f>
        <v>EUR1MSW18Y_Shifted</v>
      </c>
      <c r="Z41" s="184">
        <f>IFERROR(_xll.qlRateHelperRate(X41,Trigger),"")</f>
        <v>1.0912114399999999E-2</v>
      </c>
      <c r="AA41" s="185">
        <f>IF(ISERROR(_xll.qlSwapRateHelperSpread($X41)),IF(ISERROR(_xll.qlFuturesRateHelperConvexityAdjustment($X41)),"",_xll.qlFuturesRateHelperConvexityAdjustment($X41)),_xll.qlSwapRateHelperSpread($X41))</f>
        <v>0</v>
      </c>
      <c r="AB41" s="163">
        <f>IFERROR(_xll.qlRateHelperEarliestDate(X41,Trigger),"")</f>
        <v>42758</v>
      </c>
      <c r="AC41" s="163">
        <f>IFERROR(_xll.qlRateHelperPillarDate(X41,Trigger),"")</f>
        <v>49332</v>
      </c>
      <c r="AD41" s="184">
        <v>1.1298948975078897E-2</v>
      </c>
    </row>
    <row r="42" spans="1:31" ht="11.25" customHeight="1" x14ac:dyDescent="0.2">
      <c r="A42" s="221" t="str">
        <f>Quote!L63</f>
        <v>SW</v>
      </c>
      <c r="B42" s="280" t="str">
        <f>Quote!M63</f>
        <v>14M</v>
      </c>
      <c r="C42" s="223" t="s">
        <v>6</v>
      </c>
      <c r="D42" s="223" t="s">
        <v>8</v>
      </c>
      <c r="E42" s="223" t="s">
        <v>7</v>
      </c>
      <c r="F42" s="223" t="s">
        <v>132</v>
      </c>
      <c r="G42" s="223" t="str">
        <f t="shared" si="12"/>
        <v>Euribor1MMX#0037</v>
      </c>
      <c r="H42" s="221" t="str">
        <f>IF(ISBLANK(Quote!O63),"",Quote!O63)</f>
        <v/>
      </c>
      <c r="I42" s="278"/>
      <c r="J42" s="224">
        <v>0</v>
      </c>
      <c r="K42" s="278"/>
      <c r="M42" s="10" t="str">
        <f t="shared" si="10"/>
        <v>SW</v>
      </c>
      <c r="N42" s="95" t="str">
        <f t="shared" si="11"/>
        <v>obj_0038a#0029</v>
      </c>
      <c r="O42" s="146" t="str">
        <f>IFERROR(_xll.qlRateHelperQuoteName(N42,Trigger),"--")</f>
        <v>EUR1MSW18M_Shifted</v>
      </c>
      <c r="P42" s="99">
        <f>IFERROR(_xll.qlRateHelperQuoteValue($N42,Trigger),"--")</f>
        <v>-3.6118048600000002E-3</v>
      </c>
      <c r="Q42" s="98" t="b">
        <v>1</v>
      </c>
      <c r="R42" s="95">
        <v>50</v>
      </c>
      <c r="S42" s="95">
        <v>1</v>
      </c>
      <c r="T42" s="100">
        <f>IFERROR(_xll.qlRateHelperEarliestDate(N42,Trigger),"--")</f>
        <v>42758</v>
      </c>
      <c r="U42" s="100">
        <f>IFERROR(_xll.qlRateHelperPillarDate(N42,Trigger),"--")</f>
        <v>43304</v>
      </c>
      <c r="W42" s="162" t="str">
        <f t="shared" si="9"/>
        <v>SW</v>
      </c>
      <c r="X42" s="162" t="str">
        <v>obj_003c7</v>
      </c>
      <c r="Y42" s="162" t="str">
        <f>IFERROR(_xll.qlRateHelperQuoteName(X42,Trigger),"")</f>
        <v>EUR1MSW19Y_Shifted</v>
      </c>
      <c r="Z42" s="184">
        <f>IFERROR(_xll.qlRateHelperRate(X42,Trigger),"")</f>
        <v>1.1225966380000001E-2</v>
      </c>
      <c r="AA42" s="185">
        <f>IF(ISERROR(_xll.qlSwapRateHelperSpread($X42)),IF(ISERROR(_xll.qlFuturesRateHelperConvexityAdjustment($X42)),"",_xll.qlFuturesRateHelperConvexityAdjustment($X42)),_xll.qlSwapRateHelperSpread($X42))</f>
        <v>0</v>
      </c>
      <c r="AB42" s="163">
        <f>IFERROR(_xll.qlRateHelperEarliestDate(X42,Trigger),"")</f>
        <v>42758</v>
      </c>
      <c r="AC42" s="163">
        <f>IFERROR(_xll.qlRateHelperPillarDate(X42,Trigger),"")</f>
        <v>49697</v>
      </c>
      <c r="AD42" s="184">
        <v>1.163460510620682E-2</v>
      </c>
    </row>
    <row r="43" spans="1:31" ht="11.25" customHeight="1" x14ac:dyDescent="0.2">
      <c r="A43" s="62" t="str">
        <f>Quote!L64</f>
        <v>SW</v>
      </c>
      <c r="B43" s="63" t="str">
        <f>Quote!M64</f>
        <v>15M</v>
      </c>
      <c r="C43" s="64" t="s">
        <v>6</v>
      </c>
      <c r="D43" s="64" t="s">
        <v>8</v>
      </c>
      <c r="E43" s="64" t="s">
        <v>7</v>
      </c>
      <c r="F43" s="64" t="s">
        <v>132</v>
      </c>
      <c r="G43" s="64" t="str">
        <f t="shared" si="12"/>
        <v>Euribor1MMX#0037</v>
      </c>
      <c r="H43" s="62" t="str">
        <f>IF(ISBLANK(Quote!O64),"",Quote!O64)</f>
        <v>EUR1MSW15M=#0037</v>
      </c>
      <c r="I43" s="62" t="str">
        <f>_xll.qlCompositeQuote(Currency&amp;"1M"&amp;A43&amp;B43&amp;"_Shifted",H43,BumpValue,"+",Permanent,Trigger,ObjectOverwrite)</f>
        <v>EUR1MSW15M_Shifted#0035</v>
      </c>
      <c r="J43" s="128">
        <v>0</v>
      </c>
      <c r="K43" s="62" t="str">
        <f>_xll.qlSwapRateHelper2(,IF(Sensitivity,I43,H43),2,B43,Calendar,+D43,E43,F43,G43,J43,C43,Discounting,PillarDate,,Permanent,Trigger,ObjectOverwrite)</f>
        <v>obj_00381#0029</v>
      </c>
      <c r="M43" s="10" t="str">
        <f t="shared" si="10"/>
        <v>SW</v>
      </c>
      <c r="N43" s="95" t="str">
        <f t="shared" si="11"/>
        <v>--</v>
      </c>
      <c r="O43" s="146" t="str">
        <f>IFERROR(_xll.qlRateHelperQuoteName(N43,Trigger),"--")</f>
        <v>--</v>
      </c>
      <c r="P43" s="99" t="str">
        <f>IFERROR(_xll.qlRateHelperQuoteValue($N43,Trigger),"--")</f>
        <v>--</v>
      </c>
      <c r="Q43" s="98" t="b">
        <v>0</v>
      </c>
      <c r="R43" s="95">
        <v>50</v>
      </c>
      <c r="S43" s="95">
        <v>1</v>
      </c>
      <c r="T43" s="100" t="str">
        <f>IFERROR(_xll.qlRateHelperEarliestDate(N43,Trigger),"--")</f>
        <v>--</v>
      </c>
      <c r="U43" s="100" t="str">
        <f>IFERROR(_xll.qlRateHelperPillarDate(N43,Trigger),"--")</f>
        <v>--</v>
      </c>
      <c r="W43" s="162" t="str">
        <f t="shared" si="9"/>
        <v>SW</v>
      </c>
      <c r="X43" s="162" t="str">
        <v>obj_00389</v>
      </c>
      <c r="Y43" s="162" t="str">
        <f>IFERROR(_xll.qlRateHelperQuoteName(X43,Trigger),"")</f>
        <v>EUR1MSW20Y_Shifted</v>
      </c>
      <c r="Z43" s="184">
        <f>IFERROR(_xll.qlRateHelperRate(X43,Trigger),"")</f>
        <v>1.149E-2</v>
      </c>
      <c r="AA43" s="185">
        <f>IF(ISERROR(_xll.qlSwapRateHelperSpread($X43)),IF(ISERROR(_xll.qlFuturesRateHelperConvexityAdjustment($X43)),"",_xll.qlFuturesRateHelperConvexityAdjustment($X43)),_xll.qlSwapRateHelperSpread($X43))</f>
        <v>0</v>
      </c>
      <c r="AB43" s="163">
        <f>IFERROR(_xll.qlRateHelperEarliestDate(X43,Trigger),"")</f>
        <v>42758</v>
      </c>
      <c r="AC43" s="163">
        <f>IFERROR(_xll.qlRateHelperPillarDate(X43,Trigger),"")</f>
        <v>50063</v>
      </c>
      <c r="AD43" s="184">
        <v>1.1914482296044004E-2</v>
      </c>
    </row>
    <row r="44" spans="1:31" ht="11.25" customHeight="1" x14ac:dyDescent="0.2">
      <c r="A44" s="216" t="str">
        <f>Quote!L65</f>
        <v>SW</v>
      </c>
      <c r="B44" s="284" t="str">
        <f>Quote!M65</f>
        <v>16M</v>
      </c>
      <c r="C44" s="218" t="s">
        <v>6</v>
      </c>
      <c r="D44" s="218" t="s">
        <v>8</v>
      </c>
      <c r="E44" s="218" t="s">
        <v>7</v>
      </c>
      <c r="F44" s="218" t="s">
        <v>132</v>
      </c>
      <c r="G44" s="218" t="str">
        <f t="shared" si="12"/>
        <v>Euribor1MMX#0037</v>
      </c>
      <c r="H44" s="216" t="str">
        <f>IF(ISBLANK(Quote!O65),"",Quote!O65)</f>
        <v/>
      </c>
      <c r="I44" s="275"/>
      <c r="J44" s="219">
        <v>0</v>
      </c>
      <c r="K44" s="275"/>
      <c r="M44" s="10" t="str">
        <f t="shared" si="10"/>
        <v>SW</v>
      </c>
      <c r="N44" s="95" t="str">
        <f t="shared" si="11"/>
        <v>--</v>
      </c>
      <c r="O44" s="146" t="str">
        <f>IFERROR(_xll.qlRateHelperQuoteName(N44,Trigger),"--")</f>
        <v>--</v>
      </c>
      <c r="P44" s="99" t="str">
        <f>IFERROR(_xll.qlRateHelperQuoteValue($N44,Trigger),"--")</f>
        <v>--</v>
      </c>
      <c r="Q44" s="98" t="b">
        <v>0</v>
      </c>
      <c r="R44" s="95">
        <v>50</v>
      </c>
      <c r="S44" s="95">
        <v>1</v>
      </c>
      <c r="T44" s="100" t="str">
        <f>IFERROR(_xll.qlRateHelperEarliestDate(N44,Trigger),"--")</f>
        <v>--</v>
      </c>
      <c r="U44" s="100" t="str">
        <f>IFERROR(_xll.qlRateHelperPillarDate(N44,Trigger),"--")</f>
        <v>--</v>
      </c>
      <c r="W44" s="162" t="str">
        <f t="shared" si="9"/>
        <v>SW</v>
      </c>
      <c r="X44" s="162" t="str">
        <v>obj_00395</v>
      </c>
      <c r="Y44" s="162" t="str">
        <f>IFERROR(_xll.qlRateHelperQuoteName(X44,Trigger),"")</f>
        <v>EUR1MSW21Y_Shifted</v>
      </c>
      <c r="Z44" s="184">
        <f>IFERROR(_xll.qlRateHelperRate(X44,Trigger),"")</f>
        <v>1.1709966810000002E-2</v>
      </c>
      <c r="AA44" s="185">
        <f>IF(ISERROR(_xll.qlSwapRateHelperSpread($X44)),IF(ISERROR(_xll.qlFuturesRateHelperConvexityAdjustment($X44)),"",_xll.qlFuturesRateHelperConvexityAdjustment($X44)),_xll.qlSwapRateHelperSpread($X44))</f>
        <v>0</v>
      </c>
      <c r="AB44" s="163">
        <f>IFERROR(_xll.qlRateHelperEarliestDate(X44,Trigger),"")</f>
        <v>42758</v>
      </c>
      <c r="AC44" s="163">
        <f>IFERROR(_xll.qlRateHelperPillarDate(X44,Trigger),"")</f>
        <v>50430</v>
      </c>
      <c r="AD44" s="184">
        <v>1.2147529295420982E-2</v>
      </c>
    </row>
    <row r="45" spans="1:31" ht="11.25" customHeight="1" x14ac:dyDescent="0.2">
      <c r="A45" s="221" t="str">
        <f>Quote!L66</f>
        <v>SW</v>
      </c>
      <c r="B45" s="280" t="str">
        <f>Quote!M66</f>
        <v>17M</v>
      </c>
      <c r="C45" s="223" t="s">
        <v>6</v>
      </c>
      <c r="D45" s="223" t="s">
        <v>8</v>
      </c>
      <c r="E45" s="223" t="s">
        <v>7</v>
      </c>
      <c r="F45" s="223" t="s">
        <v>132</v>
      </c>
      <c r="G45" s="223" t="str">
        <f t="shared" si="12"/>
        <v>Euribor1MMX#0037</v>
      </c>
      <c r="H45" s="221" t="str">
        <f>IF(ISBLANK(Quote!O66),"",Quote!O66)</f>
        <v/>
      </c>
      <c r="I45" s="278"/>
      <c r="J45" s="224">
        <v>0</v>
      </c>
      <c r="K45" s="278"/>
      <c r="M45" s="10" t="str">
        <f t="shared" si="10"/>
        <v>SW</v>
      </c>
      <c r="N45" s="95" t="str">
        <f t="shared" si="11"/>
        <v>obj_0037c#0029</v>
      </c>
      <c r="O45" s="146" t="str">
        <f>IFERROR(_xll.qlRateHelperQuoteName(N45,Trigger),"--")</f>
        <v>EUR1MSW21M_Shifted</v>
      </c>
      <c r="P45" s="99">
        <f>IFERROR(_xll.qlRateHelperQuoteValue($N45,Trigger),"--")</f>
        <v>-3.5209958500000004E-3</v>
      </c>
      <c r="Q45" s="98" t="b">
        <v>1</v>
      </c>
      <c r="R45" s="95">
        <v>50</v>
      </c>
      <c r="S45" s="95">
        <v>1</v>
      </c>
      <c r="T45" s="100">
        <f>IFERROR(_xll.qlRateHelperEarliestDate(N45,Trigger),"--")</f>
        <v>42758</v>
      </c>
      <c r="U45" s="100">
        <f>IFERROR(_xll.qlRateHelperPillarDate(N45,Trigger),"--")</f>
        <v>43396</v>
      </c>
      <c r="W45" s="162" t="str">
        <f t="shared" si="9"/>
        <v>SW</v>
      </c>
      <c r="X45" s="162" t="str">
        <v>obj_0038c</v>
      </c>
      <c r="Y45" s="162" t="str">
        <f>IFERROR(_xll.qlRateHelperQuoteName(X45,Trigger),"")</f>
        <v>EUR1MSW22Y_Shifted</v>
      </c>
      <c r="Z45" s="184">
        <f>IFERROR(_xll.qlRateHelperRate(X45,Trigger),"")</f>
        <v>1.189226589E-2</v>
      </c>
      <c r="AA45" s="185">
        <f>IF(ISERROR(_xll.qlSwapRateHelperSpread($X45)),IF(ISERROR(_xll.qlFuturesRateHelperConvexityAdjustment($X45)),"",_xll.qlFuturesRateHelperConvexityAdjustment($X45)),_xll.qlSwapRateHelperSpread($X45))</f>
        <v>0</v>
      </c>
      <c r="AB45" s="163">
        <f>IFERROR(_xll.qlRateHelperEarliestDate(X45,Trigger),"")</f>
        <v>42758</v>
      </c>
      <c r="AC45" s="163">
        <f>IFERROR(_xll.qlRateHelperPillarDate(X45,Trigger),"")</f>
        <v>50794</v>
      </c>
      <c r="AD45" s="184">
        <v>1.233906146918675E-2</v>
      </c>
    </row>
    <row r="46" spans="1:31" ht="11.25" customHeight="1" x14ac:dyDescent="0.2">
      <c r="A46" s="62" t="str">
        <f>Quote!L67</f>
        <v>SW</v>
      </c>
      <c r="B46" s="63" t="str">
        <f>Quote!M67</f>
        <v>18M</v>
      </c>
      <c r="C46" s="64" t="s">
        <v>6</v>
      </c>
      <c r="D46" s="64" t="s">
        <v>8</v>
      </c>
      <c r="E46" s="64" t="s">
        <v>7</v>
      </c>
      <c r="F46" s="64" t="s">
        <v>132</v>
      </c>
      <c r="G46" s="64" t="str">
        <f t="shared" si="12"/>
        <v>Euribor1MMX#0037</v>
      </c>
      <c r="H46" s="62" t="str">
        <f>IF(ISBLANK(Quote!O67),"",Quote!O67)</f>
        <v>EUR1MSW18M=#0037</v>
      </c>
      <c r="I46" s="62" t="str">
        <f>_xll.qlCompositeQuote(Currency&amp;"1M"&amp;A46&amp;B46&amp;"_Shifted",H46,BumpValue,"+",Permanent,Trigger,ObjectOverwrite)</f>
        <v>EUR1MSW18M_Shifted#0033</v>
      </c>
      <c r="J46" s="128">
        <v>0</v>
      </c>
      <c r="K46" s="62" t="str">
        <f>_xll.qlSwapRateHelper2(,IF(Sensitivity,I46,H46),2,B46,Calendar,+D46,E46,F46,G46,J46,C46,Discounting,PillarDate,,Permanent,Trigger,ObjectOverwrite)</f>
        <v>obj_0038a#0029</v>
      </c>
      <c r="M46" s="10" t="str">
        <f t="shared" si="10"/>
        <v>SW</v>
      </c>
      <c r="N46" s="95" t="str">
        <f t="shared" si="11"/>
        <v>--</v>
      </c>
      <c r="O46" s="146" t="str">
        <f>IFERROR(_xll.qlRateHelperQuoteName(N46,Trigger),"--")</f>
        <v>--</v>
      </c>
      <c r="P46" s="99" t="str">
        <f>IFERROR(_xll.qlRateHelperQuoteValue($N46,Trigger),"--")</f>
        <v>--</v>
      </c>
      <c r="Q46" s="98" t="b">
        <v>0</v>
      </c>
      <c r="R46" s="95">
        <v>50</v>
      </c>
      <c r="S46" s="95">
        <v>1</v>
      </c>
      <c r="T46" s="100" t="str">
        <f>IFERROR(_xll.qlRateHelperEarliestDate(N46,Trigger),"--")</f>
        <v>--</v>
      </c>
      <c r="U46" s="100" t="str">
        <f>IFERROR(_xll.qlRateHelperPillarDate(N46,Trigger),"--")</f>
        <v>--</v>
      </c>
      <c r="W46" s="162" t="str">
        <f t="shared" si="9"/>
        <v>SW</v>
      </c>
      <c r="X46" s="162" t="str">
        <v>obj_003d6</v>
      </c>
      <c r="Y46" s="162" t="str">
        <f>IFERROR(_xll.qlRateHelperQuoteName(X46,Trigger),"")</f>
        <v>EUR1MSW23Y_Shifted</v>
      </c>
      <c r="Z46" s="184">
        <f>IFERROR(_xll.qlRateHelperRate(X46,Trigger),"")</f>
        <v>1.2045235540000001E-2</v>
      </c>
      <c r="AA46" s="185">
        <f>IF(ISERROR(_xll.qlSwapRateHelperSpread($X46)),IF(ISERROR(_xll.qlFuturesRateHelperConvexityAdjustment($X46)),"",_xll.qlFuturesRateHelperConvexityAdjustment($X46)),_xll.qlSwapRateHelperSpread($X46))</f>
        <v>0</v>
      </c>
      <c r="AB46" s="163">
        <f>IFERROR(_xll.qlRateHelperEarliestDate(X46,Trigger),"")</f>
        <v>42758</v>
      </c>
      <c r="AC46" s="163">
        <f>IFERROR(_xll.qlRateHelperPillarDate(X46,Trigger),"")</f>
        <v>51158</v>
      </c>
      <c r="AD46" s="184">
        <v>1.2498112716108218E-2</v>
      </c>
    </row>
    <row r="47" spans="1:31" ht="11.25" customHeight="1" x14ac:dyDescent="0.2">
      <c r="A47" s="216" t="str">
        <f>Quote!L68</f>
        <v>SW</v>
      </c>
      <c r="B47" s="284" t="str">
        <f>Quote!M68</f>
        <v>19M</v>
      </c>
      <c r="C47" s="218" t="s">
        <v>6</v>
      </c>
      <c r="D47" s="218" t="s">
        <v>8</v>
      </c>
      <c r="E47" s="218" t="s">
        <v>7</v>
      </c>
      <c r="F47" s="218" t="s">
        <v>132</v>
      </c>
      <c r="G47" s="218" t="str">
        <f t="shared" si="12"/>
        <v>Euribor1MMX#0037</v>
      </c>
      <c r="H47" s="216" t="str">
        <f>IF(ISBLANK(Quote!O68),"",Quote!O68)</f>
        <v/>
      </c>
      <c r="I47" s="275"/>
      <c r="J47" s="219">
        <v>0</v>
      </c>
      <c r="K47" s="275"/>
      <c r="M47" s="10" t="str">
        <f t="shared" si="10"/>
        <v>SW</v>
      </c>
      <c r="N47" s="95" t="str">
        <f t="shared" si="11"/>
        <v>--</v>
      </c>
      <c r="O47" s="146" t="str">
        <f>IFERROR(_xll.qlRateHelperQuoteName(N47,Trigger),"--")</f>
        <v>--</v>
      </c>
      <c r="P47" s="99" t="str">
        <f>IFERROR(_xll.qlRateHelperQuoteValue($N47,Trigger),"--")</f>
        <v>--</v>
      </c>
      <c r="Q47" s="98" t="b">
        <v>0</v>
      </c>
      <c r="R47" s="95">
        <v>50</v>
      </c>
      <c r="S47" s="95">
        <v>1</v>
      </c>
      <c r="T47" s="100" t="str">
        <f>IFERROR(_xll.qlRateHelperEarliestDate(N47,Trigger),"--")</f>
        <v>--</v>
      </c>
      <c r="U47" s="100" t="str">
        <f>IFERROR(_xll.qlRateHelperPillarDate(N47,Trigger),"--")</f>
        <v>--</v>
      </c>
      <c r="W47" s="162" t="str">
        <f t="shared" si="9"/>
        <v>SW</v>
      </c>
      <c r="X47" s="162" t="str">
        <v>obj_003d0</v>
      </c>
      <c r="Y47" s="162" t="str">
        <f>IFERROR(_xll.qlRateHelperQuoteName(X47,Trigger),"")</f>
        <v>EUR1MSW24Y_Shifted</v>
      </c>
      <c r="Z47" s="184">
        <f>IFERROR(_xll.qlRateHelperRate(X47,Trigger),"")</f>
        <v>1.2176924960000002E-2</v>
      </c>
      <c r="AA47" s="185">
        <f>IF(ISERROR(_xll.qlSwapRateHelperSpread($X47)),IF(ISERROR(_xll.qlFuturesRateHelperConvexityAdjustment($X47)),"",_xll.qlFuturesRateHelperConvexityAdjustment($X47)),_xll.qlSwapRateHelperSpread($X47))</f>
        <v>0</v>
      </c>
      <c r="AB47" s="163">
        <f>IFERROR(_xll.qlRateHelperEarliestDate(X47,Trigger),"")</f>
        <v>42758</v>
      </c>
      <c r="AC47" s="163">
        <f>IFERROR(_xll.qlRateHelperPillarDate(X47,Trigger),"")</f>
        <v>51524</v>
      </c>
      <c r="AD47" s="184">
        <v>1.2632306851028416E-2</v>
      </c>
    </row>
    <row r="48" spans="1:31" ht="11.25" customHeight="1" x14ac:dyDescent="0.2">
      <c r="A48" s="221" t="str">
        <f>Quote!L69</f>
        <v>SW</v>
      </c>
      <c r="B48" s="280" t="str">
        <f>Quote!M69</f>
        <v>20M</v>
      </c>
      <c r="C48" s="223" t="s">
        <v>6</v>
      </c>
      <c r="D48" s="223" t="s">
        <v>8</v>
      </c>
      <c r="E48" s="223" t="s">
        <v>7</v>
      </c>
      <c r="F48" s="223" t="s">
        <v>132</v>
      </c>
      <c r="G48" s="223" t="str">
        <f t="shared" si="12"/>
        <v>Euribor1MMX#0037</v>
      </c>
      <c r="H48" s="221" t="str">
        <f>IF(ISBLANK(Quote!O69),"",Quote!O69)</f>
        <v/>
      </c>
      <c r="I48" s="278"/>
      <c r="J48" s="224">
        <v>0</v>
      </c>
      <c r="K48" s="278"/>
      <c r="M48" s="10" t="str">
        <f t="shared" si="10"/>
        <v>SW</v>
      </c>
      <c r="N48" s="95" t="str">
        <f t="shared" si="11"/>
        <v>obj_003ce#0029</v>
      </c>
      <c r="O48" s="146" t="str">
        <f>IFERROR(_xll.qlRateHelperQuoteName(N48,Trigger),"--")</f>
        <v>EUR1MSW2Y_Shifted</v>
      </c>
      <c r="P48" s="99">
        <f>IFERROR(_xll.qlRateHelperQuoteValue($N48,Trigger),"--")</f>
        <v>-3.4100000000000003E-3</v>
      </c>
      <c r="Q48" s="98" t="b">
        <v>1</v>
      </c>
      <c r="R48" s="95">
        <v>50</v>
      </c>
      <c r="S48" s="95">
        <v>1</v>
      </c>
      <c r="T48" s="100">
        <f>IFERROR(_xll.qlRateHelperEarliestDate(N48,Trigger),"--")</f>
        <v>42758</v>
      </c>
      <c r="U48" s="100">
        <f>IFERROR(_xll.qlRateHelperPillarDate(N48,Trigger),"--")</f>
        <v>43488</v>
      </c>
      <c r="W48" s="162" t="str">
        <f t="shared" si="9"/>
        <v>SW</v>
      </c>
      <c r="X48" s="162" t="str">
        <v>obj_003b7</v>
      </c>
      <c r="Y48" s="162" t="str">
        <f>IFERROR(_xll.qlRateHelperQuoteName(X48,Trigger),"")</f>
        <v>EUR1MSW25Y_Shifted</v>
      </c>
      <c r="Z48" s="184">
        <f>IFERROR(_xll.qlRateHelperRate(X48,Trigger),"")</f>
        <v>1.2290000000000001E-2</v>
      </c>
      <c r="AA48" s="185">
        <f>IF(ISERROR(_xll.qlSwapRateHelperSpread($X48)),IF(ISERROR(_xll.qlFuturesRateHelperConvexityAdjustment($X48)),"",_xll.qlFuturesRateHelperConvexityAdjustment($X48)),_xll.qlSwapRateHelperSpread($X48))</f>
        <v>0</v>
      </c>
      <c r="AB48" s="163">
        <f>IFERROR(_xll.qlRateHelperEarliestDate(X48,Trigger),"")</f>
        <v>42758</v>
      </c>
      <c r="AC48" s="163">
        <f>IFERROR(_xll.qlRateHelperPillarDate(X48,Trigger),"")</f>
        <v>51889</v>
      </c>
      <c r="AD48" s="184">
        <v>1.2747453816668693E-2</v>
      </c>
    </row>
    <row r="49" spans="1:30" ht="11.25" customHeight="1" x14ac:dyDescent="0.2">
      <c r="A49" s="62" t="str">
        <f>Quote!L70</f>
        <v>SW</v>
      </c>
      <c r="B49" s="63" t="str">
        <f>Quote!M70</f>
        <v>21M</v>
      </c>
      <c r="C49" s="64" t="s">
        <v>6</v>
      </c>
      <c r="D49" s="64" t="s">
        <v>8</v>
      </c>
      <c r="E49" s="64" t="s">
        <v>7</v>
      </c>
      <c r="F49" s="64" t="s">
        <v>132</v>
      </c>
      <c r="G49" s="64" t="str">
        <f t="shared" si="12"/>
        <v>Euribor1MMX#0037</v>
      </c>
      <c r="H49" s="62" t="str">
        <f>IF(ISBLANK(Quote!O70),"",Quote!O70)</f>
        <v>EUR1MSW21M=#0037</v>
      </c>
      <c r="I49" s="62" t="str">
        <f>_xll.qlCompositeQuote(Currency&amp;"1M"&amp;A49&amp;B49&amp;"_Shifted",H49,BumpValue,"+",Permanent,Trigger,ObjectOverwrite)</f>
        <v>EUR1MSW21M_Shifted#0035</v>
      </c>
      <c r="J49" s="128">
        <v>0</v>
      </c>
      <c r="K49" s="62" t="str">
        <f>_xll.qlSwapRateHelper2(,IF(Sensitivity,I49,H49),2,B49,Calendar,+D49,E49,F49,G49,J49,C49,Discounting,PillarDate,,Permanent,Trigger,ObjectOverwrite)</f>
        <v>obj_0037c#0029</v>
      </c>
      <c r="M49" s="10" t="str">
        <f t="shared" si="10"/>
        <v>SW</v>
      </c>
      <c r="N49" s="95" t="str">
        <f t="shared" si="11"/>
        <v>obj_00348#0029</v>
      </c>
      <c r="O49" s="146" t="str">
        <f>IFERROR(_xll.qlRateHelperQuoteName(N49,Trigger),"--")</f>
        <v>EUR1MSW2Y3M_Shifted</v>
      </c>
      <c r="P49" s="99">
        <f>IFERROR(_xll.qlRateHelperQuoteValue($N49,Trigger),"--")</f>
        <v>-3.2789554699999999E-3</v>
      </c>
      <c r="Q49" s="98" t="b">
        <v>1</v>
      </c>
      <c r="R49" s="95">
        <v>50</v>
      </c>
      <c r="S49" s="95">
        <v>1</v>
      </c>
      <c r="T49" s="100">
        <f>IFERROR(_xll.qlRateHelperEarliestDate(N49,Trigger),"--")</f>
        <v>42758</v>
      </c>
      <c r="U49" s="100">
        <f>IFERROR(_xll.qlRateHelperPillarDate(N49,Trigger),"--")</f>
        <v>43578</v>
      </c>
      <c r="W49" s="162" t="str">
        <f t="shared" si="9"/>
        <v>SW</v>
      </c>
      <c r="X49" s="162" t="str">
        <v>obj_00349</v>
      </c>
      <c r="Y49" s="162" t="str">
        <f>IFERROR(_xll.qlRateHelperQuoteName(X49,Trigger),"")</f>
        <v>EUR1MSW26Y_Shifted</v>
      </c>
      <c r="Z49" s="184">
        <f>IFERROR(_xll.qlRateHelperRate(X49,Trigger),"")</f>
        <v>1.2391254899999999E-2</v>
      </c>
      <c r="AA49" s="185">
        <f>IF(ISERROR(_xll.qlSwapRateHelperSpread($X49)),IF(ISERROR(_xll.qlFuturesRateHelperConvexityAdjustment($X49)),"",_xll.qlFuturesRateHelperConvexityAdjustment($X49)),_xll.qlSwapRateHelperSpread($X49))</f>
        <v>0</v>
      </c>
      <c r="AB49" s="163">
        <f>IFERROR(_xll.qlRateHelperEarliestDate(X49,Trigger),"")</f>
        <v>42758</v>
      </c>
      <c r="AC49" s="163">
        <f>IFERROR(_xll.qlRateHelperPillarDate(X49,Trigger),"")</f>
        <v>52254</v>
      </c>
      <c r="AD49" s="184">
        <v>1.2849989659924694E-2</v>
      </c>
    </row>
    <row r="50" spans="1:30" ht="11.25" customHeight="1" x14ac:dyDescent="0.2">
      <c r="A50" s="216" t="str">
        <f>Quote!L71</f>
        <v>SW</v>
      </c>
      <c r="B50" s="284" t="str">
        <f>Quote!M71</f>
        <v>22M</v>
      </c>
      <c r="C50" s="218" t="s">
        <v>6</v>
      </c>
      <c r="D50" s="218" t="s">
        <v>8</v>
      </c>
      <c r="E50" s="218" t="s">
        <v>7</v>
      </c>
      <c r="F50" s="218" t="s">
        <v>132</v>
      </c>
      <c r="G50" s="218" t="str">
        <f t="shared" si="12"/>
        <v>Euribor1MMX#0037</v>
      </c>
      <c r="H50" s="216" t="str">
        <f>IF(ISBLANK(Quote!O71),"",Quote!O71)</f>
        <v/>
      </c>
      <c r="I50" s="275"/>
      <c r="J50" s="219">
        <v>0</v>
      </c>
      <c r="K50" s="275"/>
      <c r="M50" s="10" t="str">
        <f t="shared" si="10"/>
        <v>SW</v>
      </c>
      <c r="N50" s="95" t="str">
        <f t="shared" si="11"/>
        <v>obj_003a6#0029</v>
      </c>
      <c r="O50" s="146" t="str">
        <f>IFERROR(_xll.qlRateHelperQuoteName(N50,Trigger),"--")</f>
        <v>EUR1MSW2Y6M_Shifted</v>
      </c>
      <c r="P50" s="99">
        <f>IFERROR(_xll.qlRateHelperQuoteValue($N50,Trigger),"--")</f>
        <v>-3.1367441800000001E-3</v>
      </c>
      <c r="Q50" s="98" t="b">
        <v>1</v>
      </c>
      <c r="R50" s="95">
        <v>50</v>
      </c>
      <c r="S50" s="95">
        <v>1</v>
      </c>
      <c r="T50" s="100">
        <f>IFERROR(_xll.qlRateHelperEarliestDate(N50,Trigger),"--")</f>
        <v>42758</v>
      </c>
      <c r="U50" s="100">
        <f>IFERROR(_xll.qlRateHelperPillarDate(N50,Trigger),"--")</f>
        <v>43669</v>
      </c>
      <c r="W50" s="162" t="str">
        <f t="shared" si="9"/>
        <v>SW</v>
      </c>
      <c r="X50" s="162" t="str">
        <v>obj_003d4</v>
      </c>
      <c r="Y50" s="162" t="str">
        <f>IFERROR(_xll.qlRateHelperQuoteName(X50,Trigger),"")</f>
        <v>EUR1MSW27Y_Shifted</v>
      </c>
      <c r="Z50" s="184">
        <f>IFERROR(_xll.qlRateHelperRate(X50,Trigger),"")</f>
        <v>1.2483111099999999E-2</v>
      </c>
      <c r="AA50" s="185">
        <f>IF(ISERROR(_xll.qlSwapRateHelperSpread($X50)),IF(ISERROR(_xll.qlFuturesRateHelperConvexityAdjustment($X50)),"",_xll.qlFuturesRateHelperConvexityAdjustment($X50)),_xll.qlSwapRateHelperSpread($X50))</f>
        <v>0</v>
      </c>
      <c r="AB50" s="163">
        <f>IFERROR(_xll.qlRateHelperEarliestDate(X50,Trigger),"")</f>
        <v>42758</v>
      </c>
      <c r="AC50" s="163">
        <f>IFERROR(_xll.qlRateHelperPillarDate(X50,Trigger),"")</f>
        <v>52621</v>
      </c>
      <c r="AD50" s="184">
        <v>1.2942556834952556E-2</v>
      </c>
    </row>
    <row r="51" spans="1:30" ht="11.25" customHeight="1" x14ac:dyDescent="0.2">
      <c r="A51" s="221" t="str">
        <f>Quote!L72</f>
        <v>SW</v>
      </c>
      <c r="B51" s="280" t="str">
        <f>Quote!M72</f>
        <v>23M</v>
      </c>
      <c r="C51" s="223" t="s">
        <v>6</v>
      </c>
      <c r="D51" s="223" t="s">
        <v>8</v>
      </c>
      <c r="E51" s="223" t="s">
        <v>7</v>
      </c>
      <c r="F51" s="223" t="s">
        <v>132</v>
      </c>
      <c r="G51" s="223" t="str">
        <f t="shared" si="12"/>
        <v>Euribor1MMX#0037</v>
      </c>
      <c r="H51" s="221" t="str">
        <f>IF(ISBLANK(Quote!O72),"",Quote!O72)</f>
        <v/>
      </c>
      <c r="I51" s="278"/>
      <c r="J51" s="224">
        <v>0</v>
      </c>
      <c r="K51" s="278"/>
      <c r="M51" s="10" t="str">
        <f t="shared" si="10"/>
        <v>SW</v>
      </c>
      <c r="N51" s="95" t="str">
        <f t="shared" si="11"/>
        <v>obj_00346#0029</v>
      </c>
      <c r="O51" s="146" t="str">
        <f>IFERROR(_xll.qlRateHelperQuoteName(N51,Trigger),"--")</f>
        <v>EUR1MSW2Y9M_Shifted</v>
      </c>
      <c r="P51" s="99">
        <f>IFERROR(_xll.qlRateHelperQuoteValue($N51,Trigger),"--")</f>
        <v>-2.9811707300000001E-3</v>
      </c>
      <c r="Q51" s="98" t="b">
        <v>1</v>
      </c>
      <c r="R51" s="95">
        <v>50</v>
      </c>
      <c r="S51" s="95">
        <v>1</v>
      </c>
      <c r="T51" s="100">
        <f>IFERROR(_xll.qlRateHelperEarliestDate(N51,Trigger),"--")</f>
        <v>42758</v>
      </c>
      <c r="U51" s="100">
        <f>IFERROR(_xll.qlRateHelperPillarDate(N51,Trigger),"--")</f>
        <v>43761</v>
      </c>
      <c r="W51" s="162" t="str">
        <f t="shared" si="9"/>
        <v>SW</v>
      </c>
      <c r="X51" s="162" t="str">
        <v>obj_003ba</v>
      </c>
      <c r="Y51" s="162" t="str">
        <f>IFERROR(_xll.qlRateHelperQuoteName(X51,Trigger),"")</f>
        <v>EUR1MSW28Y_Shifted</v>
      </c>
      <c r="Z51" s="184">
        <f>IFERROR(_xll.qlRateHelperRate(X51,Trigger),"")</f>
        <v>1.2566517720000002E-2</v>
      </c>
      <c r="AA51" s="185">
        <f>IF(ISERROR(_xll.qlSwapRateHelperSpread($X51)),IF(ISERROR(_xll.qlFuturesRateHelperConvexityAdjustment($X51)),"",_xll.qlFuturesRateHelperConvexityAdjustment($X51)),_xll.qlSwapRateHelperSpread($X51))</f>
        <v>0</v>
      </c>
      <c r="AB51" s="163">
        <f>IFERROR(_xll.qlRateHelperEarliestDate(X51,Trigger),"")</f>
        <v>42758</v>
      </c>
      <c r="AC51" s="163">
        <f>IFERROR(_xll.qlRateHelperPillarDate(X51,Trigger),"")</f>
        <v>52985</v>
      </c>
      <c r="AD51" s="184">
        <v>1.302513290754409E-2</v>
      </c>
    </row>
    <row r="52" spans="1:30" ht="11.25" customHeight="1" x14ac:dyDescent="0.2">
      <c r="A52" s="62" t="str">
        <f>Quote!L73</f>
        <v>SW</v>
      </c>
      <c r="B52" s="63" t="str">
        <f>Quote!M73</f>
        <v>2Y</v>
      </c>
      <c r="C52" s="64" t="s">
        <v>6</v>
      </c>
      <c r="D52" s="64" t="s">
        <v>8</v>
      </c>
      <c r="E52" s="64" t="s">
        <v>7</v>
      </c>
      <c r="F52" s="64" t="s">
        <v>132</v>
      </c>
      <c r="G52" s="64" t="str">
        <f t="shared" si="12"/>
        <v>Euribor1MMX#0037</v>
      </c>
      <c r="H52" s="62" t="str">
        <f>IF(ISBLANK(Quote!O73),"",Quote!O73)</f>
        <v>EUR1MSW2Y=#0037</v>
      </c>
      <c r="I52" s="62" t="str">
        <f>_xll.qlCompositeQuote(Currency&amp;"1M"&amp;A52&amp;B52&amp;"_Shifted",H52,BumpValue,"+",Permanent,Trigger,ObjectOverwrite)</f>
        <v>EUR1MSW2Y_Shifted#0033</v>
      </c>
      <c r="J52" s="128">
        <v>0</v>
      </c>
      <c r="K52" s="67" t="str">
        <f>_xll.qlSwapRateHelper2(,IF(Sensitivity,I52,H52),2,B52,Calendar,+D52,E52,F52,G52,J52,C52,Discounting,PillarDate,,Permanent,Trigger,ObjectOverwrite)</f>
        <v>obj_003ce#0029</v>
      </c>
      <c r="M52" s="10" t="str">
        <f t="shared" si="10"/>
        <v>SW</v>
      </c>
      <c r="N52" s="95" t="str">
        <f t="shared" si="11"/>
        <v>obj_003c1#0029</v>
      </c>
      <c r="O52" s="146" t="str">
        <f>IFERROR(_xll.qlRateHelperQuoteName(N52,Trigger),"--")</f>
        <v>EUR1MSW3Y_Shifted</v>
      </c>
      <c r="P52" s="99">
        <f>IFERROR(_xll.qlRateHelperQuoteValue($N52,Trigger),"--")</f>
        <v>-2.8100000000000004E-3</v>
      </c>
      <c r="Q52" s="141" t="b">
        <v>1</v>
      </c>
      <c r="R52" s="95">
        <v>50</v>
      </c>
      <c r="S52" s="95">
        <v>1</v>
      </c>
      <c r="T52" s="100">
        <f>IFERROR(_xll.qlRateHelperEarliestDate(N52,Trigger),"--")</f>
        <v>42758</v>
      </c>
      <c r="U52" s="100">
        <f>IFERROR(_xll.qlRateHelperPillarDate(N52,Trigger),"--")</f>
        <v>43853</v>
      </c>
      <c r="W52" s="162" t="str">
        <f t="shared" si="9"/>
        <v>SW</v>
      </c>
      <c r="X52" s="162" t="str">
        <v>obj_003a9</v>
      </c>
      <c r="Y52" s="162" t="str">
        <f>IFERROR(_xll.qlRateHelperQuoteName(X52,Trigger),"")</f>
        <v>EUR1MSW29Y_Shifted</v>
      </c>
      <c r="Z52" s="184">
        <f>IFERROR(_xll.qlRateHelperRate(X52,Trigger),"")</f>
        <v>1.264152342E-2</v>
      </c>
      <c r="AA52" s="185">
        <f>IF(ISERROR(_xll.qlSwapRateHelperSpread($X52)),IF(ISERROR(_xll.qlFuturesRateHelperConvexityAdjustment($X52)),"",_xll.qlFuturesRateHelperConvexityAdjustment($X52)),_xll.qlSwapRateHelperSpread($X52))</f>
        <v>0</v>
      </c>
      <c r="AB52" s="163">
        <f>IFERROR(_xll.qlRateHelperEarliestDate(X52,Trigger),"")</f>
        <v>42758</v>
      </c>
      <c r="AC52" s="163">
        <f>IFERROR(_xll.qlRateHelperPillarDate(X52,Trigger),"")</f>
        <v>53350</v>
      </c>
      <c r="AD52" s="184">
        <v>1.30998969638096E-2</v>
      </c>
    </row>
    <row r="53" spans="1:30" ht="11.25" customHeight="1" x14ac:dyDescent="0.2">
      <c r="A53" s="62" t="str">
        <f>Quote!L74</f>
        <v>SW</v>
      </c>
      <c r="B53" s="63" t="str">
        <f>Quote!M74</f>
        <v>2Y3M</v>
      </c>
      <c r="C53" s="64" t="s">
        <v>6</v>
      </c>
      <c r="D53" s="64" t="s">
        <v>8</v>
      </c>
      <c r="E53" s="64" t="s">
        <v>7</v>
      </c>
      <c r="F53" s="64" t="s">
        <v>132</v>
      </c>
      <c r="G53" s="64" t="str">
        <f t="shared" si="12"/>
        <v>Euribor1MMX#0037</v>
      </c>
      <c r="H53" s="62" t="str">
        <f>IF(ISBLANK(Quote!O74),"",Quote!O74)</f>
        <v>EUR1MSW2Y3M=#0037</v>
      </c>
      <c r="I53" s="62" t="str">
        <f>_xll.qlCompositeQuote(Currency&amp;"1M"&amp;A53&amp;B53&amp;"_Shifted",H53,BumpValue,"+",Permanent,Trigger,ObjectOverwrite)</f>
        <v>EUR1MSW2Y3M_Shifted#0034</v>
      </c>
      <c r="J53" s="128">
        <v>0</v>
      </c>
      <c r="K53" s="67" t="str">
        <f>_xll.qlSwapRateHelper2(,IF(Sensitivity,I53,H53),2,B53,Calendar,+D53,E53,F53,G53,J53,C53,Discounting,PillarDate,,Permanent,Trigger,ObjectOverwrite)</f>
        <v>obj_00348#0029</v>
      </c>
      <c r="M53" s="10" t="str">
        <f t="shared" si="10"/>
        <v>SW</v>
      </c>
      <c r="N53" s="95" t="str">
        <f t="shared" si="11"/>
        <v>obj_0037e#0029</v>
      </c>
      <c r="O53" s="146" t="str">
        <f>IFERROR(_xll.qlRateHelperQuoteName(N53,Trigger),"--")</f>
        <v>EUR1MSW4Y_Shifted</v>
      </c>
      <c r="P53" s="99">
        <f>IFERROR(_xll.qlRateHelperQuoteValue($N53,Trigger),"--")</f>
        <v>-1.98E-3</v>
      </c>
      <c r="Q53" s="141" t="b">
        <v>1</v>
      </c>
      <c r="R53" s="95">
        <v>50</v>
      </c>
      <c r="S53" s="95">
        <v>1</v>
      </c>
      <c r="T53" s="100">
        <f>IFERROR(_xll.qlRateHelperEarliestDate(N53,Trigger),"--")</f>
        <v>42758</v>
      </c>
      <c r="U53" s="100">
        <f>IFERROR(_xll.qlRateHelperPillarDate(N53,Trigger),"--")</f>
        <v>44221</v>
      </c>
      <c r="W53" s="162" t="str">
        <f t="shared" si="9"/>
        <v>SW</v>
      </c>
      <c r="X53" s="162" t="str">
        <v>obj_00366</v>
      </c>
      <c r="Y53" s="162" t="str">
        <f>IFERROR(_xll.qlRateHelperQuoteName(X53,Trigger),"")</f>
        <v>EUR1MSW30Y_Shifted</v>
      </c>
      <c r="Z53" s="184">
        <f>IFERROR(_xll.qlRateHelperRate(X53,Trigger),"")</f>
        <v>1.2710000000000001E-2</v>
      </c>
      <c r="AA53" s="185">
        <f>IF(ISERROR(_xll.qlSwapRateHelperSpread($X53)),IF(ISERROR(_xll.qlFuturesRateHelperConvexityAdjustment($X53)),"",_xll.qlFuturesRateHelperConvexityAdjustment($X53)),_xll.qlSwapRateHelperSpread($X53))</f>
        <v>0</v>
      </c>
      <c r="AB53" s="163">
        <f>IFERROR(_xll.qlRateHelperEarliestDate(X53,Trigger),"")</f>
        <v>42758</v>
      </c>
      <c r="AC53" s="163">
        <f>IFERROR(_xll.qlRateHelperPillarDate(X53,Trigger),"")</f>
        <v>53715</v>
      </c>
      <c r="AD53" s="184">
        <v>1.3167815509804769E-2</v>
      </c>
    </row>
    <row r="54" spans="1:30" ht="11.25" customHeight="1" x14ac:dyDescent="0.2">
      <c r="A54" s="62" t="str">
        <f>Quote!L75</f>
        <v>SW</v>
      </c>
      <c r="B54" s="63" t="str">
        <f>Quote!M75</f>
        <v>2Y6M</v>
      </c>
      <c r="C54" s="64" t="s">
        <v>6</v>
      </c>
      <c r="D54" s="64" t="s">
        <v>8</v>
      </c>
      <c r="E54" s="64" t="s">
        <v>7</v>
      </c>
      <c r="F54" s="64" t="s">
        <v>132</v>
      </c>
      <c r="G54" s="64" t="str">
        <f t="shared" si="12"/>
        <v>Euribor1MMX#0037</v>
      </c>
      <c r="H54" s="62" t="str">
        <f>IF(ISBLANK(Quote!O75),"",Quote!O75)</f>
        <v>EUR1MSW2Y6M=#0037</v>
      </c>
      <c r="I54" s="62" t="str">
        <f>_xll.qlCompositeQuote(Currency&amp;"1M"&amp;A54&amp;B54&amp;"_Shifted",H54,BumpValue,"+",Permanent,Trigger,ObjectOverwrite)</f>
        <v>EUR1MSW2Y6M_Shifted#0032</v>
      </c>
      <c r="J54" s="128">
        <v>0</v>
      </c>
      <c r="K54" s="67" t="str">
        <f>_xll.qlSwapRateHelper2(,IF(Sensitivity,I54,H54),2,B54,Calendar,+D54,E54,F54,G54,J54,C54,Discounting,PillarDate,,Permanent,Trigger,ObjectOverwrite)</f>
        <v>obj_003a6#0029</v>
      </c>
      <c r="M54" s="10" t="str">
        <f t="shared" si="10"/>
        <v>SW</v>
      </c>
      <c r="N54" s="95" t="str">
        <f t="shared" si="11"/>
        <v>obj_003d3#0029</v>
      </c>
      <c r="O54" s="146" t="str">
        <f>IFERROR(_xll.qlRateHelperQuoteName(N54,Trigger),"--")</f>
        <v>EUR1MSW5Y_Shifted</v>
      </c>
      <c r="P54" s="99">
        <f>IFERROR(_xll.qlRateHelperQuoteValue($N54,Trigger),"--")</f>
        <v>-9.7000000000000005E-4</v>
      </c>
      <c r="Q54" s="141" t="b">
        <v>1</v>
      </c>
      <c r="R54" s="95">
        <v>50</v>
      </c>
      <c r="S54" s="95">
        <v>1</v>
      </c>
      <c r="T54" s="100">
        <f>IFERROR(_xll.qlRateHelperEarliestDate(N54,Trigger),"--")</f>
        <v>42758</v>
      </c>
      <c r="U54" s="100">
        <f>IFERROR(_xll.qlRateHelperPillarDate(N54,Trigger),"--")</f>
        <v>44585</v>
      </c>
      <c r="W54" s="162" t="str">
        <f t="shared" si="9"/>
        <v>SW</v>
      </c>
      <c r="X54" s="162" t="str">
        <v>obj_003c5</v>
      </c>
      <c r="Y54" s="162" t="str">
        <f>IFERROR(_xll.qlRateHelperQuoteName(X54,Trigger),"")</f>
        <v>EUR1MSW31Y_Shifted</v>
      </c>
      <c r="Z54" s="184">
        <f>IFERROR(_xll.qlRateHelperRate(X54,Trigger),"")</f>
        <v>1.277278995E-2</v>
      </c>
      <c r="AA54" s="185">
        <f>IF(ISERROR(_xll.qlSwapRateHelperSpread($X54)),IF(ISERROR(_xll.qlFuturesRateHelperConvexityAdjustment($X54)),"",_xll.qlFuturesRateHelperConvexityAdjustment($X54)),_xll.qlSwapRateHelperSpread($X54))</f>
        <v>0</v>
      </c>
      <c r="AB54" s="163">
        <f>IFERROR(_xll.qlRateHelperEarliestDate(X54,Trigger),"")</f>
        <v>42758</v>
      </c>
      <c r="AC54" s="163">
        <f>IFERROR(_xll.qlRateHelperPillarDate(X54,Trigger),"")</f>
        <v>54080</v>
      </c>
      <c r="AD54" s="184">
        <v>1.3229786931547615E-2</v>
      </c>
    </row>
    <row r="55" spans="1:30" ht="11.25" customHeight="1" x14ac:dyDescent="0.2">
      <c r="A55" s="62" t="str">
        <f>Quote!L76</f>
        <v>SW</v>
      </c>
      <c r="B55" s="63" t="str">
        <f>Quote!M76</f>
        <v>2Y9M</v>
      </c>
      <c r="C55" s="64" t="s">
        <v>6</v>
      </c>
      <c r="D55" s="64" t="s">
        <v>8</v>
      </c>
      <c r="E55" s="64" t="s">
        <v>7</v>
      </c>
      <c r="F55" s="64" t="s">
        <v>132</v>
      </c>
      <c r="G55" s="64" t="str">
        <f t="shared" si="12"/>
        <v>Euribor1MMX#0037</v>
      </c>
      <c r="H55" s="62" t="str">
        <f>IF(ISBLANK(Quote!O76),"",Quote!O76)</f>
        <v>EUR1MSW2Y9M=#0037</v>
      </c>
      <c r="I55" s="62" t="str">
        <f>_xll.qlCompositeQuote(Currency&amp;"1M"&amp;A55&amp;B55&amp;"_Shifted",H55,BumpValue,"+",Permanent,Trigger,ObjectOverwrite)</f>
        <v>EUR1MSW2Y9M_Shifted#0033</v>
      </c>
      <c r="J55" s="128">
        <v>0</v>
      </c>
      <c r="K55" s="67" t="str">
        <f>_xll.qlSwapRateHelper2(,IF(Sensitivity,I55,H55),2,B55,Calendar,+D55,E55,F55,G55,J55,C55,Discounting,PillarDate,,Permanent,Trigger,ObjectOverwrite)</f>
        <v>obj_00346#0029</v>
      </c>
      <c r="M55" s="11" t="str">
        <f t="shared" si="10"/>
        <v>SW</v>
      </c>
      <c r="N55" s="96" t="str">
        <f t="shared" si="11"/>
        <v>obj_00398#0029</v>
      </c>
      <c r="O55" s="147" t="str">
        <f>IFERROR(_xll.qlRateHelperQuoteName(N55,Trigger),"--")</f>
        <v>EUR1MSW6Y_Shifted</v>
      </c>
      <c r="P55" s="102">
        <f>IFERROR(_xll.qlRateHelperQuoteValue($N55,Trigger),"--")</f>
        <v>2.0000000000000001E-4</v>
      </c>
      <c r="Q55" s="144" t="b">
        <v>1</v>
      </c>
      <c r="R55" s="96">
        <v>50</v>
      </c>
      <c r="S55" s="96">
        <v>1</v>
      </c>
      <c r="T55" s="103">
        <f>IFERROR(_xll.qlRateHelperEarliestDate(N55,Trigger),"--")</f>
        <v>42758</v>
      </c>
      <c r="U55" s="103">
        <f>IFERROR(_xll.qlRateHelperPillarDate(N55,Trigger),"--")</f>
        <v>44949</v>
      </c>
      <c r="W55" s="162" t="str">
        <f t="shared" si="9"/>
        <v>SW</v>
      </c>
      <c r="X55" s="162" t="str">
        <v>obj_0038d</v>
      </c>
      <c r="Y55" s="162" t="str">
        <f>IFERROR(_xll.qlRateHelperQuoteName(X55,Trigger),"")</f>
        <v>EUR1MSW32Y_Shifted</v>
      </c>
      <c r="Z55" s="184">
        <f>IFERROR(_xll.qlRateHelperRate(X55,Trigger),"")</f>
        <v>1.2831134020000001E-2</v>
      </c>
      <c r="AA55" s="185">
        <f>IF(ISERROR(_xll.qlSwapRateHelperSpread($X55)),IF(ISERROR(_xll.qlFuturesRateHelperConvexityAdjustment($X55)),"",_xll.qlFuturesRateHelperConvexityAdjustment($X55)),_xll.qlSwapRateHelperSpread($X55))</f>
        <v>0</v>
      </c>
      <c r="AB55" s="163">
        <f>IFERROR(_xll.qlRateHelperEarliestDate(X55,Trigger),"")</f>
        <v>42758</v>
      </c>
      <c r="AC55" s="163">
        <f>IFERROR(_xll.qlRateHelperPillarDate(X55,Trigger),"")</f>
        <v>54448</v>
      </c>
      <c r="AD55" s="184">
        <v>1.3286025117294554E-2</v>
      </c>
    </row>
    <row r="56" spans="1:30" ht="11.25" customHeight="1" x14ac:dyDescent="0.2">
      <c r="A56" s="62" t="str">
        <f>Quote!L77</f>
        <v>SW</v>
      </c>
      <c r="B56" s="63" t="str">
        <f>Quote!M77</f>
        <v>3Y</v>
      </c>
      <c r="C56" s="64" t="s">
        <v>6</v>
      </c>
      <c r="D56" s="64" t="s">
        <v>8</v>
      </c>
      <c r="E56" s="64" t="s">
        <v>7</v>
      </c>
      <c r="F56" s="64" t="s">
        <v>132</v>
      </c>
      <c r="G56" s="64" t="str">
        <f t="shared" si="12"/>
        <v>Euribor1MMX#0037</v>
      </c>
      <c r="H56" s="62" t="str">
        <f>IF(ISBLANK(Quote!O77),"",Quote!O77)</f>
        <v>EUR1MSW3Y=#0037</v>
      </c>
      <c r="I56" s="62" t="str">
        <f>_xll.qlCompositeQuote(Currency&amp;"1M"&amp;A56&amp;B56&amp;"_Shifted",H56,BumpValue,"+",Permanent,Trigger,ObjectOverwrite)</f>
        <v>EUR1MSW3Y_Shifted#0032</v>
      </c>
      <c r="J56" s="128">
        <v>0</v>
      </c>
      <c r="K56" s="67" t="str">
        <f>_xll.qlSwapRateHelper2(,IF(Sensitivity,I56,H56),2,B56,Calendar,+D56,E56,F56,G56,J56,C56,Discounting,PillarDate,,Permanent,Trigger,ObjectOverwrite)</f>
        <v>obj_003c1#0029</v>
      </c>
      <c r="M56" s="159" t="str">
        <f t="shared" si="10"/>
        <v>SW</v>
      </c>
      <c r="N56" s="131" t="str">
        <f t="shared" si="11"/>
        <v>obj_00335#0029</v>
      </c>
      <c r="O56" s="137" t="str">
        <f>IFERROR(_xll.qlRateHelperQuoteName(N56,Trigger),"--")</f>
        <v>EUR1MSW7Y_Shifted</v>
      </c>
      <c r="P56" s="99">
        <f>IFERROR(_xll.qlRateHelperQuoteValue($N56,Trigger),"--")</f>
        <v>1.49E-3</v>
      </c>
      <c r="Q56" s="137" t="b">
        <v>1</v>
      </c>
      <c r="R56" s="137">
        <v>40</v>
      </c>
      <c r="S56" s="137">
        <v>1</v>
      </c>
      <c r="T56" s="134">
        <f>IFERROR(_xll.qlRateHelperEarliestDate(N56,Trigger),"--")</f>
        <v>42758</v>
      </c>
      <c r="U56" s="134">
        <f>IFERROR(_xll.qlRateHelperPillarDate(N56,Trigger),"--")</f>
        <v>45314</v>
      </c>
      <c r="W56" s="162" t="str">
        <f t="shared" si="9"/>
        <v>SW</v>
      </c>
      <c r="X56" s="162" t="str">
        <v>obj_0033b</v>
      </c>
      <c r="Y56" s="162" t="str">
        <f>IFERROR(_xll.qlRateHelperQuoteName(X56,Trigger),"")</f>
        <v>EUR1MSW33Y_Shifted</v>
      </c>
      <c r="Z56" s="184">
        <f>IFERROR(_xll.qlRateHelperRate(X56,Trigger),"")</f>
        <v>1.2881991180000002E-2</v>
      </c>
      <c r="AA56" s="185">
        <f>IF(ISERROR(_xll.qlSwapRateHelperSpread($X56)),IF(ISERROR(_xll.qlFuturesRateHelperConvexityAdjustment($X56)),"",_xll.qlFuturesRateHelperConvexityAdjustment($X56)),_xll.qlSwapRateHelperSpread($X56))</f>
        <v>0</v>
      </c>
      <c r="AB56" s="163">
        <f>IFERROR(_xll.qlRateHelperEarliestDate(X56,Trigger),"")</f>
        <v>42758</v>
      </c>
      <c r="AC56" s="163">
        <f>IFERROR(_xll.qlRateHelperPillarDate(X56,Trigger),"")</f>
        <v>54812</v>
      </c>
      <c r="AD56" s="184">
        <v>1.3335048166847951E-2</v>
      </c>
    </row>
    <row r="57" spans="1:30" ht="11.25" customHeight="1" x14ac:dyDescent="0.2">
      <c r="A57" s="62" t="str">
        <f>Quote!L78</f>
        <v>SW</v>
      </c>
      <c r="B57" s="63" t="str">
        <f>Quote!M78</f>
        <v>4Y</v>
      </c>
      <c r="C57" s="64" t="s">
        <v>6</v>
      </c>
      <c r="D57" s="64" t="s">
        <v>8</v>
      </c>
      <c r="E57" s="64" t="s">
        <v>7</v>
      </c>
      <c r="F57" s="64" t="s">
        <v>132</v>
      </c>
      <c r="G57" s="64" t="str">
        <f t="shared" si="12"/>
        <v>Euribor1MMX#0037</v>
      </c>
      <c r="H57" s="62" t="str">
        <f>IF(ISBLANK(Quote!O78),"",Quote!O78)</f>
        <v>EUR1MSW4Y=#0037</v>
      </c>
      <c r="I57" s="62" t="str">
        <f>_xll.qlCompositeQuote(Currency&amp;"1M"&amp;A57&amp;B57&amp;"_Shifted",H57,BumpValue,"+",Permanent,Trigger,ObjectOverwrite)</f>
        <v>EUR1MSW4Y_Shifted#0035</v>
      </c>
      <c r="J57" s="128">
        <v>0</v>
      </c>
      <c r="K57" s="67" t="str">
        <f>_xll.qlSwapRateHelper2(,IF(Sensitivity,I57,H57),2,B57,Calendar,+D57,E57,F57,G57,J57,C57,Discounting,PillarDate,,Permanent,Trigger,ObjectOverwrite)</f>
        <v>obj_0037e#0029</v>
      </c>
      <c r="M57" s="162" t="str">
        <f t="shared" si="10"/>
        <v>SW</v>
      </c>
      <c r="N57" s="141" t="str">
        <f t="shared" si="11"/>
        <v>obj_003bb#0029</v>
      </c>
      <c r="O57" s="141" t="str">
        <f>IFERROR(_xll.qlRateHelperQuoteName(N57,Trigger),"--")</f>
        <v>EUR1MSW8Y_Shifted</v>
      </c>
      <c r="P57" s="99">
        <f>IFERROR(_xll.qlRateHelperQuoteValue($N57,Trigger),"--")</f>
        <v>2.8400000000000005E-3</v>
      </c>
      <c r="Q57" s="141" t="b">
        <v>1</v>
      </c>
      <c r="R57" s="141">
        <v>40</v>
      </c>
      <c r="S57" s="141">
        <v>1</v>
      </c>
      <c r="T57" s="100">
        <f>IFERROR(_xll.qlRateHelperEarliestDate(N57,Trigger),"--")</f>
        <v>42758</v>
      </c>
      <c r="U57" s="100">
        <f>IFERROR(_xll.qlRateHelperPillarDate(N57,Trigger),"--")</f>
        <v>45680</v>
      </c>
      <c r="W57" s="162" t="str">
        <f t="shared" si="9"/>
        <v>SW</v>
      </c>
      <c r="X57" s="162" t="str">
        <v>obj_003aa</v>
      </c>
      <c r="Y57" s="162" t="str">
        <f>IFERROR(_xll.qlRateHelperQuoteName(X57,Trigger),"")</f>
        <v>EUR1MSW34Y_Shifted</v>
      </c>
      <c r="Z57" s="184">
        <f>IFERROR(_xll.qlRateHelperRate(X57,Trigger),"")</f>
        <v>1.292661139E-2</v>
      </c>
      <c r="AA57" s="185">
        <f>IF(ISERROR(_xll.qlSwapRateHelperSpread($X57)),IF(ISERROR(_xll.qlFuturesRateHelperConvexityAdjustment($X57)),"",_xll.qlFuturesRateHelperConvexityAdjustment($X57)),_xll.qlSwapRateHelperSpread($X57))</f>
        <v>0</v>
      </c>
      <c r="AB57" s="163">
        <f>IFERROR(_xll.qlRateHelperEarliestDate(X57,Trigger),"")</f>
        <v>42758</v>
      </c>
      <c r="AC57" s="163">
        <f>IFERROR(_xll.qlRateHelperPillarDate(X57,Trigger),"")</f>
        <v>55176</v>
      </c>
      <c r="AD57" s="184">
        <v>1.337705576520741E-2</v>
      </c>
    </row>
    <row r="58" spans="1:30" ht="11.25" customHeight="1" x14ac:dyDescent="0.2">
      <c r="A58" s="62" t="str">
        <f>Quote!L79</f>
        <v>SW</v>
      </c>
      <c r="B58" s="63" t="str">
        <f>Quote!M79</f>
        <v>5Y</v>
      </c>
      <c r="C58" s="64" t="s">
        <v>6</v>
      </c>
      <c r="D58" s="64" t="s">
        <v>8</v>
      </c>
      <c r="E58" s="64" t="s">
        <v>7</v>
      </c>
      <c r="F58" s="64" t="s">
        <v>132</v>
      </c>
      <c r="G58" s="64" t="str">
        <f t="shared" si="12"/>
        <v>Euribor1MMX#0037</v>
      </c>
      <c r="H58" s="62" t="str">
        <f>IF(ISBLANK(Quote!O79),"",Quote!O79)</f>
        <v>EUR1MSW5Y=#0037</v>
      </c>
      <c r="I58" s="62" t="str">
        <f>_xll.qlCompositeQuote(Currency&amp;"1M"&amp;A58&amp;B58&amp;"_Shifted",H58,BumpValue,"+",Permanent,Trigger,ObjectOverwrite)</f>
        <v>EUR1MSW5Y_Shifted#0033</v>
      </c>
      <c r="J58" s="128">
        <v>0</v>
      </c>
      <c r="K58" s="67" t="str">
        <f>_xll.qlSwapRateHelper2(,IF(Sensitivity,I58,H58),2,B58,Calendar,+D58,E58,F58,G58,J58,C58,Discounting,PillarDate,,Permanent,Trigger,ObjectOverwrite)</f>
        <v>obj_003d3#0029</v>
      </c>
      <c r="M58" s="162" t="str">
        <f t="shared" si="10"/>
        <v>SW</v>
      </c>
      <c r="N58" s="141" t="str">
        <f t="shared" si="11"/>
        <v>obj_00360#0029</v>
      </c>
      <c r="O58" s="141" t="str">
        <f>IFERROR(_xll.qlRateHelperQuoteName(N58,Trigger),"--")</f>
        <v>EUR1MSW9Y_Shifted</v>
      </c>
      <c r="P58" s="99">
        <f>IFERROR(_xll.qlRateHelperQuoteValue($N58,Trigger),"--")</f>
        <v>4.1400000000000005E-3</v>
      </c>
      <c r="Q58" s="141" t="b">
        <v>1</v>
      </c>
      <c r="R58" s="141">
        <v>40</v>
      </c>
      <c r="S58" s="141">
        <v>1</v>
      </c>
      <c r="T58" s="100">
        <f>IFERROR(_xll.qlRateHelperEarliestDate(N58,Trigger),"--")</f>
        <v>42758</v>
      </c>
      <c r="U58" s="100">
        <f>IFERROR(_xll.qlRateHelperPillarDate(N58,Trigger),"--")</f>
        <v>46045</v>
      </c>
      <c r="W58" s="162" t="str">
        <f t="shared" si="9"/>
        <v>SW</v>
      </c>
      <c r="X58" s="162" t="str">
        <v>obj_003cf</v>
      </c>
      <c r="Y58" s="162" t="str">
        <f>IFERROR(_xll.qlRateHelperQuoteName(X58,Trigger),"")</f>
        <v>EUR1MSW35Y_Shifted</v>
      </c>
      <c r="Z58" s="184">
        <f>IFERROR(_xll.qlRateHelperRate(X58,Trigger),"")</f>
        <v>1.2964822899999999E-2</v>
      </c>
      <c r="AA58" s="185">
        <f>IF(ISERROR(_xll.qlSwapRateHelperSpread($X58)),IF(ISERROR(_xll.qlFuturesRateHelperConvexityAdjustment($X58)),"",_xll.qlFuturesRateHelperConvexityAdjustment($X58)),_xll.qlSwapRateHelperSpread($X58))</f>
        <v>0</v>
      </c>
      <c r="AB58" s="163">
        <f>IFERROR(_xll.qlRateHelperEarliestDate(X58,Trigger),"")</f>
        <v>42758</v>
      </c>
      <c r="AC58" s="163">
        <f>IFERROR(_xll.qlRateHelperPillarDate(X58,Trigger),"")</f>
        <v>55541</v>
      </c>
      <c r="AD58" s="184">
        <v>1.3411678451460967E-2</v>
      </c>
    </row>
    <row r="59" spans="1:30" ht="11.25" customHeight="1" x14ac:dyDescent="0.2">
      <c r="A59" s="62" t="str">
        <f>Quote!L80</f>
        <v>SW</v>
      </c>
      <c r="B59" s="63" t="str">
        <f>Quote!M80</f>
        <v>6Y</v>
      </c>
      <c r="C59" s="64" t="s">
        <v>6</v>
      </c>
      <c r="D59" s="64" t="s">
        <v>8</v>
      </c>
      <c r="E59" s="64" t="s">
        <v>7</v>
      </c>
      <c r="F59" s="64" t="s">
        <v>132</v>
      </c>
      <c r="G59" s="64" t="str">
        <f t="shared" si="12"/>
        <v>Euribor1MMX#0037</v>
      </c>
      <c r="H59" s="62" t="str">
        <f>IF(ISBLANK(Quote!O80),"",Quote!O80)</f>
        <v>EUR1MSW6Y=#0037</v>
      </c>
      <c r="I59" s="62" t="str">
        <f>_xll.qlCompositeQuote(Currency&amp;"1M"&amp;A59&amp;B59&amp;"_Shifted",H59,BumpValue,"+",Permanent,Trigger,ObjectOverwrite)</f>
        <v>EUR1MSW6Y_Shifted#0032</v>
      </c>
      <c r="J59" s="128">
        <v>0</v>
      </c>
      <c r="K59" s="67" t="str">
        <f>_xll.qlSwapRateHelper2(,IF(Sensitivity,I59,H59),2,B59,Calendar,+D59,E59,F59,G59,J59,C59,Discounting,PillarDate,,Permanent,Trigger,ObjectOverwrite)</f>
        <v>obj_00398#0029</v>
      </c>
      <c r="M59" s="162" t="str">
        <f t="shared" si="10"/>
        <v>SW</v>
      </c>
      <c r="N59" s="141" t="str">
        <f t="shared" si="11"/>
        <v>obj_003d1#0029</v>
      </c>
      <c r="O59" s="141" t="str">
        <f>IFERROR(_xll.qlRateHelperQuoteName(N59,Trigger),"--")</f>
        <v>EUR1MSW10Y_Shifted</v>
      </c>
      <c r="P59" s="99">
        <f>IFERROR(_xll.qlRateHelperQuoteValue($N59,Trigger),"--")</f>
        <v>5.3400000000000001E-3</v>
      </c>
      <c r="Q59" s="141" t="b">
        <v>1</v>
      </c>
      <c r="R59" s="141">
        <v>40</v>
      </c>
      <c r="S59" s="141">
        <v>1</v>
      </c>
      <c r="T59" s="100">
        <f>IFERROR(_xll.qlRateHelperEarliestDate(N59,Trigger),"--")</f>
        <v>42758</v>
      </c>
      <c r="U59" s="100">
        <f>IFERROR(_xll.qlRateHelperPillarDate(N59,Trigger),"--")</f>
        <v>46412</v>
      </c>
      <c r="W59" s="162" t="str">
        <f t="shared" si="9"/>
        <v>SW</v>
      </c>
      <c r="X59" s="162" t="str">
        <v>obj_0034f</v>
      </c>
      <c r="Y59" s="162" t="str">
        <f>IFERROR(_xll.qlRateHelperQuoteName(X59,Trigger),"")</f>
        <v>EUR1MSW36Y_Shifted</v>
      </c>
      <c r="Z59" s="184">
        <f>IFERROR(_xll.qlRateHelperRate(X59,Trigger),"")</f>
        <v>1.2997060830000001E-2</v>
      </c>
      <c r="AA59" s="185">
        <f>IF(ISERROR(_xll.qlSwapRateHelperSpread($X59)),IF(ISERROR(_xll.qlFuturesRateHelperConvexityAdjustment($X59)),"",_xll.qlFuturesRateHelperConvexityAdjustment($X59)),_xll.qlSwapRateHelperSpread($X59))</f>
        <v>0</v>
      </c>
      <c r="AB59" s="163">
        <f>IFERROR(_xll.qlRateHelperEarliestDate(X59,Trigger),"")</f>
        <v>42758</v>
      </c>
      <c r="AC59" s="163">
        <f>IFERROR(_xll.qlRateHelperPillarDate(X59,Trigger),"")</f>
        <v>55907</v>
      </c>
      <c r="AD59" s="184">
        <v>1.3438303342375E-2</v>
      </c>
    </row>
    <row r="60" spans="1:30" ht="11.25" customHeight="1" x14ac:dyDescent="0.2">
      <c r="A60" s="62" t="str">
        <f>Quote!L81</f>
        <v>SW</v>
      </c>
      <c r="B60" s="63" t="str">
        <f>Quote!M81</f>
        <v>7Y</v>
      </c>
      <c r="C60" s="64" t="s">
        <v>6</v>
      </c>
      <c r="D60" s="64" t="s">
        <v>8</v>
      </c>
      <c r="E60" s="64" t="s">
        <v>7</v>
      </c>
      <c r="F60" s="64" t="s">
        <v>132</v>
      </c>
      <c r="G60" s="64" t="str">
        <f t="shared" si="12"/>
        <v>Euribor1MMX#0037</v>
      </c>
      <c r="H60" s="62" t="str">
        <f>IF(ISBLANK(Quote!O81),"",Quote!O81)</f>
        <v>EUR1MSW7Y=#0037</v>
      </c>
      <c r="I60" s="62" t="str">
        <f>_xll.qlCompositeQuote(Currency&amp;"1M"&amp;A60&amp;B60&amp;"_Shifted",H60,BumpValue,"+",Permanent,Trigger,ObjectOverwrite)</f>
        <v>EUR1MSW7Y_Shifted#0033</v>
      </c>
      <c r="J60" s="128">
        <v>0</v>
      </c>
      <c r="K60" s="67" t="str">
        <f>_xll.qlSwapRateHelper2(,IF(Sensitivity,I60,H60),2,B60,Calendar,+D60,E60,F60,G60,J60,C60,Discounting,PillarDate,,Permanent,Trigger,ObjectOverwrite)</f>
        <v>obj_00335#0029</v>
      </c>
      <c r="M60" s="162" t="str">
        <f t="shared" si="10"/>
        <v>SW</v>
      </c>
      <c r="N60" s="141" t="str">
        <f t="shared" si="11"/>
        <v>obj_003bf#0029</v>
      </c>
      <c r="O60" s="141" t="str">
        <f>IFERROR(_xll.qlRateHelperQuoteName(N60,Trigger),"--")</f>
        <v>EUR1MSW11Y_Shifted</v>
      </c>
      <c r="P60" s="99">
        <f>IFERROR(_xll.qlRateHelperQuoteValue($N60,Trigger),"--")</f>
        <v>6.4172176200000012E-3</v>
      </c>
      <c r="Q60" s="141" t="b">
        <v>1</v>
      </c>
      <c r="R60" s="141">
        <v>40</v>
      </c>
      <c r="S60" s="141">
        <v>1</v>
      </c>
      <c r="T60" s="100">
        <f>IFERROR(_xll.qlRateHelperEarliestDate(N60,Trigger),"--")</f>
        <v>42758</v>
      </c>
      <c r="U60" s="100">
        <f>IFERROR(_xll.qlRateHelperPillarDate(N60,Trigger),"--")</f>
        <v>46776</v>
      </c>
      <c r="W60" s="162" t="str">
        <f t="shared" si="9"/>
        <v>SW</v>
      </c>
      <c r="X60" s="162" t="str">
        <v>obj_00399</v>
      </c>
      <c r="Y60" s="162" t="str">
        <f>IFERROR(_xll.qlRateHelperQuoteName(X60,Trigger),"")</f>
        <v>EUR1MSW37Y_Shifted</v>
      </c>
      <c r="Z60" s="184">
        <f>IFERROR(_xll.qlRateHelperRate(X60,Trigger),"")</f>
        <v>1.3021381259999999E-2</v>
      </c>
      <c r="AA60" s="185">
        <f>IF(ISERROR(_xll.qlSwapRateHelperSpread($X60)),IF(ISERROR(_xll.qlFuturesRateHelperConvexityAdjustment($X60)),"",_xll.qlFuturesRateHelperConvexityAdjustment($X60)),_xll.qlSwapRateHelperSpread($X60))</f>
        <v>0</v>
      </c>
      <c r="AB60" s="163">
        <f>IFERROR(_xll.qlRateHelperEarliestDate(X60,Trigger),"")</f>
        <v>42758</v>
      </c>
      <c r="AC60" s="163">
        <f>IFERROR(_xll.qlRateHelperPillarDate(X60,Trigger),"")</f>
        <v>56272</v>
      </c>
      <c r="AD60" s="184">
        <v>1.3456282356310594E-2</v>
      </c>
    </row>
    <row r="61" spans="1:30" ht="11.25" customHeight="1" x14ac:dyDescent="0.2">
      <c r="A61" s="62" t="str">
        <f>Quote!L82</f>
        <v>SW</v>
      </c>
      <c r="B61" s="63" t="str">
        <f>Quote!M82</f>
        <v>8Y</v>
      </c>
      <c r="C61" s="64" t="s">
        <v>6</v>
      </c>
      <c r="D61" s="64" t="s">
        <v>8</v>
      </c>
      <c r="E61" s="64" t="s">
        <v>7</v>
      </c>
      <c r="F61" s="64" t="s">
        <v>132</v>
      </c>
      <c r="G61" s="64" t="str">
        <f t="shared" si="12"/>
        <v>Euribor1MMX#0037</v>
      </c>
      <c r="H61" s="62" t="str">
        <f>IF(ISBLANK(Quote!O82),"",Quote!O82)</f>
        <v>EUR1MSW8Y=#0037</v>
      </c>
      <c r="I61" s="62" t="str">
        <f>_xll.qlCompositeQuote(Currency&amp;"1M"&amp;A61&amp;B61&amp;"_Shifted",H61,BumpValue,"+",Permanent,Trigger,ObjectOverwrite)</f>
        <v>EUR1MSW8Y_Shifted#0035</v>
      </c>
      <c r="J61" s="128">
        <v>0</v>
      </c>
      <c r="K61" s="67" t="str">
        <f>_xll.qlSwapRateHelper2(,IF(Sensitivity,I61,H61),2,B61,Calendar,+D61,E61,F61,G61,J61,C61,Discounting,PillarDate,,Permanent,Trigger,ObjectOverwrite)</f>
        <v>obj_003bb#0029</v>
      </c>
      <c r="M61" s="162" t="str">
        <f t="shared" si="10"/>
        <v>SW</v>
      </c>
      <c r="N61" s="141" t="str">
        <f t="shared" si="11"/>
        <v>obj_0035b#0029</v>
      </c>
      <c r="O61" s="141" t="str">
        <f>IFERROR(_xll.qlRateHelperQuoteName(N61,Trigger),"--")</f>
        <v>EUR1MSW12Y_Shifted</v>
      </c>
      <c r="P61" s="99">
        <f>IFERROR(_xll.qlRateHelperQuoteValue($N61,Trigger),"--")</f>
        <v>7.3800000000000003E-3</v>
      </c>
      <c r="Q61" s="141" t="b">
        <v>1</v>
      </c>
      <c r="R61" s="141">
        <v>40</v>
      </c>
      <c r="S61" s="141">
        <v>1</v>
      </c>
      <c r="T61" s="100">
        <f>IFERROR(_xll.qlRateHelperEarliestDate(N61,Trigger),"--")</f>
        <v>42758</v>
      </c>
      <c r="U61" s="100">
        <f>IFERROR(_xll.qlRateHelperPillarDate(N61,Trigger),"--")</f>
        <v>47141</v>
      </c>
      <c r="W61" s="162" t="str">
        <f t="shared" si="9"/>
        <v>SW</v>
      </c>
      <c r="X61" s="162" t="str">
        <v>obj_003ad</v>
      </c>
      <c r="Y61" s="162" t="str">
        <f>IFERROR(_xll.qlRateHelperQuoteName(X61,Trigger),"")</f>
        <v>EUR1MSW38Y_Shifted</v>
      </c>
      <c r="Z61" s="184">
        <f>IFERROR(_xll.qlRateHelperRate(X61,Trigger),"")</f>
        <v>1.3038441830000001E-2</v>
      </c>
      <c r="AA61" s="185">
        <f>IF(ISERROR(_xll.qlSwapRateHelperSpread($X61)),IF(ISERROR(_xll.qlFuturesRateHelperConvexityAdjustment($X61)),"",_xll.qlFuturesRateHelperConvexityAdjustment($X61)),_xll.qlSwapRateHelperSpread($X61))</f>
        <v>0</v>
      </c>
      <c r="AB61" s="163">
        <f>IFERROR(_xll.qlRateHelperEarliestDate(X61,Trigger),"")</f>
        <v>42758</v>
      </c>
      <c r="AC61" s="163">
        <f>IFERROR(_xll.qlRateHelperPillarDate(X61,Trigger),"")</f>
        <v>56639</v>
      </c>
      <c r="AD61" s="184">
        <v>1.3465257558976082E-2</v>
      </c>
    </row>
    <row r="62" spans="1:30" ht="11.25" customHeight="1" x14ac:dyDescent="0.2">
      <c r="A62" s="62" t="str">
        <f>Quote!L83</f>
        <v>SW</v>
      </c>
      <c r="B62" s="63" t="str">
        <f>Quote!M83</f>
        <v>9Y</v>
      </c>
      <c r="C62" s="64" t="s">
        <v>6</v>
      </c>
      <c r="D62" s="64" t="s">
        <v>8</v>
      </c>
      <c r="E62" s="64" t="s">
        <v>7</v>
      </c>
      <c r="F62" s="64" t="s">
        <v>132</v>
      </c>
      <c r="G62" s="64" t="str">
        <f t="shared" si="12"/>
        <v>Euribor1MMX#0037</v>
      </c>
      <c r="H62" s="62" t="str">
        <f>IF(ISBLANK(Quote!O83),"",Quote!O83)</f>
        <v>EUR1MSW9Y=#0037</v>
      </c>
      <c r="I62" s="62" t="str">
        <f>_xll.qlCompositeQuote(Currency&amp;"1M"&amp;A62&amp;B62&amp;"_Shifted",H62,BumpValue,"+",Permanent,Trigger,ObjectOverwrite)</f>
        <v>EUR1MSW9Y_Shifted#0033</v>
      </c>
      <c r="J62" s="128">
        <v>0</v>
      </c>
      <c r="K62" s="67" t="str">
        <f>_xll.qlSwapRateHelper2(,IF(Sensitivity,I62,H62),2,B62,Calendar,+D62,E62,F62,G62,J62,C62,Discounting,PillarDate,,Permanent,Trigger,ObjectOverwrite)</f>
        <v>obj_00360#0029</v>
      </c>
      <c r="L62" s="49" t="s">
        <v>34</v>
      </c>
      <c r="M62" s="162" t="str">
        <f t="shared" si="10"/>
        <v>SW</v>
      </c>
      <c r="N62" s="141" t="str">
        <f t="shared" si="11"/>
        <v>obj_00368#0029</v>
      </c>
      <c r="O62" s="141" t="str">
        <f>IFERROR(_xll.qlRateHelperQuoteName(N62,Trigger),"--")</f>
        <v>EUR1MSW13Y_Shifted</v>
      </c>
      <c r="P62" s="99">
        <f>IFERROR(_xll.qlRateHelperQuoteValue($N62,Trigger),"--")</f>
        <v>8.2176492900000002E-3</v>
      </c>
      <c r="Q62" s="141" t="b">
        <v>1</v>
      </c>
      <c r="R62" s="141">
        <v>40</v>
      </c>
      <c r="S62" s="141">
        <v>1</v>
      </c>
      <c r="T62" s="100">
        <f>IFERROR(_xll.qlRateHelperEarliestDate(N62,Trigger),"--")</f>
        <v>42758</v>
      </c>
      <c r="U62" s="100">
        <f>IFERROR(_xll.qlRateHelperPillarDate(N62,Trigger),"--")</f>
        <v>47506</v>
      </c>
      <c r="W62" s="162" t="str">
        <f t="shared" si="9"/>
        <v>SW</v>
      </c>
      <c r="X62" s="162" t="str">
        <v>obj_0039d</v>
      </c>
      <c r="Y62" s="162" t="str">
        <f>IFERROR(_xll.qlRateHelperQuoteName(X62,Trigger),"")</f>
        <v>EUR1MSW39Y_Shifted</v>
      </c>
      <c r="Z62" s="184">
        <f>IFERROR(_xll.qlRateHelperRate(X62,Trigger),"")</f>
        <v>1.3047800890000001E-2</v>
      </c>
      <c r="AA62" s="185">
        <f>IF(ISERROR(_xll.qlSwapRateHelperSpread($X62)),IF(ISERROR(_xll.qlFuturesRateHelperConvexityAdjustment($X62)),"",_xll.qlFuturesRateHelperConvexityAdjustment($X62)),_xll.qlSwapRateHelperSpread($X62))</f>
        <v>0</v>
      </c>
      <c r="AB62" s="163">
        <f>IFERROR(_xll.qlRateHelperEarliestDate(X62,Trigger),"")</f>
        <v>42758</v>
      </c>
      <c r="AC62" s="163">
        <f>IFERROR(_xll.qlRateHelperPillarDate(X62,Trigger),"")</f>
        <v>57003</v>
      </c>
      <c r="AD62" s="184">
        <v>1.3464689626597116E-2</v>
      </c>
    </row>
    <row r="63" spans="1:30" ht="11.25" customHeight="1" x14ac:dyDescent="0.2">
      <c r="A63" s="62" t="str">
        <f>Quote!L84</f>
        <v>SW</v>
      </c>
      <c r="B63" s="63" t="str">
        <f>Quote!M84</f>
        <v>10Y</v>
      </c>
      <c r="C63" s="64" t="s">
        <v>6</v>
      </c>
      <c r="D63" s="64" t="s">
        <v>8</v>
      </c>
      <c r="E63" s="64" t="s">
        <v>7</v>
      </c>
      <c r="F63" s="64" t="s">
        <v>132</v>
      </c>
      <c r="G63" s="64" t="str">
        <f t="shared" si="12"/>
        <v>Euribor1MMX#0037</v>
      </c>
      <c r="H63" s="62" t="str">
        <f>IF(ISBLANK(Quote!O84),"",Quote!O84)</f>
        <v>EUR1MSW10Y=#0037</v>
      </c>
      <c r="I63" s="62" t="str">
        <f>_xll.qlCompositeQuote(Currency&amp;"1M"&amp;A63&amp;B63&amp;"_Shifted",H63,BumpValue,"+",Permanent,Trigger,ObjectOverwrite)</f>
        <v>EUR1MSW10Y_Shifted#0033</v>
      </c>
      <c r="J63" s="128">
        <v>0</v>
      </c>
      <c r="K63" s="67" t="str">
        <f>_xll.qlSwapRateHelper2(,IF(Sensitivity,I63,H63),2,B63,Calendar,+D63,E63,F63,G63,J63,C63,Discounting,PillarDate,,Permanent,Trigger,ObjectOverwrite)</f>
        <v>obj_003d1#0029</v>
      </c>
      <c r="M63" s="162" t="str">
        <f t="shared" si="10"/>
        <v>SW</v>
      </c>
      <c r="N63" s="141" t="str">
        <f t="shared" si="11"/>
        <v>obj_003b4#0029</v>
      </c>
      <c r="O63" s="141" t="str">
        <f>IFERROR(_xll.qlRateHelperQuoteName(N63,Trigger),"--")</f>
        <v>EUR1MSW14Y_Shifted</v>
      </c>
      <c r="P63" s="99">
        <f>IFERROR(_xll.qlRateHelperQuoteValue($N63,Trigger),"--")</f>
        <v>8.940396980000001E-3</v>
      </c>
      <c r="Q63" s="141" t="b">
        <v>1</v>
      </c>
      <c r="R63" s="141">
        <v>40</v>
      </c>
      <c r="S63" s="141">
        <v>1</v>
      </c>
      <c r="T63" s="100">
        <f>IFERROR(_xll.qlRateHelperEarliestDate(N63,Trigger),"--")</f>
        <v>42758</v>
      </c>
      <c r="U63" s="100">
        <f>IFERROR(_xll.qlRateHelperPillarDate(N63,Trigger),"--")</f>
        <v>47871</v>
      </c>
      <c r="W63" s="162" t="str">
        <f t="shared" si="9"/>
        <v>SW</v>
      </c>
      <c r="X63" s="162" t="str">
        <v>obj_0032d</v>
      </c>
      <c r="Y63" s="162" t="str">
        <f>IFERROR(_xll.qlRateHelperQuoteName(X63,Trigger),"")</f>
        <v>EUR1MSW40Y_Shifted</v>
      </c>
      <c r="Z63" s="184">
        <f>IFERROR(_xll.qlRateHelperRate(X63,Trigger),"")</f>
        <v>1.3049999999999999E-2</v>
      </c>
      <c r="AA63" s="185">
        <f>IF(ISERROR(_xll.qlSwapRateHelperSpread($X63)),IF(ISERROR(_xll.qlFuturesRateHelperConvexityAdjustment($X63)),"",_xll.qlFuturesRateHelperConvexityAdjustment($X63)),_xll.qlSwapRateHelperSpread($X63))</f>
        <v>0</v>
      </c>
      <c r="AB63" s="163">
        <f>IFERROR(_xll.qlRateHelperEarliestDate(X63,Trigger),"")</f>
        <v>42758</v>
      </c>
      <c r="AC63" s="163">
        <f>IFERROR(_xll.qlRateHelperPillarDate(X63,Trigger),"")</f>
        <v>57368</v>
      </c>
      <c r="AD63" s="184">
        <v>1.3454145036275964E-2</v>
      </c>
    </row>
    <row r="64" spans="1:30" ht="11.25" customHeight="1" x14ac:dyDescent="0.2">
      <c r="A64" s="62" t="str">
        <f>Quote!L85</f>
        <v>SW</v>
      </c>
      <c r="B64" s="63" t="str">
        <f>Quote!M85</f>
        <v>11Y</v>
      </c>
      <c r="C64" s="64" t="s">
        <v>6</v>
      </c>
      <c r="D64" s="64" t="s">
        <v>8</v>
      </c>
      <c r="E64" s="64" t="s">
        <v>7</v>
      </c>
      <c r="F64" s="64" t="s">
        <v>132</v>
      </c>
      <c r="G64" s="64" t="str">
        <f t="shared" si="12"/>
        <v>Euribor1MMX#0037</v>
      </c>
      <c r="H64" s="62" t="str">
        <f>IF(ISBLANK(Quote!O85),"",Quote!O85)</f>
        <v>EUR1MSW11Y=#0037</v>
      </c>
      <c r="I64" s="62" t="str">
        <f>_xll.qlCompositeQuote(Currency&amp;"1M"&amp;A64&amp;B64&amp;"_Shifted",H64,BumpValue,"+",Permanent,Trigger,ObjectOverwrite)</f>
        <v>EUR1MSW11Y_Shifted#0035</v>
      </c>
      <c r="J64" s="128">
        <v>0</v>
      </c>
      <c r="K64" s="67" t="str">
        <f>_xll.qlSwapRateHelper2(,IF(Sensitivity,I64,H64),2,B64,Calendar,+D64,E64,F64,G64,J64,C64,Discounting,PillarDate,,Permanent,Trigger,ObjectOverwrite)</f>
        <v>obj_003bf#0029</v>
      </c>
      <c r="M64" s="162" t="str">
        <f t="shared" si="10"/>
        <v>SW</v>
      </c>
      <c r="N64" s="141" t="str">
        <f t="shared" si="11"/>
        <v>obj_003a2#0029</v>
      </c>
      <c r="O64" s="141" t="str">
        <f>IFERROR(_xll.qlRateHelperQuoteName(N64,Trigger),"--")</f>
        <v>EUR1MSW15Y_Shifted</v>
      </c>
      <c r="P64" s="99">
        <f>IFERROR(_xll.qlRateHelperQuoteValue($N64,Trigger),"--")</f>
        <v>9.5600000000000008E-3</v>
      </c>
      <c r="Q64" s="141" t="b">
        <v>1</v>
      </c>
      <c r="R64" s="141">
        <v>40</v>
      </c>
      <c r="S64" s="141">
        <v>1</v>
      </c>
      <c r="T64" s="100">
        <f>IFERROR(_xll.qlRateHelperEarliestDate(N64,Trigger),"--")</f>
        <v>42758</v>
      </c>
      <c r="U64" s="100">
        <f>IFERROR(_xll.qlRateHelperPillarDate(N64,Trigger),"--")</f>
        <v>48236</v>
      </c>
      <c r="W64" s="162" t="str">
        <f t="shared" si="9"/>
        <v>SW</v>
      </c>
      <c r="X64" s="162" t="str">
        <v>obj_0036b</v>
      </c>
      <c r="Y64" s="162" t="str">
        <f>IFERROR(_xll.qlRateHelperQuoteName(X64,Trigger),"")</f>
        <v>EUR1MSW50Y_Shifted</v>
      </c>
      <c r="Z64" s="184">
        <f>IFERROR(_xll.qlRateHelperRate(X64,Trigger),"")</f>
        <v>1.2790000000000001E-2</v>
      </c>
      <c r="AA64" s="185">
        <f>IF(ISERROR(_xll.qlSwapRateHelperSpread($X64)),IF(ISERROR(_xll.qlFuturesRateHelperConvexityAdjustment($X64)),"",_xll.qlFuturesRateHelperConvexityAdjustment($X64)),_xll.qlSwapRateHelperSpread($X64))</f>
        <v>0</v>
      </c>
      <c r="AB64" s="163">
        <f>IFERROR(_xll.qlRateHelperEarliestDate(X64,Trigger),"")</f>
        <v>42758</v>
      </c>
      <c r="AC64" s="163">
        <f>IFERROR(_xll.qlRateHelperPillarDate(X64,Trigger),"")</f>
        <v>61021</v>
      </c>
      <c r="AD64" s="184">
        <v>1.2999792804911283E-2</v>
      </c>
    </row>
    <row r="65" spans="1:30" ht="11.25" customHeight="1" x14ac:dyDescent="0.2">
      <c r="A65" s="62" t="str">
        <f>Quote!L86</f>
        <v>SW</v>
      </c>
      <c r="B65" s="63" t="str">
        <f>Quote!M86</f>
        <v>12Y</v>
      </c>
      <c r="C65" s="64" t="s">
        <v>6</v>
      </c>
      <c r="D65" s="64" t="s">
        <v>8</v>
      </c>
      <c r="E65" s="64" t="s">
        <v>7</v>
      </c>
      <c r="F65" s="64" t="s">
        <v>132</v>
      </c>
      <c r="G65" s="64" t="str">
        <f t="shared" si="12"/>
        <v>Euribor1MMX#0037</v>
      </c>
      <c r="H65" s="62" t="str">
        <f>IF(ISBLANK(Quote!O86),"",Quote!O86)</f>
        <v>EUR1MSW12Y=#0037</v>
      </c>
      <c r="I65" s="62" t="str">
        <f>_xll.qlCompositeQuote(Currency&amp;"1M"&amp;A65&amp;B65&amp;"_Shifted",H65,BumpValue,"+",Permanent,Trigger,ObjectOverwrite)</f>
        <v>EUR1MSW12Y_Shifted#0033</v>
      </c>
      <c r="J65" s="128">
        <v>0</v>
      </c>
      <c r="K65" s="67" t="str">
        <f>_xll.qlSwapRateHelper2(,IF(Sensitivity,I65,H65),2,B65,Calendar,+D65,E65,F65,G65,J65,C65,Discounting,PillarDate,,Permanent,Trigger,ObjectOverwrite)</f>
        <v>obj_0035b#0029</v>
      </c>
      <c r="M65" s="162" t="str">
        <f t="shared" si="10"/>
        <v>SW</v>
      </c>
      <c r="N65" s="141" t="str">
        <f t="shared" si="11"/>
        <v>obj_00370#0029</v>
      </c>
      <c r="O65" s="141" t="str">
        <f>IFERROR(_xll.qlRateHelperQuoteName(N65,Trigger),"--")</f>
        <v>EUR1MSW16Y_Shifted</v>
      </c>
      <c r="P65" s="99">
        <f>IFERROR(_xll.qlRateHelperQuoteValue($N65,Trigger),"--")</f>
        <v>1.009197586E-2</v>
      </c>
      <c r="Q65" s="141" t="b">
        <v>1</v>
      </c>
      <c r="R65" s="141">
        <v>40</v>
      </c>
      <c r="S65" s="141">
        <v>1</v>
      </c>
      <c r="T65" s="100">
        <f>IFERROR(_xll.qlRateHelperEarliestDate(N65,Trigger),"--")</f>
        <v>42758</v>
      </c>
      <c r="U65" s="100">
        <f>IFERROR(_xll.qlRateHelperPillarDate(N65,Trigger),"--")</f>
        <v>48603</v>
      </c>
      <c r="W65" s="162" t="str">
        <f t="shared" si="9"/>
        <v>SW</v>
      </c>
      <c r="X65" s="162" t="str">
        <v>obj_00352</v>
      </c>
      <c r="Y65" s="162" t="str">
        <f>IFERROR(_xll.qlRateHelperQuoteName(X65,Trigger),"")</f>
        <v>EUR1MSW60Y_Shifted</v>
      </c>
      <c r="Z65" s="184">
        <f>IFERROR(_xll.qlRateHelperRate(X65,Trigger),"")</f>
        <v>1.252E-2</v>
      </c>
      <c r="AA65" s="185">
        <f>IF(ISERROR(_xll.qlSwapRateHelperSpread($X65)),IF(ISERROR(_xll.qlFuturesRateHelperConvexityAdjustment($X65)),"",_xll.qlFuturesRateHelperConvexityAdjustment($X65)),_xll.qlSwapRateHelperSpread($X65))</f>
        <v>0</v>
      </c>
      <c r="AB65" s="163">
        <f>IFERROR(_xll.qlRateHelperEarliestDate(X65,Trigger),"")</f>
        <v>42758</v>
      </c>
      <c r="AC65" s="163">
        <f>IFERROR(_xll.qlRateHelperPillarDate(X65,Trigger),"")</f>
        <v>64675</v>
      </c>
      <c r="AD65" s="184">
        <v>1.2565127097230231E-2</v>
      </c>
    </row>
    <row r="66" spans="1:30" ht="11.25" customHeight="1" x14ac:dyDescent="0.2">
      <c r="A66" s="62" t="str">
        <f>Quote!L87</f>
        <v>SW</v>
      </c>
      <c r="B66" s="63" t="str">
        <f>Quote!M87</f>
        <v>13Y</v>
      </c>
      <c r="C66" s="64" t="s">
        <v>6</v>
      </c>
      <c r="D66" s="64" t="s">
        <v>8</v>
      </c>
      <c r="E66" s="64" t="s">
        <v>7</v>
      </c>
      <c r="F66" s="64" t="s">
        <v>132</v>
      </c>
      <c r="G66" s="64" t="str">
        <f t="shared" si="12"/>
        <v>Euribor1MMX#0037</v>
      </c>
      <c r="H66" s="62" t="str">
        <f>IF(ISBLANK(Quote!O87),"",Quote!O87)</f>
        <v>EUR1MSW13Y=#0037</v>
      </c>
      <c r="I66" s="62" t="str">
        <f>_xll.qlCompositeQuote(Currency&amp;"1M"&amp;A66&amp;B66&amp;"_Shifted",H66,BumpValue,"+",Permanent,Trigger,ObjectOverwrite)</f>
        <v>EUR1MSW13Y_Shifted#0035</v>
      </c>
      <c r="J66" s="128">
        <v>0</v>
      </c>
      <c r="K66" s="67" t="str">
        <f>_xll.qlSwapRateHelper2(,IF(Sensitivity,I66,H66),2,B66,Calendar,+D66,E66,F66,G66,J66,C66,Discounting,PillarDate,,Permanent,Trigger,ObjectOverwrite)</f>
        <v>obj_00368#0029</v>
      </c>
      <c r="M66" s="162" t="str">
        <f t="shared" si="10"/>
        <v>SW</v>
      </c>
      <c r="N66" s="141" t="str">
        <f t="shared" si="11"/>
        <v>obj_00333#0029</v>
      </c>
      <c r="O66" s="141" t="str">
        <f>IFERROR(_xll.qlRateHelperQuoteName(N66,Trigger),"--")</f>
        <v>EUR1MSW17Y_Shifted</v>
      </c>
      <c r="P66" s="99">
        <f>IFERROR(_xll.qlRateHelperQuoteValue($N66,Trigger),"--")</f>
        <v>1.0536943060000001E-2</v>
      </c>
      <c r="Q66" s="141" t="b">
        <v>1</v>
      </c>
      <c r="R66" s="141">
        <v>40</v>
      </c>
      <c r="S66" s="141">
        <v>1</v>
      </c>
      <c r="T66" s="100">
        <f>IFERROR(_xll.qlRateHelperEarliestDate(N66,Trigger),"--")</f>
        <v>42758</v>
      </c>
      <c r="U66" s="100">
        <f>IFERROR(_xll.qlRateHelperPillarDate(N66,Trigger),"--")</f>
        <v>48967</v>
      </c>
      <c r="W66" s="162" t="str">
        <f t="shared" si="9"/>
        <v/>
      </c>
      <c r="X66" s="162" t="e">
        <v>#N/A</v>
      </c>
      <c r="Y66" s="162" t="str">
        <f>IFERROR(_xll.qlRateHelperQuoteName(X66,Trigger),"")</f>
        <v/>
      </c>
      <c r="Z66" s="184" t="str">
        <f>IFERROR(_xll.qlRateHelperRate(X66,Trigger),"")</f>
        <v/>
      </c>
      <c r="AA66" s="185" t="str">
        <f>IF(ISERROR(_xll.qlSwapRateHelperSpread($X66)),IF(ISERROR(_xll.qlFuturesRateHelperConvexityAdjustment($X66)),"",_xll.qlFuturesRateHelperConvexityAdjustment($X66)),_xll.qlSwapRateHelperSpread($X66))</f>
        <v/>
      </c>
      <c r="AB66" s="163" t="str">
        <f>IFERROR(_xll.qlRateHelperEarliestDate(X66,Trigger),"")</f>
        <v/>
      </c>
      <c r="AC66" s="163" t="str">
        <f>IFERROR(_xll.qlRateHelperPillarDate(X66,Trigger),"")</f>
        <v/>
      </c>
      <c r="AD66" s="184" t="e">
        <v>#N/A</v>
      </c>
    </row>
    <row r="67" spans="1:30" ht="11.25" customHeight="1" x14ac:dyDescent="0.2">
      <c r="A67" s="62" t="str">
        <f>Quote!L88</f>
        <v>SW</v>
      </c>
      <c r="B67" s="63" t="str">
        <f>Quote!M88</f>
        <v>14Y</v>
      </c>
      <c r="C67" s="64" t="s">
        <v>6</v>
      </c>
      <c r="D67" s="64" t="s">
        <v>8</v>
      </c>
      <c r="E67" s="64" t="s">
        <v>7</v>
      </c>
      <c r="F67" s="64" t="s">
        <v>132</v>
      </c>
      <c r="G67" s="64" t="str">
        <f t="shared" si="12"/>
        <v>Euribor1MMX#0037</v>
      </c>
      <c r="H67" s="62" t="str">
        <f>IF(ISBLANK(Quote!O88),"",Quote!O88)</f>
        <v>EUR1MSW14Y=#0037</v>
      </c>
      <c r="I67" s="62" t="str">
        <f>_xll.qlCompositeQuote(Currency&amp;"1M"&amp;A67&amp;B67&amp;"_Shifted",H67,BumpValue,"+",Permanent,Trigger,ObjectOverwrite)</f>
        <v>EUR1MSW14Y_Shifted#0035</v>
      </c>
      <c r="J67" s="128">
        <v>0</v>
      </c>
      <c r="K67" s="67" t="str">
        <f>_xll.qlSwapRateHelper2(,IF(Sensitivity,I67,H67),2,B67,Calendar,+D67,E67,F67,G67,J67,C67,Discounting,PillarDate,,Permanent,Trigger,ObjectOverwrite)</f>
        <v>obj_003b4#0029</v>
      </c>
      <c r="M67" s="162" t="str">
        <f t="shared" si="10"/>
        <v>SW</v>
      </c>
      <c r="N67" s="141" t="str">
        <f t="shared" si="11"/>
        <v>obj_00345#0029</v>
      </c>
      <c r="O67" s="141" t="str">
        <f>IFERROR(_xll.qlRateHelperQuoteName(N67,Trigger),"--")</f>
        <v>EUR1MSW18Y_Shifted</v>
      </c>
      <c r="P67" s="99">
        <f>IFERROR(_xll.qlRateHelperQuoteValue($N67,Trigger),"--")</f>
        <v>1.0912114399999999E-2</v>
      </c>
      <c r="Q67" s="141" t="b">
        <v>1</v>
      </c>
      <c r="R67" s="141">
        <v>40</v>
      </c>
      <c r="S67" s="141">
        <v>1</v>
      </c>
      <c r="T67" s="100">
        <f>IFERROR(_xll.qlRateHelperEarliestDate(N67,Trigger),"--")</f>
        <v>42758</v>
      </c>
      <c r="U67" s="100">
        <f>IFERROR(_xll.qlRateHelperPillarDate(N67,Trigger),"--")</f>
        <v>49332</v>
      </c>
      <c r="W67" s="162" t="str">
        <f t="shared" ref="W67:W91" si="13">IFERROR(INDEX($M$3:$M$91,MATCH(Y67,$O$3:$O$91,0),1),"")</f>
        <v/>
      </c>
      <c r="X67" s="162" t="e">
        <v>#N/A</v>
      </c>
      <c r="Y67" s="162" t="str">
        <f>IFERROR(_xll.qlRateHelperQuoteName(X67,Trigger),"")</f>
        <v/>
      </c>
      <c r="Z67" s="184" t="str">
        <f>IFERROR(_xll.qlRateHelperRate(X67,Trigger),"")</f>
        <v/>
      </c>
      <c r="AA67" s="185" t="str">
        <f>IF(ISERROR(_xll.qlSwapRateHelperSpread($X67)),IF(ISERROR(_xll.qlFuturesRateHelperConvexityAdjustment($X67)),"",_xll.qlFuturesRateHelperConvexityAdjustment($X67)),_xll.qlSwapRateHelperSpread($X67))</f>
        <v/>
      </c>
      <c r="AB67" s="163" t="str">
        <f>IFERROR(_xll.qlRateHelperEarliestDate(X67,Trigger),"")</f>
        <v/>
      </c>
      <c r="AC67" s="163" t="str">
        <f>IFERROR(_xll.qlRateHelperPillarDate(X67,Trigger),"")</f>
        <v/>
      </c>
      <c r="AD67" s="184" t="e">
        <v>#N/A</v>
      </c>
    </row>
    <row r="68" spans="1:30" ht="11.25" customHeight="1" x14ac:dyDescent="0.2">
      <c r="A68" s="62" t="str">
        <f>Quote!L89</f>
        <v>SW</v>
      </c>
      <c r="B68" s="63" t="str">
        <f>Quote!M89</f>
        <v>15Y</v>
      </c>
      <c r="C68" s="64" t="s">
        <v>6</v>
      </c>
      <c r="D68" s="64" t="s">
        <v>8</v>
      </c>
      <c r="E68" s="64" t="s">
        <v>7</v>
      </c>
      <c r="F68" s="64" t="s">
        <v>132</v>
      </c>
      <c r="G68" s="64" t="str">
        <f t="shared" si="12"/>
        <v>Euribor1MMX#0037</v>
      </c>
      <c r="H68" s="62" t="str">
        <f>IF(ISBLANK(Quote!O89),"",Quote!O89)</f>
        <v>EUR1MSW15Y=#0037</v>
      </c>
      <c r="I68" s="62" t="str">
        <f>_xll.qlCompositeQuote(Currency&amp;"1M"&amp;A68&amp;B68&amp;"_Shifted",H68,BumpValue,"+",Permanent,Trigger,ObjectOverwrite)</f>
        <v>EUR1MSW15Y_Shifted#0035</v>
      </c>
      <c r="J68" s="128">
        <v>0</v>
      </c>
      <c r="K68" s="67" t="str">
        <f>_xll.qlSwapRateHelper2(,IF(Sensitivity,I68,H68),2,B68,Calendar,+D68,E68,F68,G68,J68,C68,Discounting,PillarDate,,Permanent,Trigger,ObjectOverwrite)</f>
        <v>obj_003a2#0029</v>
      </c>
      <c r="M68" s="162" t="str">
        <f t="shared" si="10"/>
        <v>SW</v>
      </c>
      <c r="N68" s="141" t="str">
        <f t="shared" si="11"/>
        <v>obj_003c7#0029</v>
      </c>
      <c r="O68" s="141" t="str">
        <f>IFERROR(_xll.qlRateHelperQuoteName(N68,Trigger),"--")</f>
        <v>EUR1MSW19Y_Shifted</v>
      </c>
      <c r="P68" s="99">
        <f>IFERROR(_xll.qlRateHelperQuoteValue($N68,Trigger),"--")</f>
        <v>1.1225966380000001E-2</v>
      </c>
      <c r="Q68" s="141" t="b">
        <v>1</v>
      </c>
      <c r="R68" s="141">
        <v>40</v>
      </c>
      <c r="S68" s="141">
        <v>1</v>
      </c>
      <c r="T68" s="100">
        <f>IFERROR(_xll.qlRateHelperEarliestDate(N68,Trigger),"--")</f>
        <v>42758</v>
      </c>
      <c r="U68" s="100">
        <f>IFERROR(_xll.qlRateHelperPillarDate(N68,Trigger),"--")</f>
        <v>49697</v>
      </c>
      <c r="W68" s="162" t="str">
        <f t="shared" si="13"/>
        <v/>
      </c>
      <c r="X68" s="162" t="e">
        <v>#N/A</v>
      </c>
      <c r="Y68" s="162" t="str">
        <f>IFERROR(_xll.qlRateHelperQuoteName(X68,Trigger),"")</f>
        <v/>
      </c>
      <c r="Z68" s="184" t="str">
        <f>IFERROR(_xll.qlRateHelperRate(X68,Trigger),"")</f>
        <v/>
      </c>
      <c r="AA68" s="185" t="str">
        <f>IF(ISERROR(_xll.qlSwapRateHelperSpread($X68)),IF(ISERROR(_xll.qlFuturesRateHelperConvexityAdjustment($X68)),"",_xll.qlFuturesRateHelperConvexityAdjustment($X68)),_xll.qlSwapRateHelperSpread($X68))</f>
        <v/>
      </c>
      <c r="AB68" s="163" t="str">
        <f>IFERROR(_xll.qlRateHelperEarliestDate(X68,Trigger),"")</f>
        <v/>
      </c>
      <c r="AC68" s="163" t="str">
        <f>IFERROR(_xll.qlRateHelperPillarDate(X68,Trigger),"")</f>
        <v/>
      </c>
      <c r="AD68" s="184" t="e">
        <v>#N/A</v>
      </c>
    </row>
    <row r="69" spans="1:30" ht="11.25" customHeight="1" x14ac:dyDescent="0.2">
      <c r="A69" s="62" t="str">
        <f>Quote!L90</f>
        <v>SW</v>
      </c>
      <c r="B69" s="63" t="str">
        <f>Quote!M90</f>
        <v>16Y</v>
      </c>
      <c r="C69" s="64" t="s">
        <v>6</v>
      </c>
      <c r="D69" s="64" t="s">
        <v>8</v>
      </c>
      <c r="E69" s="64" t="s">
        <v>7</v>
      </c>
      <c r="F69" s="64" t="s">
        <v>132</v>
      </c>
      <c r="G69" s="64" t="str">
        <f t="shared" si="12"/>
        <v>Euribor1MMX#0037</v>
      </c>
      <c r="H69" s="62" t="str">
        <f>IF(ISBLANK(Quote!O90),"",Quote!O90)</f>
        <v>EUR1MSW16Y=#0037</v>
      </c>
      <c r="I69" s="62" t="str">
        <f>_xll.qlCompositeQuote(Currency&amp;"1M"&amp;A69&amp;B69&amp;"_Shifted",H69,BumpValue,"+",Permanent,Trigger,ObjectOverwrite)</f>
        <v>EUR1MSW16Y_Shifted#0035</v>
      </c>
      <c r="J69" s="128">
        <v>0</v>
      </c>
      <c r="K69" s="67" t="str">
        <f>_xll.qlSwapRateHelper2(,IF(Sensitivity,I69,H69),2,B69,Calendar,+D69,E69,F69,G69,J69,C69,Discounting,PillarDate,,Permanent,Trigger,ObjectOverwrite)</f>
        <v>obj_00370#0029</v>
      </c>
      <c r="M69" s="162" t="str">
        <f t="shared" si="10"/>
        <v>SW</v>
      </c>
      <c r="N69" s="141" t="str">
        <f t="shared" si="11"/>
        <v>obj_00389#0029</v>
      </c>
      <c r="O69" s="141" t="str">
        <f>IFERROR(_xll.qlRateHelperQuoteName(N69,Trigger),"--")</f>
        <v>EUR1MSW20Y_Shifted</v>
      </c>
      <c r="P69" s="99">
        <f>IFERROR(_xll.qlRateHelperQuoteValue($N69,Trigger),"--")</f>
        <v>1.149E-2</v>
      </c>
      <c r="Q69" s="141" t="b">
        <v>1</v>
      </c>
      <c r="R69" s="141">
        <v>40</v>
      </c>
      <c r="S69" s="141">
        <v>1</v>
      </c>
      <c r="T69" s="100">
        <f>IFERROR(_xll.qlRateHelperEarliestDate(N69,Trigger),"--")</f>
        <v>42758</v>
      </c>
      <c r="U69" s="100">
        <f>IFERROR(_xll.qlRateHelperPillarDate(N69,Trigger),"--")</f>
        <v>50063</v>
      </c>
      <c r="W69" s="162" t="str">
        <f t="shared" si="13"/>
        <v/>
      </c>
      <c r="X69" s="162" t="e">
        <v>#N/A</v>
      </c>
      <c r="Y69" s="162" t="str">
        <f>IFERROR(_xll.qlRateHelperQuoteName(X69,Trigger),"")</f>
        <v/>
      </c>
      <c r="Z69" s="184" t="str">
        <f>IFERROR(_xll.qlRateHelperRate(X69,Trigger),"")</f>
        <v/>
      </c>
      <c r="AA69" s="185" t="str">
        <f>IF(ISERROR(_xll.qlSwapRateHelperSpread($X69)),IF(ISERROR(_xll.qlFuturesRateHelperConvexityAdjustment($X69)),"",_xll.qlFuturesRateHelperConvexityAdjustment($X69)),_xll.qlSwapRateHelperSpread($X69))</f>
        <v/>
      </c>
      <c r="AB69" s="163" t="str">
        <f>IFERROR(_xll.qlRateHelperEarliestDate(X69,Trigger),"")</f>
        <v/>
      </c>
      <c r="AC69" s="163" t="str">
        <f>IFERROR(_xll.qlRateHelperPillarDate(X69,Trigger),"")</f>
        <v/>
      </c>
      <c r="AD69" s="184" t="e">
        <v>#N/A</v>
      </c>
    </row>
    <row r="70" spans="1:30" ht="11.25" customHeight="1" x14ac:dyDescent="0.2">
      <c r="A70" s="62" t="str">
        <f>Quote!L91</f>
        <v>SW</v>
      </c>
      <c r="B70" s="63" t="str">
        <f>Quote!M91</f>
        <v>17Y</v>
      </c>
      <c r="C70" s="64" t="s">
        <v>6</v>
      </c>
      <c r="D70" s="64" t="s">
        <v>8</v>
      </c>
      <c r="E70" s="64" t="s">
        <v>7</v>
      </c>
      <c r="F70" s="64" t="s">
        <v>132</v>
      </c>
      <c r="G70" s="64" t="str">
        <f t="shared" si="12"/>
        <v>Euribor1MMX#0037</v>
      </c>
      <c r="H70" s="62" t="str">
        <f>IF(ISBLANK(Quote!O91),"",Quote!O91)</f>
        <v>EUR1MSW17Y=#0037</v>
      </c>
      <c r="I70" s="62" t="str">
        <f>_xll.qlCompositeQuote(Currency&amp;"1M"&amp;A70&amp;B70&amp;"_Shifted",H70,BumpValue,"+",Permanent,Trigger,ObjectOverwrite)</f>
        <v>EUR1MSW17Y_Shifted#0036</v>
      </c>
      <c r="J70" s="128">
        <v>0</v>
      </c>
      <c r="K70" s="67" t="str">
        <f>_xll.qlSwapRateHelper2(,IF(Sensitivity,I70,H70),2,B70,Calendar,+D70,E70,F70,G70,J70,C70,Discounting,PillarDate,,Permanent,Trigger,ObjectOverwrite)</f>
        <v>obj_00333#0029</v>
      </c>
      <c r="M70" s="162" t="str">
        <f t="shared" si="10"/>
        <v>SW</v>
      </c>
      <c r="N70" s="141" t="str">
        <f t="shared" si="11"/>
        <v>obj_00395#0029</v>
      </c>
      <c r="O70" s="141" t="str">
        <f>IFERROR(_xll.qlRateHelperQuoteName(N70,Trigger),"--")</f>
        <v>EUR1MSW21Y_Shifted</v>
      </c>
      <c r="P70" s="99">
        <f>IFERROR(_xll.qlRateHelperQuoteValue($N70,Trigger),"--")</f>
        <v>1.1709966810000002E-2</v>
      </c>
      <c r="Q70" s="141" t="b">
        <v>1</v>
      </c>
      <c r="R70" s="141">
        <v>40</v>
      </c>
      <c r="S70" s="141">
        <v>1</v>
      </c>
      <c r="T70" s="100">
        <f>IFERROR(_xll.qlRateHelperEarliestDate(N70,Trigger),"--")</f>
        <v>42758</v>
      </c>
      <c r="U70" s="100">
        <f>IFERROR(_xll.qlRateHelperPillarDate(N70,Trigger),"--")</f>
        <v>50430</v>
      </c>
      <c r="W70" s="162" t="str">
        <f t="shared" si="13"/>
        <v/>
      </c>
      <c r="X70" s="162" t="e">
        <v>#N/A</v>
      </c>
      <c r="Y70" s="162" t="str">
        <f>IFERROR(_xll.qlRateHelperQuoteName(X70,Trigger),"")</f>
        <v/>
      </c>
      <c r="Z70" s="184" t="str">
        <f>IFERROR(_xll.qlRateHelperRate(X70,Trigger),"")</f>
        <v/>
      </c>
      <c r="AA70" s="185" t="str">
        <f>IF(ISERROR(_xll.qlSwapRateHelperSpread($X70)),IF(ISERROR(_xll.qlFuturesRateHelperConvexityAdjustment($X70)),"",_xll.qlFuturesRateHelperConvexityAdjustment($X70)),_xll.qlSwapRateHelperSpread($X70))</f>
        <v/>
      </c>
      <c r="AB70" s="163" t="str">
        <f>IFERROR(_xll.qlRateHelperEarliestDate(X70,Trigger),"")</f>
        <v/>
      </c>
      <c r="AC70" s="163" t="str">
        <f>IFERROR(_xll.qlRateHelperPillarDate(X70,Trigger),"")</f>
        <v/>
      </c>
      <c r="AD70" s="184" t="e">
        <v>#N/A</v>
      </c>
    </row>
    <row r="71" spans="1:30" ht="11.25" customHeight="1" x14ac:dyDescent="0.2">
      <c r="A71" s="62" t="str">
        <f>Quote!L92</f>
        <v>SW</v>
      </c>
      <c r="B71" s="63" t="str">
        <f>Quote!M92</f>
        <v>18Y</v>
      </c>
      <c r="C71" s="64" t="s">
        <v>6</v>
      </c>
      <c r="D71" s="64" t="s">
        <v>8</v>
      </c>
      <c r="E71" s="64" t="s">
        <v>7</v>
      </c>
      <c r="F71" s="64" t="s">
        <v>132</v>
      </c>
      <c r="G71" s="64" t="str">
        <f t="shared" si="12"/>
        <v>Euribor1MMX#0037</v>
      </c>
      <c r="H71" s="62" t="str">
        <f>IF(ISBLANK(Quote!O92),"",Quote!O92)</f>
        <v>EUR1MSW18Y=#0037</v>
      </c>
      <c r="I71" s="62" t="str">
        <f>_xll.qlCompositeQuote(Currency&amp;"1M"&amp;A71&amp;B71&amp;"_Shifted",H71,BumpValue,"+",Permanent,Trigger,ObjectOverwrite)</f>
        <v>EUR1MSW18Y_Shifted#0033</v>
      </c>
      <c r="J71" s="128">
        <v>0</v>
      </c>
      <c r="K71" s="67" t="str">
        <f>_xll.qlSwapRateHelper2(,IF(Sensitivity,I71,H71),2,B71,Calendar,+D71,E71,F71,G71,J71,C71,Discounting,PillarDate,,Permanent,Trigger,ObjectOverwrite)</f>
        <v>obj_00345#0029</v>
      </c>
      <c r="M71" s="162" t="str">
        <f t="shared" si="10"/>
        <v>SW</v>
      </c>
      <c r="N71" s="141" t="str">
        <f t="shared" si="11"/>
        <v>obj_0038c#0029</v>
      </c>
      <c r="O71" s="141" t="str">
        <f>IFERROR(_xll.qlRateHelperQuoteName(N71,Trigger),"--")</f>
        <v>EUR1MSW22Y_Shifted</v>
      </c>
      <c r="P71" s="99">
        <f>IFERROR(_xll.qlRateHelperQuoteValue($N71,Trigger),"--")</f>
        <v>1.189226589E-2</v>
      </c>
      <c r="Q71" s="141" t="b">
        <v>1</v>
      </c>
      <c r="R71" s="141">
        <v>40</v>
      </c>
      <c r="S71" s="141">
        <v>1</v>
      </c>
      <c r="T71" s="100">
        <f>IFERROR(_xll.qlRateHelperEarliestDate(N71,Trigger),"--")</f>
        <v>42758</v>
      </c>
      <c r="U71" s="100">
        <f>IFERROR(_xll.qlRateHelperPillarDate(N71,Trigger),"--")</f>
        <v>50794</v>
      </c>
      <c r="W71" s="162" t="str">
        <f t="shared" si="13"/>
        <v/>
      </c>
      <c r="X71" s="162" t="e">
        <v>#N/A</v>
      </c>
      <c r="Y71" s="162" t="str">
        <f>IFERROR(_xll.qlRateHelperQuoteName(X71,Trigger),"")</f>
        <v/>
      </c>
      <c r="Z71" s="184" t="str">
        <f>IFERROR(_xll.qlRateHelperRate(X71,Trigger),"")</f>
        <v/>
      </c>
      <c r="AA71" s="185" t="str">
        <f>IF(ISERROR(_xll.qlSwapRateHelperSpread($X71)),IF(ISERROR(_xll.qlFuturesRateHelperConvexityAdjustment($X71)),"",_xll.qlFuturesRateHelperConvexityAdjustment($X71)),_xll.qlSwapRateHelperSpread($X71))</f>
        <v/>
      </c>
      <c r="AB71" s="163" t="str">
        <f>IFERROR(_xll.qlRateHelperEarliestDate(X71,Trigger),"")</f>
        <v/>
      </c>
      <c r="AC71" s="163" t="str">
        <f>IFERROR(_xll.qlRateHelperPillarDate(X71,Trigger),"")</f>
        <v/>
      </c>
      <c r="AD71" s="184" t="e">
        <v>#N/A</v>
      </c>
    </row>
    <row r="72" spans="1:30" ht="11.25" customHeight="1" x14ac:dyDescent="0.2">
      <c r="A72" s="62" t="str">
        <f>Quote!L93</f>
        <v>SW</v>
      </c>
      <c r="B72" s="63" t="str">
        <f>Quote!M93</f>
        <v>19Y</v>
      </c>
      <c r="C72" s="64" t="s">
        <v>6</v>
      </c>
      <c r="D72" s="64" t="s">
        <v>8</v>
      </c>
      <c r="E72" s="64" t="s">
        <v>7</v>
      </c>
      <c r="F72" s="64" t="s">
        <v>132</v>
      </c>
      <c r="G72" s="64" t="str">
        <f t="shared" si="12"/>
        <v>Euribor1MMX#0037</v>
      </c>
      <c r="H72" s="62" t="str">
        <f>IF(ISBLANK(Quote!O93),"",Quote!O93)</f>
        <v>EUR1MSW19Y=#0037</v>
      </c>
      <c r="I72" s="62" t="str">
        <f>_xll.qlCompositeQuote(Currency&amp;"1M"&amp;A72&amp;B72&amp;"_Shifted",H72,BumpValue,"+",Permanent,Trigger,ObjectOverwrite)</f>
        <v>EUR1MSW19Y_Shifted#0033</v>
      </c>
      <c r="J72" s="128">
        <v>0</v>
      </c>
      <c r="K72" s="67" t="str">
        <f>_xll.qlSwapRateHelper2(,IF(Sensitivity,I72,H72),2,B72,Calendar,+D72,E72,F72,G72,J72,C72,Discounting,PillarDate,,Permanent,Trigger,ObjectOverwrite)</f>
        <v>obj_003c7#0029</v>
      </c>
      <c r="M72" s="162" t="str">
        <f t="shared" si="10"/>
        <v>SW</v>
      </c>
      <c r="N72" s="141" t="str">
        <f t="shared" si="11"/>
        <v>obj_003d6#0029</v>
      </c>
      <c r="O72" s="141" t="str">
        <f>IFERROR(_xll.qlRateHelperQuoteName(N72,Trigger),"--")</f>
        <v>EUR1MSW23Y_Shifted</v>
      </c>
      <c r="P72" s="99">
        <f>IFERROR(_xll.qlRateHelperQuoteValue($N72,Trigger),"--")</f>
        <v>1.2045235540000001E-2</v>
      </c>
      <c r="Q72" s="141" t="b">
        <v>1</v>
      </c>
      <c r="R72" s="141">
        <v>40</v>
      </c>
      <c r="S72" s="141">
        <v>1</v>
      </c>
      <c r="T72" s="100">
        <f>IFERROR(_xll.qlRateHelperEarliestDate(N72,Trigger),"--")</f>
        <v>42758</v>
      </c>
      <c r="U72" s="100">
        <f>IFERROR(_xll.qlRateHelperPillarDate(N72,Trigger),"--")</f>
        <v>51158</v>
      </c>
      <c r="W72" s="162" t="str">
        <f t="shared" si="13"/>
        <v/>
      </c>
      <c r="X72" s="162" t="e">
        <v>#N/A</v>
      </c>
      <c r="Y72" s="162" t="str">
        <f>IFERROR(_xll.qlRateHelperQuoteName(X72,Trigger),"")</f>
        <v/>
      </c>
      <c r="Z72" s="184" t="str">
        <f>IFERROR(_xll.qlRateHelperRate(X72,Trigger),"")</f>
        <v/>
      </c>
      <c r="AA72" s="185" t="str">
        <f>IF(ISERROR(_xll.qlSwapRateHelperSpread($X72)),IF(ISERROR(_xll.qlFuturesRateHelperConvexityAdjustment($X72)),"",_xll.qlFuturesRateHelperConvexityAdjustment($X72)),_xll.qlSwapRateHelperSpread($X72))</f>
        <v/>
      </c>
      <c r="AB72" s="163" t="str">
        <f>IFERROR(_xll.qlRateHelperEarliestDate(X72,Trigger),"")</f>
        <v/>
      </c>
      <c r="AC72" s="163" t="str">
        <f>IFERROR(_xll.qlRateHelperPillarDate(X72,Trigger),"")</f>
        <v/>
      </c>
      <c r="AD72" s="184" t="e">
        <v>#N/A</v>
      </c>
    </row>
    <row r="73" spans="1:30" ht="11.25" customHeight="1" x14ac:dyDescent="0.2">
      <c r="A73" s="62" t="str">
        <f>Quote!L94</f>
        <v>SW</v>
      </c>
      <c r="B73" s="63" t="str">
        <f>Quote!M94</f>
        <v>20Y</v>
      </c>
      <c r="C73" s="64" t="s">
        <v>6</v>
      </c>
      <c r="D73" s="64" t="s">
        <v>8</v>
      </c>
      <c r="E73" s="64" t="s">
        <v>7</v>
      </c>
      <c r="F73" s="64" t="s">
        <v>132</v>
      </c>
      <c r="G73" s="64" t="str">
        <f t="shared" si="12"/>
        <v>Euribor1MMX#0037</v>
      </c>
      <c r="H73" s="62" t="str">
        <f>IF(ISBLANK(Quote!O94),"",Quote!O94)</f>
        <v>EUR1MSW20Y=#0037</v>
      </c>
      <c r="I73" s="62" t="str">
        <f>_xll.qlCompositeQuote(Currency&amp;"1M"&amp;A73&amp;B73&amp;"_Shifted",H73,BumpValue,"+",Permanent,Trigger,ObjectOverwrite)</f>
        <v>EUR1MSW20Y_Shifted#0035</v>
      </c>
      <c r="J73" s="128">
        <v>0</v>
      </c>
      <c r="K73" s="67" t="str">
        <f>_xll.qlSwapRateHelper2(,IF(Sensitivity,I73,H73),2,B73,Calendar,+D73,E73,F73,G73,J73,C73,Discounting,PillarDate,,Permanent,Trigger,ObjectOverwrite)</f>
        <v>obj_00389#0029</v>
      </c>
      <c r="M73" s="162" t="str">
        <f t="shared" si="10"/>
        <v>SW</v>
      </c>
      <c r="N73" s="141" t="str">
        <f t="shared" si="11"/>
        <v>obj_003d0#0029</v>
      </c>
      <c r="O73" s="141" t="str">
        <f>IFERROR(_xll.qlRateHelperQuoteName(N73,Trigger),"--")</f>
        <v>EUR1MSW24Y_Shifted</v>
      </c>
      <c r="P73" s="99">
        <f>IFERROR(_xll.qlRateHelperQuoteValue($N73,Trigger),"--")</f>
        <v>1.2176924960000002E-2</v>
      </c>
      <c r="Q73" s="141" t="b">
        <v>1</v>
      </c>
      <c r="R73" s="141">
        <v>40</v>
      </c>
      <c r="S73" s="141">
        <v>1</v>
      </c>
      <c r="T73" s="100">
        <f>IFERROR(_xll.qlRateHelperEarliestDate(N73,Trigger),"--")</f>
        <v>42758</v>
      </c>
      <c r="U73" s="100">
        <f>IFERROR(_xll.qlRateHelperPillarDate(N73,Trigger),"--")</f>
        <v>51524</v>
      </c>
      <c r="W73" s="162" t="str">
        <f t="shared" si="13"/>
        <v/>
      </c>
      <c r="X73" s="162" t="e">
        <v>#N/A</v>
      </c>
      <c r="Y73" s="162" t="str">
        <f>IFERROR(_xll.qlRateHelperQuoteName(X73,Trigger),"")</f>
        <v/>
      </c>
      <c r="Z73" s="184" t="str">
        <f>IFERROR(_xll.qlRateHelperRate(X73,Trigger),"")</f>
        <v/>
      </c>
      <c r="AA73" s="185" t="str">
        <f>IF(ISERROR(_xll.qlSwapRateHelperSpread($X73)),IF(ISERROR(_xll.qlFuturesRateHelperConvexityAdjustment($X73)),"",_xll.qlFuturesRateHelperConvexityAdjustment($X73)),_xll.qlSwapRateHelperSpread($X73))</f>
        <v/>
      </c>
      <c r="AB73" s="163" t="str">
        <f>IFERROR(_xll.qlRateHelperEarliestDate(X73,Trigger),"")</f>
        <v/>
      </c>
      <c r="AC73" s="163" t="str">
        <f>IFERROR(_xll.qlRateHelperPillarDate(X73,Trigger),"")</f>
        <v/>
      </c>
      <c r="AD73" s="184" t="e">
        <v>#N/A</v>
      </c>
    </row>
    <row r="74" spans="1:30" ht="11.25" customHeight="1" x14ac:dyDescent="0.2">
      <c r="A74" s="62" t="str">
        <f>Quote!L95</f>
        <v>SW</v>
      </c>
      <c r="B74" s="63" t="str">
        <f>Quote!M95</f>
        <v>21Y</v>
      </c>
      <c r="C74" s="64" t="s">
        <v>6</v>
      </c>
      <c r="D74" s="64" t="s">
        <v>8</v>
      </c>
      <c r="E74" s="64" t="s">
        <v>7</v>
      </c>
      <c r="F74" s="64" t="s">
        <v>132</v>
      </c>
      <c r="G74" s="64" t="str">
        <f t="shared" si="12"/>
        <v>Euribor1MMX#0037</v>
      </c>
      <c r="H74" s="62" t="str">
        <f>IF(ISBLANK(Quote!O95),"",Quote!O95)</f>
        <v>EUR1MSW21Y=#0037</v>
      </c>
      <c r="I74" s="62" t="str">
        <f>_xll.qlCompositeQuote(Currency&amp;"1M"&amp;A74&amp;B74&amp;"_Shifted",H74,BumpValue,"+",Permanent,Trigger,ObjectOverwrite)</f>
        <v>EUR1MSW21Y_Shifted#0032</v>
      </c>
      <c r="J74" s="128">
        <v>0</v>
      </c>
      <c r="K74" s="67" t="str">
        <f>_xll.qlSwapRateHelper2(,IF(Sensitivity,I74,H74),2,B74,Calendar,+D74,E74,F74,G74,J74,C74,Discounting,PillarDate,,Permanent,Trigger,ObjectOverwrite)</f>
        <v>obj_00395#0029</v>
      </c>
      <c r="M74" s="162" t="str">
        <f t="shared" si="10"/>
        <v>SW</v>
      </c>
      <c r="N74" s="141" t="str">
        <f t="shared" si="11"/>
        <v>obj_003b7#0029</v>
      </c>
      <c r="O74" s="141" t="str">
        <f>IFERROR(_xll.qlRateHelperQuoteName(N74,Trigger),"--")</f>
        <v>EUR1MSW25Y_Shifted</v>
      </c>
      <c r="P74" s="99">
        <f>IFERROR(_xll.qlRateHelperQuoteValue($N74,Trigger),"--")</f>
        <v>1.2290000000000001E-2</v>
      </c>
      <c r="Q74" s="141" t="b">
        <v>1</v>
      </c>
      <c r="R74" s="141">
        <v>40</v>
      </c>
      <c r="S74" s="141">
        <v>1</v>
      </c>
      <c r="T74" s="100">
        <f>IFERROR(_xll.qlRateHelperEarliestDate(N74,Trigger),"--")</f>
        <v>42758</v>
      </c>
      <c r="U74" s="100">
        <f>IFERROR(_xll.qlRateHelperPillarDate(N74,Trigger),"--")</f>
        <v>51889</v>
      </c>
      <c r="W74" s="162" t="str">
        <f t="shared" si="13"/>
        <v/>
      </c>
      <c r="X74" s="162" t="e">
        <v>#N/A</v>
      </c>
      <c r="Y74" s="162" t="str">
        <f>IFERROR(_xll.qlRateHelperQuoteName(X74,Trigger),"")</f>
        <v/>
      </c>
      <c r="Z74" s="184" t="str">
        <f>IFERROR(_xll.qlRateHelperRate(X74,Trigger),"")</f>
        <v/>
      </c>
      <c r="AA74" s="185" t="str">
        <f>IF(ISERROR(_xll.qlSwapRateHelperSpread($X74)),IF(ISERROR(_xll.qlFuturesRateHelperConvexityAdjustment($X74)),"",_xll.qlFuturesRateHelperConvexityAdjustment($X74)),_xll.qlSwapRateHelperSpread($X74))</f>
        <v/>
      </c>
      <c r="AB74" s="163" t="str">
        <f>IFERROR(_xll.qlRateHelperEarliestDate(X74,Trigger),"")</f>
        <v/>
      </c>
      <c r="AC74" s="163" t="str">
        <f>IFERROR(_xll.qlRateHelperPillarDate(X74,Trigger),"")</f>
        <v/>
      </c>
      <c r="AD74" s="184" t="e">
        <v>#N/A</v>
      </c>
    </row>
    <row r="75" spans="1:30" ht="11.25" customHeight="1" x14ac:dyDescent="0.2">
      <c r="A75" s="62" t="str">
        <f>Quote!L96</f>
        <v>SW</v>
      </c>
      <c r="B75" s="63" t="str">
        <f>Quote!M96</f>
        <v>22Y</v>
      </c>
      <c r="C75" s="64" t="s">
        <v>6</v>
      </c>
      <c r="D75" s="64" t="s">
        <v>8</v>
      </c>
      <c r="E75" s="64" t="s">
        <v>7</v>
      </c>
      <c r="F75" s="64" t="s">
        <v>132</v>
      </c>
      <c r="G75" s="64" t="str">
        <f t="shared" si="12"/>
        <v>Euribor1MMX#0037</v>
      </c>
      <c r="H75" s="62" t="str">
        <f>IF(ISBLANK(Quote!O96),"",Quote!O96)</f>
        <v>EUR1MSW22Y=#0037</v>
      </c>
      <c r="I75" s="62" t="str">
        <f>_xll.qlCompositeQuote(Currency&amp;"1M"&amp;A75&amp;B75&amp;"_Shifted",H75,BumpValue,"+",Permanent,Trigger,ObjectOverwrite)</f>
        <v>EUR1MSW22Y_Shifted#0032</v>
      </c>
      <c r="J75" s="128">
        <v>0</v>
      </c>
      <c r="K75" s="67" t="str">
        <f>_xll.qlSwapRateHelper2(,IF(Sensitivity,I75,H75),2,B75,Calendar,+D75,E75,F75,G75,J75,C75,Discounting,PillarDate,,Permanent,Trigger,ObjectOverwrite)</f>
        <v>obj_0038c#0029</v>
      </c>
      <c r="M75" s="162" t="str">
        <f t="shared" si="10"/>
        <v>SW</v>
      </c>
      <c r="N75" s="141" t="str">
        <f t="shared" si="11"/>
        <v>obj_00349#0029</v>
      </c>
      <c r="O75" s="141" t="str">
        <f>IFERROR(_xll.qlRateHelperQuoteName(N75,Trigger),"--")</f>
        <v>EUR1MSW26Y_Shifted</v>
      </c>
      <c r="P75" s="99">
        <f>IFERROR(_xll.qlRateHelperQuoteValue($N75,Trigger),"--")</f>
        <v>1.2391254899999999E-2</v>
      </c>
      <c r="Q75" s="141" t="b">
        <v>1</v>
      </c>
      <c r="R75" s="141">
        <v>40</v>
      </c>
      <c r="S75" s="141">
        <v>1</v>
      </c>
      <c r="T75" s="100">
        <f>IFERROR(_xll.qlRateHelperEarliestDate(N75,Trigger),"--")</f>
        <v>42758</v>
      </c>
      <c r="U75" s="100">
        <f>IFERROR(_xll.qlRateHelperPillarDate(N75,Trigger),"--")</f>
        <v>52254</v>
      </c>
      <c r="W75" s="162" t="str">
        <f t="shared" si="13"/>
        <v/>
      </c>
      <c r="X75" s="162" t="e">
        <v>#N/A</v>
      </c>
      <c r="Y75" s="162" t="str">
        <f>IFERROR(_xll.qlRateHelperQuoteName(X75,Trigger),"")</f>
        <v/>
      </c>
      <c r="Z75" s="184" t="str">
        <f>IFERROR(_xll.qlRateHelperRate(X75,Trigger),"")</f>
        <v/>
      </c>
      <c r="AA75" s="185" t="str">
        <f>IF(ISERROR(_xll.qlSwapRateHelperSpread($X75)),IF(ISERROR(_xll.qlFuturesRateHelperConvexityAdjustment($X75)),"",_xll.qlFuturesRateHelperConvexityAdjustment($X75)),_xll.qlSwapRateHelperSpread($X75))</f>
        <v/>
      </c>
      <c r="AB75" s="163" t="str">
        <f>IFERROR(_xll.qlRateHelperEarliestDate(X75,Trigger),"")</f>
        <v/>
      </c>
      <c r="AC75" s="163" t="str">
        <f>IFERROR(_xll.qlRateHelperPillarDate(X75,Trigger),"")</f>
        <v/>
      </c>
      <c r="AD75" s="184" t="e">
        <v>#N/A</v>
      </c>
    </row>
    <row r="76" spans="1:30" ht="11.25" customHeight="1" x14ac:dyDescent="0.2">
      <c r="A76" s="62" t="str">
        <f>Quote!L97</f>
        <v>SW</v>
      </c>
      <c r="B76" s="63" t="str">
        <f>Quote!M97</f>
        <v>23Y</v>
      </c>
      <c r="C76" s="64" t="s">
        <v>6</v>
      </c>
      <c r="D76" s="64" t="s">
        <v>8</v>
      </c>
      <c r="E76" s="64" t="s">
        <v>7</v>
      </c>
      <c r="F76" s="64" t="s">
        <v>132</v>
      </c>
      <c r="G76" s="64" t="str">
        <f t="shared" si="12"/>
        <v>Euribor1MMX#0037</v>
      </c>
      <c r="H76" s="62" t="str">
        <f>IF(ISBLANK(Quote!O97),"",Quote!O97)</f>
        <v>EUR1MSW23Y=#0037</v>
      </c>
      <c r="I76" s="62" t="str">
        <f>_xll.qlCompositeQuote(Currency&amp;"1M"&amp;A76&amp;B76&amp;"_Shifted",H76,BumpValue,"+",Permanent,Trigger,ObjectOverwrite)</f>
        <v>EUR1MSW23Y_Shifted#0033</v>
      </c>
      <c r="J76" s="128">
        <v>0</v>
      </c>
      <c r="K76" s="67" t="str">
        <f>_xll.qlSwapRateHelper2(,IF(Sensitivity,I76,H76),2,B76,Calendar,+D76,E76,F76,G76,J76,C76,Discounting,PillarDate,,Permanent,Trigger,ObjectOverwrite)</f>
        <v>obj_003d6#0029</v>
      </c>
      <c r="M76" s="162" t="str">
        <f t="shared" si="10"/>
        <v>SW</v>
      </c>
      <c r="N76" s="141" t="str">
        <f t="shared" si="11"/>
        <v>obj_003d4#0029</v>
      </c>
      <c r="O76" s="141" t="str">
        <f>IFERROR(_xll.qlRateHelperQuoteName(N76,Trigger),"--")</f>
        <v>EUR1MSW27Y_Shifted</v>
      </c>
      <c r="P76" s="99">
        <f>IFERROR(_xll.qlRateHelperQuoteValue($N76,Trigger),"--")</f>
        <v>1.2483111099999999E-2</v>
      </c>
      <c r="Q76" s="141" t="b">
        <v>1</v>
      </c>
      <c r="R76" s="141">
        <v>40</v>
      </c>
      <c r="S76" s="141">
        <v>1</v>
      </c>
      <c r="T76" s="100">
        <f>IFERROR(_xll.qlRateHelperEarliestDate(N76,Trigger),"--")</f>
        <v>42758</v>
      </c>
      <c r="U76" s="100">
        <f>IFERROR(_xll.qlRateHelperPillarDate(N76,Trigger),"--")</f>
        <v>52621</v>
      </c>
      <c r="W76" s="162" t="str">
        <f t="shared" si="13"/>
        <v/>
      </c>
      <c r="X76" s="162" t="e">
        <v>#N/A</v>
      </c>
      <c r="Y76" s="162" t="str">
        <f>IFERROR(_xll.qlRateHelperQuoteName(X76,Trigger),"")</f>
        <v/>
      </c>
      <c r="Z76" s="184" t="str">
        <f>IFERROR(_xll.qlRateHelperRate(X76,Trigger),"")</f>
        <v/>
      </c>
      <c r="AA76" s="185" t="str">
        <f>IF(ISERROR(_xll.qlSwapRateHelperSpread($X76)),IF(ISERROR(_xll.qlFuturesRateHelperConvexityAdjustment($X76)),"",_xll.qlFuturesRateHelperConvexityAdjustment($X76)),_xll.qlSwapRateHelperSpread($X76))</f>
        <v/>
      </c>
      <c r="AB76" s="163" t="str">
        <f>IFERROR(_xll.qlRateHelperEarliestDate(X76,Trigger),"")</f>
        <v/>
      </c>
      <c r="AC76" s="163" t="str">
        <f>IFERROR(_xll.qlRateHelperPillarDate(X76,Trigger),"")</f>
        <v/>
      </c>
      <c r="AD76" s="184" t="e">
        <v>#N/A</v>
      </c>
    </row>
    <row r="77" spans="1:30" ht="11.25" customHeight="1" x14ac:dyDescent="0.2">
      <c r="A77" s="62" t="str">
        <f>Quote!L98</f>
        <v>SW</v>
      </c>
      <c r="B77" s="63" t="str">
        <f>Quote!M98</f>
        <v>24Y</v>
      </c>
      <c r="C77" s="64" t="s">
        <v>6</v>
      </c>
      <c r="D77" s="64" t="s">
        <v>8</v>
      </c>
      <c r="E77" s="64" t="s">
        <v>7</v>
      </c>
      <c r="F77" s="64" t="s">
        <v>132</v>
      </c>
      <c r="G77" s="64" t="str">
        <f t="shared" si="12"/>
        <v>Euribor1MMX#0037</v>
      </c>
      <c r="H77" s="62" t="str">
        <f>IF(ISBLANK(Quote!O98),"",Quote!O98)</f>
        <v>EUR1MSW24Y=#0037</v>
      </c>
      <c r="I77" s="62" t="str">
        <f>_xll.qlCompositeQuote(Currency&amp;"1M"&amp;A77&amp;B77&amp;"_Shifted",H77,BumpValue,"+",Permanent,Trigger,ObjectOverwrite)</f>
        <v>EUR1MSW24Y_Shifted#0033</v>
      </c>
      <c r="J77" s="128">
        <v>0</v>
      </c>
      <c r="K77" s="67" t="str">
        <f>_xll.qlSwapRateHelper2(,IF(Sensitivity,I77,H77),2,B77,Calendar,+D77,E77,F77,G77,J77,C77,Discounting,PillarDate,,Permanent,Trigger,ObjectOverwrite)</f>
        <v>obj_003d0#0029</v>
      </c>
      <c r="M77" s="162" t="str">
        <f t="shared" si="10"/>
        <v>SW</v>
      </c>
      <c r="N77" s="141" t="str">
        <f t="shared" si="11"/>
        <v>obj_003ba#0029</v>
      </c>
      <c r="O77" s="141" t="str">
        <f>IFERROR(_xll.qlRateHelperQuoteName(N77,Trigger),"--")</f>
        <v>EUR1MSW28Y_Shifted</v>
      </c>
      <c r="P77" s="99">
        <f>IFERROR(_xll.qlRateHelperQuoteValue($N77,Trigger),"--")</f>
        <v>1.2566517720000002E-2</v>
      </c>
      <c r="Q77" s="141" t="b">
        <v>1</v>
      </c>
      <c r="R77" s="141">
        <v>40</v>
      </c>
      <c r="S77" s="141">
        <v>1</v>
      </c>
      <c r="T77" s="100">
        <f>IFERROR(_xll.qlRateHelperEarliestDate(N77,Trigger),"--")</f>
        <v>42758</v>
      </c>
      <c r="U77" s="100">
        <f>IFERROR(_xll.qlRateHelperPillarDate(N77,Trigger),"--")</f>
        <v>52985</v>
      </c>
      <c r="W77" s="162" t="str">
        <f t="shared" si="13"/>
        <v/>
      </c>
      <c r="X77" s="162" t="e">
        <v>#N/A</v>
      </c>
      <c r="Y77" s="162" t="str">
        <f>IFERROR(_xll.qlRateHelperQuoteName(X77,Trigger),"")</f>
        <v/>
      </c>
      <c r="Z77" s="184" t="str">
        <f>IFERROR(_xll.qlRateHelperRate(X77,Trigger),"")</f>
        <v/>
      </c>
      <c r="AA77" s="185" t="str">
        <f>IF(ISERROR(_xll.qlSwapRateHelperSpread($X77)),IF(ISERROR(_xll.qlFuturesRateHelperConvexityAdjustment($X77)),"",_xll.qlFuturesRateHelperConvexityAdjustment($X77)),_xll.qlSwapRateHelperSpread($X77))</f>
        <v/>
      </c>
      <c r="AB77" s="163" t="str">
        <f>IFERROR(_xll.qlRateHelperEarliestDate(X77,Trigger),"")</f>
        <v/>
      </c>
      <c r="AC77" s="163" t="str">
        <f>IFERROR(_xll.qlRateHelperPillarDate(X77,Trigger),"")</f>
        <v/>
      </c>
      <c r="AD77" s="184" t="e">
        <v>#N/A</v>
      </c>
    </row>
    <row r="78" spans="1:30" ht="11.25" customHeight="1" x14ac:dyDescent="0.2">
      <c r="A78" s="62" t="str">
        <f>Quote!L99</f>
        <v>SW</v>
      </c>
      <c r="B78" s="63" t="str">
        <f>Quote!M99</f>
        <v>25Y</v>
      </c>
      <c r="C78" s="64" t="s">
        <v>6</v>
      </c>
      <c r="D78" s="64" t="s">
        <v>8</v>
      </c>
      <c r="E78" s="64" t="s">
        <v>7</v>
      </c>
      <c r="F78" s="64" t="s">
        <v>132</v>
      </c>
      <c r="G78" s="64" t="str">
        <f t="shared" si="12"/>
        <v>Euribor1MMX#0037</v>
      </c>
      <c r="H78" s="62" t="str">
        <f>IF(ISBLANK(Quote!O99),"",Quote!O99)</f>
        <v>EUR1MSW25Y=#0037</v>
      </c>
      <c r="I78" s="62" t="str">
        <f>_xll.qlCompositeQuote(Currency&amp;"1M"&amp;A78&amp;B78&amp;"_Shifted",H78,BumpValue,"+",Permanent,Trigger,ObjectOverwrite)</f>
        <v>EUR1MSW25Y_Shifted#0035</v>
      </c>
      <c r="J78" s="128">
        <v>0</v>
      </c>
      <c r="K78" s="67" t="str">
        <f>_xll.qlSwapRateHelper2(,IF(Sensitivity,I78,H78),2,B78,Calendar,+D78,E78,F78,G78,J78,C78,Discounting,PillarDate,,Permanent,Trigger,ObjectOverwrite)</f>
        <v>obj_003b7#0029</v>
      </c>
      <c r="M78" s="162" t="str">
        <f t="shared" si="10"/>
        <v>SW</v>
      </c>
      <c r="N78" s="141" t="str">
        <f t="shared" si="11"/>
        <v>obj_003a9#0029</v>
      </c>
      <c r="O78" s="141" t="str">
        <f>IFERROR(_xll.qlRateHelperQuoteName(N78,Trigger),"--")</f>
        <v>EUR1MSW29Y_Shifted</v>
      </c>
      <c r="P78" s="99">
        <f>IFERROR(_xll.qlRateHelperQuoteValue($N78,Trigger),"--")</f>
        <v>1.264152342E-2</v>
      </c>
      <c r="Q78" s="141" t="b">
        <v>1</v>
      </c>
      <c r="R78" s="141">
        <v>40</v>
      </c>
      <c r="S78" s="141">
        <v>1</v>
      </c>
      <c r="T78" s="100">
        <f>IFERROR(_xll.qlRateHelperEarliestDate(N78,Trigger),"--")</f>
        <v>42758</v>
      </c>
      <c r="U78" s="100">
        <f>IFERROR(_xll.qlRateHelperPillarDate(N78,Trigger),"--")</f>
        <v>53350</v>
      </c>
      <c r="W78" s="162" t="str">
        <f t="shared" si="13"/>
        <v/>
      </c>
      <c r="X78" s="162" t="e">
        <v>#N/A</v>
      </c>
      <c r="Y78" s="162" t="str">
        <f>IFERROR(_xll.qlRateHelperQuoteName(X78,Trigger),"")</f>
        <v/>
      </c>
      <c r="Z78" s="184" t="str">
        <f>IFERROR(_xll.qlRateHelperRate(X78,Trigger),"")</f>
        <v/>
      </c>
      <c r="AA78" s="185" t="str">
        <f>IF(ISERROR(_xll.qlSwapRateHelperSpread($X78)),IF(ISERROR(_xll.qlFuturesRateHelperConvexityAdjustment($X78)),"",_xll.qlFuturesRateHelperConvexityAdjustment($X78)),_xll.qlSwapRateHelperSpread($X78))</f>
        <v/>
      </c>
      <c r="AB78" s="163" t="str">
        <f>IFERROR(_xll.qlRateHelperEarliestDate(X78,Trigger),"")</f>
        <v/>
      </c>
      <c r="AC78" s="163" t="str">
        <f>IFERROR(_xll.qlRateHelperPillarDate(X78,Trigger),"")</f>
        <v/>
      </c>
      <c r="AD78" s="184" t="e">
        <v>#N/A</v>
      </c>
    </row>
    <row r="79" spans="1:30" ht="11.25" customHeight="1" x14ac:dyDescent="0.2">
      <c r="A79" s="62" t="str">
        <f>Quote!L100</f>
        <v>SW</v>
      </c>
      <c r="B79" s="63" t="str">
        <f>Quote!M100</f>
        <v>26Y</v>
      </c>
      <c r="C79" s="64" t="s">
        <v>6</v>
      </c>
      <c r="D79" s="64" t="s">
        <v>8</v>
      </c>
      <c r="E79" s="64" t="s">
        <v>7</v>
      </c>
      <c r="F79" s="64" t="s">
        <v>132</v>
      </c>
      <c r="G79" s="64" t="str">
        <f t="shared" si="12"/>
        <v>Euribor1MMX#0037</v>
      </c>
      <c r="H79" s="62" t="str">
        <f>IF(ISBLANK(Quote!O100),"",Quote!O100)</f>
        <v>EUR1MSW26Y=#0037</v>
      </c>
      <c r="I79" s="62" t="str">
        <f>_xll.qlCompositeQuote(Currency&amp;"1M"&amp;A79&amp;B79&amp;"_Shifted",H79,BumpValue,"+",Permanent,Trigger,ObjectOverwrite)</f>
        <v>EUR1MSW26Y_Shifted#0033</v>
      </c>
      <c r="J79" s="128">
        <v>0</v>
      </c>
      <c r="K79" s="67" t="str">
        <f>_xll.qlSwapRateHelper2(,IF(Sensitivity,I79,H79),2,B79,Calendar,+D79,E79,F79,G79,J79,C79,Discounting,PillarDate,,Permanent,Trigger,ObjectOverwrite)</f>
        <v>obj_00349#0029</v>
      </c>
      <c r="M79" s="162" t="str">
        <f t="shared" si="10"/>
        <v>SW</v>
      </c>
      <c r="N79" s="141" t="str">
        <f t="shared" si="11"/>
        <v>obj_00366#0029</v>
      </c>
      <c r="O79" s="141" t="str">
        <f>IFERROR(_xll.qlRateHelperQuoteName(N79,Trigger),"--")</f>
        <v>EUR1MSW30Y_Shifted</v>
      </c>
      <c r="P79" s="99">
        <f>IFERROR(_xll.qlRateHelperQuoteValue($N79,Trigger),"--")</f>
        <v>1.2710000000000001E-2</v>
      </c>
      <c r="Q79" s="141" t="b">
        <v>1</v>
      </c>
      <c r="R79" s="141">
        <v>40</v>
      </c>
      <c r="S79" s="141">
        <v>1</v>
      </c>
      <c r="T79" s="100">
        <f>IFERROR(_xll.qlRateHelperEarliestDate(N79,Trigger),"--")</f>
        <v>42758</v>
      </c>
      <c r="U79" s="100">
        <f>IFERROR(_xll.qlRateHelperPillarDate(N79,Trigger),"--")</f>
        <v>53715</v>
      </c>
      <c r="W79" s="162" t="str">
        <f t="shared" si="13"/>
        <v/>
      </c>
      <c r="X79" s="162" t="e">
        <v>#N/A</v>
      </c>
      <c r="Y79" s="162" t="str">
        <f>IFERROR(_xll.qlRateHelperQuoteName(X79,Trigger),"")</f>
        <v/>
      </c>
      <c r="Z79" s="184" t="str">
        <f>IFERROR(_xll.qlRateHelperRate(X79,Trigger),"")</f>
        <v/>
      </c>
      <c r="AA79" s="185" t="str">
        <f>IF(ISERROR(_xll.qlSwapRateHelperSpread($X79)),IF(ISERROR(_xll.qlFuturesRateHelperConvexityAdjustment($X79)),"",_xll.qlFuturesRateHelperConvexityAdjustment($X79)),_xll.qlSwapRateHelperSpread($X79))</f>
        <v/>
      </c>
      <c r="AB79" s="163" t="str">
        <f>IFERROR(_xll.qlRateHelperEarliestDate(X79,Trigger),"")</f>
        <v/>
      </c>
      <c r="AC79" s="163" t="str">
        <f>IFERROR(_xll.qlRateHelperPillarDate(X79,Trigger),"")</f>
        <v/>
      </c>
      <c r="AD79" s="184" t="e">
        <v>#N/A</v>
      </c>
    </row>
    <row r="80" spans="1:30" ht="11.25" customHeight="1" x14ac:dyDescent="0.2">
      <c r="A80" s="62" t="str">
        <f>Quote!L101</f>
        <v>SW</v>
      </c>
      <c r="B80" s="63" t="str">
        <f>Quote!M101</f>
        <v>27Y</v>
      </c>
      <c r="C80" s="64" t="s">
        <v>6</v>
      </c>
      <c r="D80" s="64" t="s">
        <v>8</v>
      </c>
      <c r="E80" s="64" t="s">
        <v>7</v>
      </c>
      <c r="F80" s="64" t="s">
        <v>132</v>
      </c>
      <c r="G80" s="64" t="str">
        <f t="shared" si="12"/>
        <v>Euribor1MMX#0037</v>
      </c>
      <c r="H80" s="62" t="str">
        <f>IF(ISBLANK(Quote!O101),"",Quote!O101)</f>
        <v>EUR1MSW27Y=#0037</v>
      </c>
      <c r="I80" s="62" t="str">
        <f>_xll.qlCompositeQuote(Currency&amp;"1M"&amp;A80&amp;B80&amp;"_Shifted",H80,BumpValue,"+",Permanent,Trigger,ObjectOverwrite)</f>
        <v>EUR1MSW27Y_Shifted#0033</v>
      </c>
      <c r="J80" s="128">
        <v>0</v>
      </c>
      <c r="K80" s="67" t="str">
        <f>_xll.qlSwapRateHelper2(,IF(Sensitivity,I80,H80),2,B80,Calendar,+D80,E80,F80,G80,J80,C80,Discounting,PillarDate,,Permanent,Trigger,ObjectOverwrite)</f>
        <v>obj_003d4#0029</v>
      </c>
      <c r="M80" s="162" t="str">
        <f t="shared" si="10"/>
        <v>SW</v>
      </c>
      <c r="N80" s="141" t="str">
        <f t="shared" si="11"/>
        <v>obj_003c5#0029</v>
      </c>
      <c r="O80" s="141" t="str">
        <f>IFERROR(_xll.qlRateHelperQuoteName(N80,Trigger),"--")</f>
        <v>EUR1MSW31Y_Shifted</v>
      </c>
      <c r="P80" s="99">
        <f>IFERROR(_xll.qlRateHelperQuoteValue($N80,Trigger),"--")</f>
        <v>1.277278995E-2</v>
      </c>
      <c r="Q80" s="141" t="b">
        <v>1</v>
      </c>
      <c r="R80" s="141">
        <v>40</v>
      </c>
      <c r="S80" s="141">
        <v>1</v>
      </c>
      <c r="T80" s="100">
        <f>IFERROR(_xll.qlRateHelperEarliestDate(N80,Trigger),"--")</f>
        <v>42758</v>
      </c>
      <c r="U80" s="100">
        <f>IFERROR(_xll.qlRateHelperPillarDate(N80,Trigger),"--")</f>
        <v>54080</v>
      </c>
      <c r="W80" s="162" t="str">
        <f t="shared" si="13"/>
        <v/>
      </c>
      <c r="X80" s="162" t="e">
        <v>#N/A</v>
      </c>
      <c r="Y80" s="162" t="str">
        <f>IFERROR(_xll.qlRateHelperQuoteName(X80,Trigger),"")</f>
        <v/>
      </c>
      <c r="Z80" s="184" t="str">
        <f>IFERROR(_xll.qlRateHelperRate(X80,Trigger),"")</f>
        <v/>
      </c>
      <c r="AA80" s="185" t="str">
        <f>IF(ISERROR(_xll.qlSwapRateHelperSpread($X80)),IF(ISERROR(_xll.qlFuturesRateHelperConvexityAdjustment($X80)),"",_xll.qlFuturesRateHelperConvexityAdjustment($X80)),_xll.qlSwapRateHelperSpread($X80))</f>
        <v/>
      </c>
      <c r="AB80" s="163" t="str">
        <f>IFERROR(_xll.qlRateHelperEarliestDate(X80,Trigger),"")</f>
        <v/>
      </c>
      <c r="AC80" s="163" t="str">
        <f>IFERROR(_xll.qlRateHelperPillarDate(X80,Trigger),"")</f>
        <v/>
      </c>
      <c r="AD80" s="184" t="e">
        <v>#N/A</v>
      </c>
    </row>
    <row r="81" spans="1:30" x14ac:dyDescent="0.2">
      <c r="A81" s="62" t="str">
        <f>Quote!L102</f>
        <v>SW</v>
      </c>
      <c r="B81" s="63" t="str">
        <f>Quote!M102</f>
        <v>28Y</v>
      </c>
      <c r="C81" s="64" t="s">
        <v>6</v>
      </c>
      <c r="D81" s="64" t="s">
        <v>8</v>
      </c>
      <c r="E81" s="64" t="s">
        <v>7</v>
      </c>
      <c r="F81" s="64" t="s">
        <v>132</v>
      </c>
      <c r="G81" s="64" t="str">
        <f t="shared" si="12"/>
        <v>Euribor1MMX#0037</v>
      </c>
      <c r="H81" s="62" t="str">
        <f>IF(ISBLANK(Quote!O102),"",Quote!O102)</f>
        <v>EUR1MSW28Y=#0037</v>
      </c>
      <c r="I81" s="62" t="str">
        <f>_xll.qlCompositeQuote(Currency&amp;"1M"&amp;A81&amp;B81&amp;"_Shifted",H81,BumpValue,"+",Permanent,Trigger,ObjectOverwrite)</f>
        <v>EUR1MSW28Y_Shifted#0033</v>
      </c>
      <c r="J81" s="128">
        <v>0</v>
      </c>
      <c r="K81" s="67" t="str">
        <f>_xll.qlSwapRateHelper2(,IF(Sensitivity,I81,H81),2,B81,Calendar,+D81,E81,F81,G81,J81,C81,Discounting,PillarDate,,Permanent,Trigger,ObjectOverwrite)</f>
        <v>obj_003ba#0029</v>
      </c>
      <c r="M81" s="162" t="str">
        <f t="shared" si="10"/>
        <v>SW</v>
      </c>
      <c r="N81" s="141" t="str">
        <f t="shared" si="11"/>
        <v>obj_0038d#0029</v>
      </c>
      <c r="O81" s="141" t="str">
        <f>IFERROR(_xll.qlRateHelperQuoteName(N81,Trigger),"--")</f>
        <v>EUR1MSW32Y_Shifted</v>
      </c>
      <c r="P81" s="99">
        <f>IFERROR(_xll.qlRateHelperQuoteValue($N81,Trigger),"--")</f>
        <v>1.2831134020000001E-2</v>
      </c>
      <c r="Q81" s="141" t="b">
        <v>1</v>
      </c>
      <c r="R81" s="141">
        <v>40</v>
      </c>
      <c r="S81" s="141">
        <v>1</v>
      </c>
      <c r="T81" s="100">
        <f>IFERROR(_xll.qlRateHelperEarliestDate(N81,Trigger),"--")</f>
        <v>42758</v>
      </c>
      <c r="U81" s="100">
        <f>IFERROR(_xll.qlRateHelperPillarDate(N81,Trigger),"--")</f>
        <v>54448</v>
      </c>
      <c r="W81" s="162" t="str">
        <f t="shared" si="13"/>
        <v/>
      </c>
      <c r="X81" s="162" t="e">
        <v>#N/A</v>
      </c>
      <c r="Y81" s="162" t="str">
        <f>IFERROR(_xll.qlRateHelperQuoteName(X81,Trigger),"")</f>
        <v/>
      </c>
      <c r="Z81" s="184" t="str">
        <f>IFERROR(_xll.qlRateHelperRate(X81,Trigger),"")</f>
        <v/>
      </c>
      <c r="AA81" s="185" t="str">
        <f>IF(ISERROR(_xll.qlSwapRateHelperSpread($X81)),IF(ISERROR(_xll.qlFuturesRateHelperConvexityAdjustment($X81)),"",_xll.qlFuturesRateHelperConvexityAdjustment($X81)),_xll.qlSwapRateHelperSpread($X81))</f>
        <v/>
      </c>
      <c r="AB81" s="163" t="str">
        <f>IFERROR(_xll.qlRateHelperEarliestDate(X81,Trigger),"")</f>
        <v/>
      </c>
      <c r="AC81" s="163" t="str">
        <f>IFERROR(_xll.qlRateHelperPillarDate(X81,Trigger),"")</f>
        <v/>
      </c>
      <c r="AD81" s="184" t="e">
        <v>#N/A</v>
      </c>
    </row>
    <row r="82" spans="1:30" x14ac:dyDescent="0.2">
      <c r="A82" s="62" t="str">
        <f>Quote!L103</f>
        <v>SW</v>
      </c>
      <c r="B82" s="63" t="str">
        <f>Quote!M103</f>
        <v>29Y</v>
      </c>
      <c r="C82" s="64" t="s">
        <v>6</v>
      </c>
      <c r="D82" s="64" t="s">
        <v>8</v>
      </c>
      <c r="E82" s="64" t="s">
        <v>7</v>
      </c>
      <c r="F82" s="64" t="s">
        <v>132</v>
      </c>
      <c r="G82" s="64" t="str">
        <f t="shared" si="12"/>
        <v>Euribor1MMX#0037</v>
      </c>
      <c r="H82" s="62" t="str">
        <f>IF(ISBLANK(Quote!O103),"",Quote!O103)</f>
        <v>EUR1MSW29Y=#0037</v>
      </c>
      <c r="I82" s="62" t="str">
        <f>_xll.qlCompositeQuote(Currency&amp;"1M"&amp;A82&amp;B82&amp;"_Shifted",H82,BumpValue,"+",Permanent,Trigger,ObjectOverwrite)</f>
        <v>EUR1MSW29Y_Shifted#0033</v>
      </c>
      <c r="J82" s="128">
        <v>0</v>
      </c>
      <c r="K82" s="67" t="str">
        <f>_xll.qlSwapRateHelper2(,IF(Sensitivity,I82,H82),2,B82,Calendar,+D82,E82,F82,G82,J82,C82,Discounting,PillarDate,,Permanent,Trigger,ObjectOverwrite)</f>
        <v>obj_003a9#0029</v>
      </c>
      <c r="M82" s="162" t="str">
        <f t="shared" si="10"/>
        <v>SW</v>
      </c>
      <c r="N82" s="141" t="str">
        <f t="shared" si="11"/>
        <v>obj_0033b#0029</v>
      </c>
      <c r="O82" s="141" t="str">
        <f>IFERROR(_xll.qlRateHelperQuoteName(N82,Trigger),"--")</f>
        <v>EUR1MSW33Y_Shifted</v>
      </c>
      <c r="P82" s="99">
        <f>IFERROR(_xll.qlRateHelperQuoteValue($N82,Trigger),"--")</f>
        <v>1.2881991180000002E-2</v>
      </c>
      <c r="Q82" s="141" t="b">
        <v>1</v>
      </c>
      <c r="R82" s="141">
        <v>40</v>
      </c>
      <c r="S82" s="141">
        <v>1</v>
      </c>
      <c r="T82" s="100">
        <f>IFERROR(_xll.qlRateHelperEarliestDate(N82,Trigger),"--")</f>
        <v>42758</v>
      </c>
      <c r="U82" s="100">
        <f>IFERROR(_xll.qlRateHelperPillarDate(N82,Trigger),"--")</f>
        <v>54812</v>
      </c>
      <c r="W82" s="162" t="str">
        <f t="shared" si="13"/>
        <v/>
      </c>
      <c r="X82" s="162" t="e">
        <v>#N/A</v>
      </c>
      <c r="Y82" s="162" t="str">
        <f>IFERROR(_xll.qlRateHelperQuoteName(X82,Trigger),"")</f>
        <v/>
      </c>
      <c r="Z82" s="184" t="str">
        <f>IFERROR(_xll.qlRateHelperRate(X82,Trigger),"")</f>
        <v/>
      </c>
      <c r="AA82" s="185" t="str">
        <f>IF(ISERROR(_xll.qlSwapRateHelperSpread($X82)),IF(ISERROR(_xll.qlFuturesRateHelperConvexityAdjustment($X82)),"",_xll.qlFuturesRateHelperConvexityAdjustment($X82)),_xll.qlSwapRateHelperSpread($X82))</f>
        <v/>
      </c>
      <c r="AB82" s="163" t="str">
        <f>IFERROR(_xll.qlRateHelperEarliestDate(X82,Trigger),"")</f>
        <v/>
      </c>
      <c r="AC82" s="163" t="str">
        <f>IFERROR(_xll.qlRateHelperPillarDate(X82,Trigger),"")</f>
        <v/>
      </c>
      <c r="AD82" s="184" t="e">
        <v>#N/A</v>
      </c>
    </row>
    <row r="83" spans="1:30" x14ac:dyDescent="0.2">
      <c r="A83" s="62" t="str">
        <f>Quote!L104</f>
        <v>SW</v>
      </c>
      <c r="B83" s="63" t="str">
        <f>Quote!M104</f>
        <v>30Y</v>
      </c>
      <c r="C83" s="64" t="s">
        <v>6</v>
      </c>
      <c r="D83" s="64" t="s">
        <v>8</v>
      </c>
      <c r="E83" s="64" t="s">
        <v>7</v>
      </c>
      <c r="F83" s="64" t="s">
        <v>132</v>
      </c>
      <c r="G83" s="64" t="str">
        <f t="shared" si="12"/>
        <v>Euribor1MMX#0037</v>
      </c>
      <c r="H83" s="62" t="str">
        <f>IF(ISBLANK(Quote!O104),"",Quote!O104)</f>
        <v>EUR1MSW30Y=#0037</v>
      </c>
      <c r="I83" s="62" t="str">
        <f>_xll.qlCompositeQuote(Currency&amp;"1M"&amp;A83&amp;B83&amp;"_Shifted",H83,BumpValue,"+",Permanent,Trigger,ObjectOverwrite)</f>
        <v>EUR1MSW30Y_Shifted#0032</v>
      </c>
      <c r="J83" s="128">
        <v>0</v>
      </c>
      <c r="K83" s="67" t="str">
        <f>_xll.qlSwapRateHelper2(,IF(Sensitivity,I83,H83),2,B83,Calendar,+D83,E83,F83,G83,J83,C83,Discounting,PillarDate,,Permanent,Trigger,ObjectOverwrite)</f>
        <v>obj_00366#0029</v>
      </c>
      <c r="M83" s="162" t="str">
        <f t="shared" si="10"/>
        <v>SW</v>
      </c>
      <c r="N83" s="141" t="str">
        <f t="shared" si="11"/>
        <v>obj_003aa#0029</v>
      </c>
      <c r="O83" s="141" t="str">
        <f>IFERROR(_xll.qlRateHelperQuoteName(N83,Trigger),"--")</f>
        <v>EUR1MSW34Y_Shifted</v>
      </c>
      <c r="P83" s="99">
        <f>IFERROR(_xll.qlRateHelperQuoteValue($N83,Trigger),"--")</f>
        <v>1.292661139E-2</v>
      </c>
      <c r="Q83" s="141" t="b">
        <v>1</v>
      </c>
      <c r="R83" s="141">
        <v>40</v>
      </c>
      <c r="S83" s="141">
        <v>1</v>
      </c>
      <c r="T83" s="100">
        <f>IFERROR(_xll.qlRateHelperEarliestDate(N83,Trigger),"--")</f>
        <v>42758</v>
      </c>
      <c r="U83" s="100">
        <f>IFERROR(_xll.qlRateHelperPillarDate(N83,Trigger),"--")</f>
        <v>55176</v>
      </c>
      <c r="W83" s="162" t="str">
        <f t="shared" si="13"/>
        <v/>
      </c>
      <c r="X83" s="162" t="e">
        <v>#N/A</v>
      </c>
      <c r="Y83" s="162" t="str">
        <f>IFERROR(_xll.qlRateHelperQuoteName(X83,Trigger),"")</f>
        <v/>
      </c>
      <c r="Z83" s="184" t="str">
        <f>IFERROR(_xll.qlRateHelperRate(X83,Trigger),"")</f>
        <v/>
      </c>
      <c r="AA83" s="185" t="str">
        <f>IF(ISERROR(_xll.qlSwapRateHelperSpread($X83)),IF(ISERROR(_xll.qlFuturesRateHelperConvexityAdjustment($X83)),"",_xll.qlFuturesRateHelperConvexityAdjustment($X83)),_xll.qlSwapRateHelperSpread($X83))</f>
        <v/>
      </c>
      <c r="AB83" s="163" t="str">
        <f>IFERROR(_xll.qlRateHelperEarliestDate(X83,Trigger),"")</f>
        <v/>
      </c>
      <c r="AC83" s="163" t="str">
        <f>IFERROR(_xll.qlRateHelperPillarDate(X83,Trigger),"")</f>
        <v/>
      </c>
      <c r="AD83" s="184" t="e">
        <v>#N/A</v>
      </c>
    </row>
    <row r="84" spans="1:30" x14ac:dyDescent="0.2">
      <c r="A84" s="62" t="str">
        <f>Quote!L105</f>
        <v>SW</v>
      </c>
      <c r="B84" s="63" t="str">
        <f>Quote!M105</f>
        <v>31Y</v>
      </c>
      <c r="C84" s="64" t="s">
        <v>6</v>
      </c>
      <c r="D84" s="64" t="s">
        <v>8</v>
      </c>
      <c r="E84" s="64" t="s">
        <v>7</v>
      </c>
      <c r="F84" s="64" t="s">
        <v>132</v>
      </c>
      <c r="G84" s="64" t="str">
        <f t="shared" si="12"/>
        <v>Euribor1MMX#0037</v>
      </c>
      <c r="H84" s="62" t="str">
        <f>IF(ISBLANK(Quote!O105),"",Quote!O105)</f>
        <v>EUR1MSW31Y=#0037</v>
      </c>
      <c r="I84" s="62" t="str">
        <f>_xll.qlCompositeQuote(Currency&amp;"1M"&amp;A84&amp;B84&amp;"_Shifted",H84,BumpValue,"+",Permanent,Trigger,ObjectOverwrite)</f>
        <v>EUR1MSW31Y_Shifted#0033</v>
      </c>
      <c r="J84" s="128">
        <v>0</v>
      </c>
      <c r="K84" s="67" t="str">
        <f>_xll.qlSwapRateHelper2(,IF(Sensitivity,I84,H84),2,B84,Calendar,+D84,E84,F84,G84,J84,C84,Discounting,PillarDate,,Permanent,Trigger,ObjectOverwrite)</f>
        <v>obj_003c5#0029</v>
      </c>
      <c r="M84" s="162" t="str">
        <f t="shared" si="10"/>
        <v>SW</v>
      </c>
      <c r="N84" s="141" t="str">
        <f t="shared" si="11"/>
        <v>obj_003cf#0029</v>
      </c>
      <c r="O84" s="141" t="str">
        <f>IFERROR(_xll.qlRateHelperQuoteName(N84,Trigger),"--")</f>
        <v>EUR1MSW35Y_Shifted</v>
      </c>
      <c r="P84" s="99">
        <f>IFERROR(_xll.qlRateHelperQuoteValue($N84,Trigger),"--")</f>
        <v>1.2964822899999999E-2</v>
      </c>
      <c r="Q84" s="141" t="b">
        <v>1</v>
      </c>
      <c r="R84" s="141">
        <v>40</v>
      </c>
      <c r="S84" s="141">
        <v>1</v>
      </c>
      <c r="T84" s="100">
        <f>IFERROR(_xll.qlRateHelperEarliestDate(N84,Trigger),"--")</f>
        <v>42758</v>
      </c>
      <c r="U84" s="100">
        <f>IFERROR(_xll.qlRateHelperPillarDate(N84,Trigger),"--")</f>
        <v>55541</v>
      </c>
      <c r="W84" s="162" t="str">
        <f t="shared" si="13"/>
        <v/>
      </c>
      <c r="X84" s="162" t="e">
        <v>#N/A</v>
      </c>
      <c r="Y84" s="162" t="str">
        <f>IFERROR(_xll.qlRateHelperQuoteName(X84,Trigger),"")</f>
        <v/>
      </c>
      <c r="Z84" s="184" t="str">
        <f>IFERROR(_xll.qlRateHelperRate(X84,Trigger),"")</f>
        <v/>
      </c>
      <c r="AA84" s="185" t="str">
        <f>IF(ISERROR(_xll.qlSwapRateHelperSpread($X84)),IF(ISERROR(_xll.qlFuturesRateHelperConvexityAdjustment($X84)),"",_xll.qlFuturesRateHelperConvexityAdjustment($X84)),_xll.qlSwapRateHelperSpread($X84))</f>
        <v/>
      </c>
      <c r="AB84" s="163" t="str">
        <f>IFERROR(_xll.qlRateHelperEarliestDate(X84,Trigger),"")</f>
        <v/>
      </c>
      <c r="AC84" s="163" t="str">
        <f>IFERROR(_xll.qlRateHelperPillarDate(X84,Trigger),"")</f>
        <v/>
      </c>
      <c r="AD84" s="184" t="e">
        <v>#N/A</v>
      </c>
    </row>
    <row r="85" spans="1:30" x14ac:dyDescent="0.2">
      <c r="A85" s="62" t="str">
        <f>Quote!L106</f>
        <v>SW</v>
      </c>
      <c r="B85" s="63" t="str">
        <f>Quote!M106</f>
        <v>32Y</v>
      </c>
      <c r="C85" s="64" t="s">
        <v>6</v>
      </c>
      <c r="D85" s="64" t="s">
        <v>8</v>
      </c>
      <c r="E85" s="64" t="s">
        <v>7</v>
      </c>
      <c r="F85" s="64" t="s">
        <v>132</v>
      </c>
      <c r="G85" s="64" t="str">
        <f t="shared" si="12"/>
        <v>Euribor1MMX#0037</v>
      </c>
      <c r="H85" s="62" t="str">
        <f>IF(ISBLANK(Quote!O106),"",Quote!O106)</f>
        <v>EUR1MSW32Y=#0037</v>
      </c>
      <c r="I85" s="62" t="str">
        <f>_xll.qlCompositeQuote(Currency&amp;"1M"&amp;A85&amp;B85&amp;"_Shifted",H85,BumpValue,"+",Permanent,Trigger,ObjectOverwrite)</f>
        <v>EUR1MSW32Y_Shifted#0033</v>
      </c>
      <c r="J85" s="128">
        <v>0</v>
      </c>
      <c r="K85" s="67" t="str">
        <f>_xll.qlSwapRateHelper2(,IF(Sensitivity,I85,H85),2,B85,Calendar,+D85,E85,F85,G85,J85,C85,Discounting,PillarDate,,Permanent,Trigger,ObjectOverwrite)</f>
        <v>obj_0038d#0029</v>
      </c>
      <c r="M85" s="162" t="str">
        <f t="shared" si="10"/>
        <v>SW</v>
      </c>
      <c r="N85" s="141" t="str">
        <f t="shared" si="11"/>
        <v>obj_0034f#0029</v>
      </c>
      <c r="O85" s="141" t="str">
        <f>IFERROR(_xll.qlRateHelperQuoteName(N85,Trigger),"--")</f>
        <v>EUR1MSW36Y_Shifted</v>
      </c>
      <c r="P85" s="99">
        <f>IFERROR(_xll.qlRateHelperQuoteValue($N85,Trigger),"--")</f>
        <v>1.2997060830000001E-2</v>
      </c>
      <c r="Q85" s="141" t="b">
        <v>1</v>
      </c>
      <c r="R85" s="141">
        <v>40</v>
      </c>
      <c r="S85" s="141">
        <v>1</v>
      </c>
      <c r="T85" s="100">
        <f>IFERROR(_xll.qlRateHelperEarliestDate(N85,Trigger),"--")</f>
        <v>42758</v>
      </c>
      <c r="U85" s="100">
        <f>IFERROR(_xll.qlRateHelperPillarDate(N85,Trigger),"--")</f>
        <v>55907</v>
      </c>
      <c r="W85" s="162" t="str">
        <f t="shared" si="13"/>
        <v/>
      </c>
      <c r="X85" s="162" t="e">
        <v>#N/A</v>
      </c>
      <c r="Y85" s="162" t="str">
        <f>IFERROR(_xll.qlRateHelperQuoteName(X85,Trigger),"")</f>
        <v/>
      </c>
      <c r="Z85" s="184" t="str">
        <f>IFERROR(_xll.qlRateHelperRate(X85,Trigger),"")</f>
        <v/>
      </c>
      <c r="AA85" s="185" t="str">
        <f>IF(ISERROR(_xll.qlSwapRateHelperSpread($X85)),IF(ISERROR(_xll.qlFuturesRateHelperConvexityAdjustment($X85)),"",_xll.qlFuturesRateHelperConvexityAdjustment($X85)),_xll.qlSwapRateHelperSpread($X85))</f>
        <v/>
      </c>
      <c r="AB85" s="163" t="str">
        <f>IFERROR(_xll.qlRateHelperEarliestDate(X85,Trigger),"")</f>
        <v/>
      </c>
      <c r="AC85" s="163" t="str">
        <f>IFERROR(_xll.qlRateHelperPillarDate(X85,Trigger),"")</f>
        <v/>
      </c>
      <c r="AD85" s="184" t="e">
        <v>#N/A</v>
      </c>
    </row>
    <row r="86" spans="1:30" x14ac:dyDescent="0.2">
      <c r="A86" s="62" t="str">
        <f>Quote!L107</f>
        <v>SW</v>
      </c>
      <c r="B86" s="63" t="str">
        <f>Quote!M107</f>
        <v>33Y</v>
      </c>
      <c r="C86" s="64" t="s">
        <v>6</v>
      </c>
      <c r="D86" s="64" t="s">
        <v>8</v>
      </c>
      <c r="E86" s="64" t="s">
        <v>7</v>
      </c>
      <c r="F86" s="64" t="s">
        <v>132</v>
      </c>
      <c r="G86" s="64" t="str">
        <f t="shared" si="12"/>
        <v>Euribor1MMX#0037</v>
      </c>
      <c r="H86" s="62" t="str">
        <f>IF(ISBLANK(Quote!O107),"",Quote!O107)</f>
        <v>EUR1MSW33Y=#0037</v>
      </c>
      <c r="I86" s="62" t="str">
        <f>_xll.qlCompositeQuote(Currency&amp;"1M"&amp;A86&amp;B86&amp;"_Shifted",H86,BumpValue,"+",Permanent,Trigger,ObjectOverwrite)</f>
        <v>EUR1MSW33Y_Shifted#0033</v>
      </c>
      <c r="J86" s="128">
        <v>0</v>
      </c>
      <c r="K86" s="67" t="str">
        <f>_xll.qlSwapRateHelper2(,IF(Sensitivity,I86,H86),2,B86,Calendar,+D86,E86,F86,G86,J86,C86,Discounting,PillarDate,,Permanent,Trigger,ObjectOverwrite)</f>
        <v>obj_0033b#0029</v>
      </c>
      <c r="M86" s="162" t="str">
        <f t="shared" si="10"/>
        <v>SW</v>
      </c>
      <c r="N86" s="141" t="str">
        <f t="shared" si="11"/>
        <v>obj_00399#0029</v>
      </c>
      <c r="O86" s="141" t="str">
        <f>IFERROR(_xll.qlRateHelperQuoteName(N86,Trigger),"--")</f>
        <v>EUR1MSW37Y_Shifted</v>
      </c>
      <c r="P86" s="99">
        <f>IFERROR(_xll.qlRateHelperQuoteValue($N86,Trigger),"--")</f>
        <v>1.3021381259999999E-2</v>
      </c>
      <c r="Q86" s="141" t="b">
        <v>1</v>
      </c>
      <c r="R86" s="141">
        <v>40</v>
      </c>
      <c r="S86" s="141">
        <v>1</v>
      </c>
      <c r="T86" s="100">
        <f>IFERROR(_xll.qlRateHelperEarliestDate(N86,Trigger),"--")</f>
        <v>42758</v>
      </c>
      <c r="U86" s="100">
        <f>IFERROR(_xll.qlRateHelperPillarDate(N86,Trigger),"--")</f>
        <v>56272</v>
      </c>
      <c r="W86" s="162" t="str">
        <f t="shared" si="13"/>
        <v/>
      </c>
      <c r="X86" s="162" t="e">
        <v>#N/A</v>
      </c>
      <c r="Y86" s="162" t="str">
        <f>IFERROR(_xll.qlRateHelperQuoteName(X86,Trigger),"")</f>
        <v/>
      </c>
      <c r="Z86" s="184" t="str">
        <f>IFERROR(_xll.qlRateHelperRate(X86,Trigger),"")</f>
        <v/>
      </c>
      <c r="AA86" s="185" t="str">
        <f>IF(ISERROR(_xll.qlSwapRateHelperSpread($X86)),IF(ISERROR(_xll.qlFuturesRateHelperConvexityAdjustment($X86)),"",_xll.qlFuturesRateHelperConvexityAdjustment($X86)),_xll.qlSwapRateHelperSpread($X86))</f>
        <v/>
      </c>
      <c r="AB86" s="163" t="str">
        <f>IFERROR(_xll.qlRateHelperEarliestDate(X86,Trigger),"")</f>
        <v/>
      </c>
      <c r="AC86" s="163" t="str">
        <f>IFERROR(_xll.qlRateHelperPillarDate(X86,Trigger),"")</f>
        <v/>
      </c>
      <c r="AD86" s="184" t="e">
        <v>#N/A</v>
      </c>
    </row>
    <row r="87" spans="1:30" x14ac:dyDescent="0.2">
      <c r="A87" s="62" t="str">
        <f>Quote!L108</f>
        <v>SW</v>
      </c>
      <c r="B87" s="63" t="str">
        <f>Quote!M108</f>
        <v>34Y</v>
      </c>
      <c r="C87" s="64" t="s">
        <v>6</v>
      </c>
      <c r="D87" s="64" t="s">
        <v>8</v>
      </c>
      <c r="E87" s="64" t="s">
        <v>7</v>
      </c>
      <c r="F87" s="64" t="s">
        <v>132</v>
      </c>
      <c r="G87" s="64" t="str">
        <f t="shared" si="12"/>
        <v>Euribor1MMX#0037</v>
      </c>
      <c r="H87" s="62" t="str">
        <f>IF(ISBLANK(Quote!O108),"",Quote!O108)</f>
        <v>EUR1MSW34Y=#0037</v>
      </c>
      <c r="I87" s="62" t="str">
        <f>_xll.qlCompositeQuote(Currency&amp;"1M"&amp;A87&amp;B87&amp;"_Shifted",H87,BumpValue,"+",Permanent,Trigger,ObjectOverwrite)</f>
        <v>EUR1MSW34Y_Shifted#0033</v>
      </c>
      <c r="J87" s="128">
        <v>0</v>
      </c>
      <c r="K87" s="67" t="str">
        <f>_xll.qlSwapRateHelper2(,IF(Sensitivity,I87,H87),2,B87,Calendar,+D87,E87,F87,G87,J87,C87,Discounting,PillarDate,,Permanent,Trigger,ObjectOverwrite)</f>
        <v>obj_003aa#0029</v>
      </c>
      <c r="M87" s="162" t="str">
        <f t="shared" si="10"/>
        <v>SW</v>
      </c>
      <c r="N87" s="141" t="str">
        <f t="shared" si="11"/>
        <v>obj_003ad#0029</v>
      </c>
      <c r="O87" s="141" t="str">
        <f>IFERROR(_xll.qlRateHelperQuoteName(N87,Trigger),"--")</f>
        <v>EUR1MSW38Y_Shifted</v>
      </c>
      <c r="P87" s="99">
        <f>IFERROR(_xll.qlRateHelperQuoteValue($N87,Trigger),"--")</f>
        <v>1.3038441830000001E-2</v>
      </c>
      <c r="Q87" s="141" t="b">
        <v>1</v>
      </c>
      <c r="R87" s="141">
        <v>40</v>
      </c>
      <c r="S87" s="141">
        <v>1</v>
      </c>
      <c r="T87" s="100">
        <f>IFERROR(_xll.qlRateHelperEarliestDate(N87,Trigger),"--")</f>
        <v>42758</v>
      </c>
      <c r="U87" s="100">
        <f>IFERROR(_xll.qlRateHelperPillarDate(N87,Trigger),"--")</f>
        <v>56639</v>
      </c>
      <c r="W87" s="162" t="str">
        <f t="shared" si="13"/>
        <v/>
      </c>
      <c r="X87" s="162" t="e">
        <v>#N/A</v>
      </c>
      <c r="Y87" s="162" t="str">
        <f>IFERROR(_xll.qlRateHelperQuoteName(X87,Trigger),"")</f>
        <v/>
      </c>
      <c r="Z87" s="184" t="str">
        <f>IFERROR(_xll.qlRateHelperRate(X87,Trigger),"")</f>
        <v/>
      </c>
      <c r="AA87" s="185" t="str">
        <f>IF(ISERROR(_xll.qlSwapRateHelperSpread($X87)),IF(ISERROR(_xll.qlFuturesRateHelperConvexityAdjustment($X87)),"",_xll.qlFuturesRateHelperConvexityAdjustment($X87)),_xll.qlSwapRateHelperSpread($X87))</f>
        <v/>
      </c>
      <c r="AB87" s="163" t="str">
        <f>IFERROR(_xll.qlRateHelperEarliestDate(X87,Trigger),"")</f>
        <v/>
      </c>
      <c r="AC87" s="163" t="str">
        <f>IFERROR(_xll.qlRateHelperPillarDate(X87,Trigger),"")</f>
        <v/>
      </c>
      <c r="AD87" s="184" t="e">
        <v>#N/A</v>
      </c>
    </row>
    <row r="88" spans="1:30" x14ac:dyDescent="0.2">
      <c r="A88" s="62" t="str">
        <f>Quote!L109</f>
        <v>SW</v>
      </c>
      <c r="B88" s="63" t="str">
        <f>Quote!M109</f>
        <v>35Y</v>
      </c>
      <c r="C88" s="64" t="s">
        <v>6</v>
      </c>
      <c r="D88" s="64" t="s">
        <v>8</v>
      </c>
      <c r="E88" s="64" t="s">
        <v>7</v>
      </c>
      <c r="F88" s="64" t="s">
        <v>132</v>
      </c>
      <c r="G88" s="64" t="str">
        <f t="shared" si="12"/>
        <v>Euribor1MMX#0037</v>
      </c>
      <c r="H88" s="62" t="str">
        <f>IF(ISBLANK(Quote!O109),"",Quote!O109)</f>
        <v>EUR1MSW35Y=#0037</v>
      </c>
      <c r="I88" s="62" t="str">
        <f>_xll.qlCompositeQuote(Currency&amp;"1M"&amp;A88&amp;B88&amp;"_Shifted",H88,BumpValue,"+",Permanent,Trigger,ObjectOverwrite)</f>
        <v>EUR1MSW35Y_Shifted#0035</v>
      </c>
      <c r="J88" s="128">
        <v>0</v>
      </c>
      <c r="K88" s="67" t="str">
        <f>_xll.qlSwapRateHelper2(,IF(Sensitivity,I88,H88),2,B88,Calendar,+D88,E88,F88,G88,J88,C88,Discounting,PillarDate,,Permanent,Trigger,ObjectOverwrite)</f>
        <v>obj_003cf#0029</v>
      </c>
      <c r="M88" s="162" t="str">
        <f t="shared" si="10"/>
        <v>SW</v>
      </c>
      <c r="N88" s="141" t="str">
        <f t="shared" si="11"/>
        <v>obj_0039d#0029</v>
      </c>
      <c r="O88" s="141" t="str">
        <f>IFERROR(_xll.qlRateHelperQuoteName(N88,Trigger),"--")</f>
        <v>EUR1MSW39Y_Shifted</v>
      </c>
      <c r="P88" s="99">
        <f>IFERROR(_xll.qlRateHelperQuoteValue($N88,Trigger),"--")</f>
        <v>1.3047800890000001E-2</v>
      </c>
      <c r="Q88" s="141" t="b">
        <v>1</v>
      </c>
      <c r="R88" s="141">
        <v>40</v>
      </c>
      <c r="S88" s="141">
        <v>1</v>
      </c>
      <c r="T88" s="100">
        <f>IFERROR(_xll.qlRateHelperEarliestDate(N88,Trigger),"--")</f>
        <v>42758</v>
      </c>
      <c r="U88" s="100">
        <f>IFERROR(_xll.qlRateHelperPillarDate(N88,Trigger),"--")</f>
        <v>57003</v>
      </c>
      <c r="W88" s="162" t="str">
        <f t="shared" si="13"/>
        <v/>
      </c>
      <c r="X88" s="162" t="e">
        <v>#N/A</v>
      </c>
      <c r="Y88" s="162" t="str">
        <f>IFERROR(_xll.qlRateHelperQuoteName(X88,Trigger),"")</f>
        <v/>
      </c>
      <c r="Z88" s="184" t="str">
        <f>IFERROR(_xll.qlRateHelperRate(X88,Trigger),"")</f>
        <v/>
      </c>
      <c r="AA88" s="185" t="str">
        <f>IF(ISERROR(_xll.qlSwapRateHelperSpread($X88)),IF(ISERROR(_xll.qlFuturesRateHelperConvexityAdjustment($X88)),"",_xll.qlFuturesRateHelperConvexityAdjustment($X88)),_xll.qlSwapRateHelperSpread($X88))</f>
        <v/>
      </c>
      <c r="AB88" s="163" t="str">
        <f>IFERROR(_xll.qlRateHelperEarliestDate(X88,Trigger),"")</f>
        <v/>
      </c>
      <c r="AC88" s="163" t="str">
        <f>IFERROR(_xll.qlRateHelperPillarDate(X88,Trigger),"")</f>
        <v/>
      </c>
      <c r="AD88" s="184" t="e">
        <v>#N/A</v>
      </c>
    </row>
    <row r="89" spans="1:30" x14ac:dyDescent="0.2">
      <c r="A89" s="62" t="str">
        <f>Quote!L110</f>
        <v>SW</v>
      </c>
      <c r="B89" s="63" t="str">
        <f>Quote!M110</f>
        <v>36Y</v>
      </c>
      <c r="C89" s="64" t="s">
        <v>6</v>
      </c>
      <c r="D89" s="64" t="s">
        <v>8</v>
      </c>
      <c r="E89" s="64" t="s">
        <v>7</v>
      </c>
      <c r="F89" s="64" t="s">
        <v>132</v>
      </c>
      <c r="G89" s="64" t="str">
        <f t="shared" si="12"/>
        <v>Euribor1MMX#0037</v>
      </c>
      <c r="H89" s="62" t="str">
        <f>IF(ISBLANK(Quote!O110),"",Quote!O110)</f>
        <v>EUR1MSW36Y=#0037</v>
      </c>
      <c r="I89" s="62" t="str">
        <f>_xll.qlCompositeQuote(Currency&amp;"1M"&amp;A89&amp;B89&amp;"_Shifted",H89,BumpValue,"+",Permanent,Trigger,ObjectOverwrite)</f>
        <v>EUR1MSW36Y_Shifted#0033</v>
      </c>
      <c r="J89" s="128">
        <v>0</v>
      </c>
      <c r="K89" s="67" t="str">
        <f>_xll.qlSwapRateHelper2(,IF(Sensitivity,I89,H89),2,B89,Calendar,+D89,E89,F89,G89,J89,C89,Discounting,PillarDate,,Permanent,Trigger,ObjectOverwrite)</f>
        <v>obj_0034f#0029</v>
      </c>
      <c r="M89" s="162" t="str">
        <f t="shared" si="10"/>
        <v>SW</v>
      </c>
      <c r="N89" s="141" t="str">
        <f t="shared" si="11"/>
        <v>obj_0032d#0029</v>
      </c>
      <c r="O89" s="141" t="str">
        <f>IFERROR(_xll.qlRateHelperQuoteName(N89,Trigger),"--")</f>
        <v>EUR1MSW40Y_Shifted</v>
      </c>
      <c r="P89" s="99">
        <f>IFERROR(_xll.qlRateHelperQuoteValue($N89,Trigger),"--")</f>
        <v>1.3049999999999999E-2</v>
      </c>
      <c r="Q89" s="141" t="b">
        <v>1</v>
      </c>
      <c r="R89" s="141">
        <v>40</v>
      </c>
      <c r="S89" s="141">
        <v>1</v>
      </c>
      <c r="T89" s="100">
        <f>IFERROR(_xll.qlRateHelperEarliestDate(N89,Trigger),"--")</f>
        <v>42758</v>
      </c>
      <c r="U89" s="100">
        <f>IFERROR(_xll.qlRateHelperPillarDate(N89,Trigger),"--")</f>
        <v>57368</v>
      </c>
      <c r="W89" s="162" t="str">
        <f t="shared" si="13"/>
        <v/>
      </c>
      <c r="X89" s="162" t="e">
        <v>#N/A</v>
      </c>
      <c r="Y89" s="162" t="str">
        <f>IFERROR(_xll.qlRateHelperQuoteName(X89,Trigger),"")</f>
        <v/>
      </c>
      <c r="Z89" s="184" t="str">
        <f>IFERROR(_xll.qlRateHelperRate(X89,Trigger),"")</f>
        <v/>
      </c>
      <c r="AA89" s="185" t="str">
        <f>IF(ISERROR(_xll.qlSwapRateHelperSpread($X89)),IF(ISERROR(_xll.qlFuturesRateHelperConvexityAdjustment($X89)),"",_xll.qlFuturesRateHelperConvexityAdjustment($X89)),_xll.qlSwapRateHelperSpread($X89))</f>
        <v/>
      </c>
      <c r="AB89" s="163" t="str">
        <f>IFERROR(_xll.qlRateHelperEarliestDate(X89,Trigger),"")</f>
        <v/>
      </c>
      <c r="AC89" s="163" t="str">
        <f>IFERROR(_xll.qlRateHelperPillarDate(X89,Trigger),"")</f>
        <v/>
      </c>
      <c r="AD89" s="184" t="e">
        <v>#N/A</v>
      </c>
    </row>
    <row r="90" spans="1:30" x14ac:dyDescent="0.2">
      <c r="A90" s="62" t="str">
        <f>Quote!L111</f>
        <v>SW</v>
      </c>
      <c r="B90" s="63" t="str">
        <f>Quote!M111</f>
        <v>37Y</v>
      </c>
      <c r="C90" s="64" t="s">
        <v>6</v>
      </c>
      <c r="D90" s="64" t="s">
        <v>8</v>
      </c>
      <c r="E90" s="64" t="s">
        <v>7</v>
      </c>
      <c r="F90" s="64" t="s">
        <v>132</v>
      </c>
      <c r="G90" s="64" t="str">
        <f t="shared" si="12"/>
        <v>Euribor1MMX#0037</v>
      </c>
      <c r="H90" s="62" t="str">
        <f>IF(ISBLANK(Quote!O111),"",Quote!O111)</f>
        <v>EUR1MSW37Y=#0037</v>
      </c>
      <c r="I90" s="62" t="str">
        <f>_xll.qlCompositeQuote(Currency&amp;"1M"&amp;A90&amp;B90&amp;"_Shifted",H90,BumpValue,"+",Permanent,Trigger,ObjectOverwrite)</f>
        <v>EUR1MSW37Y_Shifted#0033</v>
      </c>
      <c r="J90" s="128">
        <v>0</v>
      </c>
      <c r="K90" s="67" t="str">
        <f>_xll.qlSwapRateHelper2(,IF(Sensitivity,I90,H90),2,B90,Calendar,+D90,E90,F90,G90,J90,C90,Discounting,PillarDate,,Permanent,Trigger,ObjectOverwrite)</f>
        <v>obj_00399#0029</v>
      </c>
      <c r="L90" s="49" t="s">
        <v>34</v>
      </c>
      <c r="M90" s="162" t="str">
        <f t="shared" si="10"/>
        <v>SW</v>
      </c>
      <c r="N90" s="141" t="str">
        <f t="shared" si="11"/>
        <v>obj_0036b#0029</v>
      </c>
      <c r="O90" s="141" t="str">
        <f>IFERROR(_xll.qlRateHelperQuoteName(N90,Trigger),"--")</f>
        <v>EUR1MSW50Y_Shifted</v>
      </c>
      <c r="P90" s="99">
        <f>IFERROR(_xll.qlRateHelperQuoteValue($N90,Trigger),"--")</f>
        <v>1.2790000000000001E-2</v>
      </c>
      <c r="Q90" s="141" t="b">
        <v>1</v>
      </c>
      <c r="R90" s="141">
        <v>40</v>
      </c>
      <c r="S90" s="141">
        <v>1</v>
      </c>
      <c r="T90" s="100">
        <f>IFERROR(_xll.qlRateHelperEarliestDate(N90,Trigger),"--")</f>
        <v>42758</v>
      </c>
      <c r="U90" s="100">
        <f>IFERROR(_xll.qlRateHelperPillarDate(N90,Trigger),"--")</f>
        <v>61021</v>
      </c>
      <c r="W90" s="162" t="str">
        <f t="shared" si="13"/>
        <v/>
      </c>
      <c r="X90" s="162" t="e">
        <v>#N/A</v>
      </c>
      <c r="Y90" s="162" t="str">
        <f>IFERROR(_xll.qlRateHelperQuoteName(X90,Trigger),"")</f>
        <v/>
      </c>
      <c r="Z90" s="184" t="str">
        <f>IFERROR(_xll.qlRateHelperRate(X90,Trigger),"")</f>
        <v/>
      </c>
      <c r="AA90" s="185" t="str">
        <f>IF(ISERROR(_xll.qlSwapRateHelperSpread($X90)),IF(ISERROR(_xll.qlFuturesRateHelperConvexityAdjustment($X90)),"",_xll.qlFuturesRateHelperConvexityAdjustment($X90)),_xll.qlSwapRateHelperSpread($X90))</f>
        <v/>
      </c>
      <c r="AB90" s="163" t="str">
        <f>IFERROR(_xll.qlRateHelperEarliestDate(X90,Trigger),"")</f>
        <v/>
      </c>
      <c r="AC90" s="163" t="str">
        <f>IFERROR(_xll.qlRateHelperPillarDate(X90,Trigger),"")</f>
        <v/>
      </c>
      <c r="AD90" s="184" t="e">
        <v>#N/A</v>
      </c>
    </row>
    <row r="91" spans="1:30" x14ac:dyDescent="0.2">
      <c r="A91" s="62" t="str">
        <f>Quote!L112</f>
        <v>SW</v>
      </c>
      <c r="B91" s="63" t="str">
        <f>Quote!M112</f>
        <v>38Y</v>
      </c>
      <c r="C91" s="64" t="s">
        <v>6</v>
      </c>
      <c r="D91" s="64" t="s">
        <v>8</v>
      </c>
      <c r="E91" s="64" t="s">
        <v>7</v>
      </c>
      <c r="F91" s="64" t="s">
        <v>132</v>
      </c>
      <c r="G91" s="64" t="str">
        <f t="shared" si="12"/>
        <v>Euribor1MMX#0037</v>
      </c>
      <c r="H91" s="62" t="str">
        <f>IF(ISBLANK(Quote!O112),"",Quote!O112)</f>
        <v>EUR1MSW38Y=#0037</v>
      </c>
      <c r="I91" s="62" t="str">
        <f>_xll.qlCompositeQuote(Currency&amp;"1M"&amp;A91&amp;B91&amp;"_Shifted",H91,BumpValue,"+",Permanent,Trigger,ObjectOverwrite)</f>
        <v>EUR1MSW38Y_Shifted#0033</v>
      </c>
      <c r="J91" s="128">
        <v>0</v>
      </c>
      <c r="K91" s="67" t="str">
        <f>_xll.qlSwapRateHelper2(,IF(Sensitivity,I91,H91),2,B91,Calendar,+D91,E91,F91,G91,J91,C91,Discounting,PillarDate,,Permanent,Trigger,ObjectOverwrite)</f>
        <v>obj_003ad#0029</v>
      </c>
      <c r="M91" s="165" t="str">
        <f t="shared" si="10"/>
        <v>SW</v>
      </c>
      <c r="N91" s="144" t="str">
        <f t="shared" si="11"/>
        <v>obj_00352#0029</v>
      </c>
      <c r="O91" s="144" t="str">
        <f>IFERROR(_xll.qlRateHelperQuoteName(N91,Trigger),"--")</f>
        <v>EUR1MSW60Y_Shifted</v>
      </c>
      <c r="P91" s="102">
        <f>IFERROR(_xll.qlRateHelperQuoteValue($N91,Trigger),"--")</f>
        <v>1.252E-2</v>
      </c>
      <c r="Q91" s="144" t="b">
        <v>1</v>
      </c>
      <c r="R91" s="144">
        <v>40</v>
      </c>
      <c r="S91" s="144">
        <v>1</v>
      </c>
      <c r="T91" s="103">
        <f>IFERROR(_xll.qlRateHelperEarliestDate(N91,Trigger),"--")</f>
        <v>42758</v>
      </c>
      <c r="U91" s="103">
        <f>IFERROR(_xll.qlRateHelperPillarDate(N91,Trigger),"--")</f>
        <v>64675</v>
      </c>
      <c r="W91" s="165" t="str">
        <f t="shared" si="13"/>
        <v/>
      </c>
      <c r="X91" s="165" t="e">
        <v>#N/A</v>
      </c>
      <c r="Y91" s="165" t="str">
        <f>IFERROR(_xll.qlRateHelperQuoteName(X91,Trigger),"")</f>
        <v/>
      </c>
      <c r="Z91" s="182" t="str">
        <f>IFERROR(_xll.qlRateHelperRate(X91,Trigger),"")</f>
        <v/>
      </c>
      <c r="AA91" s="183" t="str">
        <f>IF(ISERROR(_xll.qlSwapRateHelperSpread($X91)),IF(ISERROR(_xll.qlFuturesRateHelperConvexityAdjustment($X91)),"",_xll.qlFuturesRateHelperConvexityAdjustment($X91)),_xll.qlSwapRateHelperSpread($X91))</f>
        <v/>
      </c>
      <c r="AB91" s="166" t="str">
        <f>IFERROR(_xll.qlRateHelperEarliestDate(X91,Trigger),"")</f>
        <v/>
      </c>
      <c r="AC91" s="166" t="str">
        <f>IFERROR(_xll.qlRateHelperPillarDate(X91,Trigger),"")</f>
        <v/>
      </c>
      <c r="AD91" s="182" t="e">
        <v>#N/A</v>
      </c>
    </row>
    <row r="92" spans="1:30" x14ac:dyDescent="0.2">
      <c r="A92" s="62" t="str">
        <f>Quote!L113</f>
        <v>SW</v>
      </c>
      <c r="B92" s="63" t="str">
        <f>Quote!M113</f>
        <v>39Y</v>
      </c>
      <c r="C92" s="64" t="s">
        <v>6</v>
      </c>
      <c r="D92" s="64" t="s">
        <v>8</v>
      </c>
      <c r="E92" s="64" t="s">
        <v>7</v>
      </c>
      <c r="F92" s="64" t="s">
        <v>132</v>
      </c>
      <c r="G92" s="64" t="str">
        <f t="shared" si="12"/>
        <v>Euribor1MMX#0037</v>
      </c>
      <c r="H92" s="62" t="str">
        <f>IF(ISBLANK(Quote!O113),"",Quote!O113)</f>
        <v>EUR1MSW39Y=#0037</v>
      </c>
      <c r="I92" s="62" t="str">
        <f>_xll.qlCompositeQuote(Currency&amp;"1M"&amp;A92&amp;B92&amp;"_Shifted",H92,BumpValue,"+",Permanent,Trigger,ObjectOverwrite)</f>
        <v>EUR1MSW39Y_Shifted#0033</v>
      </c>
      <c r="J92" s="128">
        <v>0</v>
      </c>
      <c r="K92" s="67" t="str">
        <f>_xll.qlSwapRateHelper2(,IF(Sensitivity,I92,H92),2,B92,Calendar,+D92,E92,F92,G92,J92,C92,Discounting,PillarDate,,Permanent,Trigger,ObjectOverwrite)</f>
        <v>obj_0039d#0029</v>
      </c>
    </row>
    <row r="93" spans="1:30" x14ac:dyDescent="0.2">
      <c r="A93" s="62" t="str">
        <f>Quote!L114</f>
        <v>SW</v>
      </c>
      <c r="B93" s="63" t="str">
        <f>Quote!M114</f>
        <v>40Y</v>
      </c>
      <c r="C93" s="64" t="s">
        <v>6</v>
      </c>
      <c r="D93" s="64" t="s">
        <v>8</v>
      </c>
      <c r="E93" s="64" t="s">
        <v>7</v>
      </c>
      <c r="F93" s="64" t="s">
        <v>132</v>
      </c>
      <c r="G93" s="64" t="str">
        <f t="shared" si="12"/>
        <v>Euribor1MMX#0037</v>
      </c>
      <c r="H93" s="62" t="str">
        <f>IF(ISBLANK(Quote!O114),"",Quote!O114)</f>
        <v>EUR1MSW40Y=#0037</v>
      </c>
      <c r="I93" s="62" t="str">
        <f>_xll.qlCompositeQuote(Currency&amp;"1M"&amp;A93&amp;B93&amp;"_Shifted",H93,BumpValue,"+",Permanent,Trigger,ObjectOverwrite)</f>
        <v>EUR1MSW40Y_Shifted#0035</v>
      </c>
      <c r="J93" s="128">
        <v>0</v>
      </c>
      <c r="K93" s="67" t="str">
        <f>_xll.qlSwapRateHelper2(,IF(Sensitivity,I93,H93),2,B93,Calendar,+D93,E93,F93,G93,J93,C93,Discounting,PillarDate,,Permanent,Trigger,ObjectOverwrite)</f>
        <v>obj_0032d#0029</v>
      </c>
    </row>
    <row r="94" spans="1:30" x14ac:dyDescent="0.2">
      <c r="A94" s="62" t="str">
        <f>Quote!L115</f>
        <v>SW</v>
      </c>
      <c r="B94" s="63" t="str">
        <f>Quote!M115</f>
        <v>50Y</v>
      </c>
      <c r="C94" s="64" t="s">
        <v>6</v>
      </c>
      <c r="D94" s="64" t="s">
        <v>8</v>
      </c>
      <c r="E94" s="64" t="s">
        <v>7</v>
      </c>
      <c r="F94" s="64" t="s">
        <v>132</v>
      </c>
      <c r="G94" s="64" t="str">
        <f t="shared" si="12"/>
        <v>Euribor1MMX#0037</v>
      </c>
      <c r="H94" s="62" t="str">
        <f>IF(ISBLANK(Quote!O115),"",Quote!O115)</f>
        <v>EUR1MSW50Y=#0037</v>
      </c>
      <c r="I94" s="62" t="str">
        <f>_xll.qlCompositeQuote(Currency&amp;"1M"&amp;A94&amp;B94&amp;"_Shifted",H94,BumpValue,"+",Permanent,Trigger,ObjectOverwrite)</f>
        <v>EUR1MSW50Y_Shifted#0033</v>
      </c>
      <c r="J94" s="128">
        <v>0</v>
      </c>
      <c r="K94" s="67" t="str">
        <f>_xll.qlSwapRateHelper2(,IF(Sensitivity,I94,H94),2,B94,Calendar,+D94,E94,F94,G94,J94,C94,Discounting,PillarDate,,Permanent,Trigger,ObjectOverwrite)</f>
        <v>obj_0036b#0029</v>
      </c>
    </row>
    <row r="95" spans="1:30" x14ac:dyDescent="0.2">
      <c r="A95" s="1" t="str">
        <f>Quote!L116</f>
        <v>SW</v>
      </c>
      <c r="B95" s="8" t="str">
        <f>Quote!M116</f>
        <v>60Y</v>
      </c>
      <c r="C95" s="7" t="s">
        <v>6</v>
      </c>
      <c r="D95" s="7" t="s">
        <v>8</v>
      </c>
      <c r="E95" s="7" t="s">
        <v>7</v>
      </c>
      <c r="F95" s="7" t="s">
        <v>132</v>
      </c>
      <c r="G95" s="7" t="str">
        <f t="shared" si="12"/>
        <v>Euribor1MMX#0037</v>
      </c>
      <c r="H95" s="1" t="str">
        <f>IF(ISBLANK(Quote!O116),"",Quote!O116)</f>
        <v>EUR1MSW60Y=#0037</v>
      </c>
      <c r="I95" s="1" t="str">
        <f>_xll.qlCompositeQuote(Currency&amp;"1M"&amp;A95&amp;B95&amp;"_Shifted",H95,BumpValue,"+",Permanent,Trigger,ObjectOverwrite)</f>
        <v>EUR1MSW60Y_Shifted#0033</v>
      </c>
      <c r="J95" s="130">
        <v>0</v>
      </c>
      <c r="K95" s="3" t="str">
        <f>_xll.qlSwapRateHelper2(,IF(Sensitivity,I95,H95),2,B95,Calendar,+D95,E95,F95,G95,J95,C95,Discounting,PillarDate,,Permanent,Trigger,ObjectOverwrite)</f>
        <v>obj_00352#0029</v>
      </c>
    </row>
  </sheetData>
  <dataValidations count="5">
    <dataValidation type="list" allowBlank="1" showInputMessage="1" showErrorMessage="1" sqref="D23:D37 D40:D95">
      <formula1>"Annual,Semiannual,EveryFourthMonth,Quarterly,Bimonthly,Monthly,Biweekly,Weekly,Daily,Once,NoFrequency"</formula1>
    </dataValidation>
    <dataValidation type="list" allowBlank="1" showInputMessage="1" showErrorMessage="1" sqref="E3:E16 E23:E37 E40:E95">
      <formula1>"Following,Modified Following,Preceding,Modified Preceding,Unadjusted,Half-Month Modified Following"</formula1>
    </dataValidation>
    <dataValidation type="list" allowBlank="1" showInputMessage="1" showErrorMessage="1" sqref="F3:F16 F23:F37 F40:F95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AI6 AK6">
      <formula1>"AllDepos,DeposBeforeFirstFuturesStartDate,DeposBeforeFirstFuturesStartDatePlusOne,DeposBeforeFirstFuturesExpiryDate"</formula1>
    </dataValidation>
    <dataValidation type="list" allowBlank="1" showInputMessage="1" showErrorMessage="1" sqref="AK8">
      <formula1>"true,false"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19"/>
  <sheetViews>
    <sheetView showGridLines="0" topLeftCell="L1" zoomScaleNormal="100" workbookViewId="0">
      <selection activeCell="AD1" sqref="AD1"/>
    </sheetView>
  </sheetViews>
  <sheetFormatPr defaultRowHeight="11.25" outlineLevelCol="1" x14ac:dyDescent="0.2"/>
  <cols>
    <col min="1" max="1" width="6" style="49" hidden="1" customWidth="1" outlineLevel="1"/>
    <col min="2" max="2" width="6" style="54" hidden="1" customWidth="1" outlineLevel="1"/>
    <col min="3" max="3" width="6.7109375" style="53" hidden="1" customWidth="1" outlineLevel="1"/>
    <col min="4" max="4" width="7" style="53" hidden="1" customWidth="1" outlineLevel="1"/>
    <col min="5" max="5" width="19.28515625" style="53" hidden="1" customWidth="1" outlineLevel="1"/>
    <col min="6" max="6" width="20.28515625" style="53" hidden="1" customWidth="1" outlineLevel="1"/>
    <col min="7" max="7" width="15.140625" style="53" hidden="1" customWidth="1" outlineLevel="1"/>
    <col min="8" max="8" width="24.42578125" style="55" hidden="1" customWidth="1" outlineLevel="1"/>
    <col min="9" max="9" width="27.5703125" style="55" hidden="1" customWidth="1" outlineLevel="1"/>
    <col min="10" max="10" width="9" style="49" hidden="1" customWidth="1" outlineLevel="1"/>
    <col min="11" max="11" width="15.140625" style="49" hidden="1" customWidth="1" outlineLevel="1"/>
    <col min="12" max="12" width="2.7109375" style="49" customWidth="1" collapsed="1"/>
    <col min="13" max="13" width="6" style="49" hidden="1" customWidth="1" outlineLevel="1"/>
    <col min="14" max="14" width="15.140625" style="104" hidden="1" customWidth="1" outlineLevel="1"/>
    <col min="15" max="15" width="22.42578125" style="104" hidden="1" customWidth="1" outlineLevel="1"/>
    <col min="16" max="16" width="9.7109375" style="104" hidden="1" customWidth="1" outlineLevel="1"/>
    <col min="17" max="17" width="7.85546875" style="104" hidden="1" customWidth="1" outlineLevel="1"/>
    <col min="18" max="18" width="9" style="104" hidden="1" customWidth="1" outlineLevel="1"/>
    <col min="19" max="19" width="5.85546875" style="104" hidden="1" customWidth="1" outlineLevel="1"/>
    <col min="20" max="21" width="10.7109375" style="104" hidden="1" customWidth="1" outlineLevel="1"/>
    <col min="22" max="22" width="2.7109375" style="51" hidden="1" customWidth="1" outlineLevel="1"/>
    <col min="23" max="23" width="6" style="49" bestFit="1" customWidth="1" collapsed="1"/>
    <col min="24" max="24" width="10.140625" style="49" hidden="1" customWidth="1" outlineLevel="1"/>
    <col min="25" max="25" width="24.7109375" style="49" customWidth="1" collapsed="1"/>
    <col min="26" max="27" width="9.7109375" style="49" customWidth="1"/>
    <col min="28" max="29" width="17.28515625" style="49" bestFit="1" customWidth="1"/>
    <col min="30" max="30" width="10" style="49" bestFit="1" customWidth="1"/>
    <col min="31" max="31" width="2.7109375" style="49" customWidth="1"/>
    <col min="32" max="32" width="3" style="49" customWidth="1"/>
    <col min="33" max="33" width="24.42578125" style="49" bestFit="1" customWidth="1"/>
    <col min="34" max="34" width="9" style="49" bestFit="1" customWidth="1"/>
    <col min="35" max="16384" width="9.140625" style="49"/>
  </cols>
  <sheetData>
    <row r="1" spans="1:34" ht="18" customHeight="1" x14ac:dyDescent="0.2">
      <c r="G1" s="53" t="s">
        <v>27</v>
      </c>
      <c r="H1" s="53"/>
      <c r="I1" s="53"/>
      <c r="M1" s="70" t="s">
        <v>25</v>
      </c>
      <c r="N1" s="107"/>
      <c r="O1" s="107"/>
      <c r="P1" s="107"/>
      <c r="Q1" s="107"/>
      <c r="R1" s="107"/>
      <c r="S1" s="107"/>
      <c r="T1" s="107"/>
      <c r="U1" s="97"/>
      <c r="V1" s="94"/>
      <c r="W1" s="78" t="str">
        <f>Currency&amp;$G$1</f>
        <v>EUR1Y</v>
      </c>
      <c r="X1" s="69"/>
      <c r="Y1" s="69"/>
      <c r="Z1" s="72"/>
      <c r="AA1" s="72"/>
      <c r="AB1" s="69"/>
      <c r="AC1" s="69"/>
      <c r="AD1" s="76" t="s">
        <v>134</v>
      </c>
    </row>
    <row r="2" spans="1:34" ht="21.75" customHeight="1" x14ac:dyDescent="0.2">
      <c r="A2" s="68" t="s">
        <v>9</v>
      </c>
      <c r="B2" s="68" t="s">
        <v>28</v>
      </c>
      <c r="C2" s="68" t="s">
        <v>92</v>
      </c>
      <c r="D2" s="68" t="s">
        <v>130</v>
      </c>
      <c r="E2" s="68" t="s">
        <v>32</v>
      </c>
      <c r="F2" s="68" t="s">
        <v>115</v>
      </c>
      <c r="G2" s="68" t="s">
        <v>4</v>
      </c>
      <c r="H2" s="68" t="s">
        <v>1</v>
      </c>
      <c r="I2" s="68"/>
      <c r="J2" s="68"/>
      <c r="K2" s="68" t="s">
        <v>25</v>
      </c>
      <c r="M2" s="77" t="s">
        <v>9</v>
      </c>
      <c r="N2" s="77" t="s">
        <v>25</v>
      </c>
      <c r="O2" s="77" t="s">
        <v>79</v>
      </c>
      <c r="P2" s="77" t="s">
        <v>82</v>
      </c>
      <c r="Q2" s="77" t="s">
        <v>80</v>
      </c>
      <c r="R2" s="77" t="s">
        <v>81</v>
      </c>
      <c r="S2" s="77" t="s">
        <v>83</v>
      </c>
      <c r="T2" s="77" t="s">
        <v>23</v>
      </c>
      <c r="U2" s="77" t="s">
        <v>76</v>
      </c>
      <c r="V2" s="94"/>
      <c r="W2" s="77" t="s">
        <v>9</v>
      </c>
      <c r="X2" s="77" t="s">
        <v>25</v>
      </c>
      <c r="Y2" s="77" t="s">
        <v>79</v>
      </c>
      <c r="Z2" s="79" t="s">
        <v>24</v>
      </c>
      <c r="AA2" s="79" t="s">
        <v>84</v>
      </c>
      <c r="AB2" s="77" t="s">
        <v>23</v>
      </c>
      <c r="AC2" s="77" t="s">
        <v>76</v>
      </c>
      <c r="AD2" s="187">
        <f t="array" ref="AD2:AD115">_xll.qlPiecewiseYieldCurveData(YieldCurve_1Y,Trigger)</f>
        <v>-1.1052911654625467E-3</v>
      </c>
      <c r="AG2" s="464" t="s">
        <v>85</v>
      </c>
      <c r="AH2" s="465"/>
    </row>
    <row r="3" spans="1:34" ht="11.25" customHeight="1" x14ac:dyDescent="0.2">
      <c r="A3" s="56" t="str">
        <f>Quote!AP4</f>
        <v>DP</v>
      </c>
      <c r="B3" s="57" t="str">
        <f>Quote!AQ4</f>
        <v>ON</v>
      </c>
      <c r="C3" s="59" t="s">
        <v>73</v>
      </c>
      <c r="D3" s="59" t="b">
        <v>0</v>
      </c>
      <c r="E3" s="58" t="s">
        <v>131</v>
      </c>
      <c r="F3" s="59" t="s">
        <v>26</v>
      </c>
      <c r="G3" s="125"/>
      <c r="H3" s="156" t="str">
        <f>IF(ISBLANK(Quote!AS4),"",Quote!AS4)</f>
        <v/>
      </c>
      <c r="I3" s="129"/>
      <c r="J3" s="129"/>
      <c r="K3" s="61"/>
      <c r="L3" s="52"/>
      <c r="M3" s="71" t="str">
        <f>A3</f>
        <v>DP</v>
      </c>
      <c r="N3" s="131" t="str">
        <f>IF(ISBLANK(K3),"--",K3)</f>
        <v>--</v>
      </c>
      <c r="O3" s="145" t="str">
        <f>IFERROR(_xll.qlRateHelperQuoteName(N3,Trigger),"--")</f>
        <v>--</v>
      </c>
      <c r="P3" s="133" t="str">
        <f>IFERROR(_xll.qlRateHelperQuoteValue($N3,Trigger),"--")</f>
        <v>--</v>
      </c>
      <c r="Q3" s="132" t="b">
        <v>0</v>
      </c>
      <c r="R3" s="131">
        <v>10</v>
      </c>
      <c r="S3" s="131">
        <v>1</v>
      </c>
      <c r="T3" s="134" t="str">
        <f>IFERROR(_xll.qlRateHelperEarliestDate(N3,Trigger),"--")</f>
        <v>--</v>
      </c>
      <c r="U3" s="134" t="str">
        <f>IFERROR(_xll.qlRateHelperPillarDate(N3,Trigger),"--")</f>
        <v>--</v>
      </c>
      <c r="W3" s="159" t="str">
        <f>IFERROR(INDEX($M$3:$M$115,MATCH(Y3,$O$3:$O$115,0),1),"")</f>
        <v>DP</v>
      </c>
      <c r="X3" s="159" t="str">
        <f t="array" ref="X3:X115">_xll.qlRateHelperSelection(_xll.ohFilter(RateHelpers,IncludeFlag),_xll.ohFilter(Priority,IncludeFlag),$AH$3,$AH$4,$AH$5,$AH$6,_xll.ohFilter(MinDistance,IncludeFlag),Trigger)</f>
        <v>obj_0025d</v>
      </c>
      <c r="Y3" s="159" t="str">
        <f>IFERROR(_xll.qlRateHelperQuoteName(X3,Trigger),"")</f>
        <v>EUR1YDPSN_Shifted</v>
      </c>
      <c r="Z3" s="187">
        <f>IFERROR(_xll.qlRateHelperRate(X3,Trigger),"")</f>
        <v>-1.09014854E-3</v>
      </c>
      <c r="AA3" s="188" t="str">
        <f>IF(ISERROR(_xll.qlSwapRateHelperSpread($X3)),IF(ISERROR(_xll.qlFuturesRateHelperConvexityAdjustment($X3)),"",_xll.qlFuturesRateHelperConvexityAdjustment($X3)),_xll.qlSwapRateHelperSpread($X3))</f>
        <v/>
      </c>
      <c r="AB3" s="160">
        <f>IFERROR(_xll.qlRateHelperEarliestDate(X3,Trigger),"")</f>
        <v>42758</v>
      </c>
      <c r="AC3" s="160">
        <f>IFERROR(_xll.qlRateHelperPillarDate(X3,Trigger),"")</f>
        <v>42759</v>
      </c>
      <c r="AD3" s="184">
        <v>-1.1052911654625467E-3</v>
      </c>
      <c r="AG3" s="108" t="s">
        <v>86</v>
      </c>
      <c r="AH3" s="109">
        <v>0</v>
      </c>
    </row>
    <row r="4" spans="1:34" ht="11.25" customHeight="1" x14ac:dyDescent="0.2">
      <c r="A4" s="221" t="str">
        <f>Quote!AP5</f>
        <v>DP</v>
      </c>
      <c r="B4" s="280" t="str">
        <f>Quote!AQ5</f>
        <v>TN</v>
      </c>
      <c r="C4" s="281" t="s">
        <v>73</v>
      </c>
      <c r="D4" s="278"/>
      <c r="E4" s="278"/>
      <c r="F4" s="278"/>
      <c r="G4" s="278"/>
      <c r="H4" s="122" t="str">
        <f>IF(ISBLANK(Quote!AS5),"",Quote!AS5)</f>
        <v/>
      </c>
      <c r="I4" s="125"/>
      <c r="J4" s="125"/>
      <c r="K4" s="67"/>
      <c r="L4" s="51"/>
      <c r="M4" s="10" t="str">
        <f t="shared" ref="M4:M20" si="0">A4</f>
        <v>DP</v>
      </c>
      <c r="N4" s="95" t="str">
        <f t="shared" ref="N4:N20" si="1">IF(ISBLANK(K4),"--",K4)</f>
        <v>--</v>
      </c>
      <c r="O4" s="146" t="str">
        <f>IFERROR(_xll.qlRateHelperQuoteName(N4,Trigger),"--")</f>
        <v>--</v>
      </c>
      <c r="P4" s="99" t="str">
        <f>IFERROR(_xll.qlRateHelperQuoteValue($N4,Trigger),"--")</f>
        <v>--</v>
      </c>
      <c r="Q4" s="98" t="b">
        <v>0</v>
      </c>
      <c r="R4" s="95">
        <v>10</v>
      </c>
      <c r="S4" s="95">
        <v>1</v>
      </c>
      <c r="T4" s="100" t="str">
        <f>IFERROR(_xll.qlRateHelperEarliestDate(N4,Trigger),"--")</f>
        <v>--</v>
      </c>
      <c r="U4" s="100" t="str">
        <f>IFERROR(_xll.qlRateHelperPillarDate(N4,Trigger),"--")</f>
        <v>--</v>
      </c>
      <c r="W4" s="162" t="str">
        <f>IFERROR(INDEX($M$3:$M$115,MATCH(Y4,$O$3:$O$115,0),1),"")</f>
        <v>DP</v>
      </c>
      <c r="X4" s="162" t="str">
        <v>obj_001cf</v>
      </c>
      <c r="Y4" s="162" t="str">
        <f>IFERROR(_xll.qlRateHelperQuoteName(X4,Trigger),"")</f>
        <v>EUR1YDPSW_Shifted</v>
      </c>
      <c r="Z4" s="184">
        <f>IFERROR(_xll.qlRateHelperRate(X4,Trigger),"")</f>
        <v>-1.0901386400000001E-3</v>
      </c>
      <c r="AA4" s="185" t="str">
        <f>IF(ISERROR(_xll.qlSwapRateHelperSpread($X4)),IF(ISERROR(_xll.qlFuturesRateHelperConvexityAdjustment($X4)),"",_xll.qlFuturesRateHelperConvexityAdjustment($X4)),_xll.qlSwapRateHelperSpread($X4))</f>
        <v/>
      </c>
      <c r="AB4" s="163">
        <f>IFERROR(_xll.qlRateHelperEarliestDate(X4,Trigger),"")</f>
        <v>42758</v>
      </c>
      <c r="AC4" s="163">
        <f>IFERROR(_xll.qlRateHelperPillarDate(X4,Trigger),"")</f>
        <v>42765</v>
      </c>
      <c r="AD4" s="184">
        <v>-1.1052911677409364E-3</v>
      </c>
      <c r="AG4" s="108" t="s">
        <v>87</v>
      </c>
      <c r="AH4" s="109">
        <v>0</v>
      </c>
    </row>
    <row r="5" spans="1:34" ht="11.25" customHeight="1" x14ac:dyDescent="0.2">
      <c r="A5" s="62" t="str">
        <f>Quote!AP6</f>
        <v>DP</v>
      </c>
      <c r="B5" s="63" t="str">
        <f>Quote!AQ6</f>
        <v>SN</v>
      </c>
      <c r="C5" s="65" t="s">
        <v>74</v>
      </c>
      <c r="D5" s="125"/>
      <c r="E5" s="125"/>
      <c r="F5" s="125"/>
      <c r="G5" s="64" t="str">
        <f>Euribor!E4</f>
        <v>EoniaMX#0037</v>
      </c>
      <c r="H5" s="334" t="str">
        <f>IF(ISBLANK(Quote!AS6),"",Quote!AS6)</f>
        <v>EUR1YDPSN=#0037</v>
      </c>
      <c r="I5" s="334" t="str">
        <f>_xll.qlCompositeQuote(Currency&amp;"1Y"&amp;A5&amp;B5&amp;"_Shifted",H5,BumpValue,"+",Permanent,Trigger,ObjectOverwrite)</f>
        <v>EUR1YDPSN_Shifted#0033</v>
      </c>
      <c r="J5" s="275"/>
      <c r="K5" s="220" t="str">
        <f>_xll.qlFraRateHelper(,IF(Sensitivity,I5,H5),C5,G5,PillarDate,,Permanent,Trigger,ObjectOverwrite)</f>
        <v>obj_0025d#0033</v>
      </c>
      <c r="L5" s="51"/>
      <c r="M5" s="10" t="str">
        <f t="shared" si="0"/>
        <v>DP</v>
      </c>
      <c r="N5" s="95" t="str">
        <f t="shared" si="1"/>
        <v>obj_0025d#0033</v>
      </c>
      <c r="O5" s="146" t="str">
        <f>IFERROR(_xll.qlRateHelperQuoteName(N5,Trigger),"--")</f>
        <v>EUR1YDPSN_Shifted</v>
      </c>
      <c r="P5" s="99">
        <f>IFERROR(_xll.qlRateHelperQuoteValue($N5,Trigger),"--")</f>
        <v>-1.09014854E-3</v>
      </c>
      <c r="Q5" s="98" t="b">
        <v>1</v>
      </c>
      <c r="R5" s="95">
        <v>10</v>
      </c>
      <c r="S5" s="95">
        <v>1</v>
      </c>
      <c r="T5" s="100">
        <f>IFERROR(_xll.qlRateHelperEarliestDate(N5,Trigger),"--")</f>
        <v>42758</v>
      </c>
      <c r="U5" s="100">
        <f>IFERROR(_xll.qlRateHelperPillarDate(N5,Trigger),"--")</f>
        <v>42759</v>
      </c>
      <c r="W5" s="162" t="str">
        <f>IFERROR(INDEX($M$3:$M$115,MATCH(Y5,$O$3:$O$115,0),1),"")</f>
        <v>DP</v>
      </c>
      <c r="X5" s="162" t="str">
        <v>obj_00319</v>
      </c>
      <c r="Y5" s="162" t="str">
        <f>IFERROR(_xll.qlRateHelperQuoteName(X5,Trigger),"")</f>
        <v>EUR1YDP2W_Shifted</v>
      </c>
      <c r="Z5" s="184">
        <f>IFERROR(_xll.qlRateHelperRate(X5,Trigger),"")</f>
        <v>-1.0901270800000001E-3</v>
      </c>
      <c r="AA5" s="185" t="str">
        <f>IF(ISERROR(_xll.qlSwapRateHelperSpread($X5)),IF(ISERROR(_xll.qlFuturesRateHelperConvexityAdjustment($X5)),"",_xll.qlFuturesRateHelperConvexityAdjustment($X5)),_xll.qlSwapRateHelperSpread($X5))</f>
        <v/>
      </c>
      <c r="AB5" s="163">
        <f>IFERROR(_xll.qlRateHelperEarliestDate(X5,Trigger),"")</f>
        <v>42758</v>
      </c>
      <c r="AC5" s="163">
        <f>IFERROR(_xll.qlRateHelperPillarDate(X5,Trigger),"")</f>
        <v>42772</v>
      </c>
      <c r="AD5" s="184">
        <v>-1.1052911635665097E-3</v>
      </c>
      <c r="AE5" s="81"/>
      <c r="AF5" s="81"/>
      <c r="AG5" s="108" t="s">
        <v>88</v>
      </c>
      <c r="AH5" s="109">
        <v>0</v>
      </c>
    </row>
    <row r="6" spans="1:34" ht="11.25" customHeight="1" x14ac:dyDescent="0.2">
      <c r="A6" s="62" t="str">
        <f>Quote!AP7</f>
        <v>DP</v>
      </c>
      <c r="B6" s="63" t="str">
        <f>Quote!AQ7</f>
        <v>SW</v>
      </c>
      <c r="C6" s="65" t="s">
        <v>36</v>
      </c>
      <c r="D6" s="125"/>
      <c r="E6" s="125"/>
      <c r="F6" s="125"/>
      <c r="G6" s="64" t="str">
        <f>Euribor!E5</f>
        <v>EuriborSWMX#0037</v>
      </c>
      <c r="H6" s="122" t="str">
        <f>IF(ISBLANK(Quote!AS7),"",Quote!AS7)</f>
        <v>EUR1YDPSW=#0037</v>
      </c>
      <c r="I6" s="122" t="str">
        <f>_xll.qlCompositeQuote(Currency&amp;"1Y"&amp;A6&amp;B6&amp;"_Shifted",H6,BumpValue,"+",Permanent,Trigger,ObjectOverwrite)</f>
        <v>EUR1YDPSW_Shifted#0036</v>
      </c>
      <c r="J6" s="125"/>
      <c r="K6" s="67" t="str">
        <f>_xll.qlDepositRateHelper(,IF(Sensitivity,I6,H6),G6,Permanent,Trigger,ObjectOverwrite)</f>
        <v>obj_001cf#0034</v>
      </c>
      <c r="L6" s="51"/>
      <c r="M6" s="10" t="str">
        <f t="shared" si="0"/>
        <v>DP</v>
      </c>
      <c r="N6" s="95" t="str">
        <f t="shared" si="1"/>
        <v>obj_001cf#0034</v>
      </c>
      <c r="O6" s="146" t="str">
        <f>IFERROR(_xll.qlRateHelperQuoteName(N6,Trigger),"--")</f>
        <v>EUR1YDPSW_Shifted</v>
      </c>
      <c r="P6" s="99">
        <f>IFERROR(_xll.qlRateHelperQuoteValue($N6,Trigger),"--")</f>
        <v>-1.0901386400000001E-3</v>
      </c>
      <c r="Q6" s="98" t="b">
        <v>1</v>
      </c>
      <c r="R6" s="95">
        <v>10</v>
      </c>
      <c r="S6" s="95">
        <v>1</v>
      </c>
      <c r="T6" s="100">
        <f>IFERROR(_xll.qlRateHelperEarliestDate(N6,Trigger),"--")</f>
        <v>42758</v>
      </c>
      <c r="U6" s="100">
        <f>IFERROR(_xll.qlRateHelperPillarDate(N6,Trigger),"--")</f>
        <v>42765</v>
      </c>
      <c r="W6" s="162" t="str">
        <f>IFERROR(INDEX($M$3:$M$115,MATCH(Y6,$O$3:$O$115,0),1),"")</f>
        <v>DP</v>
      </c>
      <c r="X6" s="162" t="str">
        <v>obj_00317</v>
      </c>
      <c r="Y6" s="162" t="str">
        <f>IFERROR(_xll.qlRateHelperQuoteName(X6,Trigger),"")</f>
        <v>EUR1YDP3W_Shifted</v>
      </c>
      <c r="Z6" s="184">
        <f>IFERROR(_xll.qlRateHelperRate(X6,Trigger),"")</f>
        <v>-1.0901155300000001E-3</v>
      </c>
      <c r="AA6" s="185" t="str">
        <f>IF(ISERROR(_xll.qlSwapRateHelperSpread($X6)),IF(ISERROR(_xll.qlFuturesRateHelperConvexityAdjustment($X6)),"",_xll.qlFuturesRateHelperConvexityAdjustment($X6)),_xll.qlSwapRateHelperSpread($X6))</f>
        <v/>
      </c>
      <c r="AB6" s="163">
        <f>IFERROR(_xll.qlRateHelperEarliestDate(X6,Trigger),"")</f>
        <v>42758</v>
      </c>
      <c r="AC6" s="163">
        <f>IFERROR(_xll.qlRateHelperPillarDate(X6,Trigger),"")</f>
        <v>42779</v>
      </c>
      <c r="AD6" s="184">
        <v>-1.1052911666774167E-3</v>
      </c>
      <c r="AG6" s="108" t="s">
        <v>89</v>
      </c>
      <c r="AH6" s="110" t="s">
        <v>90</v>
      </c>
    </row>
    <row r="7" spans="1:34" ht="11.25" customHeight="1" x14ac:dyDescent="0.2">
      <c r="A7" s="62" t="str">
        <f>Quote!AP8</f>
        <v>DP</v>
      </c>
      <c r="B7" s="63" t="str">
        <f>Quote!AQ8</f>
        <v>2W</v>
      </c>
      <c r="C7" s="65" t="str">
        <f t="shared" ref="C7:C20" si="2">B7</f>
        <v>2W</v>
      </c>
      <c r="D7" s="125"/>
      <c r="E7" s="125"/>
      <c r="F7" s="125"/>
      <c r="G7" s="64" t="str">
        <f>Euribor!E6</f>
        <v>Euribor2WMX#0037</v>
      </c>
      <c r="H7" s="122" t="str">
        <f>IF(ISBLANK(Quote!AS8),"",Quote!AS8)</f>
        <v>EUR1YDP2W=#0037</v>
      </c>
      <c r="I7" s="122" t="str">
        <f>_xll.qlCompositeQuote(Currency&amp;"1Y"&amp;A7&amp;B7&amp;"_Shifted",H7,BumpValue,"+",Permanent,Trigger,ObjectOverwrite)</f>
        <v>EUR1YDP2W_Shifted#0033</v>
      </c>
      <c r="J7" s="125"/>
      <c r="K7" s="67" t="str">
        <f>_xll.qlDepositRateHelper(,IF(Sensitivity,I7,H7),G7,Permanent,Trigger,ObjectOverwrite)</f>
        <v>obj_00319#0029</v>
      </c>
      <c r="L7" s="51"/>
      <c r="M7" s="10" t="str">
        <f t="shared" si="0"/>
        <v>DP</v>
      </c>
      <c r="N7" s="95" t="str">
        <f t="shared" si="1"/>
        <v>obj_00319#0029</v>
      </c>
      <c r="O7" s="146" t="str">
        <f>IFERROR(_xll.qlRateHelperQuoteName(N7,Trigger),"--")</f>
        <v>EUR1YDP2W_Shifted</v>
      </c>
      <c r="P7" s="99">
        <f>IFERROR(_xll.qlRateHelperQuoteValue($N7,Trigger),"--")</f>
        <v>-1.0901270800000001E-3</v>
      </c>
      <c r="Q7" s="98" t="b">
        <v>1</v>
      </c>
      <c r="R7" s="95">
        <v>10</v>
      </c>
      <c r="S7" s="95">
        <v>1</v>
      </c>
      <c r="T7" s="100">
        <f>IFERROR(_xll.qlRateHelperEarliestDate(N7,Trigger),"--")</f>
        <v>42758</v>
      </c>
      <c r="U7" s="100">
        <f>IFERROR(_xll.qlRateHelperPillarDate(N7,Trigger),"--")</f>
        <v>42772</v>
      </c>
      <c r="W7" s="162" t="str">
        <f>IFERROR(INDEX($M$3:$M$115,MATCH(Y7,$O$3:$O$115,0),1),"")</f>
        <v>DP</v>
      </c>
      <c r="X7" s="162" t="str">
        <v>obj_00328</v>
      </c>
      <c r="Y7" s="162" t="str">
        <f>IFERROR(_xll.qlRateHelperQuoteName(X7,Trigger),"")</f>
        <v>EUR1YDP1M_Shifted</v>
      </c>
      <c r="Z7" s="184">
        <f>IFERROR(_xll.qlRateHelperRate(X7,Trigger),"")</f>
        <v>-1.0900990200000001E-3</v>
      </c>
      <c r="AA7" s="185" t="str">
        <f>IF(ISERROR(_xll.qlSwapRateHelperSpread($X7)),IF(ISERROR(_xll.qlFuturesRateHelperConvexityAdjustment($X7)),"",_xll.qlFuturesRateHelperConvexityAdjustment($X7)),_xll.qlSwapRateHelperSpread($X7))</f>
        <v/>
      </c>
      <c r="AB7" s="163">
        <f>IFERROR(_xll.qlRateHelperEarliestDate(X7,Trigger),"")</f>
        <v>42758</v>
      </c>
      <c r="AC7" s="163">
        <f>IFERROR(_xll.qlRateHelperPillarDate(X7,Trigger),"")</f>
        <v>42789</v>
      </c>
      <c r="AD7" s="184">
        <v>-1.1052911618776231E-3</v>
      </c>
    </row>
    <row r="8" spans="1:34" ht="11.25" customHeight="1" x14ac:dyDescent="0.2">
      <c r="A8" s="62" t="str">
        <f>Quote!AP9</f>
        <v>DP</v>
      </c>
      <c r="B8" s="63" t="str">
        <f>Quote!AQ9</f>
        <v>3W</v>
      </c>
      <c r="C8" s="65" t="str">
        <f t="shared" si="2"/>
        <v>3W</v>
      </c>
      <c r="D8" s="125"/>
      <c r="E8" s="125"/>
      <c r="F8" s="125"/>
      <c r="G8" s="64" t="str">
        <f>_xll.qlEuribor(,C8,,,Trigger)</f>
        <v>obj_0030f#0029</v>
      </c>
      <c r="H8" s="122" t="str">
        <f>IF(ISBLANK(Quote!AS9),"",Quote!AS9)</f>
        <v>EUR1YDP3W=#0037</v>
      </c>
      <c r="I8" s="122" t="str">
        <f>_xll.qlCompositeQuote(Currency&amp;"1Y"&amp;A8&amp;B8&amp;"_Shifted",H8,BumpValue,"+",Permanent,Trigger,ObjectOverwrite)</f>
        <v>EUR1YDP3W_Shifted#0033</v>
      </c>
      <c r="J8" s="125"/>
      <c r="K8" s="67" t="str">
        <f>_xll.qlDepositRateHelper(,IF(Sensitivity,I8,H8),G8,Permanent,Trigger,ObjectOverwrite)</f>
        <v>obj_00317#0029</v>
      </c>
      <c r="L8" s="51"/>
      <c r="M8" s="10" t="str">
        <f t="shared" si="0"/>
        <v>DP</v>
      </c>
      <c r="N8" s="95" t="str">
        <f t="shared" si="1"/>
        <v>obj_00317#0029</v>
      </c>
      <c r="O8" s="146" t="str">
        <f>IFERROR(_xll.qlRateHelperQuoteName(N8,Trigger),"--")</f>
        <v>EUR1YDP3W_Shifted</v>
      </c>
      <c r="P8" s="99">
        <f>IFERROR(_xll.qlRateHelperQuoteValue($N8,Trigger),"--")</f>
        <v>-1.0901155300000001E-3</v>
      </c>
      <c r="Q8" s="98" t="b">
        <v>1</v>
      </c>
      <c r="R8" s="95">
        <v>10</v>
      </c>
      <c r="S8" s="95">
        <v>1</v>
      </c>
      <c r="T8" s="100">
        <f>IFERROR(_xll.qlRateHelperEarliestDate(N8,Trigger),"--")</f>
        <v>42758</v>
      </c>
      <c r="U8" s="100">
        <f>IFERROR(_xll.qlRateHelperPillarDate(N8,Trigger),"--")</f>
        <v>42779</v>
      </c>
      <c r="W8" s="162" t="str">
        <f t="shared" ref="W8:W71" si="3">IFERROR(INDEX($M$3:$M$115,MATCH(Y8,$O$3:$O$115,0),1),"")</f>
        <v>DP</v>
      </c>
      <c r="X8" s="162" t="str">
        <v>obj_00323</v>
      </c>
      <c r="Y8" s="162" t="str">
        <f>IFERROR(_xll.qlRateHelperQuoteName(X8,Trigger),"")</f>
        <v>EUR1YDP2M_Shifted</v>
      </c>
      <c r="Z8" s="184">
        <f>IFERROR(_xll.qlRateHelperRate(X8,Trigger),"")</f>
        <v>-1.09005281E-3</v>
      </c>
      <c r="AA8" s="185" t="str">
        <f>IF(ISERROR(_xll.qlSwapRateHelperSpread($X8)),IF(ISERROR(_xll.qlFuturesRateHelperConvexityAdjustment($X8)),"",_xll.qlFuturesRateHelperConvexityAdjustment($X8)),_xll.qlSwapRateHelperSpread($X8))</f>
        <v/>
      </c>
      <c r="AB8" s="163">
        <f>IFERROR(_xll.qlRateHelperEarliestDate(X8,Trigger),"")</f>
        <v>42758</v>
      </c>
      <c r="AC8" s="163">
        <f>IFERROR(_xll.qlRateHelperPillarDate(X8,Trigger),"")</f>
        <v>42817</v>
      </c>
      <c r="AD8" s="184">
        <v>-1.1052911641653989E-3</v>
      </c>
      <c r="AG8" s="108" t="s">
        <v>188</v>
      </c>
      <c r="AH8" s="384" t="b">
        <v>1</v>
      </c>
    </row>
    <row r="9" spans="1:34" ht="11.25" customHeight="1" x14ac:dyDescent="0.2">
      <c r="A9" s="62" t="str">
        <f>Quote!AP10</f>
        <v>DP</v>
      </c>
      <c r="B9" s="63" t="str">
        <f>Quote!AQ10</f>
        <v>1M</v>
      </c>
      <c r="C9" s="65" t="str">
        <f t="shared" si="2"/>
        <v>1M</v>
      </c>
      <c r="D9" s="125"/>
      <c r="E9" s="125"/>
      <c r="F9" s="125"/>
      <c r="G9" s="64" t="str">
        <f>Euribor!E7</f>
        <v>Euribor1MMX#0037</v>
      </c>
      <c r="H9" s="122" t="str">
        <f>IF(ISBLANK(Quote!AS10),"",Quote!AS10)</f>
        <v>EUR1YDP1M=#0037</v>
      </c>
      <c r="I9" s="122" t="str">
        <f>_xll.qlCompositeQuote(Currency&amp;"1Y"&amp;A9&amp;B9&amp;"_Shifted",H9,BumpValue,"+",Permanent,Trigger,ObjectOverwrite)</f>
        <v>EUR1YDP1M_Shifted#0033</v>
      </c>
      <c r="J9" s="125"/>
      <c r="K9" s="67" t="str">
        <f>_xll.qlDepositRateHelper(,IF(Sensitivity,I9,H9),G9,Permanent,Trigger,ObjectOverwrite)</f>
        <v>obj_00328#0029</v>
      </c>
      <c r="L9" s="51"/>
      <c r="M9" s="10" t="str">
        <f t="shared" si="0"/>
        <v>DP</v>
      </c>
      <c r="N9" s="95" t="str">
        <f t="shared" si="1"/>
        <v>obj_00328#0029</v>
      </c>
      <c r="O9" s="146" t="str">
        <f>IFERROR(_xll.qlRateHelperQuoteName(N9,Trigger),"--")</f>
        <v>EUR1YDP1M_Shifted</v>
      </c>
      <c r="P9" s="99">
        <f>IFERROR(_xll.qlRateHelperQuoteValue($N9,Trigger),"--")</f>
        <v>-1.0900990200000001E-3</v>
      </c>
      <c r="Q9" s="98" t="b">
        <v>1</v>
      </c>
      <c r="R9" s="95">
        <v>10</v>
      </c>
      <c r="S9" s="95">
        <v>1</v>
      </c>
      <c r="T9" s="100">
        <f>IFERROR(_xll.qlRateHelperEarliestDate(N9,Trigger),"--")</f>
        <v>42758</v>
      </c>
      <c r="U9" s="100">
        <f>IFERROR(_xll.qlRateHelperPillarDate(N9,Trigger),"--")</f>
        <v>42789</v>
      </c>
      <c r="W9" s="162" t="str">
        <f t="shared" si="3"/>
        <v>DP</v>
      </c>
      <c r="X9" s="162" t="str">
        <v>obj_0031d</v>
      </c>
      <c r="Y9" s="162" t="str">
        <f>IFERROR(_xll.qlRateHelperQuoteName(X9,Trigger),"")</f>
        <v>EUR1YDP3M_Shifted</v>
      </c>
      <c r="Z9" s="184">
        <f>IFERROR(_xll.qlRateHelperRate(X9,Trigger),"")</f>
        <v>-1.09E-3</v>
      </c>
      <c r="AA9" s="185" t="str">
        <f>IF(ISERROR(_xll.qlSwapRateHelperSpread($X9)),IF(ISERROR(_xll.qlFuturesRateHelperConvexityAdjustment($X9)),"",_xll.qlFuturesRateHelperConvexityAdjustment($X9)),_xll.qlSwapRateHelperSpread($X9))</f>
        <v/>
      </c>
      <c r="AB9" s="163">
        <f>IFERROR(_xll.qlRateHelperEarliestDate(X9,Trigger),"")</f>
        <v>42758</v>
      </c>
      <c r="AC9" s="163">
        <f>IFERROR(_xll.qlRateHelperPillarDate(X9,Trigger),"")</f>
        <v>42849</v>
      </c>
      <c r="AD9" s="184">
        <v>-1.105291165265806E-3</v>
      </c>
    </row>
    <row r="10" spans="1:34" ht="11.25" customHeight="1" x14ac:dyDescent="0.2">
      <c r="A10" s="62" t="str">
        <f>Quote!AP11</f>
        <v>DP</v>
      </c>
      <c r="B10" s="63" t="str">
        <f>Quote!AQ11</f>
        <v>2M</v>
      </c>
      <c r="C10" s="65" t="str">
        <f t="shared" si="2"/>
        <v>2M</v>
      </c>
      <c r="D10" s="125"/>
      <c r="E10" s="125"/>
      <c r="F10" s="125"/>
      <c r="G10" s="64" t="str">
        <f>Euribor!E8</f>
        <v>Euribor2MMX#0037</v>
      </c>
      <c r="H10" s="122" t="str">
        <f>IF(ISBLANK(Quote!AS11),"",Quote!AS11)</f>
        <v>EUR1YDP2M=#0037</v>
      </c>
      <c r="I10" s="122" t="str">
        <f>_xll.qlCompositeQuote(Currency&amp;"1Y"&amp;A10&amp;B10&amp;"_Shifted",H10,BumpValue,"+",Permanent,Trigger,ObjectOverwrite)</f>
        <v>EUR1YDP2M_Shifted#0033</v>
      </c>
      <c r="J10" s="125"/>
      <c r="K10" s="67" t="str">
        <f>_xll.qlDepositRateHelper(,IF(Sensitivity,I10,H10),G10,Permanent,Trigger,ObjectOverwrite)</f>
        <v>obj_00323#0029</v>
      </c>
      <c r="L10" s="51"/>
      <c r="M10" s="10" t="str">
        <f t="shared" si="0"/>
        <v>DP</v>
      </c>
      <c r="N10" s="95" t="str">
        <f t="shared" si="1"/>
        <v>obj_00323#0029</v>
      </c>
      <c r="O10" s="146" t="str">
        <f>IFERROR(_xll.qlRateHelperQuoteName(N10,Trigger),"--")</f>
        <v>EUR1YDP2M_Shifted</v>
      </c>
      <c r="P10" s="99">
        <f>IFERROR(_xll.qlRateHelperQuoteValue($N10,Trigger),"--")</f>
        <v>-1.09005281E-3</v>
      </c>
      <c r="Q10" s="98" t="b">
        <v>1</v>
      </c>
      <c r="R10" s="95">
        <v>10</v>
      </c>
      <c r="S10" s="95">
        <v>1</v>
      </c>
      <c r="T10" s="100">
        <f>IFERROR(_xll.qlRateHelperEarliestDate(N10,Trigger),"--")</f>
        <v>42758</v>
      </c>
      <c r="U10" s="100">
        <f>IFERROR(_xll.qlRateHelperPillarDate(N10,Trigger),"--")</f>
        <v>42817</v>
      </c>
      <c r="W10" s="162" t="str">
        <f t="shared" si="3"/>
        <v>DP</v>
      </c>
      <c r="X10" s="162" t="str">
        <v>obj_0031e</v>
      </c>
      <c r="Y10" s="162" t="str">
        <f>IFERROR(_xll.qlRateHelperQuoteName(X10,Trigger),"")</f>
        <v>EUR1YDP4M_Shifted</v>
      </c>
      <c r="Z10" s="184">
        <f>IFERROR(_xll.qlRateHelperRate(X10,Trigger),"")</f>
        <v>-1.0862356500000001E-3</v>
      </c>
      <c r="AA10" s="185" t="str">
        <f>IF(ISERROR(_xll.qlSwapRateHelperSpread($X10)),IF(ISERROR(_xll.qlFuturesRateHelperConvexityAdjustment($X10)),"",_xll.qlFuturesRateHelperConvexityAdjustment($X10)),_xll.qlSwapRateHelperSpread($X10))</f>
        <v/>
      </c>
      <c r="AB10" s="163">
        <f>IFERROR(_xll.qlRateHelperEarliestDate(X10,Trigger),"")</f>
        <v>42758</v>
      </c>
      <c r="AC10" s="163">
        <f>IFERROR(_xll.qlRateHelperPillarDate(X10,Trigger),"")</f>
        <v>42878</v>
      </c>
      <c r="AD10" s="184">
        <v>-1.1016432829789172E-3</v>
      </c>
    </row>
    <row r="11" spans="1:34" ht="11.25" customHeight="1" x14ac:dyDescent="0.2">
      <c r="A11" s="62" t="str">
        <f>Quote!AP12</f>
        <v>DP</v>
      </c>
      <c r="B11" s="63" t="str">
        <f>Quote!AQ12</f>
        <v>3M</v>
      </c>
      <c r="C11" s="65" t="str">
        <f t="shared" si="2"/>
        <v>3M</v>
      </c>
      <c r="D11" s="125"/>
      <c r="E11" s="125"/>
      <c r="F11" s="125"/>
      <c r="G11" s="64" t="str">
        <f>Euribor!E9</f>
        <v>Euribor3MMX#0037</v>
      </c>
      <c r="H11" s="122" t="str">
        <f>IF(ISBLANK(Quote!AS12),"",Quote!AS12)</f>
        <v>EUR1YDP3M=#0037</v>
      </c>
      <c r="I11" s="122" t="str">
        <f>_xll.qlCompositeQuote(Currency&amp;"1Y"&amp;A11&amp;B11&amp;"_Shifted",H11,BumpValue,"+",Permanent,Trigger,ObjectOverwrite)</f>
        <v>EUR1YDP3M_Shifted#0035</v>
      </c>
      <c r="J11" s="125"/>
      <c r="K11" s="67" t="str">
        <f>_xll.qlDepositRateHelper(,IF(Sensitivity,I11,H11),G11,Permanent,Trigger,ObjectOverwrite)</f>
        <v>obj_0031d#0029</v>
      </c>
      <c r="L11" s="51"/>
      <c r="M11" s="10" t="str">
        <f t="shared" si="0"/>
        <v>DP</v>
      </c>
      <c r="N11" s="95" t="str">
        <f t="shared" si="1"/>
        <v>obj_0031d#0029</v>
      </c>
      <c r="O11" s="146" t="str">
        <f>IFERROR(_xll.qlRateHelperQuoteName(N11,Trigger),"--")</f>
        <v>EUR1YDP3M_Shifted</v>
      </c>
      <c r="P11" s="99">
        <f>IFERROR(_xll.qlRateHelperQuoteValue($N11,Trigger),"--")</f>
        <v>-1.09E-3</v>
      </c>
      <c r="Q11" s="98" t="b">
        <v>1</v>
      </c>
      <c r="R11" s="95">
        <v>10</v>
      </c>
      <c r="S11" s="95">
        <v>1</v>
      </c>
      <c r="T11" s="100">
        <f>IFERROR(_xll.qlRateHelperEarliestDate(N11,Trigger),"--")</f>
        <v>42758</v>
      </c>
      <c r="U11" s="100">
        <f>IFERROR(_xll.qlRateHelperPillarDate(N11,Trigger),"--")</f>
        <v>42849</v>
      </c>
      <c r="W11" s="162" t="str">
        <f t="shared" si="3"/>
        <v>DP</v>
      </c>
      <c r="X11" s="162" t="str">
        <v>obj_00327</v>
      </c>
      <c r="Y11" s="162" t="str">
        <f>IFERROR(_xll.qlRateHelperQuoteName(X11,Trigger),"")</f>
        <v>EUR1YDP5M_Shifted</v>
      </c>
      <c r="Z11" s="184">
        <f>IFERROR(_xll.qlRateHelperRate(X11,Trigger),"")</f>
        <v>-1.0758931500000001E-3</v>
      </c>
      <c r="AA11" s="185" t="str">
        <f>IF(ISERROR(_xll.qlSwapRateHelperSpread($X11)),IF(ISERROR(_xll.qlFuturesRateHelperConvexityAdjustment($X11)),"",_xll.qlFuturesRateHelperConvexityAdjustment($X11)),_xll.qlSwapRateHelperSpread($X11))</f>
        <v/>
      </c>
      <c r="AB11" s="163">
        <f>IFERROR(_xll.qlRateHelperEarliestDate(X11,Trigger),"")</f>
        <v>42758</v>
      </c>
      <c r="AC11" s="163">
        <f>IFERROR(_xll.qlRateHelperPillarDate(X11,Trigger),"")</f>
        <v>42909</v>
      </c>
      <c r="AD11" s="184">
        <v>-1.0914489992752713E-3</v>
      </c>
    </row>
    <row r="12" spans="1:34" ht="11.25" customHeight="1" x14ac:dyDescent="0.2">
      <c r="A12" s="62" t="str">
        <f>Quote!AP13</f>
        <v>DP</v>
      </c>
      <c r="B12" s="63" t="str">
        <f>Quote!AQ13</f>
        <v>4M</v>
      </c>
      <c r="C12" s="65" t="str">
        <f t="shared" si="2"/>
        <v>4M</v>
      </c>
      <c r="D12" s="125"/>
      <c r="E12" s="125"/>
      <c r="F12" s="125"/>
      <c r="G12" s="64" t="str">
        <f>_xll.qlEuribor(,C12,,,Trigger)</f>
        <v>obj_00312#0029</v>
      </c>
      <c r="H12" s="122" t="str">
        <f>IF(ISBLANK(Quote!AS13),"",Quote!AS13)</f>
        <v>EUR1YDP4M=#0037</v>
      </c>
      <c r="I12" s="122" t="str">
        <f>_xll.qlCompositeQuote(Currency&amp;"1Y"&amp;A12&amp;B12&amp;"_Shifted",H12,BumpValue,"+",Permanent,Trigger,ObjectOverwrite)</f>
        <v>EUR1YDP4M_Shifted#0033</v>
      </c>
      <c r="J12" s="125"/>
      <c r="K12" s="67" t="str">
        <f>_xll.qlDepositRateHelper(,IF(Sensitivity,I12,H12),G12,Permanent,Trigger,ObjectOverwrite)</f>
        <v>obj_0031e#0029</v>
      </c>
      <c r="L12" s="51" t="s">
        <v>34</v>
      </c>
      <c r="M12" s="10" t="str">
        <f t="shared" si="0"/>
        <v>DP</v>
      </c>
      <c r="N12" s="95" t="str">
        <f t="shared" si="1"/>
        <v>obj_0031e#0029</v>
      </c>
      <c r="O12" s="146" t="str">
        <f>IFERROR(_xll.qlRateHelperQuoteName(N12,Trigger),"--")</f>
        <v>EUR1YDP4M_Shifted</v>
      </c>
      <c r="P12" s="99">
        <f>IFERROR(_xll.qlRateHelperQuoteValue($N12,Trigger),"--")</f>
        <v>-1.0862356500000001E-3</v>
      </c>
      <c r="Q12" s="98" t="b">
        <v>1</v>
      </c>
      <c r="R12" s="95">
        <v>10</v>
      </c>
      <c r="S12" s="95">
        <v>1</v>
      </c>
      <c r="T12" s="100">
        <f>IFERROR(_xll.qlRateHelperEarliestDate(N12,Trigger),"--")</f>
        <v>42758</v>
      </c>
      <c r="U12" s="100">
        <f>IFERROR(_xll.qlRateHelperPillarDate(N12,Trigger),"--")</f>
        <v>42878</v>
      </c>
      <c r="W12" s="162" t="str">
        <f t="shared" si="3"/>
        <v>DP</v>
      </c>
      <c r="X12" s="162" t="str">
        <v>obj_002d1</v>
      </c>
      <c r="Y12" s="162" t="str">
        <f>IFERROR(_xll.qlRateHelperQuoteName(X12,Trigger),"")</f>
        <v>EUR1YDP6M_Shifted</v>
      </c>
      <c r="Z12" s="184">
        <f>IFERROR(_xll.qlRateHelperRate(X12,Trigger),"")</f>
        <v>-1.062E-3</v>
      </c>
      <c r="AA12" s="185" t="str">
        <f>IF(ISERROR(_xll.qlSwapRateHelperSpread($X12)),IF(ISERROR(_xll.qlFuturesRateHelperConvexityAdjustment($X12)),"",_xll.qlFuturesRateHelperConvexityAdjustment($X12)),_xll.qlSwapRateHelperSpread($X12))</f>
        <v/>
      </c>
      <c r="AB12" s="163">
        <f>IFERROR(_xll.qlRateHelperEarliestDate(X12,Trigger),"")</f>
        <v>42758</v>
      </c>
      <c r="AC12" s="163">
        <f>IFERROR(_xll.qlRateHelperPillarDate(X12,Trigger),"")</f>
        <v>42940</v>
      </c>
      <c r="AD12" s="184">
        <v>-1.0776467268833424E-3</v>
      </c>
    </row>
    <row r="13" spans="1:34" ht="11.25" customHeight="1" x14ac:dyDescent="0.2">
      <c r="A13" s="62" t="str">
        <f>Quote!AP14</f>
        <v>DP</v>
      </c>
      <c r="B13" s="63" t="str">
        <f>Quote!AQ14</f>
        <v>5M</v>
      </c>
      <c r="C13" s="65" t="str">
        <f t="shared" si="2"/>
        <v>5M</v>
      </c>
      <c r="D13" s="125"/>
      <c r="E13" s="125"/>
      <c r="F13" s="125"/>
      <c r="G13" s="64" t="str">
        <f>_xll.qlEuribor(,C13,,,Trigger)</f>
        <v>obj_002fe#0030</v>
      </c>
      <c r="H13" s="122" t="str">
        <f>IF(ISBLANK(Quote!AS14),"",Quote!AS14)</f>
        <v>EUR1YDP5M=#0037</v>
      </c>
      <c r="I13" s="122" t="str">
        <f>_xll.qlCompositeQuote(Currency&amp;"1Y"&amp;A13&amp;B13&amp;"_Shifted",H13,BumpValue,"+",Permanent,Trigger,ObjectOverwrite)</f>
        <v>EUR1YDP5M_Shifted#0033</v>
      </c>
      <c r="J13" s="125"/>
      <c r="K13" s="67" t="str">
        <f>_xll.qlDepositRateHelper(,IF(Sensitivity,I13,H13),G13,Permanent,Trigger,ObjectOverwrite)</f>
        <v>obj_00327#0029</v>
      </c>
      <c r="L13" s="51"/>
      <c r="M13" s="10" t="str">
        <f t="shared" si="0"/>
        <v>DP</v>
      </c>
      <c r="N13" s="95" t="str">
        <f t="shared" si="1"/>
        <v>obj_00327#0029</v>
      </c>
      <c r="O13" s="146" t="str">
        <f>IFERROR(_xll.qlRateHelperQuoteName(N13,Trigger),"--")</f>
        <v>EUR1YDP5M_Shifted</v>
      </c>
      <c r="P13" s="99">
        <f>IFERROR(_xll.qlRateHelperQuoteValue($N13,Trigger),"--")</f>
        <v>-1.0758931500000001E-3</v>
      </c>
      <c r="Q13" s="98" t="b">
        <v>1</v>
      </c>
      <c r="R13" s="95">
        <v>10</v>
      </c>
      <c r="S13" s="95">
        <v>1</v>
      </c>
      <c r="T13" s="100">
        <f>IFERROR(_xll.qlRateHelperEarliestDate(N13,Trigger),"--")</f>
        <v>42758</v>
      </c>
      <c r="U13" s="100">
        <f>IFERROR(_xll.qlRateHelperPillarDate(N13,Trigger),"--")</f>
        <v>42909</v>
      </c>
      <c r="W13" s="162" t="str">
        <f t="shared" si="3"/>
        <v>DP</v>
      </c>
      <c r="X13" s="162" t="str">
        <v>obj_00231</v>
      </c>
      <c r="Y13" s="162" t="str">
        <f>IFERROR(_xll.qlRateHelperQuoteName(X13,Trigger),"")</f>
        <v>EUR1YDP7M_Shifted</v>
      </c>
      <c r="Z13" s="184">
        <f>IFERROR(_xll.qlRateHelperRate(X13,Trigger),"")</f>
        <v>-1.0466699200000001E-3</v>
      </c>
      <c r="AA13" s="185" t="str">
        <f>IF(ISERROR(_xll.qlSwapRateHelperSpread($X13)),IF(ISERROR(_xll.qlFuturesRateHelperConvexityAdjustment($X13)),"",_xll.qlFuturesRateHelperConvexityAdjustment($X13)),_xll.qlSwapRateHelperSpread($X13))</f>
        <v/>
      </c>
      <c r="AB13" s="163">
        <f>IFERROR(_xll.qlRateHelperEarliestDate(X13,Trigger),"")</f>
        <v>42758</v>
      </c>
      <c r="AC13" s="163">
        <f>IFERROR(_xll.qlRateHelperPillarDate(X13,Trigger),"")</f>
        <v>42970</v>
      </c>
      <c r="AD13" s="184">
        <v>-1.0623445003074381E-3</v>
      </c>
    </row>
    <row r="14" spans="1:34" ht="11.25" customHeight="1" x14ac:dyDescent="0.2">
      <c r="A14" s="62" t="str">
        <f>Quote!AP15</f>
        <v>DP</v>
      </c>
      <c r="B14" s="63" t="str">
        <f>Quote!AQ15</f>
        <v>6M</v>
      </c>
      <c r="C14" s="65" t="str">
        <f t="shared" si="2"/>
        <v>6M</v>
      </c>
      <c r="D14" s="125"/>
      <c r="E14" s="125"/>
      <c r="F14" s="125"/>
      <c r="G14" s="64" t="str">
        <f>Euribor!E10</f>
        <v>Euribor6MMX#0037</v>
      </c>
      <c r="H14" s="122" t="str">
        <f>IF(ISBLANK(Quote!AS15),"",Quote!AS15)</f>
        <v>EUR1YDP6M=#0037</v>
      </c>
      <c r="I14" s="122" t="str">
        <f>_xll.qlCompositeQuote(Currency&amp;"1Y"&amp;A14&amp;B14&amp;"_Shifted",H14,BumpValue,"+",Permanent,Trigger,ObjectOverwrite)</f>
        <v>EUR1YDP6M_Shifted#0032</v>
      </c>
      <c r="J14" s="125"/>
      <c r="K14" s="67" t="str">
        <f>_xll.qlDepositRateHelper(,IF(Sensitivity,I14,H14),G14,Permanent,Trigger,ObjectOverwrite)</f>
        <v>obj_002d1#0031</v>
      </c>
      <c r="L14" s="51"/>
      <c r="M14" s="10" t="str">
        <f t="shared" si="0"/>
        <v>DP</v>
      </c>
      <c r="N14" s="95" t="str">
        <f t="shared" si="1"/>
        <v>obj_002d1#0031</v>
      </c>
      <c r="O14" s="146" t="str">
        <f>IFERROR(_xll.qlRateHelperQuoteName(N14,Trigger),"--")</f>
        <v>EUR1YDP6M_Shifted</v>
      </c>
      <c r="P14" s="99">
        <f>IFERROR(_xll.qlRateHelperQuoteValue($N14,Trigger),"--")</f>
        <v>-1.062E-3</v>
      </c>
      <c r="Q14" s="98" t="b">
        <v>1</v>
      </c>
      <c r="R14" s="95">
        <v>10</v>
      </c>
      <c r="S14" s="95">
        <v>1</v>
      </c>
      <c r="T14" s="100">
        <f>IFERROR(_xll.qlRateHelperEarliestDate(N14,Trigger),"--")</f>
        <v>42758</v>
      </c>
      <c r="U14" s="100">
        <f>IFERROR(_xll.qlRateHelperPillarDate(N14,Trigger),"--")</f>
        <v>42940</v>
      </c>
      <c r="W14" s="162" t="str">
        <f t="shared" si="3"/>
        <v>DP</v>
      </c>
      <c r="X14" s="162" t="str">
        <v>obj_00282</v>
      </c>
      <c r="Y14" s="162" t="str">
        <f>IFERROR(_xll.qlRateHelperQuoteName(X14,Trigger),"")</f>
        <v>EUR1YDP8M_Shifted</v>
      </c>
      <c r="Z14" s="184">
        <f>IFERROR(_xll.qlRateHelperRate(X14,Trigger),"")</f>
        <v>-1.0288611800000002E-3</v>
      </c>
      <c r="AA14" s="185" t="str">
        <f>IF(ISERROR(_xll.qlSwapRateHelperSpread($X14)),IF(ISERROR(_xll.qlFuturesRateHelperConvexityAdjustment($X14)),"",_xll.qlFuturesRateHelperConvexityAdjustment($X14)),_xll.qlSwapRateHelperSpread($X14))</f>
        <v/>
      </c>
      <c r="AB14" s="163">
        <f>IFERROR(_xll.qlRateHelperEarliestDate(X14,Trigger),"")</f>
        <v>42758</v>
      </c>
      <c r="AC14" s="163">
        <f>IFERROR(_xll.qlRateHelperPillarDate(X14,Trigger),"")</f>
        <v>43003</v>
      </c>
      <c r="AD14" s="184">
        <v>-1.0445086621997165E-3</v>
      </c>
    </row>
    <row r="15" spans="1:34" ht="11.25" customHeight="1" x14ac:dyDescent="0.2">
      <c r="A15" s="62" t="str">
        <f>Quote!AP16</f>
        <v>DP</v>
      </c>
      <c r="B15" s="63" t="str">
        <f>Quote!AQ16</f>
        <v>7M</v>
      </c>
      <c r="C15" s="65" t="str">
        <f t="shared" si="2"/>
        <v>7M</v>
      </c>
      <c r="D15" s="125"/>
      <c r="E15" s="125"/>
      <c r="F15" s="125"/>
      <c r="G15" s="64" t="str">
        <f>_xll.qlEuribor(,C15,,,Trigger)</f>
        <v>obj_00164#0037</v>
      </c>
      <c r="H15" s="122" t="str">
        <f>IF(ISBLANK(Quote!AS16),"",Quote!AS16)</f>
        <v>EUR1YDP7M=#0037</v>
      </c>
      <c r="I15" s="122" t="str">
        <f>_xll.qlCompositeQuote(Currency&amp;"1Y"&amp;A15&amp;B15&amp;"_Shifted",H15,BumpValue,"+",Permanent,Trigger,ObjectOverwrite)</f>
        <v>EUR1YDP7M_Shifted#0033</v>
      </c>
      <c r="J15" s="125"/>
      <c r="K15" s="67" t="str">
        <f>_xll.qlDepositRateHelper(,IF(Sensitivity,I15,H15),G15,Permanent,Trigger,ObjectOverwrite)</f>
        <v>obj_00231#0033</v>
      </c>
      <c r="L15" s="51"/>
      <c r="M15" s="10" t="str">
        <f t="shared" si="0"/>
        <v>DP</v>
      </c>
      <c r="N15" s="95" t="str">
        <f t="shared" si="1"/>
        <v>obj_00231#0033</v>
      </c>
      <c r="O15" s="146" t="str">
        <f>IFERROR(_xll.qlRateHelperQuoteName(N15,Trigger),"--")</f>
        <v>EUR1YDP7M_Shifted</v>
      </c>
      <c r="P15" s="99">
        <f>IFERROR(_xll.qlRateHelperQuoteValue($N15,Trigger),"--")</f>
        <v>-1.0466699200000001E-3</v>
      </c>
      <c r="Q15" s="98" t="b">
        <v>1</v>
      </c>
      <c r="R15" s="95">
        <v>10</v>
      </c>
      <c r="S15" s="95">
        <v>1</v>
      </c>
      <c r="T15" s="100">
        <f>IFERROR(_xll.qlRateHelperEarliestDate(N15,Trigger),"--")</f>
        <v>42758</v>
      </c>
      <c r="U15" s="100">
        <f>IFERROR(_xll.qlRateHelperPillarDate(N15,Trigger),"--")</f>
        <v>42970</v>
      </c>
      <c r="W15" s="162" t="str">
        <f t="shared" si="3"/>
        <v>DP</v>
      </c>
      <c r="X15" s="162" t="str">
        <v>obj_002ce</v>
      </c>
      <c r="Y15" s="162" t="str">
        <f>IFERROR(_xll.qlRateHelperQuoteName(X15,Trigger),"")</f>
        <v>EUR1YDP9M_Shifted</v>
      </c>
      <c r="Z15" s="184">
        <f>IFERROR(_xll.qlRateHelperRate(X15,Trigger),"")</f>
        <v>-1.0150000000000001E-3</v>
      </c>
      <c r="AA15" s="185" t="str">
        <f>IF(ISERROR(_xll.qlSwapRateHelperSpread($X15)),IF(ISERROR(_xll.qlFuturesRateHelperConvexityAdjustment($X15)),"",_xll.qlFuturesRateHelperConvexityAdjustment($X15)),_xll.qlSwapRateHelperSpread($X15))</f>
        <v/>
      </c>
      <c r="AB15" s="163">
        <f>IFERROR(_xll.qlRateHelperEarliestDate(X15,Trigger),"")</f>
        <v>42758</v>
      </c>
      <c r="AC15" s="163">
        <f>IFERROR(_xll.qlRateHelperPillarDate(X15,Trigger),"")</f>
        <v>43031</v>
      </c>
      <c r="AD15" s="184">
        <v>-1.0305880291306831E-3</v>
      </c>
    </row>
    <row r="16" spans="1:34" ht="11.25" customHeight="1" x14ac:dyDescent="0.2">
      <c r="A16" s="62" t="str">
        <f>Quote!AP17</f>
        <v>DP</v>
      </c>
      <c r="B16" s="63" t="str">
        <f>Quote!AQ17</f>
        <v>8M</v>
      </c>
      <c r="C16" s="65" t="str">
        <f t="shared" si="2"/>
        <v>8M</v>
      </c>
      <c r="D16" s="125"/>
      <c r="E16" s="125"/>
      <c r="F16" s="125"/>
      <c r="G16" s="64" t="str">
        <f>_xll.qlEuribor(,C16,,,Trigger)</f>
        <v>obj_0014b#0037</v>
      </c>
      <c r="H16" s="122" t="str">
        <f>IF(ISBLANK(Quote!AS17),"",Quote!AS17)</f>
        <v>EUR1YDP8M=#0037</v>
      </c>
      <c r="I16" s="122" t="str">
        <f>_xll.qlCompositeQuote(Currency&amp;"1Y"&amp;A16&amp;B16&amp;"_Shifted",H16,BumpValue,"+",Permanent,Trigger,ObjectOverwrite)</f>
        <v>EUR1YDP8M_Shifted#0033</v>
      </c>
      <c r="J16" s="125"/>
      <c r="K16" s="67" t="str">
        <f>_xll.qlDepositRateHelper(,IF(Sensitivity,I16,H16),G16,Permanent,Trigger,ObjectOverwrite)</f>
        <v>obj_00282#0033</v>
      </c>
      <c r="L16" s="51"/>
      <c r="M16" s="10" t="str">
        <f t="shared" si="0"/>
        <v>DP</v>
      </c>
      <c r="N16" s="95" t="str">
        <f t="shared" si="1"/>
        <v>obj_00282#0033</v>
      </c>
      <c r="O16" s="146" t="str">
        <f>IFERROR(_xll.qlRateHelperQuoteName(N16,Trigger),"--")</f>
        <v>EUR1YDP8M_Shifted</v>
      </c>
      <c r="P16" s="99">
        <f>IFERROR(_xll.qlRateHelperQuoteValue($N16,Trigger),"--")</f>
        <v>-1.0288611800000002E-3</v>
      </c>
      <c r="Q16" s="98" t="b">
        <v>1</v>
      </c>
      <c r="R16" s="95">
        <v>10</v>
      </c>
      <c r="S16" s="95">
        <v>1</v>
      </c>
      <c r="T16" s="100">
        <f>IFERROR(_xll.qlRateHelperEarliestDate(N16,Trigger),"--")</f>
        <v>42758</v>
      </c>
      <c r="U16" s="100">
        <f>IFERROR(_xll.qlRateHelperPillarDate(N16,Trigger),"--")</f>
        <v>43003</v>
      </c>
      <c r="W16" s="162" t="str">
        <f t="shared" si="3"/>
        <v>DP</v>
      </c>
      <c r="X16" s="162" t="str">
        <v>obj_0023b</v>
      </c>
      <c r="Y16" s="162" t="str">
        <f>IFERROR(_xll.qlRateHelperQuoteName(X16,Trigger),"")</f>
        <v>EUR1YDP10M_Shifted</v>
      </c>
      <c r="Z16" s="184">
        <f>IFERROR(_xll.qlRateHelperRate(X16,Trigger),"")</f>
        <v>-1.00159486E-3</v>
      </c>
      <c r="AA16" s="185" t="str">
        <f>IF(ISERROR(_xll.qlSwapRateHelperSpread($X16)),IF(ISERROR(_xll.qlFuturesRateHelperConvexityAdjustment($X16)),"",_xll.qlFuturesRateHelperConvexityAdjustment($X16)),_xll.qlSwapRateHelperSpread($X16))</f>
        <v/>
      </c>
      <c r="AB16" s="163">
        <f>IFERROR(_xll.qlRateHelperEarliestDate(X16,Trigger),"")</f>
        <v>42758</v>
      </c>
      <c r="AC16" s="163">
        <f>IFERROR(_xll.qlRateHelperPillarDate(X16,Trigger),"")</f>
        <v>43062</v>
      </c>
      <c r="AD16" s="184">
        <v>-1.0170960569661298E-3</v>
      </c>
    </row>
    <row r="17" spans="1:30" ht="11.25" customHeight="1" x14ac:dyDescent="0.2">
      <c r="A17" s="62" t="str">
        <f>Quote!AP18</f>
        <v>DP</v>
      </c>
      <c r="B17" s="63" t="str">
        <f>Quote!AQ18</f>
        <v>9M</v>
      </c>
      <c r="C17" s="65" t="str">
        <f t="shared" si="2"/>
        <v>9M</v>
      </c>
      <c r="D17" s="125"/>
      <c r="E17" s="125"/>
      <c r="F17" s="125"/>
      <c r="G17" s="64" t="str">
        <f>Euribor!E11</f>
        <v>Euribor9MMX#0037</v>
      </c>
      <c r="H17" s="122" t="str">
        <f>IF(ISBLANK(Quote!AS18),"",Quote!AS18)</f>
        <v>EUR1YDP9M=#0037</v>
      </c>
      <c r="I17" s="122" t="str">
        <f>_xll.qlCompositeQuote(Currency&amp;"1Y"&amp;A17&amp;B17&amp;"_Shifted",H17,BumpValue,"+",Permanent,Trigger,ObjectOverwrite)</f>
        <v>EUR1YDP9M_Shifted#0033</v>
      </c>
      <c r="J17" s="125"/>
      <c r="K17" s="67" t="str">
        <f>_xll.qlDepositRateHelper(,IF(Sensitivity,I17,H17),G17,Permanent,Trigger,ObjectOverwrite)</f>
        <v>obj_002ce#0032</v>
      </c>
      <c r="L17" s="51"/>
      <c r="M17" s="10" t="str">
        <f t="shared" si="0"/>
        <v>DP</v>
      </c>
      <c r="N17" s="95" t="str">
        <f t="shared" si="1"/>
        <v>obj_002ce#0032</v>
      </c>
      <c r="O17" s="146" t="str">
        <f>IFERROR(_xll.qlRateHelperQuoteName(N17,Trigger),"--")</f>
        <v>EUR1YDP9M_Shifted</v>
      </c>
      <c r="P17" s="99">
        <f>IFERROR(_xll.qlRateHelperQuoteValue($N17,Trigger),"--")</f>
        <v>-1.0150000000000001E-3</v>
      </c>
      <c r="Q17" s="98" t="b">
        <v>1</v>
      </c>
      <c r="R17" s="95">
        <v>10</v>
      </c>
      <c r="S17" s="95">
        <v>1</v>
      </c>
      <c r="T17" s="100">
        <f>IFERROR(_xll.qlRateHelperEarliestDate(N17,Trigger),"--")</f>
        <v>42758</v>
      </c>
      <c r="U17" s="100">
        <f>IFERROR(_xll.qlRateHelperPillarDate(N17,Trigger),"--")</f>
        <v>43031</v>
      </c>
      <c r="W17" s="162" t="str">
        <f t="shared" si="3"/>
        <v>DP</v>
      </c>
      <c r="X17" s="162" t="str">
        <v>obj_0031a</v>
      </c>
      <c r="Y17" s="162" t="str">
        <f>IFERROR(_xll.qlRateHelperQuoteName(X17,Trigger),"")</f>
        <v>EUR1YDP11M_Shifted</v>
      </c>
      <c r="Z17" s="184">
        <f>IFERROR(_xll.qlRateHelperRate(X17,Trigger),"")</f>
        <v>-9.825177700000002E-4</v>
      </c>
      <c r="AA17" s="185" t="str">
        <f>IF(ISERROR(_xll.qlSwapRateHelperSpread($X17)),IF(ISERROR(_xll.qlFuturesRateHelperConvexityAdjustment($X17)),"",_xll.qlFuturesRateHelperConvexityAdjustment($X17)),_xll.qlSwapRateHelperSpread($X17))</f>
        <v/>
      </c>
      <c r="AB17" s="163">
        <f>IFERROR(_xll.qlRateHelperEarliestDate(X17,Trigger),"")</f>
        <v>42758</v>
      </c>
      <c r="AC17" s="163">
        <f>IFERROR(_xll.qlRateHelperPillarDate(X17,Trigger),"")</f>
        <v>43096</v>
      </c>
      <c r="AD17" s="184">
        <v>-9.9789456669811686E-4</v>
      </c>
    </row>
    <row r="18" spans="1:30" ht="11.25" customHeight="1" x14ac:dyDescent="0.2">
      <c r="A18" s="62" t="str">
        <f>Quote!AP19</f>
        <v>DP</v>
      </c>
      <c r="B18" s="63" t="str">
        <f>Quote!AQ19</f>
        <v>10M</v>
      </c>
      <c r="C18" s="65" t="str">
        <f t="shared" si="2"/>
        <v>10M</v>
      </c>
      <c r="D18" s="125"/>
      <c r="E18" s="125"/>
      <c r="F18" s="125"/>
      <c r="G18" s="64" t="str">
        <f>_xll.qlEuribor(,C18,,,Trigger)</f>
        <v>obj_000b8#0037</v>
      </c>
      <c r="H18" s="122" t="str">
        <f>IF(ISBLANK(Quote!AS19),"",Quote!AS19)</f>
        <v>EUR1YDP10M=#0037</v>
      </c>
      <c r="I18" s="122" t="str">
        <f>_xll.qlCompositeQuote(Currency&amp;"1Y"&amp;A18&amp;B18&amp;"_Shifted",H18,BumpValue,"+",Permanent,Trigger,ObjectOverwrite)</f>
        <v>EUR1YDP10M_Shifted#0035</v>
      </c>
      <c r="J18" s="125"/>
      <c r="K18" s="67" t="str">
        <f>_xll.qlDepositRateHelper(,IF(Sensitivity,I18,H18),G18,Permanent,Trigger,ObjectOverwrite)</f>
        <v>obj_0023b#0033</v>
      </c>
      <c r="L18" s="51"/>
      <c r="M18" s="10" t="str">
        <f t="shared" si="0"/>
        <v>DP</v>
      </c>
      <c r="N18" s="95" t="str">
        <f t="shared" si="1"/>
        <v>obj_0023b#0033</v>
      </c>
      <c r="O18" s="146" t="str">
        <f>IFERROR(_xll.qlRateHelperQuoteName(N18,Trigger),"--")</f>
        <v>EUR1YDP10M_Shifted</v>
      </c>
      <c r="P18" s="99">
        <f>IFERROR(_xll.qlRateHelperQuoteValue($N18,Trigger),"--")</f>
        <v>-1.00159486E-3</v>
      </c>
      <c r="Q18" s="98" t="b">
        <v>1</v>
      </c>
      <c r="R18" s="95">
        <v>10</v>
      </c>
      <c r="S18" s="95">
        <v>1</v>
      </c>
      <c r="T18" s="100">
        <f>IFERROR(_xll.qlRateHelperEarliestDate(N18,Trigger),"--")</f>
        <v>42758</v>
      </c>
      <c r="U18" s="100">
        <f>IFERROR(_xll.qlRateHelperPillarDate(N18,Trigger),"--")</f>
        <v>43062</v>
      </c>
      <c r="W18" s="162" t="str">
        <f t="shared" si="3"/>
        <v>DP</v>
      </c>
      <c r="X18" s="162" t="str">
        <v>obj_0031b</v>
      </c>
      <c r="Y18" s="162" t="str">
        <f>IFERROR(_xll.qlRateHelperQuoteName(X18,Trigger),"")</f>
        <v>EUR1YDP12M_Shifted</v>
      </c>
      <c r="Z18" s="184">
        <f>IFERROR(_xll.qlRateHelperRate(X18,Trigger),"")</f>
        <v>-9.5800000000000008E-4</v>
      </c>
      <c r="AA18" s="185" t="str">
        <f>IF(ISERROR(_xll.qlSwapRateHelperSpread($X18)),IF(ISERROR(_xll.qlFuturesRateHelperConvexityAdjustment($X18)),"",_xll.qlFuturesRateHelperConvexityAdjustment($X18)),_xll.qlSwapRateHelperSpread($X18))</f>
        <v/>
      </c>
      <c r="AB18" s="163">
        <f>IFERROR(_xll.qlRateHelperEarliestDate(X18,Trigger),"")</f>
        <v>42758</v>
      </c>
      <c r="AC18" s="163">
        <f>IFERROR(_xll.qlRateHelperPillarDate(X18,Trigger),"")</f>
        <v>43123</v>
      </c>
      <c r="AD18" s="184">
        <v>-9.7322488022981478E-4</v>
      </c>
    </row>
    <row r="19" spans="1:30" ht="11.25" customHeight="1" x14ac:dyDescent="0.2">
      <c r="A19" s="62" t="str">
        <f>Quote!AP20</f>
        <v>DP</v>
      </c>
      <c r="B19" s="63" t="str">
        <f>Quote!AQ20</f>
        <v>11M</v>
      </c>
      <c r="C19" s="65" t="str">
        <f t="shared" si="2"/>
        <v>11M</v>
      </c>
      <c r="D19" s="125"/>
      <c r="E19" s="125"/>
      <c r="F19" s="125"/>
      <c r="G19" s="64" t="str">
        <f>_xll.qlEuribor(,C19,,,Trigger)</f>
        <v>obj_002f3#0030</v>
      </c>
      <c r="H19" s="122" t="str">
        <f>IF(ISBLANK(Quote!AS20),"",Quote!AS20)</f>
        <v>EUR1YDP11M=#0037</v>
      </c>
      <c r="I19" s="122" t="str">
        <f>_xll.qlCompositeQuote(Currency&amp;"1Y"&amp;A19&amp;B19&amp;"_Shifted",H19,BumpValue,"+",Permanent,Trigger,ObjectOverwrite)</f>
        <v>EUR1YDP11M_Shifted#0034</v>
      </c>
      <c r="J19" s="125"/>
      <c r="K19" s="67" t="str">
        <f>_xll.qlDepositRateHelper(,IF(Sensitivity,I19,H19),G19,Permanent,Trigger,ObjectOverwrite)</f>
        <v>obj_0031a#0029</v>
      </c>
      <c r="L19" s="51"/>
      <c r="M19" s="10" t="str">
        <f t="shared" si="0"/>
        <v>DP</v>
      </c>
      <c r="N19" s="95" t="str">
        <f t="shared" si="1"/>
        <v>obj_0031a#0029</v>
      </c>
      <c r="O19" s="146" t="str">
        <f>IFERROR(_xll.qlRateHelperQuoteName(N19,Trigger),"--")</f>
        <v>EUR1YDP11M_Shifted</v>
      </c>
      <c r="P19" s="99">
        <f>IFERROR(_xll.qlRateHelperQuoteValue($N19,Trigger),"--")</f>
        <v>-9.825177700000002E-4</v>
      </c>
      <c r="Q19" s="98" t="b">
        <v>1</v>
      </c>
      <c r="R19" s="95">
        <v>20</v>
      </c>
      <c r="S19" s="95">
        <v>7</v>
      </c>
      <c r="T19" s="100">
        <f>IFERROR(_xll.qlRateHelperEarliestDate(N19,Trigger),"--")</f>
        <v>42758</v>
      </c>
      <c r="U19" s="100">
        <f>IFERROR(_xll.qlRateHelperPillarDate(N19,Trigger),"--")</f>
        <v>43096</v>
      </c>
      <c r="W19" s="162" t="str">
        <f t="shared" si="3"/>
        <v>FRA</v>
      </c>
      <c r="X19" s="162" t="str">
        <v>obj_0032a</v>
      </c>
      <c r="Y19" s="162" t="str">
        <f>IFERROR(_xll.qlRateHelperQuoteName(X19,Trigger),"")</f>
        <v>EUR1YFRA1x13F_Shifted</v>
      </c>
      <c r="Z19" s="184">
        <f>IFERROR(_xll.qlRateHelperRate(X19,Trigger),"")</f>
        <v>-9.1E-4</v>
      </c>
      <c r="AA19" s="185" t="str">
        <f>IF(ISERROR(_xll.qlSwapRateHelperSpread($X19)),IF(ISERROR(_xll.qlFuturesRateHelperConvexityAdjustment($X19)),"",_xll.qlFuturesRateHelperConvexityAdjustment($X19)),_xll.qlSwapRateHelperSpread($X19))</f>
        <v/>
      </c>
      <c r="AB19" s="163">
        <f>IFERROR(_xll.qlRateHelperEarliestDate(X19,Trigger),"")</f>
        <v>42789</v>
      </c>
      <c r="AC19" s="163">
        <f>IFERROR(_xll.qlRateHelperPillarDate(X19,Trigger),"")</f>
        <v>43154</v>
      </c>
      <c r="AD19" s="184">
        <v>-9.3900959036007212E-4</v>
      </c>
    </row>
    <row r="20" spans="1:30" ht="11.25" customHeight="1" x14ac:dyDescent="0.2">
      <c r="A20" s="1" t="str">
        <f>Quote!AP21</f>
        <v>DP</v>
      </c>
      <c r="B20" s="8" t="str">
        <f>Quote!AQ21</f>
        <v>12M</v>
      </c>
      <c r="C20" s="9" t="str">
        <f t="shared" si="2"/>
        <v>12M</v>
      </c>
      <c r="D20" s="126"/>
      <c r="E20" s="126"/>
      <c r="F20" s="126"/>
      <c r="G20" s="7" t="str">
        <f>Euribor!E12</f>
        <v>Euribor1YMX#0037</v>
      </c>
      <c r="H20" s="123" t="str">
        <f>IF(ISBLANK(Quote!AS21),"",Quote!AS21)</f>
        <v>EUR1YDP12M=#0037</v>
      </c>
      <c r="I20" s="123" t="str">
        <f>_xll.qlCompositeQuote(Currency&amp;"1Y"&amp;A20&amp;B20&amp;"_Shifted",H20,BumpValue,"+",Permanent,Trigger,ObjectOverwrite)</f>
        <v>EUR1YDP12M_Shifted#0033</v>
      </c>
      <c r="J20" s="126"/>
      <c r="K20" s="3" t="str">
        <f>_xll.qlDepositRateHelper(,IF(Sensitivity,I20,H20),G20,Permanent,Trigger,ObjectOverwrite)</f>
        <v>obj_0031b#0029</v>
      </c>
      <c r="L20" s="51"/>
      <c r="M20" s="11" t="str">
        <f t="shared" si="0"/>
        <v>DP</v>
      </c>
      <c r="N20" s="96" t="str">
        <f t="shared" si="1"/>
        <v>obj_0031b#0029</v>
      </c>
      <c r="O20" s="147" t="str">
        <f>IFERROR(_xll.qlRateHelperQuoteName(N20,Trigger),"--")</f>
        <v>EUR1YDP12M_Shifted</v>
      </c>
      <c r="P20" s="102">
        <f>IFERROR(_xll.qlRateHelperQuoteValue($N20,Trigger),"--")</f>
        <v>-9.5800000000000008E-4</v>
      </c>
      <c r="Q20" s="101" t="b">
        <v>1</v>
      </c>
      <c r="R20" s="96">
        <v>20</v>
      </c>
      <c r="S20" s="96">
        <v>7</v>
      </c>
      <c r="T20" s="103">
        <f>IFERROR(_xll.qlRateHelperEarliestDate(N20,Trigger),"--")</f>
        <v>42758</v>
      </c>
      <c r="U20" s="103">
        <f>IFERROR(_xll.qlRateHelperPillarDate(N20,Trigger),"--")</f>
        <v>43123</v>
      </c>
      <c r="W20" s="162" t="str">
        <f t="shared" si="3"/>
        <v>FRA</v>
      </c>
      <c r="X20" s="162" t="str">
        <v>obj_00316</v>
      </c>
      <c r="Y20" s="162" t="str">
        <f>IFERROR(_xll.qlRateHelperQuoteName(X20,Trigger),"")</f>
        <v>EUR1YFRA2x14F_Shifted</v>
      </c>
      <c r="Z20" s="184">
        <f>IFERROR(_xll.qlRateHelperRate(X20,Trigger),"")</f>
        <v>-8.7999999999999992E-4</v>
      </c>
      <c r="AA20" s="185" t="str">
        <f>IF(ISERROR(_xll.qlSwapRateHelperSpread($X20)),IF(ISERROR(_xll.qlFuturesRateHelperConvexityAdjustment($X20)),"",_xll.qlFuturesRateHelperConvexityAdjustment($X20)),_xll.qlSwapRateHelperSpread($X20))</f>
        <v/>
      </c>
      <c r="AB20" s="163">
        <f>IFERROR(_xll.qlRateHelperEarliestDate(X20,Trigger),"")</f>
        <v>42817</v>
      </c>
      <c r="AC20" s="163">
        <f>IFERROR(_xll.qlRateHelperPillarDate(X20,Trigger),"")</f>
        <v>43182</v>
      </c>
      <c r="AD20" s="184">
        <v>-9.2392481767955852E-4</v>
      </c>
    </row>
    <row r="21" spans="1:30" ht="11.25" customHeight="1" x14ac:dyDescent="0.2">
      <c r="B21" s="49"/>
      <c r="C21" s="49" t="s">
        <v>116</v>
      </c>
      <c r="D21" s="49"/>
      <c r="E21" s="49"/>
      <c r="F21" s="49"/>
      <c r="G21" s="49"/>
      <c r="H21" s="49"/>
      <c r="I21" s="49"/>
      <c r="L21" s="51"/>
      <c r="M21" s="10" t="str">
        <f>A23</f>
        <v>FRA</v>
      </c>
      <c r="N21" s="95" t="str">
        <f>IF(ISBLANK(K23),"--",K23)</f>
        <v>obj_0032a#0029</v>
      </c>
      <c r="O21" s="146" t="str">
        <f>IFERROR(_xll.qlRateHelperQuoteName(N21,Trigger),"--")</f>
        <v>EUR1YFRA1x13F_Shifted</v>
      </c>
      <c r="P21" s="99">
        <f>IFERROR(_xll.qlRateHelperQuoteValue($N21,Trigger),"--")</f>
        <v>-9.1E-4</v>
      </c>
      <c r="Q21" s="98" t="b">
        <v>1</v>
      </c>
      <c r="R21" s="95">
        <v>20</v>
      </c>
      <c r="S21" s="95">
        <v>7</v>
      </c>
      <c r="T21" s="100">
        <f>IFERROR(_xll.qlRateHelperEarliestDate(N21,Trigger),"--")</f>
        <v>42789</v>
      </c>
      <c r="U21" s="100">
        <f>IFERROR(_xll.qlRateHelperPillarDate(N21,Trigger),"--")</f>
        <v>43154</v>
      </c>
      <c r="W21" s="162" t="str">
        <f t="shared" si="3"/>
        <v>FRA</v>
      </c>
      <c r="X21" s="162" t="str">
        <v>obj_00325</v>
      </c>
      <c r="Y21" s="162" t="str">
        <f>IFERROR(_xll.qlRateHelperQuoteName(X21,Trigger),"")</f>
        <v>EUR1YFRA3x15F_Shifted</v>
      </c>
      <c r="Z21" s="184">
        <f>IFERROR(_xll.qlRateHelperRate(X21,Trigger),"")</f>
        <v>-8.1999999999999998E-4</v>
      </c>
      <c r="AA21" s="185" t="str">
        <f>IF(ISERROR(_xll.qlSwapRateHelperSpread($X21)),IF(ISERROR(_xll.qlFuturesRateHelperConvexityAdjustment($X21)),"",_xll.qlFuturesRateHelperConvexityAdjustment($X21)),_xll.qlSwapRateHelperSpread($X21))</f>
        <v/>
      </c>
      <c r="AB21" s="163">
        <f>IFERROR(_xll.qlRateHelperEarliestDate(X21,Trigger),"")</f>
        <v>42849</v>
      </c>
      <c r="AC21" s="163">
        <f>IFERROR(_xll.qlRateHelperPillarDate(X21,Trigger),"")</f>
        <v>43213</v>
      </c>
      <c r="AD21" s="184">
        <v>-8.8936915905592836E-4</v>
      </c>
    </row>
    <row r="22" spans="1:30" ht="11.25" customHeight="1" x14ac:dyDescent="0.2">
      <c r="A22" s="68" t="s">
        <v>9</v>
      </c>
      <c r="B22" s="68" t="s">
        <v>93</v>
      </c>
      <c r="C22" s="68" t="s">
        <v>94</v>
      </c>
      <c r="D22" s="68"/>
      <c r="E22" s="68"/>
      <c r="F22" s="68"/>
      <c r="G22" s="68" t="s">
        <v>4</v>
      </c>
      <c r="H22" s="68" t="s">
        <v>1</v>
      </c>
      <c r="I22" s="68"/>
      <c r="J22" s="68"/>
      <c r="K22" s="68" t="s">
        <v>25</v>
      </c>
      <c r="L22" s="51"/>
      <c r="M22" s="10" t="str">
        <f t="shared" ref="M22:M44" si="4">A24</f>
        <v>FRA</v>
      </c>
      <c r="N22" s="95" t="str">
        <f t="shared" ref="N22:N44" si="5">IF(ISBLANK(K24),"--",K24)</f>
        <v>obj_00316#0029</v>
      </c>
      <c r="O22" s="146" t="str">
        <f>IFERROR(_xll.qlRateHelperQuoteName(N22,Trigger),"--")</f>
        <v>EUR1YFRA2x14F_Shifted</v>
      </c>
      <c r="P22" s="99">
        <f>IFERROR(_xll.qlRateHelperQuoteValue($N22,Trigger),"--")</f>
        <v>-8.7999999999999992E-4</v>
      </c>
      <c r="Q22" s="98" t="b">
        <v>1</v>
      </c>
      <c r="R22" s="95">
        <v>20</v>
      </c>
      <c r="S22" s="95">
        <v>7</v>
      </c>
      <c r="T22" s="100">
        <f>IFERROR(_xll.qlRateHelperEarliestDate(N22,Trigger),"--")</f>
        <v>42817</v>
      </c>
      <c r="U22" s="100">
        <f>IFERROR(_xll.qlRateHelperPillarDate(N22,Trigger),"--")</f>
        <v>43182</v>
      </c>
      <c r="W22" s="162" t="str">
        <f t="shared" si="3"/>
        <v>FRA</v>
      </c>
      <c r="X22" s="162" t="str">
        <v>obj_00326</v>
      </c>
      <c r="Y22" s="162" t="str">
        <f>IFERROR(_xll.qlRateHelperQuoteName(X22,Trigger),"")</f>
        <v>EUR1YFRA4x16F_Shifted</v>
      </c>
      <c r="Z22" s="184">
        <f>IFERROR(_xll.qlRateHelperRate(X22,Trigger),"")</f>
        <v>-7.5999999999999993E-4</v>
      </c>
      <c r="AA22" s="185" t="str">
        <f>IF(ISERROR(_xll.qlSwapRateHelperSpread($X22)),IF(ISERROR(_xll.qlFuturesRateHelperConvexityAdjustment($X22)),"",_xll.qlFuturesRateHelperConvexityAdjustment($X22)),_xll.qlSwapRateHelperSpread($X22))</f>
        <v/>
      </c>
      <c r="AB22" s="163">
        <f>IFERROR(_xll.qlRateHelperEarliestDate(X22,Trigger),"")</f>
        <v>42878</v>
      </c>
      <c r="AC22" s="163">
        <f>IFERROR(_xll.qlRateHelperPillarDate(X22,Trigger),"")</f>
        <v>43243</v>
      </c>
      <c r="AD22" s="184">
        <v>-8.5473407180360994E-4</v>
      </c>
    </row>
    <row r="23" spans="1:30" ht="11.25" customHeight="1" x14ac:dyDescent="0.2">
      <c r="A23" s="56" t="str">
        <f>Quote!AP22</f>
        <v>FRA</v>
      </c>
      <c r="B23" s="115">
        <v>1</v>
      </c>
      <c r="C23" s="59" t="str">
        <f t="shared" ref="C23:C46" si="6">"x"&amp;B23+SUBSTITUTE($C$21,"M","")&amp;"F"</f>
        <v>x13F</v>
      </c>
      <c r="D23" s="129"/>
      <c r="E23" s="129"/>
      <c r="F23" s="129"/>
      <c r="G23" s="58" t="str">
        <f>$G$20</f>
        <v>Euribor1YMX#0037</v>
      </c>
      <c r="H23" s="118" t="str">
        <f>IF(ISBLANK(Quote!AS22),"",Quote!AS22)</f>
        <v>EUR1YFRA1X13F=#0037</v>
      </c>
      <c r="I23" s="118" t="str">
        <f>_xll.qlCompositeQuote(Currency&amp;"1Y"&amp;A23&amp;B23&amp;C23&amp;"_Shifted",H23,BumpValue,"+",Permanent,Trigger,ObjectOverwrite)</f>
        <v>EUR1YFRA1x13F_Shifted#0030</v>
      </c>
      <c r="J23" s="129"/>
      <c r="K23" s="61" t="str">
        <f>_xll.qlFraRateHelper(,IF(Sensitivity,I23,H23),B23&amp;"M",G23,PillarDate,,Permanent,Trigger,ObjectOverwrite)</f>
        <v>obj_0032a#0029</v>
      </c>
      <c r="L23" s="51"/>
      <c r="M23" s="10" t="str">
        <f t="shared" si="4"/>
        <v>FRA</v>
      </c>
      <c r="N23" s="95" t="str">
        <f t="shared" si="5"/>
        <v>obj_00325#0029</v>
      </c>
      <c r="O23" s="146" t="str">
        <f>IFERROR(_xll.qlRateHelperQuoteName(N23,Trigger),"--")</f>
        <v>EUR1YFRA3x15F_Shifted</v>
      </c>
      <c r="P23" s="99">
        <f>IFERROR(_xll.qlRateHelperQuoteValue($N23,Trigger),"--")</f>
        <v>-8.1999999999999998E-4</v>
      </c>
      <c r="Q23" s="98" t="b">
        <v>1</v>
      </c>
      <c r="R23" s="95">
        <v>20</v>
      </c>
      <c r="S23" s="95">
        <v>7</v>
      </c>
      <c r="T23" s="100">
        <f>IFERROR(_xll.qlRateHelperEarliestDate(N23,Trigger),"--")</f>
        <v>42849</v>
      </c>
      <c r="U23" s="100">
        <f>IFERROR(_xll.qlRateHelperPillarDate(N23,Trigger),"--")</f>
        <v>43213</v>
      </c>
      <c r="W23" s="162" t="str">
        <f t="shared" si="3"/>
        <v>FRA</v>
      </c>
      <c r="X23" s="162" t="str">
        <v>obj_00318</v>
      </c>
      <c r="Y23" s="162" t="str">
        <f>IFERROR(_xll.qlRateHelperQuoteName(X23,Trigger),"")</f>
        <v>EUR1YFRA5x17F_Shifted</v>
      </c>
      <c r="Z23" s="184">
        <f>IFERROR(_xll.qlRateHelperRate(X23,Trigger),"")</f>
        <v>-7.000000000000001E-4</v>
      </c>
      <c r="AA23" s="185" t="str">
        <f>IF(ISERROR(_xll.qlSwapRateHelperSpread($X23)),IF(ISERROR(_xll.qlFuturesRateHelperConvexityAdjustment($X23)),"",_xll.qlFuturesRateHelperConvexityAdjustment($X23)),_xll.qlSwapRateHelperSpread($X23))</f>
        <v/>
      </c>
      <c r="AB23" s="163">
        <f>IFERROR(_xll.qlRateHelperEarliestDate(X23,Trigger),"")</f>
        <v>42909</v>
      </c>
      <c r="AC23" s="163">
        <f>IFERROR(_xll.qlRateHelperPillarDate(X23,Trigger),"")</f>
        <v>43276</v>
      </c>
      <c r="AD23" s="184">
        <v>-8.2324833549781405E-4</v>
      </c>
    </row>
    <row r="24" spans="1:30" ht="11.25" customHeight="1" x14ac:dyDescent="0.2">
      <c r="A24" s="62" t="str">
        <f>Quote!AP23</f>
        <v>FRA</v>
      </c>
      <c r="B24" s="116">
        <v>2</v>
      </c>
      <c r="C24" s="65" t="str">
        <f t="shared" si="6"/>
        <v>x14F</v>
      </c>
      <c r="D24" s="125"/>
      <c r="E24" s="125"/>
      <c r="F24" s="125"/>
      <c r="G24" s="64" t="str">
        <f t="shared" ref="G24:G46" si="7">$G$20</f>
        <v>Euribor1YMX#0037</v>
      </c>
      <c r="H24" s="119" t="str">
        <f>IF(ISBLANK(Quote!AS23),"",Quote!AS23)</f>
        <v>EUR1YFRA2X14F=#0037</v>
      </c>
      <c r="I24" s="119" t="str">
        <f>_xll.qlCompositeQuote(Currency&amp;"1Y"&amp;A24&amp;B24&amp;C24&amp;"_Shifted",H24,BumpValue,"+",Permanent,Trigger,ObjectOverwrite)</f>
        <v>EUR1YFRA2x14F_Shifted#0029</v>
      </c>
      <c r="J24" s="125"/>
      <c r="K24" s="67" t="str">
        <f>_xll.qlFraRateHelper(,IF(Sensitivity,I24,H24),B24&amp;"M",G24,PillarDate,,Permanent,Trigger,ObjectOverwrite)</f>
        <v>obj_00316#0029</v>
      </c>
      <c r="L24" s="51"/>
      <c r="M24" s="10" t="str">
        <f t="shared" si="4"/>
        <v>FRA</v>
      </c>
      <c r="N24" s="95" t="str">
        <f t="shared" si="5"/>
        <v>obj_00326#0029</v>
      </c>
      <c r="O24" s="146" t="str">
        <f>IFERROR(_xll.qlRateHelperQuoteName(N24,Trigger),"--")</f>
        <v>EUR1YFRA4x16F_Shifted</v>
      </c>
      <c r="P24" s="99">
        <f>IFERROR(_xll.qlRateHelperQuoteValue($N24,Trigger),"--")</f>
        <v>-7.5999999999999993E-4</v>
      </c>
      <c r="Q24" s="98" t="b">
        <v>1</v>
      </c>
      <c r="R24" s="95">
        <v>20</v>
      </c>
      <c r="S24" s="95">
        <v>7</v>
      </c>
      <c r="T24" s="100">
        <f>IFERROR(_xll.qlRateHelperEarliestDate(N24,Trigger),"--")</f>
        <v>42878</v>
      </c>
      <c r="U24" s="100">
        <f>IFERROR(_xll.qlRateHelperPillarDate(N24,Trigger),"--")</f>
        <v>43243</v>
      </c>
      <c r="W24" s="162" t="str">
        <f t="shared" si="3"/>
        <v>FRA</v>
      </c>
      <c r="X24" s="162" t="str">
        <v>obj_00329</v>
      </c>
      <c r="Y24" s="162" t="str">
        <f>IFERROR(_xll.qlRateHelperQuoteName(X24,Trigger),"")</f>
        <v>EUR1YFRA6x18F_Shifted</v>
      </c>
      <c r="Z24" s="184">
        <f>IFERROR(_xll.qlRateHelperRate(X24,Trigger),"")</f>
        <v>-6.3000000000000003E-4</v>
      </c>
      <c r="AA24" s="185" t="str">
        <f>IF(ISERROR(_xll.qlSwapRateHelperSpread($X24)),IF(ISERROR(_xll.qlFuturesRateHelperConvexityAdjustment($X24)),"",_xll.qlFuturesRateHelperConvexityAdjustment($X24)),_xll.qlSwapRateHelperSpread($X24))</f>
        <v/>
      </c>
      <c r="AB24" s="163">
        <f>IFERROR(_xll.qlRateHelperEarliestDate(X24,Trigger),"")</f>
        <v>42940</v>
      </c>
      <c r="AC24" s="163">
        <f>IFERROR(_xll.qlRateHelperPillarDate(X24,Trigger),"")</f>
        <v>43304</v>
      </c>
      <c r="AD24" s="184">
        <v>-7.8860749839345301E-4</v>
      </c>
    </row>
    <row r="25" spans="1:30" ht="11.25" customHeight="1" x14ac:dyDescent="0.2">
      <c r="A25" s="62" t="str">
        <f>Quote!AP24</f>
        <v>FRA</v>
      </c>
      <c r="B25" s="116">
        <v>3</v>
      </c>
      <c r="C25" s="65" t="str">
        <f t="shared" si="6"/>
        <v>x15F</v>
      </c>
      <c r="D25" s="125"/>
      <c r="E25" s="125"/>
      <c r="F25" s="125"/>
      <c r="G25" s="64" t="str">
        <f t="shared" si="7"/>
        <v>Euribor1YMX#0037</v>
      </c>
      <c r="H25" s="119" t="str">
        <f>IF(ISBLANK(Quote!AS24),"",Quote!AS24)</f>
        <v>EUR1YFRA3X15F=#0037</v>
      </c>
      <c r="I25" s="119" t="str">
        <f>_xll.qlCompositeQuote(Currency&amp;"1Y"&amp;A25&amp;B25&amp;C25&amp;"_Shifted",H25,BumpValue,"+",Permanent,Trigger,ObjectOverwrite)</f>
        <v>EUR1YFRA3x15F_Shifted#0029</v>
      </c>
      <c r="J25" s="125"/>
      <c r="K25" s="67" t="str">
        <f>_xll.qlFraRateHelper(,IF(Sensitivity,I25,H25),B25&amp;"M",G25,PillarDate,,Permanent,Trigger,ObjectOverwrite)</f>
        <v>obj_00325#0029</v>
      </c>
      <c r="L25" s="51"/>
      <c r="M25" s="10" t="str">
        <f t="shared" si="4"/>
        <v>FRA</v>
      </c>
      <c r="N25" s="95" t="str">
        <f t="shared" si="5"/>
        <v>obj_00318#0029</v>
      </c>
      <c r="O25" s="146" t="str">
        <f>IFERROR(_xll.qlRateHelperQuoteName(N25,Trigger),"--")</f>
        <v>EUR1YFRA5x17F_Shifted</v>
      </c>
      <c r="P25" s="99">
        <f>IFERROR(_xll.qlRateHelperQuoteValue($N25,Trigger),"--")</f>
        <v>-7.000000000000001E-4</v>
      </c>
      <c r="Q25" s="98" t="b">
        <v>1</v>
      </c>
      <c r="R25" s="95">
        <v>20</v>
      </c>
      <c r="S25" s="95">
        <v>7</v>
      </c>
      <c r="T25" s="100">
        <f>IFERROR(_xll.qlRateHelperEarliestDate(N25,Trigger),"--")</f>
        <v>42909</v>
      </c>
      <c r="U25" s="100">
        <f>IFERROR(_xll.qlRateHelperPillarDate(N25,Trigger),"--")</f>
        <v>43276</v>
      </c>
      <c r="W25" s="162" t="str">
        <f t="shared" si="3"/>
        <v>FRA</v>
      </c>
      <c r="X25" s="162" t="str">
        <v>obj_0031f</v>
      </c>
      <c r="Y25" s="162" t="str">
        <f>IFERROR(_xll.qlRateHelperQuoteName(X25,Trigger),"")</f>
        <v>EUR1YFRA7x19F_Shifted</v>
      </c>
      <c r="Z25" s="184">
        <f>IFERROR(_xll.qlRateHelperRate(X25,Trigger),"")</f>
        <v>-5.2000000000000006E-4</v>
      </c>
      <c r="AA25" s="185" t="str">
        <f>IF(ISERROR(_xll.qlSwapRateHelperSpread($X25)),IF(ISERROR(_xll.qlFuturesRateHelperConvexityAdjustment($X25)),"",_xll.qlFuturesRateHelperConvexityAdjustment($X25)),_xll.qlSwapRateHelperSpread($X25))</f>
        <v/>
      </c>
      <c r="AB25" s="163">
        <f>IFERROR(_xll.qlRateHelperEarliestDate(X25,Trigger),"")</f>
        <v>42970</v>
      </c>
      <c r="AC25" s="163">
        <f>IFERROR(_xll.qlRateHelperPillarDate(X25,Trigger),"")</f>
        <v>43335</v>
      </c>
      <c r="AD25" s="184">
        <v>-7.2625347558161429E-4</v>
      </c>
    </row>
    <row r="26" spans="1:30" ht="11.25" customHeight="1" x14ac:dyDescent="0.2">
      <c r="A26" s="62" t="str">
        <f>Quote!AP25</f>
        <v>FRA</v>
      </c>
      <c r="B26" s="116">
        <v>4</v>
      </c>
      <c r="C26" s="65" t="str">
        <f t="shared" si="6"/>
        <v>x16F</v>
      </c>
      <c r="D26" s="125"/>
      <c r="E26" s="125"/>
      <c r="F26" s="125"/>
      <c r="G26" s="64" t="str">
        <f t="shared" si="7"/>
        <v>Euribor1YMX#0037</v>
      </c>
      <c r="H26" s="119" t="str">
        <f>IF(ISBLANK(Quote!AS25),"",Quote!AS25)</f>
        <v>EUR1YFRA4X16F=#0037</v>
      </c>
      <c r="I26" s="119" t="str">
        <f>_xll.qlCompositeQuote(Currency&amp;"1Y"&amp;A26&amp;B26&amp;C26&amp;"_Shifted",H26,BumpValue,"+",Permanent,Trigger,ObjectOverwrite)</f>
        <v>EUR1YFRA4x16F_Shifted#0029</v>
      </c>
      <c r="J26" s="125"/>
      <c r="K26" s="67" t="str">
        <f>_xll.qlFraRateHelper(,IF(Sensitivity,I26,H26),B26&amp;"M",G26,PillarDate,,Permanent,Trigger,ObjectOverwrite)</f>
        <v>obj_00326#0029</v>
      </c>
      <c r="L26" s="51"/>
      <c r="M26" s="10" t="str">
        <f t="shared" si="4"/>
        <v>FRA</v>
      </c>
      <c r="N26" s="95" t="str">
        <f t="shared" si="5"/>
        <v>obj_00329#0029</v>
      </c>
      <c r="O26" s="146" t="str">
        <f>IFERROR(_xll.qlRateHelperQuoteName(N26,Trigger),"--")</f>
        <v>EUR1YFRA6x18F_Shifted</v>
      </c>
      <c r="P26" s="99">
        <f>IFERROR(_xll.qlRateHelperQuoteValue($N26,Trigger),"--")</f>
        <v>-6.3000000000000003E-4</v>
      </c>
      <c r="Q26" s="98" t="b">
        <v>1</v>
      </c>
      <c r="R26" s="95">
        <v>20</v>
      </c>
      <c r="S26" s="95">
        <v>7</v>
      </c>
      <c r="T26" s="100">
        <f>IFERROR(_xll.qlRateHelperEarliestDate(N26,Trigger),"--")</f>
        <v>42940</v>
      </c>
      <c r="U26" s="100">
        <f>IFERROR(_xll.qlRateHelperPillarDate(N26,Trigger),"--")</f>
        <v>43304</v>
      </c>
      <c r="W26" s="162" t="str">
        <f t="shared" si="3"/>
        <v>FRA</v>
      </c>
      <c r="X26" s="162" t="str">
        <v>obj_00324</v>
      </c>
      <c r="Y26" s="162" t="str">
        <f>IFERROR(_xll.qlRateHelperQuoteName(X26,Trigger),"")</f>
        <v>EUR1YFRA8x20F_Shifted</v>
      </c>
      <c r="Z26" s="184">
        <f>IFERROR(_xll.qlRateHelperRate(X26,Trigger),"")</f>
        <v>-4.0000000000000002E-4</v>
      </c>
      <c r="AA26" s="185" t="str">
        <f>IF(ISERROR(_xll.qlSwapRateHelperSpread($X26)),IF(ISERROR(_xll.qlFuturesRateHelperConvexityAdjustment($X26)),"",_xll.qlFuturesRateHelperConvexityAdjustment($X26)),_xll.qlSwapRateHelperSpread($X26))</f>
        <v/>
      </c>
      <c r="AB26" s="163">
        <f>IFERROR(_xll.qlRateHelperEarliestDate(X26,Trigger),"")</f>
        <v>43003</v>
      </c>
      <c r="AC26" s="163">
        <f>IFERROR(_xll.qlRateHelperPillarDate(X26,Trigger),"")</f>
        <v>43367</v>
      </c>
      <c r="AD26" s="184">
        <v>-6.6648927127574116E-4</v>
      </c>
    </row>
    <row r="27" spans="1:30" ht="11.25" customHeight="1" x14ac:dyDescent="0.2">
      <c r="A27" s="62" t="str">
        <f>Quote!AP26</f>
        <v>FRA</v>
      </c>
      <c r="B27" s="116">
        <v>5</v>
      </c>
      <c r="C27" s="65" t="str">
        <f t="shared" si="6"/>
        <v>x17F</v>
      </c>
      <c r="D27" s="125"/>
      <c r="E27" s="125"/>
      <c r="F27" s="125"/>
      <c r="G27" s="64" t="str">
        <f t="shared" si="7"/>
        <v>Euribor1YMX#0037</v>
      </c>
      <c r="H27" s="119" t="str">
        <f>IF(ISBLANK(Quote!AS26),"",Quote!AS26)</f>
        <v>EUR1YFRA5X17F=#0037</v>
      </c>
      <c r="I27" s="119" t="str">
        <f>_xll.qlCompositeQuote(Currency&amp;"1Y"&amp;A27&amp;B27&amp;C27&amp;"_Shifted",H27,BumpValue,"+",Permanent,Trigger,ObjectOverwrite)</f>
        <v>EUR1YFRA5x17F_Shifted#0030</v>
      </c>
      <c r="J27" s="125"/>
      <c r="K27" s="67" t="str">
        <f>_xll.qlFraRateHelper(,IF(Sensitivity,I27,H27),B27&amp;"M",G27,PillarDate,,Permanent,Trigger,ObjectOverwrite)</f>
        <v>obj_00318#0029</v>
      </c>
      <c r="L27" s="51"/>
      <c r="M27" s="10" t="str">
        <f t="shared" si="4"/>
        <v>FRA</v>
      </c>
      <c r="N27" s="95" t="str">
        <f t="shared" si="5"/>
        <v>obj_0031f#0029</v>
      </c>
      <c r="O27" s="146" t="str">
        <f>IFERROR(_xll.qlRateHelperQuoteName(N27,Trigger),"--")</f>
        <v>EUR1YFRA7x19F_Shifted</v>
      </c>
      <c r="P27" s="99">
        <f>IFERROR(_xll.qlRateHelperQuoteValue($N27,Trigger),"--")</f>
        <v>-5.2000000000000006E-4</v>
      </c>
      <c r="Q27" s="98" t="b">
        <v>1</v>
      </c>
      <c r="R27" s="95">
        <v>20</v>
      </c>
      <c r="S27" s="95">
        <v>7</v>
      </c>
      <c r="T27" s="100">
        <f>IFERROR(_xll.qlRateHelperEarliestDate(N27,Trigger),"--")</f>
        <v>42970</v>
      </c>
      <c r="U27" s="100">
        <f>IFERROR(_xll.qlRateHelperPillarDate(N27,Trigger),"--")</f>
        <v>43335</v>
      </c>
      <c r="W27" s="162" t="str">
        <f t="shared" si="3"/>
        <v>FRA</v>
      </c>
      <c r="X27" s="162" t="str">
        <v>obj_00322</v>
      </c>
      <c r="Y27" s="162" t="str">
        <f>IFERROR(_xll.qlRateHelperQuoteName(X27,Trigger),"")</f>
        <v>EUR1YFRA9x21F_Shifted</v>
      </c>
      <c r="Z27" s="184">
        <f>IFERROR(_xll.qlRateHelperRate(X27,Trigger),"")</f>
        <v>-2.9999999999999997E-4</v>
      </c>
      <c r="AA27" s="185" t="str">
        <f>IF(ISERROR(_xll.qlSwapRateHelperSpread($X27)),IF(ISERROR(_xll.qlFuturesRateHelperConvexityAdjustment($X27)),"",_xll.qlFuturesRateHelperConvexityAdjustment($X27)),_xll.qlSwapRateHelperSpread($X27))</f>
        <v/>
      </c>
      <c r="AB27" s="163">
        <f>IFERROR(_xll.qlRateHelperEarliestDate(X27,Trigger),"")</f>
        <v>43031</v>
      </c>
      <c r="AC27" s="163">
        <f>IFERROR(_xll.qlRateHelperPillarDate(X27,Trigger),"")</f>
        <v>43396</v>
      </c>
      <c r="AD27" s="184">
        <v>-6.1761776518004887E-4</v>
      </c>
    </row>
    <row r="28" spans="1:30" ht="11.25" customHeight="1" x14ac:dyDescent="0.2">
      <c r="A28" s="62" t="str">
        <f>Quote!AP27</f>
        <v>FRA</v>
      </c>
      <c r="B28" s="116">
        <v>6</v>
      </c>
      <c r="C28" s="65" t="str">
        <f t="shared" si="6"/>
        <v>x18F</v>
      </c>
      <c r="D28" s="125"/>
      <c r="E28" s="125"/>
      <c r="F28" s="125"/>
      <c r="G28" s="64" t="str">
        <f t="shared" si="7"/>
        <v>Euribor1YMX#0037</v>
      </c>
      <c r="H28" s="119" t="str">
        <f>IF(ISBLANK(Quote!AS27),"",Quote!AS27)</f>
        <v>EUR1YFRA6X18F=#0037</v>
      </c>
      <c r="I28" s="119" t="str">
        <f>_xll.qlCompositeQuote(Currency&amp;"1Y"&amp;A28&amp;B28&amp;C28&amp;"_Shifted",H28,BumpValue,"+",Permanent,Trigger,ObjectOverwrite)</f>
        <v>EUR1YFRA6x18F_Shifted#0029</v>
      </c>
      <c r="J28" s="125"/>
      <c r="K28" s="67" t="str">
        <f>_xll.qlFraRateHelper(,IF(Sensitivity,I28,H28),B28&amp;"M",G28,PillarDate,,Permanent,Trigger,ObjectOverwrite)</f>
        <v>obj_00329#0029</v>
      </c>
      <c r="L28" s="51"/>
      <c r="M28" s="10" t="str">
        <f t="shared" si="4"/>
        <v>FRA</v>
      </c>
      <c r="N28" s="95" t="str">
        <f t="shared" si="5"/>
        <v>obj_00324#0029</v>
      </c>
      <c r="O28" s="146" t="str">
        <f>IFERROR(_xll.qlRateHelperQuoteName(N28,Trigger),"--")</f>
        <v>EUR1YFRA8x20F_Shifted</v>
      </c>
      <c r="P28" s="99">
        <f>IFERROR(_xll.qlRateHelperQuoteValue($N28,Trigger),"--")</f>
        <v>-4.0000000000000002E-4</v>
      </c>
      <c r="Q28" s="98" t="b">
        <v>1</v>
      </c>
      <c r="R28" s="95">
        <v>20</v>
      </c>
      <c r="S28" s="95">
        <v>7</v>
      </c>
      <c r="T28" s="100">
        <f>IFERROR(_xll.qlRateHelperEarliestDate(N28,Trigger),"--")</f>
        <v>43003</v>
      </c>
      <c r="U28" s="100">
        <f>IFERROR(_xll.qlRateHelperPillarDate(N28,Trigger),"--")</f>
        <v>43367</v>
      </c>
      <c r="W28" s="162" t="str">
        <f t="shared" si="3"/>
        <v>FRA</v>
      </c>
      <c r="X28" s="162" t="str">
        <v>obj_00320</v>
      </c>
      <c r="Y28" s="162" t="str">
        <f>IFERROR(_xll.qlRateHelperQuoteName(X28,Trigger),"")</f>
        <v>EUR1YFRA10x22F_Shifted</v>
      </c>
      <c r="Z28" s="184">
        <f>IFERROR(_xll.qlRateHelperRate(X28,Trigger),"")</f>
        <v>-1.8000000000000001E-4</v>
      </c>
      <c r="AA28" s="185" t="str">
        <f>IF(ISERROR(_xll.qlSwapRateHelperSpread($X28)),IF(ISERROR(_xll.qlFuturesRateHelperConvexityAdjustment($X28)),"",_xll.qlFuturesRateHelperConvexityAdjustment($X28)),_xll.qlSwapRateHelperSpread($X28))</f>
        <v/>
      </c>
      <c r="AB28" s="163">
        <f>IFERROR(_xll.qlRateHelperEarliestDate(X28,Trigger),"")</f>
        <v>43062</v>
      </c>
      <c r="AC28" s="163">
        <f>IFERROR(_xll.qlRateHelperPillarDate(X28,Trigger),"")</f>
        <v>43427</v>
      </c>
      <c r="AD28" s="184">
        <v>-5.644638403343767E-4</v>
      </c>
    </row>
    <row r="29" spans="1:30" ht="11.25" customHeight="1" x14ac:dyDescent="0.2">
      <c r="A29" s="62" t="str">
        <f>Quote!AP28</f>
        <v>FRA</v>
      </c>
      <c r="B29" s="116">
        <v>7</v>
      </c>
      <c r="C29" s="65" t="str">
        <f t="shared" si="6"/>
        <v>x19F</v>
      </c>
      <c r="D29" s="125"/>
      <c r="E29" s="125"/>
      <c r="F29" s="125"/>
      <c r="G29" s="64" t="str">
        <f t="shared" si="7"/>
        <v>Euribor1YMX#0037</v>
      </c>
      <c r="H29" s="119" t="str">
        <f>IF(ISBLANK(Quote!AS28),"",Quote!AS28)</f>
        <v>EUR1YFRA7X19F=#0037</v>
      </c>
      <c r="I29" s="119" t="str">
        <f>_xll.qlCompositeQuote(Currency&amp;"1Y"&amp;A29&amp;B29&amp;C29&amp;"_Shifted",H29,BumpValue,"+",Permanent,Trigger,ObjectOverwrite)</f>
        <v>EUR1YFRA7x19F_Shifted#0029</v>
      </c>
      <c r="J29" s="125"/>
      <c r="K29" s="67" t="str">
        <f>_xll.qlFraRateHelper(,IF(Sensitivity,I29,H29),B29&amp;"M",G29,PillarDate,,Permanent,Trigger,ObjectOverwrite)</f>
        <v>obj_0031f#0029</v>
      </c>
      <c r="L29" s="51"/>
      <c r="M29" s="10" t="str">
        <f t="shared" si="4"/>
        <v>FRA</v>
      </c>
      <c r="N29" s="95" t="str">
        <f t="shared" si="5"/>
        <v>obj_00322#0029</v>
      </c>
      <c r="O29" s="146" t="str">
        <f>IFERROR(_xll.qlRateHelperQuoteName(N29,Trigger),"--")</f>
        <v>EUR1YFRA9x21F_Shifted</v>
      </c>
      <c r="P29" s="99">
        <f>IFERROR(_xll.qlRateHelperQuoteValue($N29,Trigger),"--")</f>
        <v>-2.9999999999999997E-4</v>
      </c>
      <c r="Q29" s="98" t="b">
        <v>1</v>
      </c>
      <c r="R29" s="95">
        <v>20</v>
      </c>
      <c r="S29" s="95">
        <v>7</v>
      </c>
      <c r="T29" s="100">
        <f>IFERROR(_xll.qlRateHelperEarliestDate(N29,Trigger),"--")</f>
        <v>43031</v>
      </c>
      <c r="U29" s="100">
        <f>IFERROR(_xll.qlRateHelperPillarDate(N29,Trigger),"--")</f>
        <v>43396</v>
      </c>
      <c r="W29" s="162" t="str">
        <f t="shared" si="3"/>
        <v>FRA</v>
      </c>
      <c r="X29" s="162" t="str">
        <v>obj_00321</v>
      </c>
      <c r="Y29" s="162" t="str">
        <f>IFERROR(_xll.qlRateHelperQuoteName(X29,Trigger),"")</f>
        <v>EUR1YFRA11x23F_Shifted</v>
      </c>
      <c r="Z29" s="184">
        <f>IFERROR(_xll.qlRateHelperRate(X29,Trigger),"")</f>
        <v>-4.0000000000000003E-5</v>
      </c>
      <c r="AA29" s="185" t="str">
        <f>IF(ISERROR(_xll.qlSwapRateHelperSpread($X29)),IF(ISERROR(_xll.qlFuturesRateHelperConvexityAdjustment($X29)),"",_xll.qlFuturesRateHelperConvexityAdjustment($X29)),_xll.qlSwapRateHelperSpread($X29))</f>
        <v/>
      </c>
      <c r="AB29" s="163">
        <f>IFERROR(_xll.qlRateHelperEarliestDate(X29,Trigger),"")</f>
        <v>43096</v>
      </c>
      <c r="AC29" s="163">
        <f>IFERROR(_xll.qlRateHelperPillarDate(X29,Trigger),"")</f>
        <v>43458</v>
      </c>
      <c r="AD29" s="184">
        <v>-5.093631876200408E-4</v>
      </c>
    </row>
    <row r="30" spans="1:30" ht="11.25" customHeight="1" x14ac:dyDescent="0.2">
      <c r="A30" s="62" t="str">
        <f>Quote!AP29</f>
        <v>FRA</v>
      </c>
      <c r="B30" s="116">
        <v>8</v>
      </c>
      <c r="C30" s="65" t="str">
        <f t="shared" si="6"/>
        <v>x20F</v>
      </c>
      <c r="D30" s="125"/>
      <c r="E30" s="125"/>
      <c r="F30" s="125"/>
      <c r="G30" s="64" t="str">
        <f t="shared" si="7"/>
        <v>Euribor1YMX#0037</v>
      </c>
      <c r="H30" s="119" t="str">
        <f>IF(ISBLANK(Quote!AS29),"",Quote!AS29)</f>
        <v>EUR1YFRA8X20F=#0037</v>
      </c>
      <c r="I30" s="119" t="str">
        <f>_xll.qlCompositeQuote(Currency&amp;"1Y"&amp;A30&amp;B30&amp;C30&amp;"_Shifted",H30,BumpValue,"+",Permanent,Trigger,ObjectOverwrite)</f>
        <v>EUR1YFRA8x20F_Shifted#0029</v>
      </c>
      <c r="J30" s="125"/>
      <c r="K30" s="67" t="str">
        <f>_xll.qlFraRateHelper(,IF(Sensitivity,I30,H30),B30&amp;"M",G30,PillarDate,,Permanent,Trigger,ObjectOverwrite)</f>
        <v>obj_00324#0029</v>
      </c>
      <c r="L30" s="51"/>
      <c r="M30" s="10" t="str">
        <f t="shared" si="4"/>
        <v>FRA</v>
      </c>
      <c r="N30" s="95" t="str">
        <f t="shared" si="5"/>
        <v>obj_00320#0029</v>
      </c>
      <c r="O30" s="146" t="str">
        <f>IFERROR(_xll.qlRateHelperQuoteName(N30,Trigger),"--")</f>
        <v>EUR1YFRA10x22F_Shifted</v>
      </c>
      <c r="P30" s="99">
        <f>IFERROR(_xll.qlRateHelperQuoteValue($N30,Trigger),"--")</f>
        <v>-1.8000000000000001E-4</v>
      </c>
      <c r="Q30" s="98" t="b">
        <v>1</v>
      </c>
      <c r="R30" s="95">
        <v>20</v>
      </c>
      <c r="S30" s="95">
        <v>7</v>
      </c>
      <c r="T30" s="100">
        <f>IFERROR(_xll.qlRateHelperEarliestDate(N30,Trigger),"--")</f>
        <v>43062</v>
      </c>
      <c r="U30" s="100">
        <f>IFERROR(_xll.qlRateHelperPillarDate(N30,Trigger),"--")</f>
        <v>43427</v>
      </c>
      <c r="W30" s="162" t="str">
        <f t="shared" si="3"/>
        <v>FRA</v>
      </c>
      <c r="X30" s="162" t="str">
        <v>obj_0031c</v>
      </c>
      <c r="Y30" s="162" t="str">
        <f>IFERROR(_xll.qlRateHelperQuoteName(X30,Trigger),"")</f>
        <v>EUR1YFRA12x24F_Shifted</v>
      </c>
      <c r="Z30" s="184">
        <f>IFERROR(_xll.qlRateHelperRate(X30,Trigger),"")</f>
        <v>8.0000000000000007E-5</v>
      </c>
      <c r="AA30" s="185" t="str">
        <f>IF(ISERROR(_xll.qlSwapRateHelperSpread($X30)),IF(ISERROR(_xll.qlFuturesRateHelperConvexityAdjustment($X30)),"",_xll.qlFuturesRateHelperConvexityAdjustment($X30)),_xll.qlSwapRateHelperSpread($X30))</f>
        <v/>
      </c>
      <c r="AB30" s="163">
        <f>IFERROR(_xll.qlRateHelperEarliestDate(X30,Trigger),"")</f>
        <v>43123</v>
      </c>
      <c r="AC30" s="163">
        <f>IFERROR(_xll.qlRateHelperPillarDate(X30,Trigger),"")</f>
        <v>43488</v>
      </c>
      <c r="AD30" s="184">
        <v>-4.4893137037344867E-4</v>
      </c>
    </row>
    <row r="31" spans="1:30" ht="11.25" customHeight="1" x14ac:dyDescent="0.2">
      <c r="A31" s="62" t="str">
        <f>Quote!AP30</f>
        <v>FRA</v>
      </c>
      <c r="B31" s="116">
        <v>9</v>
      </c>
      <c r="C31" s="65" t="str">
        <f t="shared" si="6"/>
        <v>x21F</v>
      </c>
      <c r="D31" s="125"/>
      <c r="E31" s="125"/>
      <c r="F31" s="125"/>
      <c r="G31" s="64" t="str">
        <f t="shared" si="7"/>
        <v>Euribor1YMX#0037</v>
      </c>
      <c r="H31" s="119" t="str">
        <f>IF(ISBLANK(Quote!AS30),"",Quote!AS30)</f>
        <v>EUR1YFRA9X21F=#0037</v>
      </c>
      <c r="I31" s="119" t="str">
        <f>_xll.qlCompositeQuote(Currency&amp;"1Y"&amp;A31&amp;B31&amp;C31&amp;"_Shifted",H31,BumpValue,"+",Permanent,Trigger,ObjectOverwrite)</f>
        <v>EUR1YFRA9x21F_Shifted#0029</v>
      </c>
      <c r="J31" s="125"/>
      <c r="K31" s="67" t="str">
        <f>_xll.qlFraRateHelper(,IF(Sensitivity,I31,H31),B31&amp;"M",G31,PillarDate,,Permanent,Trigger,ObjectOverwrite)</f>
        <v>obj_00322#0029</v>
      </c>
      <c r="L31" s="51"/>
      <c r="M31" s="10" t="str">
        <f t="shared" si="4"/>
        <v>FRA</v>
      </c>
      <c r="N31" s="95" t="str">
        <f t="shared" si="5"/>
        <v>obj_00321#0029</v>
      </c>
      <c r="O31" s="146" t="str">
        <f>IFERROR(_xll.qlRateHelperQuoteName(N31,Trigger),"--")</f>
        <v>EUR1YFRA11x23F_Shifted</v>
      </c>
      <c r="P31" s="99">
        <f>IFERROR(_xll.qlRateHelperQuoteValue($N31,Trigger),"--")</f>
        <v>-4.0000000000000003E-5</v>
      </c>
      <c r="Q31" s="98" t="b">
        <v>1</v>
      </c>
      <c r="R31" s="95">
        <v>20</v>
      </c>
      <c r="S31" s="95">
        <v>7</v>
      </c>
      <c r="T31" s="100">
        <f>IFERROR(_xll.qlRateHelperEarliestDate(N31,Trigger),"--")</f>
        <v>43096</v>
      </c>
      <c r="U31" s="100">
        <f>IFERROR(_xll.qlRateHelperPillarDate(N31,Trigger),"--")</f>
        <v>43458</v>
      </c>
      <c r="W31" s="162" t="str">
        <f t="shared" si="3"/>
        <v>SW</v>
      </c>
      <c r="X31" s="162" t="str">
        <v>obj_00369</v>
      </c>
      <c r="Y31" s="162" t="str">
        <f>IFERROR(_xll.qlRateHelperQuoteName(X31,Trigger),"")</f>
        <v>EUR1YSW3Y_Shifted</v>
      </c>
      <c r="Z31" s="184">
        <f>IFERROR(_xll.qlRateHelperRate(X31,Trigger),"")</f>
        <v>3.6999999999999999E-4</v>
      </c>
      <c r="AA31" s="185">
        <f>IF(ISERROR(_xll.qlSwapRateHelperSpread($X31)),IF(ISERROR(_xll.qlFuturesRateHelperConvexityAdjustment($X31)),"",_xll.qlFuturesRateHelperConvexityAdjustment($X31)),_xll.qlSwapRateHelperSpread($X31))</f>
        <v>0</v>
      </c>
      <c r="AB31" s="163">
        <f>IFERROR(_xll.qlRateHelperEarliestDate(X31,Trigger),"")</f>
        <v>42758</v>
      </c>
      <c r="AC31" s="163">
        <f>IFERROR(_xll.qlRateHelperPillarDate(X31,Trigger),"")</f>
        <v>43853</v>
      </c>
      <c r="AD31" s="184">
        <v>3.649278170166333E-4</v>
      </c>
    </row>
    <row r="32" spans="1:30" ht="11.25" customHeight="1" x14ac:dyDescent="0.2">
      <c r="A32" s="62" t="str">
        <f>Quote!AP31</f>
        <v>FRA</v>
      </c>
      <c r="B32" s="116">
        <v>10</v>
      </c>
      <c r="C32" s="65" t="str">
        <f t="shared" si="6"/>
        <v>x22F</v>
      </c>
      <c r="D32" s="125"/>
      <c r="E32" s="125"/>
      <c r="F32" s="125"/>
      <c r="G32" s="64" t="str">
        <f t="shared" si="7"/>
        <v>Euribor1YMX#0037</v>
      </c>
      <c r="H32" s="119" t="str">
        <f>IF(ISBLANK(Quote!AS31),"",Quote!AS31)</f>
        <v>EUR1YFRA10X22F=#0037</v>
      </c>
      <c r="I32" s="119" t="str">
        <f>_xll.qlCompositeQuote(Currency&amp;"1Y"&amp;A32&amp;B32&amp;C32&amp;"_Shifted",H32,BumpValue,"+",Permanent,Trigger,ObjectOverwrite)</f>
        <v>EUR1YFRA10x22F_Shifted#0029</v>
      </c>
      <c r="J32" s="125"/>
      <c r="K32" s="67" t="str">
        <f>_xll.qlFraRateHelper(,IF(Sensitivity,I32,H32),B32&amp;"M",G32,PillarDate,,Permanent,Trigger,ObjectOverwrite)</f>
        <v>obj_00320#0029</v>
      </c>
      <c r="L32" s="51"/>
      <c r="M32" s="10" t="str">
        <f t="shared" si="4"/>
        <v>FRA</v>
      </c>
      <c r="N32" s="95" t="str">
        <f t="shared" si="5"/>
        <v>obj_0031c#0029</v>
      </c>
      <c r="O32" s="146" t="str">
        <f>IFERROR(_xll.qlRateHelperQuoteName(N32,Trigger),"--")</f>
        <v>EUR1YFRA12x24F_Shifted</v>
      </c>
      <c r="P32" s="99">
        <f>IFERROR(_xll.qlRateHelperQuoteValue($N32,Trigger),"--")</f>
        <v>8.0000000000000007E-5</v>
      </c>
      <c r="Q32" s="98" t="b">
        <v>1</v>
      </c>
      <c r="R32" s="95">
        <v>20</v>
      </c>
      <c r="S32" s="95">
        <v>7</v>
      </c>
      <c r="T32" s="100">
        <f>IFERROR(_xll.qlRateHelperEarliestDate(N32,Trigger),"--")</f>
        <v>43123</v>
      </c>
      <c r="U32" s="100">
        <f>IFERROR(_xll.qlRateHelperPillarDate(N32,Trigger),"--")</f>
        <v>43488</v>
      </c>
      <c r="W32" s="162" t="str">
        <f t="shared" si="3"/>
        <v>SW</v>
      </c>
      <c r="X32" s="162" t="str">
        <v>obj_00384</v>
      </c>
      <c r="Y32" s="162" t="str">
        <f>IFERROR(_xll.qlRateHelperQuoteName(X32,Trigger),"")</f>
        <v>EUR1YSW4Y_Shifted</v>
      </c>
      <c r="Z32" s="184">
        <f>IFERROR(_xll.qlRateHelperRate(X32,Trigger),"")</f>
        <v>1.4000000000000002E-3</v>
      </c>
      <c r="AA32" s="185">
        <f>IF(ISERROR(_xll.qlSwapRateHelperSpread($X32)),IF(ISERROR(_xll.qlFuturesRateHelperConvexityAdjustment($X32)),"",_xll.qlFuturesRateHelperConvexityAdjustment($X32)),_xll.qlSwapRateHelperSpread($X32))</f>
        <v>0</v>
      </c>
      <c r="AB32" s="163">
        <f>IFERROR(_xll.qlRateHelperEarliestDate(X32,Trigger),"")</f>
        <v>42758</v>
      </c>
      <c r="AC32" s="163">
        <f>IFERROR(_xll.qlRateHelperPillarDate(X32,Trigger),"")</f>
        <v>44221</v>
      </c>
      <c r="AD32" s="184">
        <v>1.3944588588082106E-3</v>
      </c>
    </row>
    <row r="33" spans="1:30" ht="11.25" customHeight="1" x14ac:dyDescent="0.2">
      <c r="A33" s="62" t="str">
        <f>Quote!AP32</f>
        <v>FRA</v>
      </c>
      <c r="B33" s="116">
        <v>11</v>
      </c>
      <c r="C33" s="65" t="str">
        <f t="shared" si="6"/>
        <v>x23F</v>
      </c>
      <c r="D33" s="125"/>
      <c r="E33" s="125"/>
      <c r="F33" s="125"/>
      <c r="G33" s="64" t="str">
        <f t="shared" si="7"/>
        <v>Euribor1YMX#0037</v>
      </c>
      <c r="H33" s="119" t="str">
        <f>IF(ISBLANK(Quote!AS32),"",Quote!AS32)</f>
        <v>EUR1YFRA11X23F=#0037</v>
      </c>
      <c r="I33" s="119" t="str">
        <f>_xll.qlCompositeQuote(Currency&amp;"1Y"&amp;A33&amp;B33&amp;C33&amp;"_Shifted",H33,BumpValue,"+",Permanent,Trigger,ObjectOverwrite)</f>
        <v>EUR1YFRA11x23F_Shifted#0030</v>
      </c>
      <c r="J33" s="125"/>
      <c r="K33" s="67" t="str">
        <f>_xll.qlFraRateHelper(,IF(Sensitivity,I33,H33),B33&amp;"M",G33,PillarDate,,Permanent,Trigger,ObjectOverwrite)</f>
        <v>obj_00321#0029</v>
      </c>
      <c r="L33" s="51"/>
      <c r="M33" s="10" t="str">
        <f t="shared" si="4"/>
        <v>FRA</v>
      </c>
      <c r="N33" s="95" t="str">
        <f t="shared" si="5"/>
        <v>--</v>
      </c>
      <c r="O33" s="146" t="str">
        <f>IFERROR(_xll.qlRateHelperQuoteName(N33,Trigger),"--")</f>
        <v>--</v>
      </c>
      <c r="P33" s="99" t="str">
        <f>IFERROR(_xll.qlRateHelperQuoteValue($N33,Trigger),"--")</f>
        <v>--</v>
      </c>
      <c r="Q33" s="98" t="b">
        <v>0</v>
      </c>
      <c r="R33" s="95">
        <v>20</v>
      </c>
      <c r="S33" s="95">
        <v>7</v>
      </c>
      <c r="T33" s="100" t="str">
        <f>IFERROR(_xll.qlRateHelperEarliestDate(N33,Trigger),"--")</f>
        <v>--</v>
      </c>
      <c r="U33" s="100" t="str">
        <f>IFERROR(_xll.qlRateHelperPillarDate(N33,Trigger),"--")</f>
        <v>--</v>
      </c>
      <c r="W33" s="162" t="str">
        <f t="shared" si="3"/>
        <v>SW</v>
      </c>
      <c r="X33" s="162" t="str">
        <v>obj_003b0</v>
      </c>
      <c r="Y33" s="162" t="str">
        <f>IFERROR(_xll.qlRateHelperQuoteName(X33,Trigger),"")</f>
        <v>EUR1YSW5Y_Shifted</v>
      </c>
      <c r="Z33" s="184">
        <f>IFERROR(_xll.qlRateHelperRate(X33,Trigger),"")</f>
        <v>2.5700000000000002E-3</v>
      </c>
      <c r="AA33" s="185">
        <f>IF(ISERROR(_xll.qlSwapRateHelperSpread($X33)),IF(ISERROR(_xll.qlFuturesRateHelperConvexityAdjustment($X33)),"",_xll.qlFuturesRateHelperConvexityAdjustment($X33)),_xll.qlSwapRateHelperSpread($X33))</f>
        <v>0</v>
      </c>
      <c r="AB33" s="163">
        <f>IFERROR(_xll.qlRateHelperEarliestDate(X33,Trigger),"")</f>
        <v>42758</v>
      </c>
      <c r="AC33" s="163">
        <f>IFERROR(_xll.qlRateHelperPillarDate(X33,Trigger),"")</f>
        <v>44585</v>
      </c>
      <c r="AD33" s="184">
        <v>2.568043255150232E-3</v>
      </c>
    </row>
    <row r="34" spans="1:30" ht="11.25" customHeight="1" x14ac:dyDescent="0.2">
      <c r="A34" s="221" t="str">
        <f>Quote!AP33</f>
        <v>FRA</v>
      </c>
      <c r="B34" s="222">
        <v>12</v>
      </c>
      <c r="C34" s="281" t="str">
        <f t="shared" si="6"/>
        <v>x24F</v>
      </c>
      <c r="D34" s="278"/>
      <c r="E34" s="278"/>
      <c r="F34" s="278"/>
      <c r="G34" s="223" t="str">
        <f t="shared" si="7"/>
        <v>Euribor1YMX#0037</v>
      </c>
      <c r="H34" s="338" t="str">
        <f>IF(ISBLANK(Quote!AS33),"",Quote!AS33)</f>
        <v>EUR1YFRA12X24F=#0037</v>
      </c>
      <c r="I34" s="338" t="str">
        <f>_xll.qlCompositeQuote(Currency&amp;"1Y"&amp;A34&amp;B34&amp;C34&amp;"_Shifted",H34,BumpValue,"+",Permanent,Trigger,ObjectOverwrite)</f>
        <v>EUR1YFRA12x24F_Shifted#0030</v>
      </c>
      <c r="J34" s="278"/>
      <c r="K34" s="225" t="str">
        <f>_xll.qlFraRateHelper(,IF(Sensitivity,I34,H34),B34&amp;"M",G34,PillarDate,,Permanent,Trigger,ObjectOverwrite)</f>
        <v>obj_0031c#0029</v>
      </c>
      <c r="L34" s="51"/>
      <c r="M34" s="10" t="str">
        <f t="shared" si="4"/>
        <v>FRA</v>
      </c>
      <c r="N34" s="95" t="str">
        <f t="shared" si="5"/>
        <v>--</v>
      </c>
      <c r="O34" s="146" t="str">
        <f>IFERROR(_xll.qlRateHelperQuoteName(N34,Trigger),"--")</f>
        <v>--</v>
      </c>
      <c r="P34" s="99" t="str">
        <f>IFERROR(_xll.qlRateHelperQuoteValue($N34,Trigger),"--")</f>
        <v>--</v>
      </c>
      <c r="Q34" s="98" t="b">
        <v>0</v>
      </c>
      <c r="R34" s="95">
        <v>20</v>
      </c>
      <c r="S34" s="95">
        <v>7</v>
      </c>
      <c r="T34" s="100" t="str">
        <f>IFERROR(_xll.qlRateHelperEarliestDate(N34,Trigger),"--")</f>
        <v>--</v>
      </c>
      <c r="U34" s="100" t="str">
        <f>IFERROR(_xll.qlRateHelperPillarDate(N34,Trigger),"--")</f>
        <v>--</v>
      </c>
      <c r="W34" s="162" t="str">
        <f t="shared" si="3"/>
        <v>SW</v>
      </c>
      <c r="X34" s="162" t="str">
        <v>obj_003c6</v>
      </c>
      <c r="Y34" s="162" t="str">
        <f>IFERROR(_xll.qlRateHelperQuoteName(X34,Trigger),"")</f>
        <v>EUR1YSW6Y_Shifted</v>
      </c>
      <c r="Z34" s="184">
        <f>IFERROR(_xll.qlRateHelperRate(X34,Trigger),"")</f>
        <v>3.7699999999999999E-3</v>
      </c>
      <c r="AA34" s="185">
        <f>IF(ISERROR(_xll.qlSwapRateHelperSpread($X34)),IF(ISERROR(_xll.qlFuturesRateHelperConvexityAdjustment($X34)),"",_xll.qlFuturesRateHelperConvexityAdjustment($X34)),_xll.qlSwapRateHelperSpread($X34))</f>
        <v>0</v>
      </c>
      <c r="AB34" s="163">
        <f>IFERROR(_xll.qlRateHelperEarliestDate(X34,Trigger),"")</f>
        <v>42758</v>
      </c>
      <c r="AC34" s="163">
        <f>IFERROR(_xll.qlRateHelperPillarDate(X34,Trigger),"")</f>
        <v>44949</v>
      </c>
      <c r="AD34" s="184">
        <v>3.7768982307739541E-3</v>
      </c>
    </row>
    <row r="35" spans="1:30" ht="11.25" customHeight="1" x14ac:dyDescent="0.2">
      <c r="A35" s="62" t="str">
        <f>Quote!AP34</f>
        <v>FRA</v>
      </c>
      <c r="B35" s="116">
        <v>13</v>
      </c>
      <c r="C35" s="65" t="str">
        <f t="shared" si="6"/>
        <v>x25F</v>
      </c>
      <c r="D35" s="125"/>
      <c r="E35" s="125"/>
      <c r="F35" s="125"/>
      <c r="G35" s="64" t="str">
        <f t="shared" si="7"/>
        <v>Euribor1YMX#0037</v>
      </c>
      <c r="H35" s="125" t="str">
        <f>IF(ISBLANK(Quote!AS34),"",Quote!AS34)</f>
        <v/>
      </c>
      <c r="I35" s="125"/>
      <c r="J35" s="125"/>
      <c r="K35" s="125"/>
      <c r="L35" s="51"/>
      <c r="M35" s="10" t="str">
        <f t="shared" si="4"/>
        <v>FRA</v>
      </c>
      <c r="N35" s="95" t="str">
        <f t="shared" si="5"/>
        <v>--</v>
      </c>
      <c r="O35" s="146" t="str">
        <f>IFERROR(_xll.qlRateHelperQuoteName(N35,Trigger),"--")</f>
        <v>--</v>
      </c>
      <c r="P35" s="99" t="str">
        <f>IFERROR(_xll.qlRateHelperQuoteValue($N35,Trigger),"--")</f>
        <v>--</v>
      </c>
      <c r="Q35" s="98" t="b">
        <v>0</v>
      </c>
      <c r="R35" s="95">
        <v>20</v>
      </c>
      <c r="S35" s="95">
        <v>7</v>
      </c>
      <c r="T35" s="100" t="str">
        <f>IFERROR(_xll.qlRateHelperEarliestDate(N35,Trigger),"--")</f>
        <v>--</v>
      </c>
      <c r="U35" s="100" t="str">
        <f>IFERROR(_xll.qlRateHelperPillarDate(N35,Trigger),"--")</f>
        <v>--</v>
      </c>
      <c r="W35" s="162" t="str">
        <f t="shared" si="3"/>
        <v>SW</v>
      </c>
      <c r="X35" s="162" t="str">
        <v>obj_0033d</v>
      </c>
      <c r="Y35" s="162" t="str">
        <f>IFERROR(_xll.qlRateHelperQuoteName(X35,Trigger),"")</f>
        <v>EUR1YSW7Y_Shifted</v>
      </c>
      <c r="Z35" s="184">
        <f>IFERROR(_xll.qlRateHelperRate(X35,Trigger),"")</f>
        <v>5.0099999999999997E-3</v>
      </c>
      <c r="AA35" s="185">
        <f>IF(ISERROR(_xll.qlSwapRateHelperSpread($X35)),IF(ISERROR(_xll.qlFuturesRateHelperConvexityAdjustment($X35)),"",_xll.qlFuturesRateHelperConvexityAdjustment($X35)),_xll.qlSwapRateHelperSpread($X35))</f>
        <v>0</v>
      </c>
      <c r="AB35" s="163">
        <f>IFERROR(_xll.qlRateHelperEarliestDate(X35,Trigger),"")</f>
        <v>42758</v>
      </c>
      <c r="AC35" s="163">
        <f>IFERROR(_xll.qlRateHelperPillarDate(X35,Trigger),"")</f>
        <v>45314</v>
      </c>
      <c r="AD35" s="184">
        <v>5.0329416136922541E-3</v>
      </c>
    </row>
    <row r="36" spans="1:30" ht="11.25" customHeight="1" x14ac:dyDescent="0.2">
      <c r="A36" s="62" t="str">
        <f>Quote!AP35</f>
        <v>FRA</v>
      </c>
      <c r="B36" s="116">
        <v>14</v>
      </c>
      <c r="C36" s="65" t="str">
        <f t="shared" si="6"/>
        <v>x26F</v>
      </c>
      <c r="D36" s="125"/>
      <c r="E36" s="125"/>
      <c r="F36" s="125"/>
      <c r="G36" s="64" t="str">
        <f t="shared" si="7"/>
        <v>Euribor1YMX#0037</v>
      </c>
      <c r="H36" s="125" t="str">
        <f>IF(ISBLANK(Quote!AS35),"",Quote!AS35)</f>
        <v/>
      </c>
      <c r="I36" s="125"/>
      <c r="J36" s="125"/>
      <c r="K36" s="125"/>
      <c r="L36" s="51"/>
      <c r="M36" s="10" t="str">
        <f t="shared" si="4"/>
        <v>FRA</v>
      </c>
      <c r="N36" s="95" t="str">
        <f t="shared" si="5"/>
        <v>--</v>
      </c>
      <c r="O36" s="146" t="str">
        <f>IFERROR(_xll.qlRateHelperQuoteName(N36,Trigger),"--")</f>
        <v>--</v>
      </c>
      <c r="P36" s="99" t="str">
        <f>IFERROR(_xll.qlRateHelperQuoteValue($N36,Trigger),"--")</f>
        <v>--</v>
      </c>
      <c r="Q36" s="98" t="b">
        <v>0</v>
      </c>
      <c r="R36" s="95">
        <v>20</v>
      </c>
      <c r="S36" s="95">
        <v>7</v>
      </c>
      <c r="T36" s="100" t="str">
        <f>IFERROR(_xll.qlRateHelperEarliestDate(N36,Trigger),"--")</f>
        <v>--</v>
      </c>
      <c r="U36" s="100" t="str">
        <f>IFERROR(_xll.qlRateHelperPillarDate(N36,Trigger),"--")</f>
        <v>--</v>
      </c>
      <c r="W36" s="162" t="str">
        <f t="shared" si="3"/>
        <v>SW</v>
      </c>
      <c r="X36" s="162" t="str">
        <v>obj_0033a</v>
      </c>
      <c r="Y36" s="162" t="str">
        <f>IFERROR(_xll.qlRateHelperQuoteName(X36,Trigger),"")</f>
        <v>EUR1YSW8Y_Shifted</v>
      </c>
      <c r="Z36" s="184">
        <f>IFERROR(_xll.qlRateHelperRate(X36,Trigger),"")</f>
        <v>6.2399999999999999E-3</v>
      </c>
      <c r="AA36" s="185">
        <f>IF(ISERROR(_xll.qlSwapRateHelperSpread($X36)),IF(ISERROR(_xll.qlFuturesRateHelperConvexityAdjustment($X36)),"",_xll.qlFuturesRateHelperConvexityAdjustment($X36)),_xll.qlSwapRateHelperSpread($X36))</f>
        <v>0</v>
      </c>
      <c r="AB36" s="163">
        <f>IFERROR(_xll.qlRateHelperEarliestDate(X36,Trigger),"")</f>
        <v>42758</v>
      </c>
      <c r="AC36" s="163">
        <f>IFERROR(_xll.qlRateHelperPillarDate(X36,Trigger),"")</f>
        <v>45680</v>
      </c>
      <c r="AD36" s="184">
        <v>6.2850255711746827E-3</v>
      </c>
    </row>
    <row r="37" spans="1:30" ht="11.25" customHeight="1" x14ac:dyDescent="0.2">
      <c r="A37" s="62" t="str">
        <f>Quote!AP36</f>
        <v>FRA</v>
      </c>
      <c r="B37" s="116">
        <v>15</v>
      </c>
      <c r="C37" s="65" t="str">
        <f t="shared" si="6"/>
        <v>x27F</v>
      </c>
      <c r="D37" s="125"/>
      <c r="E37" s="125"/>
      <c r="F37" s="125"/>
      <c r="G37" s="64" t="str">
        <f t="shared" si="7"/>
        <v>Euribor1YMX#0037</v>
      </c>
      <c r="H37" s="125" t="str">
        <f>IF(ISBLANK(Quote!AS36),"",Quote!AS36)</f>
        <v/>
      </c>
      <c r="I37" s="125"/>
      <c r="J37" s="125"/>
      <c r="K37" s="125"/>
      <c r="L37" s="51"/>
      <c r="M37" s="10" t="str">
        <f t="shared" si="4"/>
        <v>FRA</v>
      </c>
      <c r="N37" s="95" t="str">
        <f t="shared" si="5"/>
        <v>--</v>
      </c>
      <c r="O37" s="146" t="str">
        <f>IFERROR(_xll.qlRateHelperQuoteName(N37,Trigger),"--")</f>
        <v>--</v>
      </c>
      <c r="P37" s="99" t="str">
        <f>IFERROR(_xll.qlRateHelperQuoteValue($N37,Trigger),"--")</f>
        <v>--</v>
      </c>
      <c r="Q37" s="98" t="b">
        <v>0</v>
      </c>
      <c r="R37" s="95">
        <v>20</v>
      </c>
      <c r="S37" s="95">
        <v>7</v>
      </c>
      <c r="T37" s="100" t="str">
        <f>IFERROR(_xll.qlRateHelperEarliestDate(N37,Trigger),"--")</f>
        <v>--</v>
      </c>
      <c r="U37" s="100" t="str">
        <f>IFERROR(_xll.qlRateHelperPillarDate(N37,Trigger),"--")</f>
        <v>--</v>
      </c>
      <c r="W37" s="162" t="str">
        <f t="shared" si="3"/>
        <v>SW</v>
      </c>
      <c r="X37" s="162" t="str">
        <v>obj_00362</v>
      </c>
      <c r="Y37" s="162" t="str">
        <f>IFERROR(_xll.qlRateHelperQuoteName(X37,Trigger),"")</f>
        <v>EUR1YSW9Y_Shifted</v>
      </c>
      <c r="Z37" s="184">
        <f>IFERROR(_xll.qlRateHelperRate(X37,Trigger),"")</f>
        <v>7.43E-3</v>
      </c>
      <c r="AA37" s="185">
        <f>IF(ISERROR(_xll.qlSwapRateHelperSpread($X37)),IF(ISERROR(_xll.qlFuturesRateHelperConvexityAdjustment($X37)),"",_xll.qlFuturesRateHelperConvexityAdjustment($X37)),_xll.qlSwapRateHelperSpread($X37))</f>
        <v>0</v>
      </c>
      <c r="AB37" s="163">
        <f>IFERROR(_xll.qlRateHelperEarliestDate(X37,Trigger),"")</f>
        <v>42758</v>
      </c>
      <c r="AC37" s="163">
        <f>IFERROR(_xll.qlRateHelperPillarDate(X37,Trigger),"")</f>
        <v>46045</v>
      </c>
      <c r="AD37" s="184">
        <v>7.5076151978289976E-3</v>
      </c>
    </row>
    <row r="38" spans="1:30" ht="11.25" customHeight="1" x14ac:dyDescent="0.2">
      <c r="A38" s="62" t="str">
        <f>Quote!AP37</f>
        <v>FRA</v>
      </c>
      <c r="B38" s="116">
        <v>16</v>
      </c>
      <c r="C38" s="65" t="str">
        <f t="shared" si="6"/>
        <v>x28F</v>
      </c>
      <c r="D38" s="125"/>
      <c r="E38" s="125"/>
      <c r="F38" s="125"/>
      <c r="G38" s="64" t="str">
        <f t="shared" si="7"/>
        <v>Euribor1YMX#0037</v>
      </c>
      <c r="H38" s="125" t="str">
        <f>IF(ISBLANK(Quote!AS37),"",Quote!AS37)</f>
        <v/>
      </c>
      <c r="I38" s="125"/>
      <c r="J38" s="125"/>
      <c r="K38" s="125"/>
      <c r="L38" s="51"/>
      <c r="M38" s="10" t="str">
        <f t="shared" si="4"/>
        <v>FRA</v>
      </c>
      <c r="N38" s="95" t="str">
        <f t="shared" si="5"/>
        <v>--</v>
      </c>
      <c r="O38" s="146" t="str">
        <f>IFERROR(_xll.qlRateHelperQuoteName(N38,Trigger),"--")</f>
        <v>--</v>
      </c>
      <c r="P38" s="99" t="str">
        <f>IFERROR(_xll.qlRateHelperQuoteValue($N38,Trigger),"--")</f>
        <v>--</v>
      </c>
      <c r="Q38" s="98" t="b">
        <v>0</v>
      </c>
      <c r="R38" s="95">
        <v>20</v>
      </c>
      <c r="S38" s="95">
        <v>7</v>
      </c>
      <c r="T38" s="100" t="str">
        <f>IFERROR(_xll.qlRateHelperEarliestDate(N38,Trigger),"--")</f>
        <v>--</v>
      </c>
      <c r="U38" s="100" t="str">
        <f>IFERROR(_xll.qlRateHelperPillarDate(N38,Trigger),"--")</f>
        <v>--</v>
      </c>
      <c r="W38" s="162" t="str">
        <f t="shared" si="3"/>
        <v>SW</v>
      </c>
      <c r="X38" s="162" t="str">
        <v>obj_00377</v>
      </c>
      <c r="Y38" s="162" t="str">
        <f>IFERROR(_xll.qlRateHelperQuoteName(X38,Trigger),"")</f>
        <v>EUR1YSW10Y_Shifted</v>
      </c>
      <c r="Z38" s="184">
        <f>IFERROR(_xll.qlRateHelperRate(X38,Trigger),"")</f>
        <v>8.5100000000000002E-3</v>
      </c>
      <c r="AA38" s="185">
        <f>IF(ISERROR(_xll.qlSwapRateHelperSpread($X38)),IF(ISERROR(_xll.qlFuturesRateHelperConvexityAdjustment($X38)),"",_xll.qlFuturesRateHelperConvexityAdjustment($X38)),_xll.qlSwapRateHelperSpread($X38))</f>
        <v>0</v>
      </c>
      <c r="AB38" s="163">
        <f>IFERROR(_xll.qlRateHelperEarliestDate(X38,Trigger),"")</f>
        <v>42758</v>
      </c>
      <c r="AC38" s="163">
        <f>IFERROR(_xll.qlRateHelperPillarDate(X38,Trigger),"")</f>
        <v>46412</v>
      </c>
      <c r="AD38" s="184">
        <v>8.625798411888359E-3</v>
      </c>
    </row>
    <row r="39" spans="1:30" ht="11.25" customHeight="1" x14ac:dyDescent="0.2">
      <c r="A39" s="62" t="str">
        <f>Quote!AP38</f>
        <v>FRA</v>
      </c>
      <c r="B39" s="116">
        <v>17</v>
      </c>
      <c r="C39" s="65" t="str">
        <f t="shared" si="6"/>
        <v>x29F</v>
      </c>
      <c r="D39" s="125"/>
      <c r="E39" s="125"/>
      <c r="F39" s="125"/>
      <c r="G39" s="64" t="str">
        <f t="shared" si="7"/>
        <v>Euribor1YMX#0037</v>
      </c>
      <c r="H39" s="125" t="str">
        <f>IF(ISBLANK(Quote!AS38),"",Quote!AS38)</f>
        <v/>
      </c>
      <c r="I39" s="125"/>
      <c r="J39" s="125"/>
      <c r="K39" s="125"/>
      <c r="L39" s="51"/>
      <c r="M39" s="10" t="str">
        <f t="shared" si="4"/>
        <v>FRA</v>
      </c>
      <c r="N39" s="95" t="str">
        <f t="shared" si="5"/>
        <v>--</v>
      </c>
      <c r="O39" s="146" t="str">
        <f>IFERROR(_xll.qlRateHelperQuoteName(N39,Trigger),"--")</f>
        <v>--</v>
      </c>
      <c r="P39" s="99" t="str">
        <f>IFERROR(_xll.qlRateHelperQuoteValue($N39,Trigger),"--")</f>
        <v>--</v>
      </c>
      <c r="Q39" s="98" t="b">
        <v>0</v>
      </c>
      <c r="R39" s="95">
        <v>20</v>
      </c>
      <c r="S39" s="95">
        <v>7</v>
      </c>
      <c r="T39" s="100" t="str">
        <f>IFERROR(_xll.qlRateHelperEarliestDate(N39,Trigger),"--")</f>
        <v>--</v>
      </c>
      <c r="U39" s="100" t="str">
        <f>IFERROR(_xll.qlRateHelperPillarDate(N39,Trigger),"--")</f>
        <v>--</v>
      </c>
      <c r="W39" s="162" t="str">
        <f t="shared" si="3"/>
        <v>SW</v>
      </c>
      <c r="X39" s="162" t="str">
        <v>obj_00350</v>
      </c>
      <c r="Y39" s="162" t="str">
        <f>IFERROR(_xll.qlRateHelperQuoteName(X39,Trigger),"")</f>
        <v>EUR1YSW11Y_Shifted</v>
      </c>
      <c r="Z39" s="184">
        <f>IFERROR(_xll.qlRateHelperRate(X39,Trigger),"")</f>
        <v>9.4573662999999988E-3</v>
      </c>
      <c r="AA39" s="185">
        <f>IF(ISERROR(_xll.qlSwapRateHelperSpread($X39)),IF(ISERROR(_xll.qlFuturesRateHelperConvexityAdjustment($X39)),"",_xll.qlFuturesRateHelperConvexityAdjustment($X39)),_xll.qlSwapRateHelperSpread($X39))</f>
        <v>0</v>
      </c>
      <c r="AB39" s="163">
        <f>IFERROR(_xll.qlRateHelperEarliestDate(X39,Trigger),"")</f>
        <v>42758</v>
      </c>
      <c r="AC39" s="163">
        <f>IFERROR(_xll.qlRateHelperPillarDate(X39,Trigger),"")</f>
        <v>46776</v>
      </c>
      <c r="AD39" s="184">
        <v>9.6139772302853439E-3</v>
      </c>
    </row>
    <row r="40" spans="1:30" ht="11.25" customHeight="1" x14ac:dyDescent="0.2">
      <c r="A40" s="62" t="str">
        <f>Quote!AP39</f>
        <v>FRA</v>
      </c>
      <c r="B40" s="116">
        <v>18</v>
      </c>
      <c r="C40" s="65" t="str">
        <f t="shared" si="6"/>
        <v>x30F</v>
      </c>
      <c r="D40" s="125"/>
      <c r="E40" s="125"/>
      <c r="F40" s="125"/>
      <c r="G40" s="64" t="str">
        <f t="shared" si="7"/>
        <v>Euribor1YMX#0037</v>
      </c>
      <c r="H40" s="125" t="str">
        <f>IF(ISBLANK(Quote!AS39),"",Quote!AS39)</f>
        <v/>
      </c>
      <c r="I40" s="125"/>
      <c r="J40" s="125"/>
      <c r="K40" s="125"/>
      <c r="L40" s="51"/>
      <c r="M40" s="10" t="str">
        <f t="shared" si="4"/>
        <v>FRA</v>
      </c>
      <c r="N40" s="95" t="str">
        <f t="shared" si="5"/>
        <v>--</v>
      </c>
      <c r="O40" s="146" t="str">
        <f>IFERROR(_xll.qlRateHelperQuoteName(N40,Trigger),"--")</f>
        <v>--</v>
      </c>
      <c r="P40" s="99" t="str">
        <f>IFERROR(_xll.qlRateHelperQuoteValue($N40,Trigger),"--")</f>
        <v>--</v>
      </c>
      <c r="Q40" s="98" t="b">
        <v>0</v>
      </c>
      <c r="R40" s="95">
        <v>20</v>
      </c>
      <c r="S40" s="95">
        <v>7</v>
      </c>
      <c r="T40" s="100" t="str">
        <f>IFERROR(_xll.qlRateHelperEarliestDate(N40,Trigger),"--")</f>
        <v>--</v>
      </c>
      <c r="U40" s="100" t="str">
        <f>IFERROR(_xll.qlRateHelperPillarDate(N40,Trigger),"--")</f>
        <v>--</v>
      </c>
      <c r="W40" s="162" t="str">
        <f t="shared" si="3"/>
        <v>SW</v>
      </c>
      <c r="X40" s="162" t="str">
        <v>obj_003b9</v>
      </c>
      <c r="Y40" s="162" t="str">
        <f>IFERROR(_xll.qlRateHelperQuoteName(X40,Trigger),"")</f>
        <v>EUR1YSW12Y_Shifted</v>
      </c>
      <c r="Z40" s="184">
        <f>IFERROR(_xll.qlRateHelperRate(X40,Trigger),"")</f>
        <v>1.0289999999999999E-2</v>
      </c>
      <c r="AA40" s="185">
        <f>IF(ISERROR(_xll.qlSwapRateHelperSpread($X40)),IF(ISERROR(_xll.qlFuturesRateHelperConvexityAdjustment($X40)),"",_xll.qlFuturesRateHelperConvexityAdjustment($X40)),_xll.qlSwapRateHelperSpread($X40))</f>
        <v>0</v>
      </c>
      <c r="AB40" s="163">
        <f>IFERROR(_xll.qlRateHelperEarliestDate(X40,Trigger),"")</f>
        <v>42758</v>
      </c>
      <c r="AC40" s="163">
        <f>IFERROR(_xll.qlRateHelperPillarDate(X40,Trigger),"")</f>
        <v>47141</v>
      </c>
      <c r="AD40" s="184">
        <v>1.0486240993968486E-2</v>
      </c>
    </row>
    <row r="41" spans="1:30" ht="11.25" customHeight="1" x14ac:dyDescent="0.2">
      <c r="A41" s="62" t="str">
        <f>Quote!AP40</f>
        <v>FRA</v>
      </c>
      <c r="B41" s="116">
        <v>19</v>
      </c>
      <c r="C41" s="65" t="str">
        <f t="shared" si="6"/>
        <v>x31F</v>
      </c>
      <c r="D41" s="125"/>
      <c r="E41" s="125"/>
      <c r="F41" s="125"/>
      <c r="G41" s="64" t="str">
        <f t="shared" si="7"/>
        <v>Euribor1YMX#0037</v>
      </c>
      <c r="H41" s="125" t="str">
        <f>IF(ISBLANK(Quote!AS40),"",Quote!AS40)</f>
        <v/>
      </c>
      <c r="I41" s="125"/>
      <c r="J41" s="125"/>
      <c r="K41" s="125"/>
      <c r="M41" s="10" t="str">
        <f t="shared" si="4"/>
        <v>FRA</v>
      </c>
      <c r="N41" s="95" t="str">
        <f t="shared" si="5"/>
        <v>--</v>
      </c>
      <c r="O41" s="146" t="str">
        <f>IFERROR(_xll.qlRateHelperQuoteName(N41,Trigger),"--")</f>
        <v>--</v>
      </c>
      <c r="P41" s="99" t="str">
        <f>IFERROR(_xll.qlRateHelperQuoteValue($N41,Trigger),"--")</f>
        <v>--</v>
      </c>
      <c r="Q41" s="98" t="b">
        <v>0</v>
      </c>
      <c r="R41" s="95">
        <v>20</v>
      </c>
      <c r="S41" s="95">
        <v>7</v>
      </c>
      <c r="T41" s="100" t="str">
        <f>IFERROR(_xll.qlRateHelperEarliestDate(N41,Trigger),"--")</f>
        <v>--</v>
      </c>
      <c r="U41" s="100" t="str">
        <f>IFERROR(_xll.qlRateHelperPillarDate(N41,Trigger),"--")</f>
        <v>--</v>
      </c>
      <c r="W41" s="162" t="str">
        <f t="shared" si="3"/>
        <v>SW</v>
      </c>
      <c r="X41" s="162" t="str">
        <v>obj_00376</v>
      </c>
      <c r="Y41" s="162" t="str">
        <f>IFERROR(_xll.qlRateHelperQuoteName(X41,Trigger),"")</f>
        <v>EUR1YSW13Y_Shifted</v>
      </c>
      <c r="Z41" s="184">
        <f>IFERROR(_xll.qlRateHelperRate(X41,Trigger),"")</f>
        <v>1.1003393620000001E-2</v>
      </c>
      <c r="AA41" s="185">
        <f>IF(ISERROR(_xll.qlSwapRateHelperSpread($X41)),IF(ISERROR(_xll.qlFuturesRateHelperConvexityAdjustment($X41)),"",_xll.qlFuturesRateHelperConvexityAdjustment($X41)),_xll.qlSwapRateHelperSpread($X41))</f>
        <v>0</v>
      </c>
      <c r="AB41" s="163">
        <f>IFERROR(_xll.qlRateHelperEarliestDate(X41,Trigger),"")</f>
        <v>42758</v>
      </c>
      <c r="AC41" s="163">
        <f>IFERROR(_xll.qlRateHelperPillarDate(X41,Trigger),"")</f>
        <v>47506</v>
      </c>
      <c r="AD41" s="184">
        <v>1.1240060103007625E-2</v>
      </c>
    </row>
    <row r="42" spans="1:30" ht="11.25" customHeight="1" x14ac:dyDescent="0.2">
      <c r="A42" s="62" t="str">
        <f>Quote!AP41</f>
        <v>FRA</v>
      </c>
      <c r="B42" s="116">
        <v>20</v>
      </c>
      <c r="C42" s="65" t="str">
        <f t="shared" si="6"/>
        <v>x32F</v>
      </c>
      <c r="D42" s="125"/>
      <c r="E42" s="125"/>
      <c r="F42" s="125"/>
      <c r="G42" s="64" t="str">
        <f t="shared" si="7"/>
        <v>Euribor1YMX#0037</v>
      </c>
      <c r="H42" s="125" t="str">
        <f>IF(ISBLANK(Quote!AS41),"",Quote!AS41)</f>
        <v/>
      </c>
      <c r="I42" s="125"/>
      <c r="J42" s="125"/>
      <c r="K42" s="125"/>
      <c r="M42" s="11" t="str">
        <f t="shared" si="4"/>
        <v>FRA</v>
      </c>
      <c r="N42" s="96" t="str">
        <f t="shared" si="5"/>
        <v>--</v>
      </c>
      <c r="O42" s="147" t="str">
        <f>IFERROR(_xll.qlRateHelperQuoteName(N42,Trigger),"--")</f>
        <v>--</v>
      </c>
      <c r="P42" s="102" t="str">
        <f>IFERROR(_xll.qlRateHelperQuoteValue($N42,Trigger),"--")</f>
        <v>--</v>
      </c>
      <c r="Q42" s="101" t="b">
        <v>0</v>
      </c>
      <c r="R42" s="96">
        <v>20</v>
      </c>
      <c r="S42" s="96">
        <v>7</v>
      </c>
      <c r="T42" s="103" t="str">
        <f>IFERROR(_xll.qlRateHelperEarliestDate(N42,Trigger),"--")</f>
        <v>--</v>
      </c>
      <c r="U42" s="103" t="str">
        <f>IFERROR(_xll.qlRateHelperPillarDate(N42,Trigger),"--")</f>
        <v>--</v>
      </c>
      <c r="W42" s="162" t="str">
        <f t="shared" si="3"/>
        <v>SW</v>
      </c>
      <c r="X42" s="162" t="str">
        <v>obj_00343</v>
      </c>
      <c r="Y42" s="162" t="str">
        <f>IFERROR(_xll.qlRateHelperQuoteName(X42,Trigger),"")</f>
        <v>EUR1YSW14Y_Shifted</v>
      </c>
      <c r="Z42" s="184">
        <f>IFERROR(_xll.qlRateHelperRate(X42,Trigger),"")</f>
        <v>1.1609604760000001E-2</v>
      </c>
      <c r="AA42" s="185">
        <f>IF(ISERROR(_xll.qlSwapRateHelperSpread($X42)),IF(ISERROR(_xll.qlFuturesRateHelperConvexityAdjustment($X42)),"",_xll.qlFuturesRateHelperConvexityAdjustment($X42)),_xll.qlSwapRateHelperSpread($X42))</f>
        <v>0</v>
      </c>
      <c r="AB42" s="163">
        <f>IFERROR(_xll.qlRateHelperEarliestDate(X42,Trigger),"")</f>
        <v>42758</v>
      </c>
      <c r="AC42" s="163">
        <f>IFERROR(_xll.qlRateHelperPillarDate(X42,Trigger),"")</f>
        <v>47871</v>
      </c>
      <c r="AD42" s="184">
        <v>1.1883694817799065E-2</v>
      </c>
    </row>
    <row r="43" spans="1:30" ht="11.25" customHeight="1" x14ac:dyDescent="0.2">
      <c r="A43" s="62" t="str">
        <f>Quote!AP42</f>
        <v>FRA</v>
      </c>
      <c r="B43" s="116">
        <v>21</v>
      </c>
      <c r="C43" s="65" t="str">
        <f t="shared" si="6"/>
        <v>x33F</v>
      </c>
      <c r="D43" s="125"/>
      <c r="E43" s="125"/>
      <c r="F43" s="125"/>
      <c r="G43" s="64" t="str">
        <f t="shared" si="7"/>
        <v>Euribor1YMX#0037</v>
      </c>
      <c r="H43" s="125" t="str">
        <f>IF(ISBLANK(Quote!AS42),"",Quote!AS42)</f>
        <v/>
      </c>
      <c r="I43" s="125"/>
      <c r="J43" s="125"/>
      <c r="K43" s="125"/>
      <c r="M43" s="71" t="str">
        <f t="shared" si="4"/>
        <v>FRA</v>
      </c>
      <c r="N43" s="131" t="str">
        <f t="shared" si="5"/>
        <v>--</v>
      </c>
      <c r="O43" s="145" t="str">
        <f>IFERROR(_xll.qlRateHelperQuoteName(N43,Trigger),"--")</f>
        <v>--</v>
      </c>
      <c r="P43" s="133" t="str">
        <f>IFERROR(_xll.qlRateHelperQuoteValue($N43,Trigger),"--")</f>
        <v>--</v>
      </c>
      <c r="Q43" s="132" t="b">
        <v>0</v>
      </c>
      <c r="R43" s="131">
        <v>40</v>
      </c>
      <c r="S43" s="131">
        <v>1</v>
      </c>
      <c r="T43" s="134" t="str">
        <f>IFERROR(_xll.qlRateHelperEarliestDate(N43,Trigger),"--")</f>
        <v>--</v>
      </c>
      <c r="U43" s="134" t="str">
        <f>IFERROR(_xll.qlRateHelperPillarDate(N43,Trigger),"--")</f>
        <v>--</v>
      </c>
      <c r="W43" s="162" t="str">
        <f t="shared" si="3"/>
        <v>SW</v>
      </c>
      <c r="X43" s="162" t="str">
        <v>obj_0037d</v>
      </c>
      <c r="Y43" s="162" t="str">
        <f>IFERROR(_xll.qlRateHelperQuoteName(X43,Trigger),"")</f>
        <v>EUR1YSW15Y_Shifted</v>
      </c>
      <c r="Z43" s="184">
        <f>IFERROR(_xll.qlRateHelperRate(X43,Trigger),"")</f>
        <v>1.2119999999999999E-2</v>
      </c>
      <c r="AA43" s="185">
        <f>IF(ISERROR(_xll.qlSwapRateHelperSpread($X43)),IF(ISERROR(_xll.qlFuturesRateHelperConvexityAdjustment($X43)),"",_xll.qlFuturesRateHelperConvexityAdjustment($X43)),_xll.qlSwapRateHelperSpread($X43))</f>
        <v>0</v>
      </c>
      <c r="AB43" s="163">
        <f>IFERROR(_xll.qlRateHelperEarliestDate(X43,Trigger),"")</f>
        <v>42758</v>
      </c>
      <c r="AC43" s="163">
        <f>IFERROR(_xll.qlRateHelperPillarDate(X43,Trigger),"")</f>
        <v>48236</v>
      </c>
      <c r="AD43" s="184">
        <v>1.2427380273168483E-2</v>
      </c>
    </row>
    <row r="44" spans="1:30" ht="11.25" customHeight="1" x14ac:dyDescent="0.2">
      <c r="A44" s="62" t="str">
        <f>Quote!AP43</f>
        <v>FRA</v>
      </c>
      <c r="B44" s="116">
        <v>22</v>
      </c>
      <c r="C44" s="65" t="str">
        <f t="shared" si="6"/>
        <v>x34F</v>
      </c>
      <c r="D44" s="125"/>
      <c r="E44" s="125"/>
      <c r="F44" s="125"/>
      <c r="G44" s="64" t="str">
        <f t="shared" si="7"/>
        <v>Euribor1YMX#0037</v>
      </c>
      <c r="H44" s="125" t="str">
        <f>IF(ISBLANK(Quote!AS43),"",Quote!AS43)</f>
        <v/>
      </c>
      <c r="I44" s="125"/>
      <c r="J44" s="125"/>
      <c r="K44" s="125"/>
      <c r="M44" s="10" t="str">
        <f t="shared" si="4"/>
        <v>FRA</v>
      </c>
      <c r="N44" s="95" t="str">
        <f t="shared" si="5"/>
        <v>--</v>
      </c>
      <c r="O44" s="146" t="str">
        <f>IFERROR(_xll.qlRateHelperQuoteName(N44,Trigger),"--")</f>
        <v>--</v>
      </c>
      <c r="P44" s="99" t="str">
        <f>IFERROR(_xll.qlRateHelperQuoteValue($N44,Trigger),"--")</f>
        <v>--</v>
      </c>
      <c r="Q44" s="98" t="b">
        <v>0</v>
      </c>
      <c r="R44" s="95">
        <v>40</v>
      </c>
      <c r="S44" s="95">
        <v>1</v>
      </c>
      <c r="T44" s="100" t="str">
        <f>IFERROR(_xll.qlRateHelperEarliestDate(N44,Trigger),"--")</f>
        <v>--</v>
      </c>
      <c r="U44" s="100" t="str">
        <f>IFERROR(_xll.qlRateHelperPillarDate(N44,Trigger),"--")</f>
        <v>--</v>
      </c>
      <c r="W44" s="162" t="str">
        <f t="shared" si="3"/>
        <v>SW</v>
      </c>
      <c r="X44" s="162" t="str">
        <v>obj_003ca</v>
      </c>
      <c r="Y44" s="162" t="str">
        <f>IFERROR(_xll.qlRateHelperQuoteName(X44,Trigger),"")</f>
        <v>EUR1YSW16Y_Shifted</v>
      </c>
      <c r="Z44" s="184">
        <f>IFERROR(_xll.qlRateHelperRate(X44,Trigger),"")</f>
        <v>1.2549620080000001E-2</v>
      </c>
      <c r="AA44" s="185">
        <f>IF(ISERROR(_xll.qlSwapRateHelperSpread($X44)),IF(ISERROR(_xll.qlFuturesRateHelperConvexityAdjustment($X44)),"",_xll.qlFuturesRateHelperConvexityAdjustment($X44)),_xll.qlSwapRateHelperSpread($X44))</f>
        <v>0</v>
      </c>
      <c r="AB44" s="163">
        <f>IFERROR(_xll.qlRateHelperEarliestDate(X44,Trigger),"")</f>
        <v>42758</v>
      </c>
      <c r="AC44" s="163">
        <f>IFERROR(_xll.qlRateHelperPillarDate(X44,Trigger),"")</f>
        <v>48603</v>
      </c>
      <c r="AD44" s="184">
        <v>1.2883645811002516E-2</v>
      </c>
    </row>
    <row r="45" spans="1:30" ht="11.25" customHeight="1" x14ac:dyDescent="0.2">
      <c r="A45" s="62" t="str">
        <f>Quote!AP44</f>
        <v>FRA</v>
      </c>
      <c r="B45" s="116">
        <v>23</v>
      </c>
      <c r="C45" s="65" t="str">
        <f t="shared" si="6"/>
        <v>x35F</v>
      </c>
      <c r="D45" s="125"/>
      <c r="E45" s="125"/>
      <c r="F45" s="125"/>
      <c r="G45" s="64" t="str">
        <f t="shared" si="7"/>
        <v>Euribor1YMX#0037</v>
      </c>
      <c r="H45" s="125" t="str">
        <f>IF(ISBLANK(Quote!AS44),"",Quote!AS44)</f>
        <v/>
      </c>
      <c r="I45" s="125"/>
      <c r="J45" s="125"/>
      <c r="K45" s="125"/>
      <c r="M45" s="10" t="str">
        <f>A49</f>
        <v>SW</v>
      </c>
      <c r="N45" s="95" t="str">
        <f>IF(ISBLANK(K49),"--",K49)</f>
        <v>--</v>
      </c>
      <c r="O45" s="146" t="str">
        <f>IFERROR(_xll.qlRateHelperQuoteName(N45,Trigger),"--")</f>
        <v>--</v>
      </c>
      <c r="P45" s="99" t="str">
        <f>IFERROR(_xll.qlRateHelperQuoteValue($N45,Trigger),"--")</f>
        <v>--</v>
      </c>
      <c r="Q45" s="98" t="b">
        <v>0</v>
      </c>
      <c r="R45" s="95">
        <v>40</v>
      </c>
      <c r="S45" s="95">
        <v>1</v>
      </c>
      <c r="T45" s="100" t="str">
        <f>IFERROR(_xll.qlRateHelperEarliestDate(N45,Trigger),"--")</f>
        <v>--</v>
      </c>
      <c r="U45" s="100" t="str">
        <f>IFERROR(_xll.qlRateHelperPillarDate(N45,Trigger),"--")</f>
        <v>--</v>
      </c>
      <c r="W45" s="162" t="str">
        <f t="shared" si="3"/>
        <v>SW</v>
      </c>
      <c r="X45" s="162" t="str">
        <v>obj_003b3</v>
      </c>
      <c r="Y45" s="162" t="str">
        <f>IFERROR(_xll.qlRateHelperQuoteName(X45,Trigger),"")</f>
        <v>EUR1YSW17Y_Shifted</v>
      </c>
      <c r="Z45" s="184">
        <f>IFERROR(_xll.qlRateHelperRate(X45,Trigger),"")</f>
        <v>1.2899663430000001E-2</v>
      </c>
      <c r="AA45" s="185">
        <f>IF(ISERROR(_xll.qlSwapRateHelperSpread($X45)),IF(ISERROR(_xll.qlFuturesRateHelperConvexityAdjustment($X45)),"",_xll.qlFuturesRateHelperConvexityAdjustment($X45)),_xll.qlSwapRateHelperSpread($X45))</f>
        <v>0</v>
      </c>
      <c r="AB45" s="163">
        <f>IFERROR(_xll.qlRateHelperEarliestDate(X45,Trigger),"")</f>
        <v>42758</v>
      </c>
      <c r="AC45" s="163">
        <f>IFERROR(_xll.qlRateHelperPillarDate(X45,Trigger),"")</f>
        <v>48967</v>
      </c>
      <c r="AD45" s="184">
        <v>1.3256729223743637E-2</v>
      </c>
    </row>
    <row r="46" spans="1:30" ht="11.25" customHeight="1" x14ac:dyDescent="0.2">
      <c r="A46" s="1" t="str">
        <f>Quote!AP45</f>
        <v>FRA</v>
      </c>
      <c r="B46" s="117">
        <v>24</v>
      </c>
      <c r="C46" s="9" t="str">
        <f t="shared" si="6"/>
        <v>x36F</v>
      </c>
      <c r="D46" s="126"/>
      <c r="E46" s="126"/>
      <c r="F46" s="126"/>
      <c r="G46" s="7" t="str">
        <f t="shared" si="7"/>
        <v>Euribor1YMX#0037</v>
      </c>
      <c r="H46" s="126" t="str">
        <f>IF(ISBLANK(Quote!AS45),"",Quote!AS45)</f>
        <v/>
      </c>
      <c r="I46" s="126"/>
      <c r="J46" s="126"/>
      <c r="K46" s="126"/>
      <c r="M46" s="10" t="str">
        <f t="shared" ref="M46:M67" si="8">A50</f>
        <v>SW</v>
      </c>
      <c r="N46" s="95" t="str">
        <f t="shared" ref="N46:N67" si="9">IF(ISBLANK(K50),"--",K50)</f>
        <v>--</v>
      </c>
      <c r="O46" s="146" t="str">
        <f>IFERROR(_xll.qlRateHelperQuoteName(N46,Trigger),"--")</f>
        <v>--</v>
      </c>
      <c r="P46" s="99" t="str">
        <f>IFERROR(_xll.qlRateHelperQuoteValue($N46,Trigger),"--")</f>
        <v>--</v>
      </c>
      <c r="Q46" s="98" t="b">
        <v>0</v>
      </c>
      <c r="R46" s="95">
        <v>40</v>
      </c>
      <c r="S46" s="95">
        <v>1</v>
      </c>
      <c r="T46" s="100" t="str">
        <f>IFERROR(_xll.qlRateHelperEarliestDate(N46,Trigger),"--")</f>
        <v>--</v>
      </c>
      <c r="U46" s="100" t="str">
        <f>IFERROR(_xll.qlRateHelperPillarDate(N46,Trigger),"--")</f>
        <v>--</v>
      </c>
      <c r="W46" s="162" t="str">
        <f t="shared" si="3"/>
        <v>SW</v>
      </c>
      <c r="X46" s="162" t="str">
        <v>obj_00397</v>
      </c>
      <c r="Y46" s="162" t="str">
        <f>IFERROR(_xll.qlRateHelperQuoteName(X46,Trigger),"")</f>
        <v>EUR1YSW18Y_Shifted</v>
      </c>
      <c r="Z46" s="184">
        <f>IFERROR(_xll.qlRateHelperRate(X46,Trigger),"")</f>
        <v>1.3186726840000001E-2</v>
      </c>
      <c r="AA46" s="185">
        <f>IF(ISERROR(_xll.qlSwapRateHelperSpread($X46)),IF(ISERROR(_xll.qlFuturesRateHelperConvexityAdjustment($X46)),"",_xll.qlFuturesRateHelperConvexityAdjustment($X46)),_xll.qlSwapRateHelperSpread($X46))</f>
        <v>0</v>
      </c>
      <c r="AB46" s="163">
        <f>IFERROR(_xll.qlRateHelperEarliestDate(X46,Trigger),"")</f>
        <v>42758</v>
      </c>
      <c r="AC46" s="163">
        <f>IFERROR(_xll.qlRateHelperPillarDate(X46,Trigger),"")</f>
        <v>49332</v>
      </c>
      <c r="AD46" s="184">
        <v>1.3561547687918821E-2</v>
      </c>
    </row>
    <row r="47" spans="1:30" ht="11.25" customHeight="1" x14ac:dyDescent="0.2">
      <c r="B47" s="49"/>
      <c r="C47" s="49"/>
      <c r="D47" s="49"/>
      <c r="E47" s="49"/>
      <c r="F47" s="49"/>
      <c r="G47" s="49"/>
      <c r="H47" s="186"/>
      <c r="I47" s="51"/>
      <c r="M47" s="10" t="str">
        <f t="shared" si="8"/>
        <v>SW</v>
      </c>
      <c r="N47" s="95" t="str">
        <f t="shared" si="9"/>
        <v>--</v>
      </c>
      <c r="O47" s="146" t="str">
        <f>IFERROR(_xll.qlRateHelperQuoteName(N47,Trigger),"--")</f>
        <v>--</v>
      </c>
      <c r="P47" s="99" t="str">
        <f>IFERROR(_xll.qlRateHelperQuoteValue($N47,Trigger),"--")</f>
        <v>--</v>
      </c>
      <c r="Q47" s="98" t="b">
        <v>0</v>
      </c>
      <c r="R47" s="95">
        <v>40</v>
      </c>
      <c r="S47" s="95">
        <v>1</v>
      </c>
      <c r="T47" s="100" t="str">
        <f>IFERROR(_xll.qlRateHelperEarliestDate(N47,Trigger),"--")</f>
        <v>--</v>
      </c>
      <c r="U47" s="100" t="str">
        <f>IFERROR(_xll.qlRateHelperPillarDate(N47,Trigger),"--")</f>
        <v>--</v>
      </c>
      <c r="W47" s="162" t="str">
        <f t="shared" si="3"/>
        <v>SW</v>
      </c>
      <c r="X47" s="162" t="str">
        <v>obj_0039f</v>
      </c>
      <c r="Y47" s="162" t="str">
        <f>IFERROR(_xll.qlRateHelperQuoteName(X47,Trigger),"")</f>
        <v>EUR1YSW19Y_Shifted</v>
      </c>
      <c r="Z47" s="184">
        <f>IFERROR(_xll.qlRateHelperRate(X47,Trigger),"")</f>
        <v>1.3419628290000001E-2</v>
      </c>
      <c r="AA47" s="185">
        <f>IF(ISERROR(_xll.qlSwapRateHelperSpread($X47)),IF(ISERROR(_xll.qlFuturesRateHelperConvexityAdjustment($X47)),"",_xll.qlFuturesRateHelperConvexityAdjustment($X47)),_xll.qlSwapRateHelperSpread($X47))</f>
        <v>0</v>
      </c>
      <c r="AB47" s="163">
        <f>IFERROR(_xll.qlRateHelperEarliestDate(X47,Trigger),"")</f>
        <v>42758</v>
      </c>
      <c r="AC47" s="163">
        <f>IFERROR(_xll.qlRateHelperPillarDate(X47,Trigger),"")</f>
        <v>49697</v>
      </c>
      <c r="AD47" s="184">
        <v>1.3807105396331121E-2</v>
      </c>
    </row>
    <row r="48" spans="1:30" ht="11.25" customHeight="1" x14ac:dyDescent="0.2">
      <c r="A48" s="68" t="s">
        <v>9</v>
      </c>
      <c r="B48" s="68" t="s">
        <v>28</v>
      </c>
      <c r="C48" s="68" t="s">
        <v>135</v>
      </c>
      <c r="D48" s="68" t="s">
        <v>5</v>
      </c>
      <c r="E48" s="68" t="s">
        <v>32</v>
      </c>
      <c r="F48" s="68" t="s">
        <v>115</v>
      </c>
      <c r="G48" s="68" t="s">
        <v>4</v>
      </c>
      <c r="H48" s="68" t="s">
        <v>1</v>
      </c>
      <c r="I48" s="68"/>
      <c r="J48" s="68" t="s">
        <v>114</v>
      </c>
      <c r="K48" s="68" t="s">
        <v>25</v>
      </c>
      <c r="M48" s="10" t="str">
        <f t="shared" si="8"/>
        <v>SW</v>
      </c>
      <c r="N48" s="95" t="str">
        <f t="shared" si="9"/>
        <v>--</v>
      </c>
      <c r="O48" s="146" t="str">
        <f>IFERROR(_xll.qlRateHelperQuoteName(N48,Trigger),"--")</f>
        <v>--</v>
      </c>
      <c r="P48" s="99" t="str">
        <f>IFERROR(_xll.qlRateHelperQuoteValue($N48,Trigger),"--")</f>
        <v>--</v>
      </c>
      <c r="Q48" s="98" t="b">
        <v>0</v>
      </c>
      <c r="R48" s="95">
        <v>40</v>
      </c>
      <c r="S48" s="95">
        <v>1</v>
      </c>
      <c r="T48" s="100" t="str">
        <f>IFERROR(_xll.qlRateHelperEarliestDate(N48,Trigger),"--")</f>
        <v>--</v>
      </c>
      <c r="U48" s="100" t="str">
        <f>IFERROR(_xll.qlRateHelperPillarDate(N48,Trigger),"--")</f>
        <v>--</v>
      </c>
      <c r="W48" s="162" t="str">
        <f t="shared" si="3"/>
        <v>SW</v>
      </c>
      <c r="X48" s="162" t="str">
        <v>obj_00387</v>
      </c>
      <c r="Y48" s="162" t="str">
        <f>IFERROR(_xll.qlRateHelperQuoteName(X48,Trigger),"")</f>
        <v>EUR1YSW20Y_Shifted</v>
      </c>
      <c r="Z48" s="184">
        <f>IFERROR(_xll.qlRateHelperRate(X48,Trigger),"")</f>
        <v>1.3610000000000001E-2</v>
      </c>
      <c r="AA48" s="185">
        <f>IF(ISERROR(_xll.qlSwapRateHelperSpread($X48)),IF(ISERROR(_xll.qlFuturesRateHelperConvexityAdjustment($X48)),"",_xll.qlFuturesRateHelperConvexityAdjustment($X48)),_xll.qlSwapRateHelperSpread($X48))</f>
        <v>0</v>
      </c>
      <c r="AB48" s="163">
        <f>IFERROR(_xll.qlRateHelperEarliestDate(X48,Trigger),"")</f>
        <v>42758</v>
      </c>
      <c r="AC48" s="163">
        <f>IFERROR(_xll.qlRateHelperPillarDate(X48,Trigger),"")</f>
        <v>50063</v>
      </c>
      <c r="AD48" s="184">
        <v>1.4004036190621809E-2</v>
      </c>
    </row>
    <row r="49" spans="1:30" ht="11.25" customHeight="1" x14ac:dyDescent="0.2">
      <c r="A49" s="56" t="str">
        <f>Quote!AP46</f>
        <v>SW</v>
      </c>
      <c r="B49" s="57" t="str">
        <f>Quote!AQ46</f>
        <v>SW</v>
      </c>
      <c r="C49" s="58" t="s">
        <v>6</v>
      </c>
      <c r="D49" s="58" t="s">
        <v>8</v>
      </c>
      <c r="E49" s="58" t="s">
        <v>7</v>
      </c>
      <c r="F49" s="58" t="s">
        <v>132</v>
      </c>
      <c r="G49" s="58" t="str">
        <f>$G$20</f>
        <v>Euribor1YMX#0037</v>
      </c>
      <c r="H49" s="56" t="str">
        <f>IF(ISBLANK(Quote!AS46),"",Quote!AS46)</f>
        <v/>
      </c>
      <c r="I49" s="129"/>
      <c r="J49" s="127">
        <v>0</v>
      </c>
      <c r="K49" s="129"/>
      <c r="M49" s="10" t="str">
        <f t="shared" si="8"/>
        <v>SW</v>
      </c>
      <c r="N49" s="95" t="str">
        <f t="shared" si="9"/>
        <v>--</v>
      </c>
      <c r="O49" s="146" t="str">
        <f>IFERROR(_xll.qlRateHelperQuoteName(N49,Trigger),"--")</f>
        <v>--</v>
      </c>
      <c r="P49" s="99" t="str">
        <f>IFERROR(_xll.qlRateHelperQuoteValue($N49,Trigger),"--")</f>
        <v>--</v>
      </c>
      <c r="Q49" s="98" t="b">
        <v>0</v>
      </c>
      <c r="R49" s="95">
        <v>40</v>
      </c>
      <c r="S49" s="95">
        <v>1</v>
      </c>
      <c r="T49" s="100" t="str">
        <f>IFERROR(_xll.qlRateHelperEarliestDate(N49,Trigger),"--")</f>
        <v>--</v>
      </c>
      <c r="U49" s="100" t="str">
        <f>IFERROR(_xll.qlRateHelperPillarDate(N49,Trigger),"--")</f>
        <v>--</v>
      </c>
      <c r="W49" s="162" t="str">
        <f t="shared" si="3"/>
        <v>SW</v>
      </c>
      <c r="X49" s="162" t="str">
        <v>obj_003a1</v>
      </c>
      <c r="Y49" s="162" t="str">
        <f>IFERROR(_xll.qlRateHelperQuoteName(X49,Trigger),"")</f>
        <v>EUR1YSW21Y_Shifted</v>
      </c>
      <c r="Z49" s="184">
        <f>IFERROR(_xll.qlRateHelperRate(X49,Trigger),"")</f>
        <v>1.3763021799999999E-2</v>
      </c>
      <c r="AA49" s="185">
        <f>IF(ISERROR(_xll.qlSwapRateHelperSpread($X49)),IF(ISERROR(_xll.qlFuturesRateHelperConvexityAdjustment($X49)),"",_xll.qlFuturesRateHelperConvexityAdjustment($X49)),_xll.qlSwapRateHelperSpread($X49))</f>
        <v>0</v>
      </c>
      <c r="AB49" s="163">
        <f>IFERROR(_xll.qlRateHelperEarliestDate(X49,Trigger),"")</f>
        <v>42758</v>
      </c>
      <c r="AC49" s="163">
        <f>IFERROR(_xll.qlRateHelperPillarDate(X49,Trigger),"")</f>
        <v>50430</v>
      </c>
      <c r="AD49" s="184">
        <v>1.4161431123171484E-2</v>
      </c>
    </row>
    <row r="50" spans="1:30" ht="11.25" customHeight="1" x14ac:dyDescent="0.2">
      <c r="A50" s="62" t="str">
        <f>Quote!AP47</f>
        <v>SW</v>
      </c>
      <c r="B50" s="63" t="str">
        <f>Quote!AQ47</f>
        <v>2W</v>
      </c>
      <c r="C50" s="64" t="s">
        <v>6</v>
      </c>
      <c r="D50" s="64" t="s">
        <v>8</v>
      </c>
      <c r="E50" s="64" t="s">
        <v>7</v>
      </c>
      <c r="F50" s="64" t="s">
        <v>132</v>
      </c>
      <c r="G50" s="64" t="str">
        <f t="shared" ref="G50:G113" si="10">$G$20</f>
        <v>Euribor1YMX#0037</v>
      </c>
      <c r="H50" s="62" t="str">
        <f>IF(ISBLANK(Quote!AS47),"",Quote!AS47)</f>
        <v/>
      </c>
      <c r="I50" s="125"/>
      <c r="J50" s="128">
        <v>0</v>
      </c>
      <c r="K50" s="125"/>
      <c r="M50" s="10" t="str">
        <f t="shared" si="8"/>
        <v>SW</v>
      </c>
      <c r="N50" s="95" t="str">
        <f t="shared" si="9"/>
        <v>--</v>
      </c>
      <c r="O50" s="146" t="str">
        <f>IFERROR(_xll.qlRateHelperQuoteName(N50,Trigger),"--")</f>
        <v>--</v>
      </c>
      <c r="P50" s="99" t="str">
        <f>IFERROR(_xll.qlRateHelperQuoteValue($N50,Trigger),"--")</f>
        <v>--</v>
      </c>
      <c r="Q50" s="98" t="b">
        <v>0</v>
      </c>
      <c r="R50" s="95">
        <v>40</v>
      </c>
      <c r="S50" s="95">
        <v>1</v>
      </c>
      <c r="T50" s="100" t="str">
        <f>IFERROR(_xll.qlRateHelperEarliestDate(N50,Trigger),"--")</f>
        <v>--</v>
      </c>
      <c r="U50" s="100" t="str">
        <f>IFERROR(_xll.qlRateHelperPillarDate(N50,Trigger),"--")</f>
        <v>--</v>
      </c>
      <c r="W50" s="162" t="str">
        <f t="shared" si="3"/>
        <v>SW</v>
      </c>
      <c r="X50" s="162" t="str">
        <v>obj_00372</v>
      </c>
      <c r="Y50" s="162" t="str">
        <f>IFERROR(_xll.qlRateHelperQuoteName(X50,Trigger),"")</f>
        <v>EUR1YSW22Y_Shifted</v>
      </c>
      <c r="Z50" s="184">
        <f>IFERROR(_xll.qlRateHelperRate(X50,Trigger),"")</f>
        <v>1.3885195750000001E-2</v>
      </c>
      <c r="AA50" s="185">
        <f>IF(ISERROR(_xll.qlSwapRateHelperSpread($X50)),IF(ISERROR(_xll.qlFuturesRateHelperConvexityAdjustment($X50)),"",_xll.qlFuturesRateHelperConvexityAdjustment($X50)),_xll.qlSwapRateHelperSpread($X50))</f>
        <v>0</v>
      </c>
      <c r="AB50" s="163">
        <f>IFERROR(_xll.qlRateHelperEarliestDate(X50,Trigger),"")</f>
        <v>42758</v>
      </c>
      <c r="AC50" s="163">
        <f>IFERROR(_xll.qlRateHelperPillarDate(X50,Trigger),"")</f>
        <v>50794</v>
      </c>
      <c r="AD50" s="184">
        <v>1.4284616639384741E-2</v>
      </c>
    </row>
    <row r="51" spans="1:30" ht="11.25" customHeight="1" x14ac:dyDescent="0.2">
      <c r="A51" s="62" t="str">
        <f>Quote!AP48</f>
        <v>SW</v>
      </c>
      <c r="B51" s="63" t="str">
        <f>Quote!AQ48</f>
        <v>3W</v>
      </c>
      <c r="C51" s="64" t="s">
        <v>6</v>
      </c>
      <c r="D51" s="64" t="s">
        <v>8</v>
      </c>
      <c r="E51" s="64" t="s">
        <v>7</v>
      </c>
      <c r="F51" s="64" t="s">
        <v>132</v>
      </c>
      <c r="G51" s="64" t="str">
        <f t="shared" si="10"/>
        <v>Euribor1YMX#0037</v>
      </c>
      <c r="H51" s="62" t="str">
        <f>IF(ISBLANK(Quote!AS48),"",Quote!AS48)</f>
        <v/>
      </c>
      <c r="I51" s="125"/>
      <c r="J51" s="128">
        <v>0</v>
      </c>
      <c r="K51" s="125"/>
      <c r="M51" s="10" t="str">
        <f t="shared" si="8"/>
        <v>SW</v>
      </c>
      <c r="N51" s="95" t="str">
        <f t="shared" si="9"/>
        <v>--</v>
      </c>
      <c r="O51" s="146" t="str">
        <f>IFERROR(_xll.qlRateHelperQuoteName(N51,Trigger),"--")</f>
        <v>--</v>
      </c>
      <c r="P51" s="99" t="str">
        <f>IFERROR(_xll.qlRateHelperQuoteValue($N51,Trigger),"--")</f>
        <v>--</v>
      </c>
      <c r="Q51" s="98" t="b">
        <v>0</v>
      </c>
      <c r="R51" s="95">
        <v>40</v>
      </c>
      <c r="S51" s="95">
        <v>1</v>
      </c>
      <c r="T51" s="100" t="str">
        <f>IFERROR(_xll.qlRateHelperEarliestDate(N51,Trigger),"--")</f>
        <v>--</v>
      </c>
      <c r="U51" s="100" t="str">
        <f>IFERROR(_xll.qlRateHelperPillarDate(N51,Trigger),"--")</f>
        <v>--</v>
      </c>
      <c r="W51" s="162" t="str">
        <f t="shared" si="3"/>
        <v>SW</v>
      </c>
      <c r="X51" s="162" t="str">
        <v>obj_00344</v>
      </c>
      <c r="Y51" s="162" t="str">
        <f>IFERROR(_xll.qlRateHelperQuoteName(X51,Trigger),"")</f>
        <v>EUR1YSW23Y_Shifted</v>
      </c>
      <c r="Z51" s="184">
        <f>IFERROR(_xll.qlRateHelperRate(X51,Trigger),"")</f>
        <v>1.398328991E-2</v>
      </c>
      <c r="AA51" s="185">
        <f>IF(ISERROR(_xll.qlSwapRateHelperSpread($X51)),IF(ISERROR(_xll.qlFuturesRateHelperConvexityAdjustment($X51)),"",_xll.qlFuturesRateHelperConvexityAdjustment($X51)),_xll.qlSwapRateHelperSpread($X51))</f>
        <v>0</v>
      </c>
      <c r="AB51" s="163">
        <f>IFERROR(_xll.qlRateHelperEarliestDate(X51,Trigger),"")</f>
        <v>42758</v>
      </c>
      <c r="AC51" s="163">
        <f>IFERROR(_xll.qlRateHelperPillarDate(X51,Trigger),"")</f>
        <v>51158</v>
      </c>
      <c r="AD51" s="184">
        <v>1.4380972876740785E-2</v>
      </c>
    </row>
    <row r="52" spans="1:30" ht="11.25" customHeight="1" x14ac:dyDescent="0.2">
      <c r="A52" s="62" t="str">
        <f>Quote!AP49</f>
        <v>SW</v>
      </c>
      <c r="B52" s="63" t="str">
        <f>Quote!AQ49</f>
        <v>1M</v>
      </c>
      <c r="C52" s="64" t="s">
        <v>6</v>
      </c>
      <c r="D52" s="64" t="s">
        <v>8</v>
      </c>
      <c r="E52" s="64" t="s">
        <v>7</v>
      </c>
      <c r="F52" s="64" t="s">
        <v>132</v>
      </c>
      <c r="G52" s="64" t="str">
        <f t="shared" si="10"/>
        <v>Euribor1YMX#0037</v>
      </c>
      <c r="H52" s="62" t="str">
        <f>IF(ISBLANK(Quote!AS49),"",Quote!AS49)</f>
        <v/>
      </c>
      <c r="I52" s="125"/>
      <c r="J52" s="128">
        <v>0</v>
      </c>
      <c r="K52" s="125"/>
      <c r="M52" s="10" t="str">
        <f t="shared" si="8"/>
        <v>SW</v>
      </c>
      <c r="N52" s="95" t="str">
        <f t="shared" si="9"/>
        <v>--</v>
      </c>
      <c r="O52" s="146" t="str">
        <f>IFERROR(_xll.qlRateHelperQuoteName(N52,Trigger),"--")</f>
        <v>--</v>
      </c>
      <c r="P52" s="99" t="str">
        <f>IFERROR(_xll.qlRateHelperQuoteValue($N52,Trigger),"--")</f>
        <v>--</v>
      </c>
      <c r="Q52" s="98" t="b">
        <v>0</v>
      </c>
      <c r="R52" s="95">
        <v>40</v>
      </c>
      <c r="S52" s="95">
        <v>1</v>
      </c>
      <c r="T52" s="100" t="str">
        <f>IFERROR(_xll.qlRateHelperEarliestDate(N52,Trigger),"--")</f>
        <v>--</v>
      </c>
      <c r="U52" s="100" t="str">
        <f>IFERROR(_xll.qlRateHelperPillarDate(N52,Trigger),"--")</f>
        <v>--</v>
      </c>
      <c r="W52" s="162" t="str">
        <f t="shared" si="3"/>
        <v>SW</v>
      </c>
      <c r="X52" s="162" t="str">
        <v>obj_0039e</v>
      </c>
      <c r="Y52" s="162" t="str">
        <f>IFERROR(_xll.qlRateHelperQuoteName(X52,Trigger),"")</f>
        <v>EUR1YSW24Y_Shifted</v>
      </c>
      <c r="Z52" s="184">
        <f>IFERROR(_xll.qlRateHelperRate(X52,Trigger),"")</f>
        <v>1.4064297770000001E-2</v>
      </c>
      <c r="AA52" s="185">
        <f>IF(ISERROR(_xll.qlSwapRateHelperSpread($X52)),IF(ISERROR(_xll.qlFuturesRateHelperConvexityAdjustment($X52)),"",_xll.qlFuturesRateHelperConvexityAdjustment($X52)),_xll.qlSwapRateHelperSpread($X52))</f>
        <v>0</v>
      </c>
      <c r="AB52" s="163">
        <f>IFERROR(_xll.qlRateHelperEarliestDate(X52,Trigger),"")</f>
        <v>42758</v>
      </c>
      <c r="AC52" s="163">
        <f>IFERROR(_xll.qlRateHelperPillarDate(X52,Trigger),"")</f>
        <v>51524</v>
      </c>
      <c r="AD52" s="184">
        <v>1.4456827378817708E-2</v>
      </c>
    </row>
    <row r="53" spans="1:30" ht="11.25" customHeight="1" x14ac:dyDescent="0.2">
      <c r="A53" s="62" t="str">
        <f>Quote!AP50</f>
        <v>SW</v>
      </c>
      <c r="B53" s="63" t="str">
        <f>Quote!AQ50</f>
        <v>2M</v>
      </c>
      <c r="C53" s="64" t="s">
        <v>6</v>
      </c>
      <c r="D53" s="64" t="s">
        <v>8</v>
      </c>
      <c r="E53" s="64" t="s">
        <v>7</v>
      </c>
      <c r="F53" s="64" t="s">
        <v>132</v>
      </c>
      <c r="G53" s="64" t="str">
        <f t="shared" si="10"/>
        <v>Euribor1YMX#0037</v>
      </c>
      <c r="H53" s="62" t="str">
        <f>IF(ISBLANK(Quote!AS50),"",Quote!AS50)</f>
        <v/>
      </c>
      <c r="I53" s="125"/>
      <c r="J53" s="128">
        <v>0</v>
      </c>
      <c r="K53" s="125"/>
      <c r="M53" s="10" t="str">
        <f t="shared" si="8"/>
        <v>SW</v>
      </c>
      <c r="N53" s="95" t="str">
        <f t="shared" si="9"/>
        <v>--</v>
      </c>
      <c r="O53" s="146" t="str">
        <f>IFERROR(_xll.qlRateHelperQuoteName(N53,Trigger),"--")</f>
        <v>--</v>
      </c>
      <c r="P53" s="99" t="str">
        <f>IFERROR(_xll.qlRateHelperQuoteValue($N53,Trigger),"--")</f>
        <v>--</v>
      </c>
      <c r="Q53" s="98" t="b">
        <v>0</v>
      </c>
      <c r="R53" s="95">
        <v>40</v>
      </c>
      <c r="S53" s="95">
        <v>1</v>
      </c>
      <c r="T53" s="100" t="str">
        <f>IFERROR(_xll.qlRateHelperEarliestDate(N53,Trigger),"--")</f>
        <v>--</v>
      </c>
      <c r="U53" s="100" t="str">
        <f>IFERROR(_xll.qlRateHelperPillarDate(N53,Trigger),"--")</f>
        <v>--</v>
      </c>
      <c r="W53" s="162" t="str">
        <f t="shared" si="3"/>
        <v>SW</v>
      </c>
      <c r="X53" s="162" t="str">
        <v>obj_0034c</v>
      </c>
      <c r="Y53" s="162" t="str">
        <f>IFERROR(_xll.qlRateHelperQuoteName(X53,Trigger),"")</f>
        <v>EUR1YSW25Y_Shifted</v>
      </c>
      <c r="Z53" s="184">
        <f>IFERROR(_xll.qlRateHelperRate(X53,Trigger),"")</f>
        <v>1.413E-2</v>
      </c>
      <c r="AA53" s="185">
        <f>IF(ISERROR(_xll.qlSwapRateHelperSpread($X53)),IF(ISERROR(_xll.qlFuturesRateHelperConvexityAdjustment($X53)),"",_xll.qlFuturesRateHelperConvexityAdjustment($X53)),_xll.qlSwapRateHelperSpread($X53))</f>
        <v>0</v>
      </c>
      <c r="AB53" s="163">
        <f>IFERROR(_xll.qlRateHelperEarliestDate(X53,Trigger),"")</f>
        <v>42758</v>
      </c>
      <c r="AC53" s="163">
        <f>IFERROR(_xll.qlRateHelperPillarDate(X53,Trigger),"")</f>
        <v>51889</v>
      </c>
      <c r="AD53" s="184">
        <v>1.4517419407665101E-2</v>
      </c>
    </row>
    <row r="54" spans="1:30" ht="11.25" customHeight="1" x14ac:dyDescent="0.2">
      <c r="A54" s="62" t="str">
        <f>Quote!AP51</f>
        <v>SW</v>
      </c>
      <c r="B54" s="63" t="str">
        <f>Quote!AQ51</f>
        <v>3M</v>
      </c>
      <c r="C54" s="64" t="s">
        <v>6</v>
      </c>
      <c r="D54" s="64" t="s">
        <v>8</v>
      </c>
      <c r="E54" s="64" t="s">
        <v>7</v>
      </c>
      <c r="F54" s="64" t="s">
        <v>132</v>
      </c>
      <c r="G54" s="64" t="str">
        <f t="shared" si="10"/>
        <v>Euribor1YMX#0037</v>
      </c>
      <c r="H54" s="62" t="str">
        <f>IF(ISBLANK(Quote!AS51),"",Quote!AS51)</f>
        <v/>
      </c>
      <c r="I54" s="125"/>
      <c r="J54" s="128">
        <v>0</v>
      </c>
      <c r="K54" s="125"/>
      <c r="M54" s="10" t="str">
        <f t="shared" si="8"/>
        <v>SW</v>
      </c>
      <c r="N54" s="95" t="str">
        <f t="shared" si="9"/>
        <v>--</v>
      </c>
      <c r="O54" s="146" t="str">
        <f>IFERROR(_xll.qlRateHelperQuoteName(N54,Trigger),"--")</f>
        <v>--</v>
      </c>
      <c r="P54" s="99" t="str">
        <f>IFERROR(_xll.qlRateHelperQuoteValue($N54,Trigger),"--")</f>
        <v>--</v>
      </c>
      <c r="Q54" s="98" t="b">
        <v>0</v>
      </c>
      <c r="R54" s="95">
        <v>40</v>
      </c>
      <c r="S54" s="95">
        <v>1</v>
      </c>
      <c r="T54" s="100" t="str">
        <f>IFERROR(_xll.qlRateHelperEarliestDate(N54,Trigger),"--")</f>
        <v>--</v>
      </c>
      <c r="U54" s="100" t="str">
        <f>IFERROR(_xll.qlRateHelperPillarDate(N54,Trigger),"--")</f>
        <v>--</v>
      </c>
      <c r="W54" s="162" t="str">
        <f t="shared" si="3"/>
        <v>SW</v>
      </c>
      <c r="X54" s="162" t="str">
        <v>obj_00341</v>
      </c>
      <c r="Y54" s="162" t="str">
        <f>IFERROR(_xll.qlRateHelperQuoteName(X54,Trigger),"")</f>
        <v>EUR1YSW26Y_Shifted</v>
      </c>
      <c r="Z54" s="184">
        <f>IFERROR(_xll.qlRateHelperRate(X54,Trigger),"")</f>
        <v>1.4186459300000001E-2</v>
      </c>
      <c r="AA54" s="185">
        <f>IF(ISERROR(_xll.qlSwapRateHelperSpread($X54)),IF(ISERROR(_xll.qlFuturesRateHelperConvexityAdjustment($X54)),"",_xll.qlFuturesRateHelperConvexityAdjustment($X54)),_xll.qlSwapRateHelperSpread($X54))</f>
        <v>0</v>
      </c>
      <c r="AB54" s="163">
        <f>IFERROR(_xll.qlRateHelperEarliestDate(X54,Trigger),"")</f>
        <v>42758</v>
      </c>
      <c r="AC54" s="163">
        <f>IFERROR(_xll.qlRateHelperPillarDate(X54,Trigger),"")</f>
        <v>52254</v>
      </c>
      <c r="AD54" s="184">
        <v>1.4568194190681914E-2</v>
      </c>
    </row>
    <row r="55" spans="1:30" ht="11.25" customHeight="1" x14ac:dyDescent="0.2">
      <c r="A55" s="62" t="str">
        <f>Quote!AP52</f>
        <v>SW</v>
      </c>
      <c r="B55" s="63" t="str">
        <f>Quote!AQ52</f>
        <v>4M</v>
      </c>
      <c r="C55" s="64" t="s">
        <v>6</v>
      </c>
      <c r="D55" s="64" t="s">
        <v>8</v>
      </c>
      <c r="E55" s="64" t="s">
        <v>7</v>
      </c>
      <c r="F55" s="64" t="s">
        <v>132</v>
      </c>
      <c r="G55" s="64" t="str">
        <f t="shared" si="10"/>
        <v>Euribor1YMX#0037</v>
      </c>
      <c r="H55" s="62" t="str">
        <f>IF(ISBLANK(Quote!AS52),"",Quote!AS52)</f>
        <v/>
      </c>
      <c r="I55" s="125"/>
      <c r="J55" s="128">
        <v>0</v>
      </c>
      <c r="K55" s="125"/>
      <c r="M55" s="10" t="str">
        <f t="shared" si="8"/>
        <v>SW</v>
      </c>
      <c r="N55" s="95" t="str">
        <f t="shared" si="9"/>
        <v>--</v>
      </c>
      <c r="O55" s="146" t="str">
        <f>IFERROR(_xll.qlRateHelperQuoteName(N55,Trigger),"--")</f>
        <v>--</v>
      </c>
      <c r="P55" s="99" t="str">
        <f>IFERROR(_xll.qlRateHelperQuoteValue($N55,Trigger),"--")</f>
        <v>--</v>
      </c>
      <c r="Q55" s="98" t="b">
        <v>0</v>
      </c>
      <c r="R55" s="95">
        <v>40</v>
      </c>
      <c r="S55" s="95">
        <v>1</v>
      </c>
      <c r="T55" s="100" t="str">
        <f>IFERROR(_xll.qlRateHelperEarliestDate(N55,Trigger),"--")</f>
        <v>--</v>
      </c>
      <c r="U55" s="100" t="str">
        <f>IFERROR(_xll.qlRateHelperPillarDate(N55,Trigger),"--")</f>
        <v>--</v>
      </c>
      <c r="W55" s="162" t="str">
        <f t="shared" si="3"/>
        <v>SW</v>
      </c>
      <c r="X55" s="162" t="str">
        <v>obj_00358</v>
      </c>
      <c r="Y55" s="162" t="str">
        <f>IFERROR(_xll.qlRateHelperQuoteName(X55,Trigger),"")</f>
        <v>EUR1YSW27Y_Shifted</v>
      </c>
      <c r="Z55" s="184">
        <f>IFERROR(_xll.qlRateHelperRate(X55,Trigger),"")</f>
        <v>1.42357041E-2</v>
      </c>
      <c r="AA55" s="185">
        <f>IF(ISERROR(_xll.qlSwapRateHelperSpread($X55)),IF(ISERROR(_xll.qlFuturesRateHelperConvexityAdjustment($X55)),"",_xll.qlFuturesRateHelperConvexityAdjustment($X55)),_xll.qlSwapRateHelperSpread($X55))</f>
        <v>0</v>
      </c>
      <c r="AB55" s="163">
        <f>IFERROR(_xll.qlRateHelperEarliestDate(X55,Trigger),"")</f>
        <v>42758</v>
      </c>
      <c r="AC55" s="163">
        <f>IFERROR(_xll.qlRateHelperPillarDate(X55,Trigger),"")</f>
        <v>52621</v>
      </c>
      <c r="AD55" s="184">
        <v>1.4611368758206695E-2</v>
      </c>
    </row>
    <row r="56" spans="1:30" ht="11.25" customHeight="1" x14ac:dyDescent="0.2">
      <c r="A56" s="62" t="str">
        <f>Quote!AP53</f>
        <v>SW</v>
      </c>
      <c r="B56" s="63" t="str">
        <f>Quote!AQ53</f>
        <v>5M</v>
      </c>
      <c r="C56" s="64" t="s">
        <v>6</v>
      </c>
      <c r="D56" s="64" t="s">
        <v>8</v>
      </c>
      <c r="E56" s="64" t="s">
        <v>7</v>
      </c>
      <c r="F56" s="64" t="s">
        <v>132</v>
      </c>
      <c r="G56" s="64" t="str">
        <f t="shared" si="10"/>
        <v>Euribor1YMX#0037</v>
      </c>
      <c r="H56" s="62" t="str">
        <f>IF(ISBLANK(Quote!AS53),"",Quote!AS53)</f>
        <v/>
      </c>
      <c r="I56" s="125"/>
      <c r="J56" s="128">
        <v>0</v>
      </c>
      <c r="K56" s="125"/>
      <c r="M56" s="10" t="str">
        <f t="shared" si="8"/>
        <v>SW</v>
      </c>
      <c r="N56" s="95" t="str">
        <f t="shared" si="9"/>
        <v>--</v>
      </c>
      <c r="O56" s="146" t="str">
        <f>IFERROR(_xll.qlRateHelperQuoteName(N56,Trigger),"--")</f>
        <v>--</v>
      </c>
      <c r="P56" s="99" t="str">
        <f>IFERROR(_xll.qlRateHelperQuoteValue($N56,Trigger),"--")</f>
        <v>--</v>
      </c>
      <c r="Q56" s="98" t="b">
        <v>0</v>
      </c>
      <c r="R56" s="95">
        <v>40</v>
      </c>
      <c r="S56" s="95">
        <v>1</v>
      </c>
      <c r="T56" s="100" t="str">
        <f>IFERROR(_xll.qlRateHelperEarliestDate(N56,Trigger),"--")</f>
        <v>--</v>
      </c>
      <c r="U56" s="100" t="str">
        <f>IFERROR(_xll.qlRateHelperPillarDate(N56,Trigger),"--")</f>
        <v>--</v>
      </c>
      <c r="W56" s="162" t="str">
        <f t="shared" si="3"/>
        <v>SW</v>
      </c>
      <c r="X56" s="162" t="str">
        <v>obj_003cc</v>
      </c>
      <c r="Y56" s="162" t="str">
        <f>IFERROR(_xll.qlRateHelperQuoteName(X56,Trigger),"")</f>
        <v>EUR1YSW28Y_Shifted</v>
      </c>
      <c r="Z56" s="184">
        <f>IFERROR(_xll.qlRateHelperRate(X56,Trigger),"")</f>
        <v>1.4279376980000001E-2</v>
      </c>
      <c r="AA56" s="185">
        <f>IF(ISERROR(_xll.qlSwapRateHelperSpread($X56)),IF(ISERROR(_xll.qlFuturesRateHelperConvexityAdjustment($X56)),"",_xll.qlFuturesRateHelperConvexityAdjustment($X56)),_xll.qlSwapRateHelperSpread($X56))</f>
        <v>0</v>
      </c>
      <c r="AB56" s="163">
        <f>IFERROR(_xll.qlRateHelperEarliestDate(X56,Trigger),"")</f>
        <v>42758</v>
      </c>
      <c r="AC56" s="163">
        <f>IFERROR(_xll.qlRateHelperPillarDate(X56,Trigger),"")</f>
        <v>52985</v>
      </c>
      <c r="AD56" s="184">
        <v>1.4647613664283745E-2</v>
      </c>
    </row>
    <row r="57" spans="1:30" ht="11.25" customHeight="1" x14ac:dyDescent="0.2">
      <c r="A57" s="62" t="str">
        <f>Quote!AP54</f>
        <v>SW</v>
      </c>
      <c r="B57" s="63" t="str">
        <f>Quote!AQ54</f>
        <v>6M</v>
      </c>
      <c r="C57" s="64" t="s">
        <v>6</v>
      </c>
      <c r="D57" s="64" t="s">
        <v>8</v>
      </c>
      <c r="E57" s="64" t="s">
        <v>7</v>
      </c>
      <c r="F57" s="64" t="s">
        <v>132</v>
      </c>
      <c r="G57" s="64" t="str">
        <f t="shared" si="10"/>
        <v>Euribor1YMX#0037</v>
      </c>
      <c r="H57" s="62" t="str">
        <f>IF(ISBLANK(Quote!AS54),"",Quote!AS54)</f>
        <v/>
      </c>
      <c r="I57" s="125"/>
      <c r="J57" s="128">
        <v>0</v>
      </c>
      <c r="K57" s="125"/>
      <c r="M57" s="10" t="str">
        <f t="shared" si="8"/>
        <v>SW</v>
      </c>
      <c r="N57" s="95" t="str">
        <f t="shared" si="9"/>
        <v>--</v>
      </c>
      <c r="O57" s="146" t="str">
        <f>IFERROR(_xll.qlRateHelperQuoteName(N57,Trigger),"--")</f>
        <v>--</v>
      </c>
      <c r="P57" s="99" t="str">
        <f>IFERROR(_xll.qlRateHelperQuoteValue($N57,Trigger),"--")</f>
        <v>--</v>
      </c>
      <c r="Q57" s="98" t="b">
        <v>0</v>
      </c>
      <c r="R57" s="95">
        <v>40</v>
      </c>
      <c r="S57" s="95">
        <v>1</v>
      </c>
      <c r="T57" s="100" t="str">
        <f>IFERROR(_xll.qlRateHelperEarliestDate(N57,Trigger),"--")</f>
        <v>--</v>
      </c>
      <c r="U57" s="100" t="str">
        <f>IFERROR(_xll.qlRateHelperPillarDate(N57,Trigger),"--")</f>
        <v>--</v>
      </c>
      <c r="W57" s="162" t="str">
        <f t="shared" si="3"/>
        <v>SW</v>
      </c>
      <c r="X57" s="162" t="str">
        <v>obj_00342</v>
      </c>
      <c r="Y57" s="162" t="str">
        <f>IFERROR(_xll.qlRateHelperQuoteName(X57,Trigger),"")</f>
        <v>EUR1YSW29Y_Shifted</v>
      </c>
      <c r="Z57" s="184">
        <f>IFERROR(_xll.qlRateHelperRate(X57,Trigger),"")</f>
        <v>1.43167717E-2</v>
      </c>
      <c r="AA57" s="185">
        <f>IF(ISERROR(_xll.qlSwapRateHelperSpread($X57)),IF(ISERROR(_xll.qlFuturesRateHelperConvexityAdjustment($X57)),"",_xll.qlFuturesRateHelperConvexityAdjustment($X57)),_xll.qlSwapRateHelperSpread($X57))</f>
        <v>0</v>
      </c>
      <c r="AB57" s="163">
        <f>IFERROR(_xll.qlRateHelperEarliestDate(X57,Trigger),"")</f>
        <v>42758</v>
      </c>
      <c r="AC57" s="163">
        <f>IFERROR(_xll.qlRateHelperPillarDate(X57,Trigger),"")</f>
        <v>53350</v>
      </c>
      <c r="AD57" s="184">
        <v>1.4678550199992049E-2</v>
      </c>
    </row>
    <row r="58" spans="1:30" ht="11.25" customHeight="1" x14ac:dyDescent="0.2">
      <c r="A58" s="62" t="str">
        <f>Quote!AP55</f>
        <v>SW</v>
      </c>
      <c r="B58" s="63" t="str">
        <f>Quote!AQ55</f>
        <v>7M</v>
      </c>
      <c r="C58" s="64" t="s">
        <v>6</v>
      </c>
      <c r="D58" s="64" t="s">
        <v>8</v>
      </c>
      <c r="E58" s="64" t="s">
        <v>7</v>
      </c>
      <c r="F58" s="64" t="s">
        <v>132</v>
      </c>
      <c r="G58" s="64" t="str">
        <f t="shared" si="10"/>
        <v>Euribor1YMX#0037</v>
      </c>
      <c r="H58" s="62" t="str">
        <f>IF(ISBLANK(Quote!AS55),"",Quote!AS55)</f>
        <v/>
      </c>
      <c r="I58" s="125"/>
      <c r="J58" s="128">
        <v>0</v>
      </c>
      <c r="K58" s="125"/>
      <c r="M58" s="10" t="str">
        <f t="shared" si="8"/>
        <v>SW</v>
      </c>
      <c r="N58" s="95" t="str">
        <f t="shared" si="9"/>
        <v>--</v>
      </c>
      <c r="O58" s="146" t="str">
        <f>IFERROR(_xll.qlRateHelperQuoteName(N58,Trigger),"--")</f>
        <v>--</v>
      </c>
      <c r="P58" s="99" t="str">
        <f>IFERROR(_xll.qlRateHelperQuoteValue($N58,Trigger),"--")</f>
        <v>--</v>
      </c>
      <c r="Q58" s="98" t="b">
        <v>0</v>
      </c>
      <c r="R58" s="95">
        <v>40</v>
      </c>
      <c r="S58" s="95">
        <v>1</v>
      </c>
      <c r="T58" s="100" t="str">
        <f>IFERROR(_xll.qlRateHelperEarliestDate(N58,Trigger),"--")</f>
        <v>--</v>
      </c>
      <c r="U58" s="100" t="str">
        <f>IFERROR(_xll.qlRateHelperPillarDate(N58,Trigger),"--")</f>
        <v>--</v>
      </c>
      <c r="W58" s="162" t="str">
        <f t="shared" si="3"/>
        <v>SW</v>
      </c>
      <c r="X58" s="162" t="str">
        <v>obj_003c3</v>
      </c>
      <c r="Y58" s="162" t="str">
        <f>IFERROR(_xll.qlRateHelperQuoteName(X58,Trigger),"")</f>
        <v>EUR1YSW30Y_Shifted</v>
      </c>
      <c r="Z58" s="184">
        <f>IFERROR(_xll.qlRateHelperRate(X58,Trigger),"")</f>
        <v>1.435E-2</v>
      </c>
      <c r="AA58" s="185">
        <f>IF(ISERROR(_xll.qlSwapRateHelperSpread($X58)),IF(ISERROR(_xll.qlFuturesRateHelperConvexityAdjustment($X58)),"",_xll.qlFuturesRateHelperConvexityAdjustment($X58)),_xll.qlSwapRateHelperSpread($X58))</f>
        <v>0</v>
      </c>
      <c r="AB58" s="163">
        <f>IFERROR(_xll.qlRateHelperEarliestDate(X58,Trigger),"")</f>
        <v>42758</v>
      </c>
      <c r="AC58" s="163">
        <f>IFERROR(_xll.qlRateHelperPillarDate(X58,Trigger),"")</f>
        <v>53715</v>
      </c>
      <c r="AD58" s="184">
        <v>1.4705303045873284E-2</v>
      </c>
    </row>
    <row r="59" spans="1:30" ht="11.25" customHeight="1" x14ac:dyDescent="0.2">
      <c r="A59" s="62" t="str">
        <f>Quote!AP56</f>
        <v>SW</v>
      </c>
      <c r="B59" s="63" t="str">
        <f>Quote!AQ56</f>
        <v>8M</v>
      </c>
      <c r="C59" s="64" t="s">
        <v>6</v>
      </c>
      <c r="D59" s="64" t="s">
        <v>8</v>
      </c>
      <c r="E59" s="64" t="s">
        <v>7</v>
      </c>
      <c r="F59" s="64" t="s">
        <v>132</v>
      </c>
      <c r="G59" s="64" t="str">
        <f t="shared" si="10"/>
        <v>Euribor1YMX#0037</v>
      </c>
      <c r="H59" s="62" t="str">
        <f>IF(ISBLANK(Quote!AS56),"",Quote!AS56)</f>
        <v/>
      </c>
      <c r="I59" s="125"/>
      <c r="J59" s="128">
        <v>0</v>
      </c>
      <c r="K59" s="125"/>
      <c r="M59" s="10" t="str">
        <f t="shared" si="8"/>
        <v>SW</v>
      </c>
      <c r="N59" s="95" t="str">
        <f t="shared" si="9"/>
        <v>--</v>
      </c>
      <c r="O59" s="146" t="str">
        <f>IFERROR(_xll.qlRateHelperQuoteName(N59,Trigger),"--")</f>
        <v>--</v>
      </c>
      <c r="P59" s="99" t="str">
        <f>IFERROR(_xll.qlRateHelperQuoteValue($N59,Trigger),"--")</f>
        <v>--</v>
      </c>
      <c r="Q59" s="98" t="b">
        <v>0</v>
      </c>
      <c r="R59" s="95">
        <v>40</v>
      </c>
      <c r="S59" s="95">
        <v>1</v>
      </c>
      <c r="T59" s="100" t="str">
        <f>IFERROR(_xll.qlRateHelperEarliestDate(N59,Trigger),"--")</f>
        <v>--</v>
      </c>
      <c r="U59" s="100" t="str">
        <f>IFERROR(_xll.qlRateHelperPillarDate(N59,Trigger),"--")</f>
        <v>--</v>
      </c>
      <c r="W59" s="162" t="str">
        <f t="shared" si="3"/>
        <v>SW</v>
      </c>
      <c r="X59" s="162" t="str">
        <v>obj_003c2</v>
      </c>
      <c r="Y59" s="162" t="str">
        <f>IFERROR(_xll.qlRateHelperQuoteName(X59,Trigger),"")</f>
        <v>EUR1YSW31Y_Shifted</v>
      </c>
      <c r="Z59" s="184">
        <f>IFERROR(_xll.qlRateHelperRate(X59,Trigger),"")</f>
        <v>1.4379862990000001E-2</v>
      </c>
      <c r="AA59" s="185">
        <f>IF(ISERROR(_xll.qlSwapRateHelperSpread($X59)),IF(ISERROR(_xll.qlFuturesRateHelperConvexityAdjustment($X59)),"",_xll.qlFuturesRateHelperConvexityAdjustment($X59)),_xll.qlSwapRateHelperSpread($X59))</f>
        <v>0</v>
      </c>
      <c r="AB59" s="163">
        <f>IFERROR(_xll.qlRateHelperEarliestDate(X59,Trigger),"")</f>
        <v>42758</v>
      </c>
      <c r="AC59" s="163">
        <f>IFERROR(_xll.qlRateHelperPillarDate(X59,Trigger),"")</f>
        <v>54080</v>
      </c>
      <c r="AD59" s="184">
        <v>1.4728772081000759E-2</v>
      </c>
    </row>
    <row r="60" spans="1:30" ht="11.25" customHeight="1" x14ac:dyDescent="0.2">
      <c r="A60" s="62" t="str">
        <f>Quote!AP57</f>
        <v>SW</v>
      </c>
      <c r="B60" s="63" t="str">
        <f>Quote!AQ57</f>
        <v>9M</v>
      </c>
      <c r="C60" s="64" t="s">
        <v>6</v>
      </c>
      <c r="D60" s="64" t="s">
        <v>8</v>
      </c>
      <c r="E60" s="64" t="s">
        <v>7</v>
      </c>
      <c r="F60" s="64" t="s">
        <v>132</v>
      </c>
      <c r="G60" s="64" t="str">
        <f t="shared" si="10"/>
        <v>Euribor1YMX#0037</v>
      </c>
      <c r="H60" s="62" t="str">
        <f>IF(ISBLANK(Quote!AS57),"",Quote!AS57)</f>
        <v/>
      </c>
      <c r="I60" s="125"/>
      <c r="J60" s="128">
        <v>0</v>
      </c>
      <c r="K60" s="125"/>
      <c r="M60" s="10" t="str">
        <f t="shared" si="8"/>
        <v>SW</v>
      </c>
      <c r="N60" s="95" t="str">
        <f t="shared" si="9"/>
        <v>--</v>
      </c>
      <c r="O60" s="146" t="str">
        <f>IFERROR(_xll.qlRateHelperQuoteName(N60,Trigger),"--")</f>
        <v>--</v>
      </c>
      <c r="P60" s="99" t="str">
        <f>IFERROR(_xll.qlRateHelperQuoteValue($N60,Trigger),"--")</f>
        <v>--</v>
      </c>
      <c r="Q60" s="98" t="b">
        <v>0</v>
      </c>
      <c r="R60" s="95">
        <v>40</v>
      </c>
      <c r="S60" s="95">
        <v>1</v>
      </c>
      <c r="T60" s="100" t="str">
        <f>IFERROR(_xll.qlRateHelperEarliestDate(N60,Trigger),"--")</f>
        <v>--</v>
      </c>
      <c r="U60" s="100" t="str">
        <f>IFERROR(_xll.qlRateHelperPillarDate(N60,Trigger),"--")</f>
        <v>--</v>
      </c>
      <c r="W60" s="162" t="str">
        <f t="shared" si="3"/>
        <v>SW</v>
      </c>
      <c r="X60" s="162" t="str">
        <v>obj_003d7</v>
      </c>
      <c r="Y60" s="162" t="str">
        <f>IFERROR(_xll.qlRateHelperQuoteName(X60,Trigger),"")</f>
        <v>EUR1YSW32Y_Shifted</v>
      </c>
      <c r="Z60" s="184">
        <f>IFERROR(_xll.qlRateHelperRate(X60,Trigger),"")</f>
        <v>1.4407322330000001E-2</v>
      </c>
      <c r="AA60" s="185">
        <f>IF(ISERROR(_xll.qlSwapRateHelperSpread($X60)),IF(ISERROR(_xll.qlFuturesRateHelperConvexityAdjustment($X60)),"",_xll.qlFuturesRateHelperConvexityAdjustment($X60)),_xll.qlSwapRateHelperSpread($X60))</f>
        <v>0</v>
      </c>
      <c r="AB60" s="163">
        <f>IFERROR(_xll.qlRateHelperEarliestDate(X60,Trigger),"")</f>
        <v>42758</v>
      </c>
      <c r="AC60" s="163">
        <f>IFERROR(_xll.qlRateHelperPillarDate(X60,Trigger),"")</f>
        <v>54448</v>
      </c>
      <c r="AD60" s="184">
        <v>1.474876745392612E-2</v>
      </c>
    </row>
    <row r="61" spans="1:30" ht="11.25" customHeight="1" x14ac:dyDescent="0.2">
      <c r="A61" s="62" t="str">
        <f>Quote!AP58</f>
        <v>SW</v>
      </c>
      <c r="B61" s="63" t="str">
        <f>Quote!AQ58</f>
        <v>10M</v>
      </c>
      <c r="C61" s="64" t="s">
        <v>6</v>
      </c>
      <c r="D61" s="64" t="s">
        <v>8</v>
      </c>
      <c r="E61" s="64" t="s">
        <v>7</v>
      </c>
      <c r="F61" s="64" t="s">
        <v>132</v>
      </c>
      <c r="G61" s="64" t="str">
        <f t="shared" si="10"/>
        <v>Euribor1YMX#0037</v>
      </c>
      <c r="H61" s="62" t="str">
        <f>IF(ISBLANK(Quote!AS58),"",Quote!AS58)</f>
        <v/>
      </c>
      <c r="I61" s="125"/>
      <c r="J61" s="128">
        <v>0</v>
      </c>
      <c r="K61" s="125"/>
      <c r="M61" s="10" t="str">
        <f t="shared" si="8"/>
        <v>SW</v>
      </c>
      <c r="N61" s="95" t="str">
        <f t="shared" si="9"/>
        <v>--</v>
      </c>
      <c r="O61" s="146" t="str">
        <f>IFERROR(_xll.qlRateHelperQuoteName(N61,Trigger),"--")</f>
        <v>--</v>
      </c>
      <c r="P61" s="99" t="str">
        <f>IFERROR(_xll.qlRateHelperQuoteValue($N61,Trigger),"--")</f>
        <v>--</v>
      </c>
      <c r="Q61" s="98" t="b">
        <v>0</v>
      </c>
      <c r="R61" s="95">
        <v>40</v>
      </c>
      <c r="S61" s="95">
        <v>1</v>
      </c>
      <c r="T61" s="100" t="str">
        <f>IFERROR(_xll.qlRateHelperEarliestDate(N61,Trigger),"--")</f>
        <v>--</v>
      </c>
      <c r="U61" s="100" t="str">
        <f>IFERROR(_xll.qlRateHelperPillarDate(N61,Trigger),"--")</f>
        <v>--</v>
      </c>
      <c r="W61" s="162" t="str">
        <f t="shared" si="3"/>
        <v>SW</v>
      </c>
      <c r="X61" s="162" t="str">
        <v>obj_0035f</v>
      </c>
      <c r="Y61" s="162" t="str">
        <f>IFERROR(_xll.qlRateHelperQuoteName(X61,Trigger),"")</f>
        <v>EUR1YSW33Y_Shifted</v>
      </c>
      <c r="Z61" s="184">
        <f>IFERROR(_xll.qlRateHelperRate(X61,Trigger),"")</f>
        <v>1.442954305E-2</v>
      </c>
      <c r="AA61" s="185">
        <f>IF(ISERROR(_xll.qlSwapRateHelperSpread($X61)),IF(ISERROR(_xll.qlFuturesRateHelperConvexityAdjustment($X61)),"",_xll.qlFuturesRateHelperConvexityAdjustment($X61)),_xll.qlSwapRateHelperSpread($X61))</f>
        <v>0</v>
      </c>
      <c r="AB61" s="163">
        <f>IFERROR(_xll.qlRateHelperEarliestDate(X61,Trigger),"")</f>
        <v>42758</v>
      </c>
      <c r="AC61" s="163">
        <f>IFERROR(_xll.qlRateHelperPillarDate(X61,Trigger),"")</f>
        <v>54812</v>
      </c>
      <c r="AD61" s="184">
        <v>1.4764224873161336E-2</v>
      </c>
    </row>
    <row r="62" spans="1:30" ht="11.25" customHeight="1" x14ac:dyDescent="0.2">
      <c r="A62" s="62" t="str">
        <f>Quote!AP59</f>
        <v>SW</v>
      </c>
      <c r="B62" s="63" t="str">
        <f>Quote!AQ59</f>
        <v>11M</v>
      </c>
      <c r="C62" s="64" t="s">
        <v>6</v>
      </c>
      <c r="D62" s="64" t="s">
        <v>8</v>
      </c>
      <c r="E62" s="64" t="s">
        <v>7</v>
      </c>
      <c r="F62" s="64" t="s">
        <v>132</v>
      </c>
      <c r="G62" s="64" t="str">
        <f t="shared" si="10"/>
        <v>Euribor1YMX#0037</v>
      </c>
      <c r="H62" s="62" t="str">
        <f>IF(ISBLANK(Quote!AS59),"",Quote!AS59)</f>
        <v/>
      </c>
      <c r="I62" s="125"/>
      <c r="J62" s="128">
        <v>0</v>
      </c>
      <c r="K62" s="125"/>
      <c r="M62" s="10" t="str">
        <f t="shared" si="8"/>
        <v>SW</v>
      </c>
      <c r="N62" s="95" t="str">
        <f t="shared" si="9"/>
        <v>--</v>
      </c>
      <c r="O62" s="146" t="str">
        <f>IFERROR(_xll.qlRateHelperQuoteName(N62,Trigger),"--")</f>
        <v>--</v>
      </c>
      <c r="P62" s="99" t="str">
        <f>IFERROR(_xll.qlRateHelperQuoteValue($N62,Trigger),"--")</f>
        <v>--</v>
      </c>
      <c r="Q62" s="98" t="b">
        <v>0</v>
      </c>
      <c r="R62" s="95">
        <v>40</v>
      </c>
      <c r="S62" s="95">
        <v>1</v>
      </c>
      <c r="T62" s="100" t="str">
        <f>IFERROR(_xll.qlRateHelperEarliestDate(N62,Trigger),"--")</f>
        <v>--</v>
      </c>
      <c r="U62" s="100" t="str">
        <f>IFERROR(_xll.qlRateHelperPillarDate(N62,Trigger),"--")</f>
        <v>--</v>
      </c>
      <c r="W62" s="162" t="str">
        <f t="shared" si="3"/>
        <v>SW</v>
      </c>
      <c r="X62" s="162" t="str">
        <v>obj_00355</v>
      </c>
      <c r="Y62" s="162" t="str">
        <f>IFERROR(_xll.qlRateHelperQuoteName(X62,Trigger),"")</f>
        <v>EUR1YSW34Y_Shifted</v>
      </c>
      <c r="Z62" s="184">
        <f>IFERROR(_xll.qlRateHelperRate(X62,Trigger),"")</f>
        <v>1.444737621E-2</v>
      </c>
      <c r="AA62" s="185">
        <f>IF(ISERROR(_xll.qlSwapRateHelperSpread($X62)),IF(ISERROR(_xll.qlFuturesRateHelperConvexityAdjustment($X62)),"",_xll.qlFuturesRateHelperConvexityAdjustment($X62)),_xll.qlSwapRateHelperSpread($X62))</f>
        <v>0</v>
      </c>
      <c r="AB62" s="163">
        <f>IFERROR(_xll.qlRateHelperEarliestDate(X62,Trigger),"")</f>
        <v>42758</v>
      </c>
      <c r="AC62" s="163">
        <f>IFERROR(_xll.qlRateHelperPillarDate(X62,Trigger),"")</f>
        <v>55176</v>
      </c>
      <c r="AD62" s="184">
        <v>1.4774741772888346E-2</v>
      </c>
    </row>
    <row r="63" spans="1:30" ht="11.25" customHeight="1" x14ac:dyDescent="0.2">
      <c r="A63" s="62" t="str">
        <f>Quote!AP60</f>
        <v>SW</v>
      </c>
      <c r="B63" s="63" t="str">
        <f>Quote!AQ60</f>
        <v>12M</v>
      </c>
      <c r="C63" s="64" t="s">
        <v>6</v>
      </c>
      <c r="D63" s="64" t="s">
        <v>8</v>
      </c>
      <c r="E63" s="64" t="s">
        <v>7</v>
      </c>
      <c r="F63" s="64" t="s">
        <v>132</v>
      </c>
      <c r="G63" s="64" t="str">
        <f t="shared" si="10"/>
        <v>Euribor1YMX#0037</v>
      </c>
      <c r="H63" s="62" t="str">
        <f>IF(ISBLANK(Quote!AS60),"",Quote!AS60)</f>
        <v/>
      </c>
      <c r="I63" s="125"/>
      <c r="J63" s="128">
        <v>0</v>
      </c>
      <c r="K63" s="125"/>
      <c r="M63" s="10" t="str">
        <f t="shared" si="8"/>
        <v>SW</v>
      </c>
      <c r="N63" s="95" t="str">
        <f t="shared" si="9"/>
        <v>--</v>
      </c>
      <c r="O63" s="146" t="str">
        <f>IFERROR(_xll.qlRateHelperQuoteName(N63,Trigger),"--")</f>
        <v>--</v>
      </c>
      <c r="P63" s="99" t="str">
        <f>IFERROR(_xll.qlRateHelperQuoteValue($N63,Trigger),"--")</f>
        <v>--</v>
      </c>
      <c r="Q63" s="98" t="b">
        <v>0</v>
      </c>
      <c r="R63" s="95">
        <v>40</v>
      </c>
      <c r="S63" s="95">
        <v>1</v>
      </c>
      <c r="T63" s="100" t="str">
        <f>IFERROR(_xll.qlRateHelperEarliestDate(N63,Trigger),"--")</f>
        <v>--</v>
      </c>
      <c r="U63" s="100" t="str">
        <f>IFERROR(_xll.qlRateHelperPillarDate(N63,Trigger),"--")</f>
        <v>--</v>
      </c>
      <c r="W63" s="162" t="str">
        <f t="shared" si="3"/>
        <v>SW</v>
      </c>
      <c r="X63" s="162" t="str">
        <v>obj_003b1</v>
      </c>
      <c r="Y63" s="162" t="str">
        <f>IFERROR(_xll.qlRateHelperQuoteName(X63,Trigger),"")</f>
        <v>EUR1YSW35Y_Shifted</v>
      </c>
      <c r="Z63" s="184">
        <f>IFERROR(_xll.qlRateHelperRate(X63,Trigger),"")</f>
        <v>1.4460426200000001E-2</v>
      </c>
      <c r="AA63" s="185">
        <f>IF(ISERROR(_xll.qlSwapRateHelperSpread($X63)),IF(ISERROR(_xll.qlFuturesRateHelperConvexityAdjustment($X63)),"",_xll.qlFuturesRateHelperConvexityAdjustment($X63)),_xll.qlSwapRateHelperSpread($X63))</f>
        <v>0</v>
      </c>
      <c r="AB63" s="163">
        <f>IFERROR(_xll.qlRateHelperEarliestDate(X63,Trigger),"")</f>
        <v>42758</v>
      </c>
      <c r="AC63" s="163">
        <f>IFERROR(_xll.qlRateHelperPillarDate(X63,Trigger),"")</f>
        <v>55541</v>
      </c>
      <c r="AD63" s="184">
        <v>1.4779666097503317E-2</v>
      </c>
    </row>
    <row r="64" spans="1:30" ht="11.25" customHeight="1" x14ac:dyDescent="0.2">
      <c r="A64" s="62" t="str">
        <f>Quote!AP61</f>
        <v>SW</v>
      </c>
      <c r="B64" s="63" t="str">
        <f>Quote!AQ61</f>
        <v>1Y</v>
      </c>
      <c r="C64" s="64" t="s">
        <v>6</v>
      </c>
      <c r="D64" s="64" t="s">
        <v>8</v>
      </c>
      <c r="E64" s="64" t="s">
        <v>7</v>
      </c>
      <c r="F64" s="64" t="s">
        <v>132</v>
      </c>
      <c r="G64" s="64" t="str">
        <f t="shared" si="10"/>
        <v>Euribor1YMX#0037</v>
      </c>
      <c r="H64" s="62" t="str">
        <f>IF(ISBLANK(Quote!AS61),"",Quote!AS61)</f>
        <v/>
      </c>
      <c r="I64" s="125"/>
      <c r="J64" s="128">
        <v>0</v>
      </c>
      <c r="K64" s="125"/>
      <c r="M64" s="10" t="str">
        <f t="shared" si="8"/>
        <v>SW</v>
      </c>
      <c r="N64" s="95" t="str">
        <f t="shared" si="9"/>
        <v>--</v>
      </c>
      <c r="O64" s="146" t="str">
        <f>IFERROR(_xll.qlRateHelperQuoteName(N64,Trigger),"--")</f>
        <v>--</v>
      </c>
      <c r="P64" s="99" t="str">
        <f>IFERROR(_xll.qlRateHelperQuoteValue($N64,Trigger),"--")</f>
        <v>--</v>
      </c>
      <c r="Q64" s="98" t="b">
        <v>0</v>
      </c>
      <c r="R64" s="95">
        <v>40</v>
      </c>
      <c r="S64" s="95">
        <v>1</v>
      </c>
      <c r="T64" s="100" t="str">
        <f>IFERROR(_xll.qlRateHelperEarliestDate(N64,Trigger),"--")</f>
        <v>--</v>
      </c>
      <c r="U64" s="100" t="str">
        <f>IFERROR(_xll.qlRateHelperPillarDate(N64,Trigger),"--")</f>
        <v>--</v>
      </c>
      <c r="W64" s="162" t="str">
        <f t="shared" si="3"/>
        <v>SW</v>
      </c>
      <c r="X64" s="162" t="str">
        <v>obj_003a7</v>
      </c>
      <c r="Y64" s="162" t="str">
        <f>IFERROR(_xll.qlRateHelperQuoteName(X64,Trigger),"")</f>
        <v>EUR1YSW36Y_Shifted</v>
      </c>
      <c r="Z64" s="184">
        <f>IFERROR(_xll.qlRateHelperRate(X64,Trigger),"")</f>
        <v>1.4469071020000002E-2</v>
      </c>
      <c r="AA64" s="185">
        <f>IF(ISERROR(_xll.qlSwapRateHelperSpread($X64)),IF(ISERROR(_xll.qlFuturesRateHelperConvexityAdjustment($X64)),"",_xll.qlFuturesRateHelperConvexityAdjustment($X64)),_xll.qlSwapRateHelperSpread($X64))</f>
        <v>0</v>
      </c>
      <c r="AB64" s="163">
        <f>IFERROR(_xll.qlRateHelperEarliestDate(X64,Trigger),"")</f>
        <v>42758</v>
      </c>
      <c r="AC64" s="163">
        <f>IFERROR(_xll.qlRateHelperPillarDate(X64,Trigger),"")</f>
        <v>55907</v>
      </c>
      <c r="AD64" s="184">
        <v>1.4778301536832903E-2</v>
      </c>
    </row>
    <row r="65" spans="1:30" ht="11.25" customHeight="1" x14ac:dyDescent="0.2">
      <c r="A65" s="62" t="str">
        <f>Quote!AP62</f>
        <v>SW</v>
      </c>
      <c r="B65" s="63" t="str">
        <f>Quote!AQ62</f>
        <v>13M</v>
      </c>
      <c r="C65" s="64" t="s">
        <v>6</v>
      </c>
      <c r="D65" s="64" t="s">
        <v>8</v>
      </c>
      <c r="E65" s="64" t="s">
        <v>7</v>
      </c>
      <c r="F65" s="64" t="s">
        <v>132</v>
      </c>
      <c r="G65" s="64" t="str">
        <f t="shared" si="10"/>
        <v>Euribor1YMX#0037</v>
      </c>
      <c r="H65" s="62" t="str">
        <f>IF(ISBLANK(Quote!AS62),"",Quote!AS62)</f>
        <v/>
      </c>
      <c r="I65" s="125"/>
      <c r="J65" s="128">
        <v>0</v>
      </c>
      <c r="K65" s="125"/>
      <c r="M65" s="10" t="str">
        <f t="shared" si="8"/>
        <v>SW</v>
      </c>
      <c r="N65" s="95" t="str">
        <f t="shared" si="9"/>
        <v>--</v>
      </c>
      <c r="O65" s="146" t="str">
        <f>IFERROR(_xll.qlRateHelperQuoteName(N65,Trigger),"--")</f>
        <v>--</v>
      </c>
      <c r="P65" s="99" t="str">
        <f>IFERROR(_xll.qlRateHelperQuoteValue($N65,Trigger),"--")</f>
        <v>--</v>
      </c>
      <c r="Q65" s="98" t="b">
        <v>0</v>
      </c>
      <c r="R65" s="95">
        <v>40</v>
      </c>
      <c r="S65" s="95">
        <v>1</v>
      </c>
      <c r="T65" s="100" t="str">
        <f>IFERROR(_xll.qlRateHelperEarliestDate(N65,Trigger),"--")</f>
        <v>--</v>
      </c>
      <c r="U65" s="100" t="str">
        <f>IFERROR(_xll.qlRateHelperPillarDate(N65,Trigger),"--")</f>
        <v>--</v>
      </c>
      <c r="W65" s="162" t="str">
        <f t="shared" si="3"/>
        <v>SW</v>
      </c>
      <c r="X65" s="162" t="str">
        <v>obj_0035c</v>
      </c>
      <c r="Y65" s="162" t="str">
        <f>IFERROR(_xll.qlRateHelperQuoteName(X65,Trigger),"")</f>
        <v>EUR1YSW37Y_Shifted</v>
      </c>
      <c r="Z65" s="184">
        <f>IFERROR(_xll.qlRateHelperRate(X65,Trigger),"")</f>
        <v>1.4471169839999999E-2</v>
      </c>
      <c r="AA65" s="185">
        <f>IF(ISERROR(_xll.qlSwapRateHelperSpread($X65)),IF(ISERROR(_xll.qlFuturesRateHelperConvexityAdjustment($X65)),"",_xll.qlFuturesRateHelperConvexityAdjustment($X65)),_xll.qlSwapRateHelperSpread($X65))</f>
        <v>0</v>
      </c>
      <c r="AB65" s="163">
        <f>IFERROR(_xll.qlRateHelperEarliestDate(X65,Trigger),"")</f>
        <v>42758</v>
      </c>
      <c r="AC65" s="163">
        <f>IFERROR(_xll.qlRateHelperPillarDate(X65,Trigger),"")</f>
        <v>56272</v>
      </c>
      <c r="AD65" s="184">
        <v>1.4769963091497543E-2</v>
      </c>
    </row>
    <row r="66" spans="1:30" ht="11.25" customHeight="1" x14ac:dyDescent="0.2">
      <c r="A66" s="62" t="str">
        <f>Quote!AP63</f>
        <v>SW</v>
      </c>
      <c r="B66" s="63" t="str">
        <f>Quote!AQ63</f>
        <v>14M</v>
      </c>
      <c r="C66" s="64" t="s">
        <v>6</v>
      </c>
      <c r="D66" s="64" t="s">
        <v>8</v>
      </c>
      <c r="E66" s="64" t="s">
        <v>7</v>
      </c>
      <c r="F66" s="64" t="s">
        <v>132</v>
      </c>
      <c r="G66" s="64" t="str">
        <f t="shared" si="10"/>
        <v>Euribor1YMX#0037</v>
      </c>
      <c r="H66" s="62" t="str">
        <f>IF(ISBLANK(Quote!AS63),"",Quote!AS63)</f>
        <v/>
      </c>
      <c r="I66" s="125"/>
      <c r="J66" s="128">
        <v>0</v>
      </c>
      <c r="K66" s="125"/>
      <c r="M66" s="10" t="str">
        <f t="shared" si="8"/>
        <v>SW</v>
      </c>
      <c r="N66" s="95" t="str">
        <f t="shared" si="9"/>
        <v>--</v>
      </c>
      <c r="O66" s="146" t="str">
        <f>IFERROR(_xll.qlRateHelperQuoteName(N66,Trigger),"--")</f>
        <v>--</v>
      </c>
      <c r="P66" s="99" t="str">
        <f>IFERROR(_xll.qlRateHelperQuoteValue($N66,Trigger),"--")</f>
        <v>--</v>
      </c>
      <c r="Q66" s="98" t="b">
        <v>0</v>
      </c>
      <c r="R66" s="95">
        <v>40</v>
      </c>
      <c r="S66" s="95">
        <v>1</v>
      </c>
      <c r="T66" s="100" t="str">
        <f>IFERROR(_xll.qlRateHelperEarliestDate(N66,Trigger),"--")</f>
        <v>--</v>
      </c>
      <c r="U66" s="100" t="str">
        <f>IFERROR(_xll.qlRateHelperPillarDate(N66,Trigger),"--")</f>
        <v>--</v>
      </c>
      <c r="W66" s="162" t="str">
        <f t="shared" si="3"/>
        <v>SW</v>
      </c>
      <c r="X66" s="162" t="str">
        <v>obj_003cd</v>
      </c>
      <c r="Y66" s="162" t="str">
        <f>IFERROR(_xll.qlRateHelperQuoteName(X66,Trigger),"")</f>
        <v>EUR1YSW38Y_Shifted</v>
      </c>
      <c r="Z66" s="184">
        <f>IFERROR(_xll.qlRateHelperRate(X66,Trigger),"")</f>
        <v>1.4467137750000001E-2</v>
      </c>
      <c r="AA66" s="185">
        <f>IF(ISERROR(_xll.qlSwapRateHelperSpread($X66)),IF(ISERROR(_xll.qlFuturesRateHelperConvexityAdjustment($X66)),"",_xll.qlFuturesRateHelperConvexityAdjustment($X66)),_xll.qlSwapRateHelperSpread($X66))</f>
        <v>0</v>
      </c>
      <c r="AB66" s="163">
        <f>IFERROR(_xll.qlRateHelperEarliestDate(X66,Trigger),"")</f>
        <v>42758</v>
      </c>
      <c r="AC66" s="163">
        <f>IFERROR(_xll.qlRateHelperPillarDate(X66,Trigger),"")</f>
        <v>56639</v>
      </c>
      <c r="AD66" s="184">
        <v>1.475390059673592E-2</v>
      </c>
    </row>
    <row r="67" spans="1:30" ht="11.25" customHeight="1" x14ac:dyDescent="0.2">
      <c r="A67" s="62" t="str">
        <f>Quote!AP64</f>
        <v>SW</v>
      </c>
      <c r="B67" s="63" t="str">
        <f>Quote!AQ64</f>
        <v>15M</v>
      </c>
      <c r="C67" s="64" t="s">
        <v>6</v>
      </c>
      <c r="D67" s="64" t="s">
        <v>8</v>
      </c>
      <c r="E67" s="64" t="s">
        <v>7</v>
      </c>
      <c r="F67" s="64" t="s">
        <v>132</v>
      </c>
      <c r="G67" s="64" t="str">
        <f t="shared" si="10"/>
        <v>Euribor1YMX#0037</v>
      </c>
      <c r="H67" s="62" t="str">
        <f>IF(ISBLANK(Quote!AS64),"",Quote!AS64)</f>
        <v/>
      </c>
      <c r="I67" s="125"/>
      <c r="J67" s="128">
        <v>0</v>
      </c>
      <c r="K67" s="125"/>
      <c r="M67" s="10" t="str">
        <f t="shared" si="8"/>
        <v>SW</v>
      </c>
      <c r="N67" s="95" t="str">
        <f t="shared" si="9"/>
        <v>--</v>
      </c>
      <c r="O67" s="146" t="str">
        <f>IFERROR(_xll.qlRateHelperQuoteName(N67,Trigger),"--")</f>
        <v>--</v>
      </c>
      <c r="P67" s="99" t="str">
        <f>IFERROR(_xll.qlRateHelperQuoteValue($N67,Trigger),"--")</f>
        <v>--</v>
      </c>
      <c r="Q67" s="98" t="b">
        <v>0</v>
      </c>
      <c r="R67" s="95">
        <v>40</v>
      </c>
      <c r="S67" s="95">
        <v>1</v>
      </c>
      <c r="T67" s="100" t="str">
        <f>IFERROR(_xll.qlRateHelperEarliestDate(N67,Trigger),"--")</f>
        <v>--</v>
      </c>
      <c r="U67" s="100" t="str">
        <f>IFERROR(_xll.qlRateHelperPillarDate(N67,Trigger),"--")</f>
        <v>--</v>
      </c>
      <c r="W67" s="162" t="str">
        <f t="shared" si="3"/>
        <v>SW</v>
      </c>
      <c r="X67" s="162" t="str">
        <v>obj_0037a</v>
      </c>
      <c r="Y67" s="162" t="str">
        <f>IFERROR(_xll.qlRateHelperQuoteName(X67,Trigger),"")</f>
        <v>EUR1YSW39Y_Shifted</v>
      </c>
      <c r="Z67" s="184">
        <f>IFERROR(_xll.qlRateHelperRate(X67,Trigger),"")</f>
        <v>1.4456668830000002E-2</v>
      </c>
      <c r="AA67" s="185">
        <f>IF(ISERROR(_xll.qlSwapRateHelperSpread($X67)),IF(ISERROR(_xll.qlFuturesRateHelperConvexityAdjustment($X67)),"",_xll.qlFuturesRateHelperConvexityAdjustment($X67)),_xll.qlSwapRateHelperSpread($X67))</f>
        <v>0</v>
      </c>
      <c r="AB67" s="163">
        <f>IFERROR(_xll.qlRateHelperEarliestDate(X67,Trigger),"")</f>
        <v>42758</v>
      </c>
      <c r="AC67" s="163">
        <f>IFERROR(_xll.qlRateHelperPillarDate(X67,Trigger),"")</f>
        <v>57003</v>
      </c>
      <c r="AD67" s="184">
        <v>1.4729704721453908E-2</v>
      </c>
    </row>
    <row r="68" spans="1:30" ht="11.25" customHeight="1" x14ac:dyDescent="0.2">
      <c r="A68" s="62" t="str">
        <f>Quote!AP65</f>
        <v>SW</v>
      </c>
      <c r="B68" s="63" t="str">
        <f>Quote!AQ65</f>
        <v>16M</v>
      </c>
      <c r="C68" s="64" t="s">
        <v>6</v>
      </c>
      <c r="D68" s="64" t="s">
        <v>8</v>
      </c>
      <c r="E68" s="64" t="s">
        <v>7</v>
      </c>
      <c r="F68" s="64" t="s">
        <v>132</v>
      </c>
      <c r="G68" s="64" t="str">
        <f t="shared" si="10"/>
        <v>Euribor1YMX#0037</v>
      </c>
      <c r="H68" s="62" t="str">
        <f>IF(ISBLANK(Quote!AS65),"",Quote!AS65)</f>
        <v/>
      </c>
      <c r="I68" s="125"/>
      <c r="J68" s="128">
        <v>0</v>
      </c>
      <c r="K68" s="125"/>
      <c r="M68" s="10" t="str">
        <f t="shared" ref="M68:M96" si="11">A72</f>
        <v>SW</v>
      </c>
      <c r="N68" s="95" t="str">
        <f t="shared" ref="N68:N96" si="12">IF(ISBLANK(K72),"--",K72)</f>
        <v>--</v>
      </c>
      <c r="O68" s="146" t="str">
        <f>IFERROR(_xll.qlRateHelperQuoteName(N68,Trigger),"--")</f>
        <v>--</v>
      </c>
      <c r="P68" s="99" t="str">
        <f>IFERROR(_xll.qlRateHelperQuoteValue($N68,Trigger),"--")</f>
        <v>--</v>
      </c>
      <c r="Q68" s="98" t="b">
        <v>0</v>
      </c>
      <c r="R68" s="95">
        <v>40</v>
      </c>
      <c r="S68" s="95">
        <v>1</v>
      </c>
      <c r="T68" s="100" t="str">
        <f>IFERROR(_xll.qlRateHelperEarliestDate(N68,Trigger),"--")</f>
        <v>--</v>
      </c>
      <c r="U68" s="100" t="str">
        <f>IFERROR(_xll.qlRateHelperPillarDate(N68,Trigger),"--")</f>
        <v>--</v>
      </c>
      <c r="W68" s="162" t="str">
        <f t="shared" si="3"/>
        <v>SW</v>
      </c>
      <c r="X68" s="162" t="str">
        <v>obj_003be</v>
      </c>
      <c r="Y68" s="162" t="str">
        <f>IFERROR(_xll.qlRateHelperQuoteName(X68,Trigger),"")</f>
        <v>EUR1YSW40Y_Shifted</v>
      </c>
      <c r="Z68" s="184">
        <f>IFERROR(_xll.qlRateHelperRate(X68,Trigger),"")</f>
        <v>1.444E-2</v>
      </c>
      <c r="AA68" s="185">
        <f>IF(ISERROR(_xll.qlSwapRateHelperSpread($X68)),IF(ISERROR(_xll.qlFuturesRateHelperConvexityAdjustment($X68)),"",_xll.qlFuturesRateHelperConvexityAdjustment($X68)),_xll.qlSwapRateHelperSpread($X68))</f>
        <v>0</v>
      </c>
      <c r="AB68" s="163">
        <f>IFERROR(_xll.qlRateHelperEarliestDate(X68,Trigger),"")</f>
        <v>42758</v>
      </c>
      <c r="AC68" s="163">
        <f>IFERROR(_xll.qlRateHelperPillarDate(X68,Trigger),"")</f>
        <v>57368</v>
      </c>
      <c r="AD68" s="184">
        <v>1.4696530824521896E-2</v>
      </c>
    </row>
    <row r="69" spans="1:30" ht="11.25" customHeight="1" x14ac:dyDescent="0.2">
      <c r="A69" s="62" t="str">
        <f>Quote!AP66</f>
        <v>SW</v>
      </c>
      <c r="B69" s="63" t="str">
        <f>Quote!AQ66</f>
        <v>17M</v>
      </c>
      <c r="C69" s="64" t="s">
        <v>6</v>
      </c>
      <c r="D69" s="64" t="s">
        <v>8</v>
      </c>
      <c r="E69" s="64" t="s">
        <v>7</v>
      </c>
      <c r="F69" s="64" t="s">
        <v>132</v>
      </c>
      <c r="G69" s="64" t="str">
        <f t="shared" si="10"/>
        <v>Euribor1YMX#0037</v>
      </c>
      <c r="H69" s="62" t="str">
        <f>IF(ISBLANK(Quote!AS66),"",Quote!AS66)</f>
        <v/>
      </c>
      <c r="I69" s="125"/>
      <c r="J69" s="128">
        <v>0</v>
      </c>
      <c r="K69" s="125"/>
      <c r="M69" s="10" t="str">
        <f t="shared" si="11"/>
        <v>SW</v>
      </c>
      <c r="N69" s="95" t="str">
        <f t="shared" si="12"/>
        <v>--</v>
      </c>
      <c r="O69" s="146" t="str">
        <f>IFERROR(_xll.qlRateHelperQuoteName(N69,Trigger),"--")</f>
        <v>--</v>
      </c>
      <c r="P69" s="99" t="str">
        <f>IFERROR(_xll.qlRateHelperQuoteValue($N69,Trigger),"--")</f>
        <v>--</v>
      </c>
      <c r="Q69" s="98" t="b">
        <v>0</v>
      </c>
      <c r="R69" s="95">
        <v>40</v>
      </c>
      <c r="S69" s="95">
        <v>1</v>
      </c>
      <c r="T69" s="100" t="str">
        <f>IFERROR(_xll.qlRateHelperEarliestDate(N69,Trigger),"--")</f>
        <v>--</v>
      </c>
      <c r="U69" s="100" t="str">
        <f>IFERROR(_xll.qlRateHelperPillarDate(N69,Trigger),"--")</f>
        <v>--</v>
      </c>
      <c r="W69" s="162" t="str">
        <f t="shared" si="3"/>
        <v>SW</v>
      </c>
      <c r="X69" s="162" t="str">
        <v>obj_0034e</v>
      </c>
      <c r="Y69" s="162" t="str">
        <f>IFERROR(_xll.qlRateHelperQuoteName(X69,Trigger),"")</f>
        <v>EUR1YSW50Y_Shifted</v>
      </c>
      <c r="Z69" s="184">
        <f>IFERROR(_xll.qlRateHelperRate(X69,Trigger),"")</f>
        <v>1.4030000000000001E-2</v>
      </c>
      <c r="AA69" s="185">
        <f>IF(ISERROR(_xll.qlSwapRateHelperSpread($X69)),IF(ISERROR(_xll.qlFuturesRateHelperConvexityAdjustment($X69)),"",_xll.qlFuturesRateHelperConvexityAdjustment($X69)),_xll.qlSwapRateHelperSpread($X69))</f>
        <v>0</v>
      </c>
      <c r="AB69" s="163">
        <f>IFERROR(_xll.qlRateHelperEarliestDate(X69,Trigger),"")</f>
        <v>42758</v>
      </c>
      <c r="AC69" s="163">
        <f>IFERROR(_xll.qlRateHelperPillarDate(X69,Trigger),"")</f>
        <v>61021</v>
      </c>
      <c r="AD69" s="184">
        <v>1.4059829360337206E-2</v>
      </c>
    </row>
    <row r="70" spans="1:30" ht="11.25" customHeight="1" x14ac:dyDescent="0.2">
      <c r="A70" s="62" t="str">
        <f>Quote!AP67</f>
        <v>SW</v>
      </c>
      <c r="B70" s="63" t="str">
        <f>Quote!AQ67</f>
        <v>18M</v>
      </c>
      <c r="C70" s="64" t="s">
        <v>6</v>
      </c>
      <c r="D70" s="64" t="s">
        <v>8</v>
      </c>
      <c r="E70" s="64" t="s">
        <v>7</v>
      </c>
      <c r="F70" s="64" t="s">
        <v>132</v>
      </c>
      <c r="G70" s="64" t="str">
        <f t="shared" si="10"/>
        <v>Euribor1YMX#0037</v>
      </c>
      <c r="H70" s="62" t="str">
        <f>IF(ISBLANK(Quote!AS67),"",Quote!AS67)</f>
        <v/>
      </c>
      <c r="I70" s="125"/>
      <c r="J70" s="128">
        <v>0</v>
      </c>
      <c r="K70" s="125"/>
      <c r="M70" s="10" t="str">
        <f t="shared" si="11"/>
        <v>SW</v>
      </c>
      <c r="N70" s="95" t="str">
        <f t="shared" si="12"/>
        <v>--</v>
      </c>
      <c r="O70" s="146" t="str">
        <f>IFERROR(_xll.qlRateHelperQuoteName(N70,Trigger),"--")</f>
        <v>--</v>
      </c>
      <c r="P70" s="99" t="str">
        <f>IFERROR(_xll.qlRateHelperQuoteValue($N70,Trigger),"--")</f>
        <v>--</v>
      </c>
      <c r="Q70" s="98" t="b">
        <v>0</v>
      </c>
      <c r="R70" s="95">
        <v>40</v>
      </c>
      <c r="S70" s="95">
        <v>1</v>
      </c>
      <c r="T70" s="100" t="str">
        <f>IFERROR(_xll.qlRateHelperEarliestDate(N70,Trigger),"--")</f>
        <v>--</v>
      </c>
      <c r="U70" s="100" t="str">
        <f>IFERROR(_xll.qlRateHelperPillarDate(N70,Trigger),"--")</f>
        <v>--</v>
      </c>
      <c r="W70" s="162" t="str">
        <f t="shared" si="3"/>
        <v>SW</v>
      </c>
      <c r="X70" s="162" t="str">
        <v>obj_0035d</v>
      </c>
      <c r="Y70" s="162" t="str">
        <f>IFERROR(_xll.qlRateHelperQuoteName(X70,Trigger),"")</f>
        <v>EUR1YSW60Y_Shifted</v>
      </c>
      <c r="Z70" s="184">
        <f>IFERROR(_xll.qlRateHelperRate(X70,Trigger),"")</f>
        <v>1.366E-2</v>
      </c>
      <c r="AA70" s="185">
        <f>IF(ISERROR(_xll.qlSwapRateHelperSpread($X70)),IF(ISERROR(_xll.qlFuturesRateHelperConvexityAdjustment($X70)),"",_xll.qlFuturesRateHelperConvexityAdjustment($X70)),_xll.qlSwapRateHelperSpread($X70))</f>
        <v>0</v>
      </c>
      <c r="AB70" s="163">
        <f>IFERROR(_xll.qlRateHelperEarliestDate(X70,Trigger),"")</f>
        <v>42758</v>
      </c>
      <c r="AC70" s="163">
        <f>IFERROR(_xll.qlRateHelperPillarDate(X70,Trigger),"")</f>
        <v>64675</v>
      </c>
      <c r="AD70" s="184">
        <v>1.3504730037949603E-2</v>
      </c>
    </row>
    <row r="71" spans="1:30" ht="11.25" customHeight="1" x14ac:dyDescent="0.2">
      <c r="A71" s="62" t="str">
        <f>Quote!AP68</f>
        <v>SW</v>
      </c>
      <c r="B71" s="63" t="str">
        <f>Quote!AQ68</f>
        <v>19M</v>
      </c>
      <c r="C71" s="64" t="s">
        <v>6</v>
      </c>
      <c r="D71" s="64" t="s">
        <v>8</v>
      </c>
      <c r="E71" s="64" t="s">
        <v>7</v>
      </c>
      <c r="F71" s="64" t="s">
        <v>132</v>
      </c>
      <c r="G71" s="64" t="str">
        <f t="shared" si="10"/>
        <v>Euribor1YMX#0037</v>
      </c>
      <c r="H71" s="62" t="str">
        <f>IF(ISBLANK(Quote!AS68),"",Quote!AS68)</f>
        <v/>
      </c>
      <c r="I71" s="125"/>
      <c r="J71" s="128">
        <v>0</v>
      </c>
      <c r="K71" s="125"/>
      <c r="M71" s="10" t="str">
        <f t="shared" si="11"/>
        <v>SW</v>
      </c>
      <c r="N71" s="95" t="str">
        <f t="shared" si="12"/>
        <v>--</v>
      </c>
      <c r="O71" s="146" t="str">
        <f>IFERROR(_xll.qlRateHelperQuoteName(N71,Trigger),"--")</f>
        <v>--</v>
      </c>
      <c r="P71" s="99" t="str">
        <f>IFERROR(_xll.qlRateHelperQuoteValue($N71,Trigger),"--")</f>
        <v>--</v>
      </c>
      <c r="Q71" s="98" t="b">
        <v>0</v>
      </c>
      <c r="R71" s="95">
        <v>40</v>
      </c>
      <c r="S71" s="95">
        <v>1</v>
      </c>
      <c r="T71" s="100" t="str">
        <f>IFERROR(_xll.qlRateHelperEarliestDate(N71,Trigger),"--")</f>
        <v>--</v>
      </c>
      <c r="U71" s="100" t="str">
        <f>IFERROR(_xll.qlRateHelperPillarDate(N71,Trigger),"--")</f>
        <v>--</v>
      </c>
      <c r="W71" s="162" t="str">
        <f t="shared" si="3"/>
        <v/>
      </c>
      <c r="X71" s="162" t="e">
        <v>#N/A</v>
      </c>
      <c r="Y71" s="162" t="str">
        <f>IFERROR(_xll.qlRateHelperQuoteName(X71,Trigger),"")</f>
        <v/>
      </c>
      <c r="Z71" s="184" t="str">
        <f>IFERROR(_xll.qlRateHelperRate(X71,Trigger),"")</f>
        <v/>
      </c>
      <c r="AA71" s="185" t="str">
        <f>IF(ISERROR(_xll.qlSwapRateHelperSpread($X71)),IF(ISERROR(_xll.qlFuturesRateHelperConvexityAdjustment($X71)),"",_xll.qlFuturesRateHelperConvexityAdjustment($X71)),_xll.qlSwapRateHelperSpread($X71))</f>
        <v/>
      </c>
      <c r="AB71" s="163" t="str">
        <f>IFERROR(_xll.qlRateHelperEarliestDate(X71,Trigger),"")</f>
        <v/>
      </c>
      <c r="AC71" s="163" t="str">
        <f>IFERROR(_xll.qlRateHelperPillarDate(X71,Trigger),"")</f>
        <v/>
      </c>
      <c r="AD71" s="184" t="e">
        <v>#N/A</v>
      </c>
    </row>
    <row r="72" spans="1:30" ht="11.25" customHeight="1" x14ac:dyDescent="0.2">
      <c r="A72" s="62" t="str">
        <f>Quote!AP69</f>
        <v>SW</v>
      </c>
      <c r="B72" s="63" t="str">
        <f>Quote!AQ69</f>
        <v>20M</v>
      </c>
      <c r="C72" s="64" t="s">
        <v>6</v>
      </c>
      <c r="D72" s="64" t="s">
        <v>8</v>
      </c>
      <c r="E72" s="64" t="s">
        <v>7</v>
      </c>
      <c r="F72" s="64" t="s">
        <v>132</v>
      </c>
      <c r="G72" s="64" t="str">
        <f t="shared" si="10"/>
        <v>Euribor1YMX#0037</v>
      </c>
      <c r="H72" s="62" t="str">
        <f>IF(ISBLANK(Quote!AS69),"",Quote!AS69)</f>
        <v/>
      </c>
      <c r="I72" s="125"/>
      <c r="J72" s="128">
        <v>0</v>
      </c>
      <c r="K72" s="125"/>
      <c r="M72" s="10" t="str">
        <f t="shared" si="11"/>
        <v>SW</v>
      </c>
      <c r="N72" s="95" t="str">
        <f t="shared" si="12"/>
        <v>--</v>
      </c>
      <c r="O72" s="146" t="str">
        <f>IFERROR(_xll.qlRateHelperQuoteName(N72,Trigger),"--")</f>
        <v>--</v>
      </c>
      <c r="P72" s="99" t="str">
        <f>IFERROR(_xll.qlRateHelperQuoteValue($N72,Trigger),"--")</f>
        <v>--</v>
      </c>
      <c r="Q72" s="98" t="b">
        <v>0</v>
      </c>
      <c r="R72" s="95">
        <v>40</v>
      </c>
      <c r="S72" s="95">
        <v>1</v>
      </c>
      <c r="T72" s="100" t="str">
        <f>IFERROR(_xll.qlRateHelperEarliestDate(N72,Trigger),"--")</f>
        <v>--</v>
      </c>
      <c r="U72" s="100" t="str">
        <f>IFERROR(_xll.qlRateHelperPillarDate(N72,Trigger),"--")</f>
        <v>--</v>
      </c>
      <c r="W72" s="162" t="str">
        <f t="shared" ref="W72:W74" si="13">IFERROR(INDEX($M$3:$M$115,MATCH(Y72,$O$3:$O$115,0),1),"")</f>
        <v/>
      </c>
      <c r="X72" s="162" t="e">
        <v>#N/A</v>
      </c>
      <c r="Y72" s="162" t="str">
        <f>IFERROR(_xll.qlRateHelperQuoteName(X72,Trigger),"")</f>
        <v/>
      </c>
      <c r="Z72" s="184" t="str">
        <f>IFERROR(_xll.qlRateHelperRate(X72,Trigger),"")</f>
        <v/>
      </c>
      <c r="AA72" s="185" t="str">
        <f>IF(ISERROR(_xll.qlSwapRateHelperSpread($X72)),IF(ISERROR(_xll.qlFuturesRateHelperConvexityAdjustment($X72)),"",_xll.qlFuturesRateHelperConvexityAdjustment($X72)),_xll.qlSwapRateHelperSpread($X72))</f>
        <v/>
      </c>
      <c r="AB72" s="163" t="str">
        <f>IFERROR(_xll.qlRateHelperEarliestDate(X72,Trigger),"")</f>
        <v/>
      </c>
      <c r="AC72" s="163" t="str">
        <f>IFERROR(_xll.qlRateHelperPillarDate(X72,Trigger),"")</f>
        <v/>
      </c>
      <c r="AD72" s="184" t="e">
        <v>#N/A</v>
      </c>
    </row>
    <row r="73" spans="1:30" ht="11.25" customHeight="1" x14ac:dyDescent="0.2">
      <c r="A73" s="62" t="str">
        <f>Quote!AP70</f>
        <v>SW</v>
      </c>
      <c r="B73" s="63" t="str">
        <f>Quote!AQ70</f>
        <v>21M</v>
      </c>
      <c r="C73" s="64" t="s">
        <v>6</v>
      </c>
      <c r="D73" s="64" t="s">
        <v>8</v>
      </c>
      <c r="E73" s="64" t="s">
        <v>7</v>
      </c>
      <c r="F73" s="64" t="s">
        <v>132</v>
      </c>
      <c r="G73" s="64" t="str">
        <f t="shared" si="10"/>
        <v>Euribor1YMX#0037</v>
      </c>
      <c r="H73" s="62" t="str">
        <f>IF(ISBLANK(Quote!AS70),"",Quote!AS70)</f>
        <v/>
      </c>
      <c r="I73" s="125"/>
      <c r="J73" s="128">
        <v>0</v>
      </c>
      <c r="K73" s="125"/>
      <c r="M73" s="10" t="str">
        <f t="shared" si="11"/>
        <v>SW</v>
      </c>
      <c r="N73" s="95" t="str">
        <f t="shared" si="12"/>
        <v>--</v>
      </c>
      <c r="O73" s="146" t="str">
        <f>IFERROR(_xll.qlRateHelperQuoteName(N73,Trigger),"--")</f>
        <v>--</v>
      </c>
      <c r="P73" s="99" t="str">
        <f>IFERROR(_xll.qlRateHelperQuoteValue($N73,Trigger),"--")</f>
        <v>--</v>
      </c>
      <c r="Q73" s="98" t="b">
        <v>0</v>
      </c>
      <c r="R73" s="95">
        <v>40</v>
      </c>
      <c r="S73" s="95">
        <v>1</v>
      </c>
      <c r="T73" s="100" t="str">
        <f>IFERROR(_xll.qlRateHelperEarliestDate(N73,Trigger),"--")</f>
        <v>--</v>
      </c>
      <c r="U73" s="100" t="str">
        <f>IFERROR(_xll.qlRateHelperPillarDate(N73,Trigger),"--")</f>
        <v>--</v>
      </c>
      <c r="W73" s="162" t="str">
        <f t="shared" si="13"/>
        <v/>
      </c>
      <c r="X73" s="162" t="e">
        <v>#N/A</v>
      </c>
      <c r="Y73" s="162" t="str">
        <f>IFERROR(_xll.qlRateHelperQuoteName(X73,Trigger),"")</f>
        <v/>
      </c>
      <c r="Z73" s="184" t="str">
        <f>IFERROR(_xll.qlRateHelperRate(X73,Trigger),"")</f>
        <v/>
      </c>
      <c r="AA73" s="185" t="str">
        <f>IF(ISERROR(_xll.qlSwapRateHelperSpread($X73)),IF(ISERROR(_xll.qlFuturesRateHelperConvexityAdjustment($X73)),"",_xll.qlFuturesRateHelperConvexityAdjustment($X73)),_xll.qlSwapRateHelperSpread($X73))</f>
        <v/>
      </c>
      <c r="AB73" s="163" t="str">
        <f>IFERROR(_xll.qlRateHelperEarliestDate(X73,Trigger),"")</f>
        <v/>
      </c>
      <c r="AC73" s="163" t="str">
        <f>IFERROR(_xll.qlRateHelperPillarDate(X73,Trigger),"")</f>
        <v/>
      </c>
      <c r="AD73" s="184" t="e">
        <v>#N/A</v>
      </c>
    </row>
    <row r="74" spans="1:30" ht="11.25" customHeight="1" x14ac:dyDescent="0.2">
      <c r="A74" s="62" t="str">
        <f>Quote!AP71</f>
        <v>SW</v>
      </c>
      <c r="B74" s="63" t="str">
        <f>Quote!AQ71</f>
        <v>22M</v>
      </c>
      <c r="C74" s="64" t="s">
        <v>6</v>
      </c>
      <c r="D74" s="64" t="s">
        <v>8</v>
      </c>
      <c r="E74" s="64" t="s">
        <v>7</v>
      </c>
      <c r="F74" s="64" t="s">
        <v>132</v>
      </c>
      <c r="G74" s="64" t="str">
        <f t="shared" si="10"/>
        <v>Euribor1YMX#0037</v>
      </c>
      <c r="H74" s="62" t="str">
        <f>IF(ISBLANK(Quote!AS71),"",Quote!AS71)</f>
        <v/>
      </c>
      <c r="I74" s="125"/>
      <c r="J74" s="128">
        <v>0</v>
      </c>
      <c r="K74" s="125"/>
      <c r="M74" s="10" t="str">
        <f t="shared" si="11"/>
        <v>SW</v>
      </c>
      <c r="N74" s="95" t="str">
        <f t="shared" si="12"/>
        <v>--</v>
      </c>
      <c r="O74" s="146" t="str">
        <f>IFERROR(_xll.qlRateHelperQuoteName(N74,Trigger),"--")</f>
        <v>--</v>
      </c>
      <c r="P74" s="99" t="str">
        <f>IFERROR(_xll.qlRateHelperQuoteValue($N74,Trigger),"--")</f>
        <v>--</v>
      </c>
      <c r="Q74" s="98" t="b">
        <v>0</v>
      </c>
      <c r="R74" s="95">
        <v>40</v>
      </c>
      <c r="S74" s="95">
        <v>1</v>
      </c>
      <c r="T74" s="100" t="str">
        <f>IFERROR(_xll.qlRateHelperEarliestDate(N74,Trigger),"--")</f>
        <v>--</v>
      </c>
      <c r="U74" s="100" t="str">
        <f>IFERROR(_xll.qlRateHelperPillarDate(N74,Trigger),"--")</f>
        <v>--</v>
      </c>
      <c r="W74" s="162" t="str">
        <f t="shared" si="13"/>
        <v/>
      </c>
      <c r="X74" s="162" t="e">
        <v>#N/A</v>
      </c>
      <c r="Y74" s="162" t="str">
        <f>IFERROR(_xll.qlRateHelperQuoteName(X74,Trigger),"")</f>
        <v/>
      </c>
      <c r="Z74" s="184" t="str">
        <f>IFERROR(_xll.qlRateHelperRate(X74,Trigger),"")</f>
        <v/>
      </c>
      <c r="AA74" s="185" t="str">
        <f>IF(ISERROR(_xll.qlSwapRateHelperSpread($X74)),IF(ISERROR(_xll.qlFuturesRateHelperConvexityAdjustment($X74)),"",_xll.qlFuturesRateHelperConvexityAdjustment($X74)),_xll.qlSwapRateHelperSpread($X74))</f>
        <v/>
      </c>
      <c r="AB74" s="163" t="str">
        <f>IFERROR(_xll.qlRateHelperEarliestDate(X74,Trigger),"")</f>
        <v/>
      </c>
      <c r="AC74" s="163" t="str">
        <f>IFERROR(_xll.qlRateHelperPillarDate(X74,Trigger),"")</f>
        <v/>
      </c>
      <c r="AD74" s="184" t="e">
        <v>#N/A</v>
      </c>
    </row>
    <row r="75" spans="1:30" ht="11.25" customHeight="1" x14ac:dyDescent="0.2">
      <c r="A75" s="62" t="str">
        <f>Quote!AP72</f>
        <v>SW</v>
      </c>
      <c r="B75" s="63" t="str">
        <f>Quote!AQ72</f>
        <v>23M</v>
      </c>
      <c r="C75" s="64" t="s">
        <v>6</v>
      </c>
      <c r="D75" s="64" t="s">
        <v>8</v>
      </c>
      <c r="E75" s="64" t="s">
        <v>7</v>
      </c>
      <c r="F75" s="64" t="s">
        <v>132</v>
      </c>
      <c r="G75" s="64" t="str">
        <f t="shared" si="10"/>
        <v>Euribor1YMX#0037</v>
      </c>
      <c r="H75" s="62" t="str">
        <f>IF(ISBLANK(Quote!AS72),"",Quote!AS72)</f>
        <v/>
      </c>
      <c r="I75" s="125"/>
      <c r="J75" s="128">
        <v>0</v>
      </c>
      <c r="K75" s="125"/>
      <c r="M75" s="10" t="str">
        <f t="shared" si="11"/>
        <v>SW</v>
      </c>
      <c r="N75" s="95" t="str">
        <f t="shared" si="12"/>
        <v>--</v>
      </c>
      <c r="O75" s="146" t="str">
        <f>IFERROR(_xll.qlRateHelperQuoteName(N75,Trigger),"--")</f>
        <v>--</v>
      </c>
      <c r="P75" s="99" t="str">
        <f>IFERROR(_xll.qlRateHelperQuoteValue($N75,Trigger),"--")</f>
        <v>--</v>
      </c>
      <c r="Q75" s="98" t="b">
        <v>0</v>
      </c>
      <c r="R75" s="95">
        <v>40</v>
      </c>
      <c r="S75" s="95">
        <v>1</v>
      </c>
      <c r="T75" s="100" t="str">
        <f>IFERROR(_xll.qlRateHelperEarliestDate(N75,Trigger),"--")</f>
        <v>--</v>
      </c>
      <c r="U75" s="100" t="str">
        <f>IFERROR(_xll.qlRateHelperPillarDate(N75,Trigger),"--")</f>
        <v>--</v>
      </c>
      <c r="W75" s="162" t="str">
        <f t="shared" ref="W75:W103" si="14">IFERROR(INDEX($M$3:$M$115,MATCH(Y75,$O$3:$O$115,0),1),"")</f>
        <v/>
      </c>
      <c r="X75" s="162" t="e">
        <v>#N/A</v>
      </c>
      <c r="Y75" s="162" t="str">
        <f>IFERROR(_xll.qlRateHelperQuoteName(X75,Trigger),"")</f>
        <v/>
      </c>
      <c r="Z75" s="184" t="str">
        <f>IFERROR(_xll.qlRateHelperRate(X75,Trigger),"")</f>
        <v/>
      </c>
      <c r="AA75" s="185" t="str">
        <f>IF(ISERROR(_xll.qlSwapRateHelperSpread($X75)),IF(ISERROR(_xll.qlFuturesRateHelperConvexityAdjustment($X75)),"",_xll.qlFuturesRateHelperConvexityAdjustment($X75)),_xll.qlSwapRateHelperSpread($X75))</f>
        <v/>
      </c>
      <c r="AB75" s="163" t="str">
        <f>IFERROR(_xll.qlRateHelperEarliestDate(X75,Trigger),"")</f>
        <v/>
      </c>
      <c r="AC75" s="163" t="str">
        <f>IFERROR(_xll.qlRateHelperPillarDate(X75,Trigger),"")</f>
        <v/>
      </c>
      <c r="AD75" s="184" t="e">
        <v>#N/A</v>
      </c>
    </row>
    <row r="76" spans="1:30" ht="11.25" customHeight="1" x14ac:dyDescent="0.2">
      <c r="A76" s="62" t="str">
        <f>Quote!AP73</f>
        <v>SW</v>
      </c>
      <c r="B76" s="63" t="str">
        <f>Quote!AQ73</f>
        <v>2Y</v>
      </c>
      <c r="C76" s="64" t="s">
        <v>6</v>
      </c>
      <c r="D76" s="64" t="s">
        <v>8</v>
      </c>
      <c r="E76" s="64" t="s">
        <v>7</v>
      </c>
      <c r="F76" s="64" t="s">
        <v>132</v>
      </c>
      <c r="G76" s="64" t="str">
        <f t="shared" si="10"/>
        <v>Euribor1YMX#0037</v>
      </c>
      <c r="H76" s="62" t="str">
        <f>IF(ISBLANK(Quote!AS73),"",Quote!AS73)</f>
        <v/>
      </c>
      <c r="I76" s="125"/>
      <c r="J76" s="128">
        <v>0</v>
      </c>
      <c r="K76" s="125"/>
      <c r="M76" s="10" t="str">
        <f t="shared" si="11"/>
        <v>SW</v>
      </c>
      <c r="N76" s="95" t="str">
        <f t="shared" si="12"/>
        <v>obj_00369#0029</v>
      </c>
      <c r="O76" s="146" t="str">
        <f>IFERROR(_xll.qlRateHelperQuoteName(N76,Trigger),"--")</f>
        <v>EUR1YSW3Y_Shifted</v>
      </c>
      <c r="P76" s="99">
        <f>IFERROR(_xll.qlRateHelperQuoteValue($N76,Trigger),"--")</f>
        <v>3.6999999999999999E-4</v>
      </c>
      <c r="Q76" s="98" t="b">
        <v>1</v>
      </c>
      <c r="R76" s="95">
        <v>40</v>
      </c>
      <c r="S76" s="95">
        <v>1</v>
      </c>
      <c r="T76" s="100">
        <f>IFERROR(_xll.qlRateHelperEarliestDate(N76,Trigger),"--")</f>
        <v>42758</v>
      </c>
      <c r="U76" s="100">
        <f>IFERROR(_xll.qlRateHelperPillarDate(N76,Trigger),"--")</f>
        <v>43853</v>
      </c>
      <c r="W76" s="162" t="str">
        <f t="shared" si="14"/>
        <v/>
      </c>
      <c r="X76" s="162" t="e">
        <v>#N/A</v>
      </c>
      <c r="Y76" s="162" t="str">
        <f>IFERROR(_xll.qlRateHelperQuoteName(X76,Trigger),"")</f>
        <v/>
      </c>
      <c r="Z76" s="184" t="str">
        <f>IFERROR(_xll.qlRateHelperRate(X76,Trigger),"")</f>
        <v/>
      </c>
      <c r="AA76" s="185" t="str">
        <f>IF(ISERROR(_xll.qlSwapRateHelperSpread($X76)),IF(ISERROR(_xll.qlFuturesRateHelperConvexityAdjustment($X76)),"",_xll.qlFuturesRateHelperConvexityAdjustment($X76)),_xll.qlSwapRateHelperSpread($X76))</f>
        <v/>
      </c>
      <c r="AB76" s="163" t="str">
        <f>IFERROR(_xll.qlRateHelperEarliestDate(X76,Trigger),"")</f>
        <v/>
      </c>
      <c r="AC76" s="163" t="str">
        <f>IFERROR(_xll.qlRateHelperPillarDate(X76,Trigger),"")</f>
        <v/>
      </c>
      <c r="AD76" s="184" t="e">
        <v>#N/A</v>
      </c>
    </row>
    <row r="77" spans="1:30" ht="11.25" customHeight="1" x14ac:dyDescent="0.2">
      <c r="A77" s="62" t="str">
        <f>Quote!AP74</f>
        <v>SW</v>
      </c>
      <c r="B77" s="63" t="str">
        <f>Quote!AQ74</f>
        <v>2Y3M</v>
      </c>
      <c r="C77" s="64" t="s">
        <v>6</v>
      </c>
      <c r="D77" s="64" t="s">
        <v>8</v>
      </c>
      <c r="E77" s="64" t="s">
        <v>7</v>
      </c>
      <c r="F77" s="64" t="s">
        <v>132</v>
      </c>
      <c r="G77" s="64" t="str">
        <f t="shared" si="10"/>
        <v>Euribor1YMX#0037</v>
      </c>
      <c r="H77" s="62" t="str">
        <f>IF(ISBLANK(Quote!AS74),"",Quote!AS74)</f>
        <v/>
      </c>
      <c r="I77" s="125"/>
      <c r="J77" s="128">
        <v>0</v>
      </c>
      <c r="K77" s="125"/>
      <c r="M77" s="10" t="str">
        <f t="shared" si="11"/>
        <v>SW</v>
      </c>
      <c r="N77" s="95" t="str">
        <f t="shared" si="12"/>
        <v>obj_00384#0029</v>
      </c>
      <c r="O77" s="146" t="str">
        <f>IFERROR(_xll.qlRateHelperQuoteName(N77,Trigger),"--")</f>
        <v>EUR1YSW4Y_Shifted</v>
      </c>
      <c r="P77" s="99">
        <f>IFERROR(_xll.qlRateHelperQuoteValue($N77,Trigger),"--")</f>
        <v>1.4000000000000002E-3</v>
      </c>
      <c r="Q77" s="98" t="b">
        <v>1</v>
      </c>
      <c r="R77" s="95">
        <v>40</v>
      </c>
      <c r="S77" s="95">
        <v>1</v>
      </c>
      <c r="T77" s="100">
        <f>IFERROR(_xll.qlRateHelperEarliestDate(N77,Trigger),"--")</f>
        <v>42758</v>
      </c>
      <c r="U77" s="100">
        <f>IFERROR(_xll.qlRateHelperPillarDate(N77,Trigger),"--")</f>
        <v>44221</v>
      </c>
      <c r="W77" s="162" t="str">
        <f t="shared" si="14"/>
        <v/>
      </c>
      <c r="X77" s="162" t="e">
        <v>#N/A</v>
      </c>
      <c r="Y77" s="162" t="str">
        <f>IFERROR(_xll.qlRateHelperQuoteName(X77,Trigger),"")</f>
        <v/>
      </c>
      <c r="Z77" s="184" t="str">
        <f>IFERROR(_xll.qlRateHelperRate(X77,Trigger),"")</f>
        <v/>
      </c>
      <c r="AA77" s="185" t="str">
        <f>IF(ISERROR(_xll.qlSwapRateHelperSpread($X77)),IF(ISERROR(_xll.qlFuturesRateHelperConvexityAdjustment($X77)),"",_xll.qlFuturesRateHelperConvexityAdjustment($X77)),_xll.qlSwapRateHelperSpread($X77))</f>
        <v/>
      </c>
      <c r="AB77" s="163" t="str">
        <f>IFERROR(_xll.qlRateHelperEarliestDate(X77,Trigger),"")</f>
        <v/>
      </c>
      <c r="AC77" s="163" t="str">
        <f>IFERROR(_xll.qlRateHelperPillarDate(X77,Trigger),"")</f>
        <v/>
      </c>
      <c r="AD77" s="184" t="e">
        <v>#N/A</v>
      </c>
    </row>
    <row r="78" spans="1:30" ht="11.25" customHeight="1" x14ac:dyDescent="0.2">
      <c r="A78" s="62" t="str">
        <f>Quote!AP75</f>
        <v>SW</v>
      </c>
      <c r="B78" s="63" t="str">
        <f>Quote!AQ75</f>
        <v>2Y6M</v>
      </c>
      <c r="C78" s="64" t="s">
        <v>6</v>
      </c>
      <c r="D78" s="64" t="s">
        <v>8</v>
      </c>
      <c r="E78" s="64" t="s">
        <v>7</v>
      </c>
      <c r="F78" s="64" t="s">
        <v>132</v>
      </c>
      <c r="G78" s="64" t="str">
        <f t="shared" si="10"/>
        <v>Euribor1YMX#0037</v>
      </c>
      <c r="H78" s="62" t="str">
        <f>IF(ISBLANK(Quote!AS75),"",Quote!AS75)</f>
        <v/>
      </c>
      <c r="I78" s="125"/>
      <c r="J78" s="128">
        <v>0</v>
      </c>
      <c r="K78" s="125"/>
      <c r="M78" s="10" t="str">
        <f t="shared" si="11"/>
        <v>SW</v>
      </c>
      <c r="N78" s="95" t="str">
        <f t="shared" si="12"/>
        <v>obj_003b0#0029</v>
      </c>
      <c r="O78" s="146" t="str">
        <f>IFERROR(_xll.qlRateHelperQuoteName(N78,Trigger),"--")</f>
        <v>EUR1YSW5Y_Shifted</v>
      </c>
      <c r="P78" s="99">
        <f>IFERROR(_xll.qlRateHelperQuoteValue($N78,Trigger),"--")</f>
        <v>2.5700000000000002E-3</v>
      </c>
      <c r="Q78" s="98" t="b">
        <v>1</v>
      </c>
      <c r="R78" s="95">
        <v>40</v>
      </c>
      <c r="S78" s="95">
        <v>1</v>
      </c>
      <c r="T78" s="100">
        <f>IFERROR(_xll.qlRateHelperEarliestDate(N78,Trigger),"--")</f>
        <v>42758</v>
      </c>
      <c r="U78" s="100">
        <f>IFERROR(_xll.qlRateHelperPillarDate(N78,Trigger),"--")</f>
        <v>44585</v>
      </c>
      <c r="W78" s="162" t="str">
        <f t="shared" si="14"/>
        <v/>
      </c>
      <c r="X78" s="162" t="e">
        <v>#N/A</v>
      </c>
      <c r="Y78" s="162" t="str">
        <f>IFERROR(_xll.qlRateHelperQuoteName(X78,Trigger),"")</f>
        <v/>
      </c>
      <c r="Z78" s="184" t="str">
        <f>IFERROR(_xll.qlRateHelperRate(X78,Trigger),"")</f>
        <v/>
      </c>
      <c r="AA78" s="185" t="str">
        <f>IF(ISERROR(_xll.qlSwapRateHelperSpread($X78)),IF(ISERROR(_xll.qlFuturesRateHelperConvexityAdjustment($X78)),"",_xll.qlFuturesRateHelperConvexityAdjustment($X78)),_xll.qlSwapRateHelperSpread($X78))</f>
        <v/>
      </c>
      <c r="AB78" s="163" t="str">
        <f>IFERROR(_xll.qlRateHelperEarliestDate(X78,Trigger),"")</f>
        <v/>
      </c>
      <c r="AC78" s="163" t="str">
        <f>IFERROR(_xll.qlRateHelperPillarDate(X78,Trigger),"")</f>
        <v/>
      </c>
      <c r="AD78" s="184" t="e">
        <v>#N/A</v>
      </c>
    </row>
    <row r="79" spans="1:30" ht="11.25" customHeight="1" x14ac:dyDescent="0.2">
      <c r="A79" s="221" t="str">
        <f>Quote!AP76</f>
        <v>SW</v>
      </c>
      <c r="B79" s="280" t="str">
        <f>Quote!AQ76</f>
        <v>2Y9M</v>
      </c>
      <c r="C79" s="223" t="s">
        <v>6</v>
      </c>
      <c r="D79" s="223" t="s">
        <v>8</v>
      </c>
      <c r="E79" s="223" t="s">
        <v>7</v>
      </c>
      <c r="F79" s="223" t="s">
        <v>132</v>
      </c>
      <c r="G79" s="223" t="str">
        <f t="shared" si="10"/>
        <v>Euribor1YMX#0037</v>
      </c>
      <c r="H79" s="221" t="str">
        <f>IF(ISBLANK(Quote!AS76),"",Quote!AS76)</f>
        <v/>
      </c>
      <c r="I79" s="278"/>
      <c r="J79" s="224">
        <v>0</v>
      </c>
      <c r="K79" s="278"/>
      <c r="M79" s="10" t="str">
        <f t="shared" si="11"/>
        <v>SW</v>
      </c>
      <c r="N79" s="95" t="str">
        <f t="shared" si="12"/>
        <v>obj_003c6#0029</v>
      </c>
      <c r="O79" s="146" t="str">
        <f>IFERROR(_xll.qlRateHelperQuoteName(N79,Trigger),"--")</f>
        <v>EUR1YSW6Y_Shifted</v>
      </c>
      <c r="P79" s="99">
        <f>IFERROR(_xll.qlRateHelperQuoteValue($N79,Trigger),"--")</f>
        <v>3.7699999999999999E-3</v>
      </c>
      <c r="Q79" s="98" t="b">
        <v>1</v>
      </c>
      <c r="R79" s="95">
        <v>40</v>
      </c>
      <c r="S79" s="95">
        <v>1</v>
      </c>
      <c r="T79" s="100">
        <f>IFERROR(_xll.qlRateHelperEarliestDate(N79,Trigger),"--")</f>
        <v>42758</v>
      </c>
      <c r="U79" s="100">
        <f>IFERROR(_xll.qlRateHelperPillarDate(N79,Trigger),"--")</f>
        <v>44949</v>
      </c>
      <c r="W79" s="162" t="str">
        <f t="shared" si="14"/>
        <v/>
      </c>
      <c r="X79" s="162" t="e">
        <v>#N/A</v>
      </c>
      <c r="Y79" s="162" t="str">
        <f>IFERROR(_xll.qlRateHelperQuoteName(X79,Trigger),"")</f>
        <v/>
      </c>
      <c r="Z79" s="184" t="str">
        <f>IFERROR(_xll.qlRateHelperRate(X79,Trigger),"")</f>
        <v/>
      </c>
      <c r="AA79" s="185" t="str">
        <f>IF(ISERROR(_xll.qlSwapRateHelperSpread($X79)),IF(ISERROR(_xll.qlFuturesRateHelperConvexityAdjustment($X79)),"",_xll.qlFuturesRateHelperConvexityAdjustment($X79)),_xll.qlSwapRateHelperSpread($X79))</f>
        <v/>
      </c>
      <c r="AB79" s="163" t="str">
        <f>IFERROR(_xll.qlRateHelperEarliestDate(X79,Trigger),"")</f>
        <v/>
      </c>
      <c r="AC79" s="163" t="str">
        <f>IFERROR(_xll.qlRateHelperPillarDate(X79,Trigger),"")</f>
        <v/>
      </c>
      <c r="AD79" s="184" t="e">
        <v>#N/A</v>
      </c>
    </row>
    <row r="80" spans="1:30" ht="11.25" customHeight="1" x14ac:dyDescent="0.2">
      <c r="A80" s="62" t="str">
        <f>Quote!AP77</f>
        <v>SW</v>
      </c>
      <c r="B80" s="63" t="str">
        <f>Quote!AQ77</f>
        <v>3Y</v>
      </c>
      <c r="C80" s="64" t="s">
        <v>6</v>
      </c>
      <c r="D80" s="64" t="s">
        <v>8</v>
      </c>
      <c r="E80" s="64" t="s">
        <v>7</v>
      </c>
      <c r="F80" s="64" t="s">
        <v>132</v>
      </c>
      <c r="G80" s="64" t="str">
        <f t="shared" si="10"/>
        <v>Euribor1YMX#0037</v>
      </c>
      <c r="H80" s="62" t="str">
        <f>IF(ISBLANK(Quote!AS77),"",Quote!AS77)</f>
        <v>EUR1YSW3Y=#0037</v>
      </c>
      <c r="I80" s="62" t="str">
        <f>_xll.qlCompositeQuote(Currency&amp;"1Y"&amp;A80&amp;B80&amp;"_Shifted",H80,BumpValue,"+",Permanent,Trigger,ObjectOverwrite)</f>
        <v>EUR1YSW3Y_Shifted#0035</v>
      </c>
      <c r="J80" s="128">
        <v>0</v>
      </c>
      <c r="K80" s="67" t="str">
        <f>_xll.qlSwapRateHelper2(,IF(Sensitivity,I80,H80),2,B80,Calendar,+D80,E80,F80,G80,J80,C80,Discounting,PillarDate,,Permanent,Trigger,ObjectOverwrite)</f>
        <v>obj_00369#0029</v>
      </c>
      <c r="M80" s="10" t="str">
        <f t="shared" si="11"/>
        <v>SW</v>
      </c>
      <c r="N80" s="95" t="str">
        <f t="shared" si="12"/>
        <v>obj_0033d#0029</v>
      </c>
      <c r="O80" s="146" t="str">
        <f>IFERROR(_xll.qlRateHelperQuoteName(N80,Trigger),"--")</f>
        <v>EUR1YSW7Y_Shifted</v>
      </c>
      <c r="P80" s="99">
        <f>IFERROR(_xll.qlRateHelperQuoteValue($N80,Trigger),"--")</f>
        <v>5.0099999999999997E-3</v>
      </c>
      <c r="Q80" s="98" t="b">
        <v>1</v>
      </c>
      <c r="R80" s="95">
        <v>40</v>
      </c>
      <c r="S80" s="95">
        <v>1</v>
      </c>
      <c r="T80" s="100">
        <f>IFERROR(_xll.qlRateHelperEarliestDate(N80,Trigger),"--")</f>
        <v>42758</v>
      </c>
      <c r="U80" s="100">
        <f>IFERROR(_xll.qlRateHelperPillarDate(N80,Trigger),"--")</f>
        <v>45314</v>
      </c>
      <c r="W80" s="162" t="str">
        <f t="shared" si="14"/>
        <v/>
      </c>
      <c r="X80" s="162" t="e">
        <v>#N/A</v>
      </c>
      <c r="Y80" s="162" t="str">
        <f>IFERROR(_xll.qlRateHelperQuoteName(X80,Trigger),"")</f>
        <v/>
      </c>
      <c r="Z80" s="184" t="str">
        <f>IFERROR(_xll.qlRateHelperRate(X80,Trigger),"")</f>
        <v/>
      </c>
      <c r="AA80" s="185" t="str">
        <f>IF(ISERROR(_xll.qlSwapRateHelperSpread($X80)),IF(ISERROR(_xll.qlFuturesRateHelperConvexityAdjustment($X80)),"",_xll.qlFuturesRateHelperConvexityAdjustment($X80)),_xll.qlSwapRateHelperSpread($X80))</f>
        <v/>
      </c>
      <c r="AB80" s="163" t="str">
        <f>IFERROR(_xll.qlRateHelperEarliestDate(X80,Trigger),"")</f>
        <v/>
      </c>
      <c r="AC80" s="163" t="str">
        <f>IFERROR(_xll.qlRateHelperPillarDate(X80,Trigger),"")</f>
        <v/>
      </c>
      <c r="AD80" s="184" t="e">
        <v>#N/A</v>
      </c>
    </row>
    <row r="81" spans="1:30" x14ac:dyDescent="0.2">
      <c r="A81" s="62" t="str">
        <f>Quote!AP78</f>
        <v>SW</v>
      </c>
      <c r="B81" s="63" t="str">
        <f>Quote!AQ78</f>
        <v>4Y</v>
      </c>
      <c r="C81" s="64" t="s">
        <v>6</v>
      </c>
      <c r="D81" s="64" t="s">
        <v>8</v>
      </c>
      <c r="E81" s="64" t="s">
        <v>7</v>
      </c>
      <c r="F81" s="64" t="s">
        <v>132</v>
      </c>
      <c r="G81" s="64" t="str">
        <f t="shared" si="10"/>
        <v>Euribor1YMX#0037</v>
      </c>
      <c r="H81" s="62" t="str">
        <f>IF(ISBLANK(Quote!AS78),"",Quote!AS78)</f>
        <v>EUR1YSW4Y=#0037</v>
      </c>
      <c r="I81" s="62" t="str">
        <f>_xll.qlCompositeQuote(Currency&amp;"1Y"&amp;A81&amp;B81&amp;"_Shifted",H81,BumpValue,"+",Permanent,Trigger,ObjectOverwrite)</f>
        <v>EUR1YSW4Y_Shifted#0036</v>
      </c>
      <c r="J81" s="128">
        <v>0</v>
      </c>
      <c r="K81" s="67" t="str">
        <f>_xll.qlSwapRateHelper2(,IF(Sensitivity,I81,H81),2,B81,Calendar,+D81,E81,F81,G81,J81,C81,Discounting,PillarDate,,Permanent,Trigger,ObjectOverwrite)</f>
        <v>obj_00384#0029</v>
      </c>
      <c r="M81" s="10" t="str">
        <f t="shared" si="11"/>
        <v>SW</v>
      </c>
      <c r="N81" s="95" t="str">
        <f t="shared" si="12"/>
        <v>obj_0033a#0029</v>
      </c>
      <c r="O81" s="146" t="str">
        <f>IFERROR(_xll.qlRateHelperQuoteName(N81,Trigger),"--")</f>
        <v>EUR1YSW8Y_Shifted</v>
      </c>
      <c r="P81" s="99">
        <f>IFERROR(_xll.qlRateHelperQuoteValue($N81,Trigger),"--")</f>
        <v>6.2399999999999999E-3</v>
      </c>
      <c r="Q81" s="98" t="b">
        <v>1</v>
      </c>
      <c r="R81" s="95">
        <v>40</v>
      </c>
      <c r="S81" s="95">
        <v>1</v>
      </c>
      <c r="T81" s="100">
        <f>IFERROR(_xll.qlRateHelperEarliestDate(N81,Trigger),"--")</f>
        <v>42758</v>
      </c>
      <c r="U81" s="100">
        <f>IFERROR(_xll.qlRateHelperPillarDate(N81,Trigger),"--")</f>
        <v>45680</v>
      </c>
      <c r="W81" s="162" t="str">
        <f t="shared" si="14"/>
        <v/>
      </c>
      <c r="X81" s="162" t="e">
        <v>#N/A</v>
      </c>
      <c r="Y81" s="162" t="str">
        <f>IFERROR(_xll.qlRateHelperQuoteName(X81,Trigger),"")</f>
        <v/>
      </c>
      <c r="Z81" s="184" t="str">
        <f>IFERROR(_xll.qlRateHelperRate(X81,Trigger),"")</f>
        <v/>
      </c>
      <c r="AA81" s="185" t="str">
        <f>IF(ISERROR(_xll.qlSwapRateHelperSpread($X81)),IF(ISERROR(_xll.qlFuturesRateHelperConvexityAdjustment($X81)),"",_xll.qlFuturesRateHelperConvexityAdjustment($X81)),_xll.qlSwapRateHelperSpread($X81))</f>
        <v/>
      </c>
      <c r="AB81" s="163" t="str">
        <f>IFERROR(_xll.qlRateHelperEarliestDate(X81,Trigger),"")</f>
        <v/>
      </c>
      <c r="AC81" s="163" t="str">
        <f>IFERROR(_xll.qlRateHelperPillarDate(X81,Trigger),"")</f>
        <v/>
      </c>
      <c r="AD81" s="184" t="e">
        <v>#N/A</v>
      </c>
    </row>
    <row r="82" spans="1:30" x14ac:dyDescent="0.2">
      <c r="A82" s="62" t="str">
        <f>Quote!AP79</f>
        <v>SW</v>
      </c>
      <c r="B82" s="63" t="str">
        <f>Quote!AQ79</f>
        <v>5Y</v>
      </c>
      <c r="C82" s="64" t="s">
        <v>6</v>
      </c>
      <c r="D82" s="64" t="s">
        <v>8</v>
      </c>
      <c r="E82" s="64" t="s">
        <v>7</v>
      </c>
      <c r="F82" s="64" t="s">
        <v>132</v>
      </c>
      <c r="G82" s="64" t="str">
        <f t="shared" si="10"/>
        <v>Euribor1YMX#0037</v>
      </c>
      <c r="H82" s="62" t="str">
        <f>IF(ISBLANK(Quote!AS79),"",Quote!AS79)</f>
        <v>EUR1YSW5Y=#0037</v>
      </c>
      <c r="I82" s="62" t="str">
        <f>_xll.qlCompositeQuote(Currency&amp;"1Y"&amp;A82&amp;B82&amp;"_Shifted",H82,BumpValue,"+",Permanent,Trigger,ObjectOverwrite)</f>
        <v>EUR1YSW5Y_Shifted#0032</v>
      </c>
      <c r="J82" s="128">
        <v>0</v>
      </c>
      <c r="K82" s="67" t="str">
        <f>_xll.qlSwapRateHelper2(,IF(Sensitivity,I82,H82),2,B82,Calendar,+D82,E82,F82,G82,J82,C82,Discounting,PillarDate,,Permanent,Trigger,ObjectOverwrite)</f>
        <v>obj_003b0#0029</v>
      </c>
      <c r="M82" s="10" t="str">
        <f t="shared" si="11"/>
        <v>SW</v>
      </c>
      <c r="N82" s="95" t="str">
        <f t="shared" si="12"/>
        <v>obj_00362#0029</v>
      </c>
      <c r="O82" s="146" t="str">
        <f>IFERROR(_xll.qlRateHelperQuoteName(N82,Trigger),"--")</f>
        <v>EUR1YSW9Y_Shifted</v>
      </c>
      <c r="P82" s="99">
        <f>IFERROR(_xll.qlRateHelperQuoteValue($N82,Trigger),"--")</f>
        <v>7.43E-3</v>
      </c>
      <c r="Q82" s="98" t="b">
        <v>1</v>
      </c>
      <c r="R82" s="95">
        <v>40</v>
      </c>
      <c r="S82" s="95">
        <v>1</v>
      </c>
      <c r="T82" s="100">
        <f>IFERROR(_xll.qlRateHelperEarliestDate(N82,Trigger),"--")</f>
        <v>42758</v>
      </c>
      <c r="U82" s="100">
        <f>IFERROR(_xll.qlRateHelperPillarDate(N82,Trigger),"--")</f>
        <v>46045</v>
      </c>
      <c r="W82" s="162" t="str">
        <f t="shared" si="14"/>
        <v/>
      </c>
      <c r="X82" s="162" t="e">
        <v>#N/A</v>
      </c>
      <c r="Y82" s="162" t="str">
        <f>IFERROR(_xll.qlRateHelperQuoteName(X82,Trigger),"")</f>
        <v/>
      </c>
      <c r="Z82" s="184" t="str">
        <f>IFERROR(_xll.qlRateHelperRate(X82,Trigger),"")</f>
        <v/>
      </c>
      <c r="AA82" s="185" t="str">
        <f>IF(ISERROR(_xll.qlSwapRateHelperSpread($X82)),IF(ISERROR(_xll.qlFuturesRateHelperConvexityAdjustment($X82)),"",_xll.qlFuturesRateHelperConvexityAdjustment($X82)),_xll.qlSwapRateHelperSpread($X82))</f>
        <v/>
      </c>
      <c r="AB82" s="163" t="str">
        <f>IFERROR(_xll.qlRateHelperEarliestDate(X82,Trigger),"")</f>
        <v/>
      </c>
      <c r="AC82" s="163" t="str">
        <f>IFERROR(_xll.qlRateHelperPillarDate(X82,Trigger),"")</f>
        <v/>
      </c>
      <c r="AD82" s="184" t="e">
        <v>#N/A</v>
      </c>
    </row>
    <row r="83" spans="1:30" x14ac:dyDescent="0.2">
      <c r="A83" s="62" t="str">
        <f>Quote!AP80</f>
        <v>SW</v>
      </c>
      <c r="B83" s="63" t="str">
        <f>Quote!AQ80</f>
        <v>6Y</v>
      </c>
      <c r="C83" s="64" t="s">
        <v>6</v>
      </c>
      <c r="D83" s="64" t="s">
        <v>8</v>
      </c>
      <c r="E83" s="64" t="s">
        <v>7</v>
      </c>
      <c r="F83" s="64" t="s">
        <v>132</v>
      </c>
      <c r="G83" s="64" t="str">
        <f t="shared" si="10"/>
        <v>Euribor1YMX#0037</v>
      </c>
      <c r="H83" s="62" t="str">
        <f>IF(ISBLANK(Quote!AS80),"",Quote!AS80)</f>
        <v>EUR1YSW6Y=#0037</v>
      </c>
      <c r="I83" s="62" t="str">
        <f>_xll.qlCompositeQuote(Currency&amp;"1Y"&amp;A83&amp;B83&amp;"_Shifted",H83,BumpValue,"+",Permanent,Trigger,ObjectOverwrite)</f>
        <v>EUR1YSW6Y_Shifted#0033</v>
      </c>
      <c r="J83" s="128">
        <v>0</v>
      </c>
      <c r="K83" s="67" t="str">
        <f>_xll.qlSwapRateHelper2(,IF(Sensitivity,I83,H83),2,B83,Calendar,+D83,E83,F83,G83,J83,C83,Discounting,PillarDate,,Permanent,Trigger,ObjectOverwrite)</f>
        <v>obj_003c6#0029</v>
      </c>
      <c r="M83" s="10" t="str">
        <f t="shared" si="11"/>
        <v>SW</v>
      </c>
      <c r="N83" s="95" t="str">
        <f t="shared" si="12"/>
        <v>obj_00377#0029</v>
      </c>
      <c r="O83" s="146" t="str">
        <f>IFERROR(_xll.qlRateHelperQuoteName(N83,Trigger),"--")</f>
        <v>EUR1YSW10Y_Shifted</v>
      </c>
      <c r="P83" s="99">
        <f>IFERROR(_xll.qlRateHelperQuoteValue($N83,Trigger),"--")</f>
        <v>8.5100000000000002E-3</v>
      </c>
      <c r="Q83" s="98" t="b">
        <v>1</v>
      </c>
      <c r="R83" s="95">
        <v>40</v>
      </c>
      <c r="S83" s="95">
        <v>1</v>
      </c>
      <c r="T83" s="100">
        <f>IFERROR(_xll.qlRateHelperEarliestDate(N83,Trigger),"--")</f>
        <v>42758</v>
      </c>
      <c r="U83" s="100">
        <f>IFERROR(_xll.qlRateHelperPillarDate(N83,Trigger),"--")</f>
        <v>46412</v>
      </c>
      <c r="W83" s="162" t="str">
        <f t="shared" si="14"/>
        <v/>
      </c>
      <c r="X83" s="162" t="e">
        <v>#N/A</v>
      </c>
      <c r="Y83" s="162" t="str">
        <f>IFERROR(_xll.qlRateHelperQuoteName(X83,Trigger),"")</f>
        <v/>
      </c>
      <c r="Z83" s="184" t="str">
        <f>IFERROR(_xll.qlRateHelperRate(X83,Trigger),"")</f>
        <v/>
      </c>
      <c r="AA83" s="185" t="str">
        <f>IF(ISERROR(_xll.qlSwapRateHelperSpread($X83)),IF(ISERROR(_xll.qlFuturesRateHelperConvexityAdjustment($X83)),"",_xll.qlFuturesRateHelperConvexityAdjustment($X83)),_xll.qlSwapRateHelperSpread($X83))</f>
        <v/>
      </c>
      <c r="AB83" s="163" t="str">
        <f>IFERROR(_xll.qlRateHelperEarliestDate(X83,Trigger),"")</f>
        <v/>
      </c>
      <c r="AC83" s="163" t="str">
        <f>IFERROR(_xll.qlRateHelperPillarDate(X83,Trigger),"")</f>
        <v/>
      </c>
      <c r="AD83" s="184" t="e">
        <v>#N/A</v>
      </c>
    </row>
    <row r="84" spans="1:30" x14ac:dyDescent="0.2">
      <c r="A84" s="62" t="str">
        <f>Quote!AP81</f>
        <v>SW</v>
      </c>
      <c r="B84" s="63" t="str">
        <f>Quote!AQ81</f>
        <v>7Y</v>
      </c>
      <c r="C84" s="64" t="s">
        <v>6</v>
      </c>
      <c r="D84" s="64" t="s">
        <v>8</v>
      </c>
      <c r="E84" s="64" t="s">
        <v>7</v>
      </c>
      <c r="F84" s="64" t="s">
        <v>132</v>
      </c>
      <c r="G84" s="64" t="str">
        <f t="shared" si="10"/>
        <v>Euribor1YMX#0037</v>
      </c>
      <c r="H84" s="62" t="str">
        <f>IF(ISBLANK(Quote!AS81),"",Quote!AS81)</f>
        <v>EUR1YSW7Y=#0037</v>
      </c>
      <c r="I84" s="62" t="str">
        <f>_xll.qlCompositeQuote(Currency&amp;"1Y"&amp;A84&amp;B84&amp;"_Shifted",H84,BumpValue,"+",Permanent,Trigger,ObjectOverwrite)</f>
        <v>EUR1YSW7Y_Shifted#0033</v>
      </c>
      <c r="J84" s="128">
        <v>0</v>
      </c>
      <c r="K84" s="67" t="str">
        <f>_xll.qlSwapRateHelper2(,IF(Sensitivity,I84,H84),2,B84,Calendar,+D84,E84,F84,G84,J84,C84,Discounting,PillarDate,,Permanent,Trigger,ObjectOverwrite)</f>
        <v>obj_0033d#0029</v>
      </c>
      <c r="M84" s="10" t="str">
        <f t="shared" si="11"/>
        <v>SW</v>
      </c>
      <c r="N84" s="95" t="str">
        <f t="shared" si="12"/>
        <v>obj_00350#0029</v>
      </c>
      <c r="O84" s="146" t="str">
        <f>IFERROR(_xll.qlRateHelperQuoteName(N84,Trigger),"--")</f>
        <v>EUR1YSW11Y_Shifted</v>
      </c>
      <c r="P84" s="99">
        <f>IFERROR(_xll.qlRateHelperQuoteValue($N84,Trigger),"--")</f>
        <v>9.4573662999999988E-3</v>
      </c>
      <c r="Q84" s="98" t="b">
        <v>1</v>
      </c>
      <c r="R84" s="95">
        <v>40</v>
      </c>
      <c r="S84" s="95">
        <v>1</v>
      </c>
      <c r="T84" s="100">
        <f>IFERROR(_xll.qlRateHelperEarliestDate(N84,Trigger),"--")</f>
        <v>42758</v>
      </c>
      <c r="U84" s="100">
        <f>IFERROR(_xll.qlRateHelperPillarDate(N84,Trigger),"--")</f>
        <v>46776</v>
      </c>
      <c r="W84" s="162" t="str">
        <f t="shared" si="14"/>
        <v/>
      </c>
      <c r="X84" s="162" t="e">
        <v>#N/A</v>
      </c>
      <c r="Y84" s="162" t="str">
        <f>IFERROR(_xll.qlRateHelperQuoteName(X84,Trigger),"")</f>
        <v/>
      </c>
      <c r="Z84" s="184" t="str">
        <f>IFERROR(_xll.qlRateHelperRate(X84,Trigger),"")</f>
        <v/>
      </c>
      <c r="AA84" s="185" t="str">
        <f>IF(ISERROR(_xll.qlSwapRateHelperSpread($X84)),IF(ISERROR(_xll.qlFuturesRateHelperConvexityAdjustment($X84)),"",_xll.qlFuturesRateHelperConvexityAdjustment($X84)),_xll.qlSwapRateHelperSpread($X84))</f>
        <v/>
      </c>
      <c r="AB84" s="163" t="str">
        <f>IFERROR(_xll.qlRateHelperEarliestDate(X84,Trigger),"")</f>
        <v/>
      </c>
      <c r="AC84" s="163" t="str">
        <f>IFERROR(_xll.qlRateHelperPillarDate(X84,Trigger),"")</f>
        <v/>
      </c>
      <c r="AD84" s="184" t="e">
        <v>#N/A</v>
      </c>
    </row>
    <row r="85" spans="1:30" x14ac:dyDescent="0.2">
      <c r="A85" s="62" t="str">
        <f>Quote!AP82</f>
        <v>SW</v>
      </c>
      <c r="B85" s="63" t="str">
        <f>Quote!AQ82</f>
        <v>8Y</v>
      </c>
      <c r="C85" s="64" t="s">
        <v>6</v>
      </c>
      <c r="D85" s="64" t="s">
        <v>8</v>
      </c>
      <c r="E85" s="64" t="s">
        <v>7</v>
      </c>
      <c r="F85" s="64" t="s">
        <v>132</v>
      </c>
      <c r="G85" s="64" t="str">
        <f t="shared" si="10"/>
        <v>Euribor1YMX#0037</v>
      </c>
      <c r="H85" s="62" t="str">
        <f>IF(ISBLANK(Quote!AS82),"",Quote!AS82)</f>
        <v>EUR1YSW8Y=#0037</v>
      </c>
      <c r="I85" s="62" t="str">
        <f>_xll.qlCompositeQuote(Currency&amp;"1Y"&amp;A85&amp;B85&amp;"_Shifted",H85,BumpValue,"+",Permanent,Trigger,ObjectOverwrite)</f>
        <v>EUR1YSW8Y_Shifted#0035</v>
      </c>
      <c r="J85" s="128">
        <v>0</v>
      </c>
      <c r="K85" s="67" t="str">
        <f>_xll.qlSwapRateHelper2(,IF(Sensitivity,I85,H85),2,B85,Calendar,+D85,E85,F85,G85,J85,C85,Discounting,PillarDate,,Permanent,Trigger,ObjectOverwrite)</f>
        <v>obj_0033a#0029</v>
      </c>
      <c r="M85" s="10" t="str">
        <f t="shared" si="11"/>
        <v>SW</v>
      </c>
      <c r="N85" s="95" t="str">
        <f t="shared" si="12"/>
        <v>obj_003b9#0029</v>
      </c>
      <c r="O85" s="146" t="str">
        <f>IFERROR(_xll.qlRateHelperQuoteName(N85,Trigger),"--")</f>
        <v>EUR1YSW12Y_Shifted</v>
      </c>
      <c r="P85" s="99">
        <f>IFERROR(_xll.qlRateHelperQuoteValue($N85,Trigger),"--")</f>
        <v>1.0289999999999999E-2</v>
      </c>
      <c r="Q85" s="98" t="b">
        <v>1</v>
      </c>
      <c r="R85" s="95">
        <v>40</v>
      </c>
      <c r="S85" s="95">
        <v>1</v>
      </c>
      <c r="T85" s="100">
        <f>IFERROR(_xll.qlRateHelperEarliestDate(N85,Trigger),"--")</f>
        <v>42758</v>
      </c>
      <c r="U85" s="100">
        <f>IFERROR(_xll.qlRateHelperPillarDate(N85,Trigger),"--")</f>
        <v>47141</v>
      </c>
      <c r="W85" s="162" t="str">
        <f t="shared" si="14"/>
        <v/>
      </c>
      <c r="X85" s="162" t="e">
        <v>#N/A</v>
      </c>
      <c r="Y85" s="162" t="str">
        <f>IFERROR(_xll.qlRateHelperQuoteName(X85,Trigger),"")</f>
        <v/>
      </c>
      <c r="Z85" s="184" t="str">
        <f>IFERROR(_xll.qlRateHelperRate(X85,Trigger),"")</f>
        <v/>
      </c>
      <c r="AA85" s="185" t="str">
        <f>IF(ISERROR(_xll.qlSwapRateHelperSpread($X85)),IF(ISERROR(_xll.qlFuturesRateHelperConvexityAdjustment($X85)),"",_xll.qlFuturesRateHelperConvexityAdjustment($X85)),_xll.qlSwapRateHelperSpread($X85))</f>
        <v/>
      </c>
      <c r="AB85" s="163" t="str">
        <f>IFERROR(_xll.qlRateHelperEarliestDate(X85,Trigger),"")</f>
        <v/>
      </c>
      <c r="AC85" s="163" t="str">
        <f>IFERROR(_xll.qlRateHelperPillarDate(X85,Trigger),"")</f>
        <v/>
      </c>
      <c r="AD85" s="184" t="e">
        <v>#N/A</v>
      </c>
    </row>
    <row r="86" spans="1:30" x14ac:dyDescent="0.2">
      <c r="A86" s="62" t="str">
        <f>Quote!AP83</f>
        <v>SW</v>
      </c>
      <c r="B86" s="63" t="str">
        <f>Quote!AQ83</f>
        <v>9Y</v>
      </c>
      <c r="C86" s="64" t="s">
        <v>6</v>
      </c>
      <c r="D86" s="64" t="s">
        <v>8</v>
      </c>
      <c r="E86" s="64" t="s">
        <v>7</v>
      </c>
      <c r="F86" s="64" t="s">
        <v>132</v>
      </c>
      <c r="G86" s="64" t="str">
        <f t="shared" si="10"/>
        <v>Euribor1YMX#0037</v>
      </c>
      <c r="H86" s="62" t="str">
        <f>IF(ISBLANK(Quote!AS83),"",Quote!AS83)</f>
        <v>EUR1YSW9Y=#0037</v>
      </c>
      <c r="I86" s="62" t="str">
        <f>_xll.qlCompositeQuote(Currency&amp;"1Y"&amp;A86&amp;B86&amp;"_Shifted",H86,BumpValue,"+",Permanent,Trigger,ObjectOverwrite)</f>
        <v>EUR1YSW9Y_Shifted#0035</v>
      </c>
      <c r="J86" s="128">
        <v>0</v>
      </c>
      <c r="K86" s="67" t="str">
        <f>_xll.qlSwapRateHelper2(,IF(Sensitivity,I86,H86),2,B86,Calendar,+D86,E86,F86,G86,J86,C86,Discounting,PillarDate,,Permanent,Trigger,ObjectOverwrite)</f>
        <v>obj_00362#0029</v>
      </c>
      <c r="M86" s="10" t="str">
        <f t="shared" si="11"/>
        <v>SW</v>
      </c>
      <c r="N86" s="95" t="str">
        <f t="shared" si="12"/>
        <v>obj_00376#0029</v>
      </c>
      <c r="O86" s="146" t="str">
        <f>IFERROR(_xll.qlRateHelperQuoteName(N86,Trigger),"--")</f>
        <v>EUR1YSW13Y_Shifted</v>
      </c>
      <c r="P86" s="99">
        <f>IFERROR(_xll.qlRateHelperQuoteValue($N86,Trigger),"--")</f>
        <v>1.1003393620000001E-2</v>
      </c>
      <c r="Q86" s="98" t="b">
        <v>1</v>
      </c>
      <c r="R86" s="95">
        <v>40</v>
      </c>
      <c r="S86" s="95">
        <v>1</v>
      </c>
      <c r="T86" s="100">
        <f>IFERROR(_xll.qlRateHelperEarliestDate(N86,Trigger),"--")</f>
        <v>42758</v>
      </c>
      <c r="U86" s="100">
        <f>IFERROR(_xll.qlRateHelperPillarDate(N86,Trigger),"--")</f>
        <v>47506</v>
      </c>
      <c r="W86" s="162" t="str">
        <f t="shared" si="14"/>
        <v/>
      </c>
      <c r="X86" s="162" t="e">
        <v>#N/A</v>
      </c>
      <c r="Y86" s="162" t="str">
        <f>IFERROR(_xll.qlRateHelperQuoteName(X86,Trigger),"")</f>
        <v/>
      </c>
      <c r="Z86" s="184" t="str">
        <f>IFERROR(_xll.qlRateHelperRate(X86,Trigger),"")</f>
        <v/>
      </c>
      <c r="AA86" s="185" t="str">
        <f>IF(ISERROR(_xll.qlSwapRateHelperSpread($X86)),IF(ISERROR(_xll.qlFuturesRateHelperConvexityAdjustment($X86)),"",_xll.qlFuturesRateHelperConvexityAdjustment($X86)),_xll.qlSwapRateHelperSpread($X86))</f>
        <v/>
      </c>
      <c r="AB86" s="163" t="str">
        <f>IFERROR(_xll.qlRateHelperEarliestDate(X86,Trigger),"")</f>
        <v/>
      </c>
      <c r="AC86" s="163" t="str">
        <f>IFERROR(_xll.qlRateHelperPillarDate(X86,Trigger),"")</f>
        <v/>
      </c>
      <c r="AD86" s="184" t="e">
        <v>#N/A</v>
      </c>
    </row>
    <row r="87" spans="1:30" x14ac:dyDescent="0.2">
      <c r="A87" s="62" t="str">
        <f>Quote!AP84</f>
        <v>SW</v>
      </c>
      <c r="B87" s="63" t="str">
        <f>Quote!AQ84</f>
        <v>10Y</v>
      </c>
      <c r="C87" s="64" t="s">
        <v>6</v>
      </c>
      <c r="D87" s="64" t="s">
        <v>8</v>
      </c>
      <c r="E87" s="64" t="s">
        <v>7</v>
      </c>
      <c r="F87" s="64" t="s">
        <v>132</v>
      </c>
      <c r="G87" s="64" t="str">
        <f t="shared" si="10"/>
        <v>Euribor1YMX#0037</v>
      </c>
      <c r="H87" s="62" t="str">
        <f>IF(ISBLANK(Quote!AS84),"",Quote!AS84)</f>
        <v>EUR1YSW10Y=#0037</v>
      </c>
      <c r="I87" s="62" t="str">
        <f>_xll.qlCompositeQuote(Currency&amp;"1Y"&amp;A87&amp;B87&amp;"_Shifted",H87,BumpValue,"+",Permanent,Trigger,ObjectOverwrite)</f>
        <v>EUR1YSW10Y_Shifted#0033</v>
      </c>
      <c r="J87" s="128">
        <v>0</v>
      </c>
      <c r="K87" s="67" t="str">
        <f>_xll.qlSwapRateHelper2(,IF(Sensitivity,I87,H87),2,B87,Calendar,+D87,E87,F87,G87,J87,C87,Discounting,PillarDate,,Permanent,Trigger,ObjectOverwrite)</f>
        <v>obj_00377#0029</v>
      </c>
      <c r="M87" s="10" t="str">
        <f t="shared" si="11"/>
        <v>SW</v>
      </c>
      <c r="N87" s="95" t="str">
        <f t="shared" si="12"/>
        <v>obj_00343#0029</v>
      </c>
      <c r="O87" s="146" t="str">
        <f>IFERROR(_xll.qlRateHelperQuoteName(N87,Trigger),"--")</f>
        <v>EUR1YSW14Y_Shifted</v>
      </c>
      <c r="P87" s="99">
        <f>IFERROR(_xll.qlRateHelperQuoteValue($N87,Trigger),"--")</f>
        <v>1.1609604760000001E-2</v>
      </c>
      <c r="Q87" s="98" t="b">
        <v>1</v>
      </c>
      <c r="R87" s="95">
        <v>40</v>
      </c>
      <c r="S87" s="95">
        <v>1</v>
      </c>
      <c r="T87" s="100">
        <f>IFERROR(_xll.qlRateHelperEarliestDate(N87,Trigger),"--")</f>
        <v>42758</v>
      </c>
      <c r="U87" s="100">
        <f>IFERROR(_xll.qlRateHelperPillarDate(N87,Trigger),"--")</f>
        <v>47871</v>
      </c>
      <c r="W87" s="162" t="str">
        <f t="shared" si="14"/>
        <v/>
      </c>
      <c r="X87" s="162" t="e">
        <v>#N/A</v>
      </c>
      <c r="Y87" s="162" t="str">
        <f>IFERROR(_xll.qlRateHelperQuoteName(X87,Trigger),"")</f>
        <v/>
      </c>
      <c r="Z87" s="184" t="str">
        <f>IFERROR(_xll.qlRateHelperRate(X87,Trigger),"")</f>
        <v/>
      </c>
      <c r="AA87" s="185" t="str">
        <f>IF(ISERROR(_xll.qlSwapRateHelperSpread($X87)),IF(ISERROR(_xll.qlFuturesRateHelperConvexityAdjustment($X87)),"",_xll.qlFuturesRateHelperConvexityAdjustment($X87)),_xll.qlSwapRateHelperSpread($X87))</f>
        <v/>
      </c>
      <c r="AB87" s="163" t="str">
        <f>IFERROR(_xll.qlRateHelperEarliestDate(X87,Trigger),"")</f>
        <v/>
      </c>
      <c r="AC87" s="163" t="str">
        <f>IFERROR(_xll.qlRateHelperPillarDate(X87,Trigger),"")</f>
        <v/>
      </c>
      <c r="AD87" s="184" t="e">
        <v>#N/A</v>
      </c>
    </row>
    <row r="88" spans="1:30" x14ac:dyDescent="0.2">
      <c r="A88" s="62" t="str">
        <f>Quote!AP85</f>
        <v>SW</v>
      </c>
      <c r="B88" s="63" t="str">
        <f>Quote!AQ85</f>
        <v>11Y</v>
      </c>
      <c r="C88" s="64" t="s">
        <v>6</v>
      </c>
      <c r="D88" s="64" t="s">
        <v>8</v>
      </c>
      <c r="E88" s="64" t="s">
        <v>7</v>
      </c>
      <c r="F88" s="64" t="s">
        <v>132</v>
      </c>
      <c r="G88" s="64" t="str">
        <f t="shared" si="10"/>
        <v>Euribor1YMX#0037</v>
      </c>
      <c r="H88" s="62" t="str">
        <f>IF(ISBLANK(Quote!AS85),"",Quote!AS85)</f>
        <v>EUR1YSW11Y=#0037</v>
      </c>
      <c r="I88" s="62" t="str">
        <f>_xll.qlCompositeQuote(Currency&amp;"1Y"&amp;A88&amp;B88&amp;"_Shifted",H88,BumpValue,"+",Permanent,Trigger,ObjectOverwrite)</f>
        <v>EUR1YSW11Y_Shifted#0033</v>
      </c>
      <c r="J88" s="128">
        <v>0</v>
      </c>
      <c r="K88" s="67" t="str">
        <f>_xll.qlSwapRateHelper2(,IF(Sensitivity,I88,H88),2,B88,Calendar,+D88,E88,F88,G88,J88,C88,Discounting,PillarDate,,Permanent,Trigger,ObjectOverwrite)</f>
        <v>obj_00350#0029</v>
      </c>
      <c r="M88" s="10" t="str">
        <f t="shared" si="11"/>
        <v>SW</v>
      </c>
      <c r="N88" s="95" t="str">
        <f t="shared" si="12"/>
        <v>obj_0037d#0029</v>
      </c>
      <c r="O88" s="146" t="str">
        <f>IFERROR(_xll.qlRateHelperQuoteName(N88,Trigger),"--")</f>
        <v>EUR1YSW15Y_Shifted</v>
      </c>
      <c r="P88" s="99">
        <f>IFERROR(_xll.qlRateHelperQuoteValue($N88,Trigger),"--")</f>
        <v>1.2119999999999999E-2</v>
      </c>
      <c r="Q88" s="98" t="b">
        <v>1</v>
      </c>
      <c r="R88" s="95">
        <v>40</v>
      </c>
      <c r="S88" s="95">
        <v>1</v>
      </c>
      <c r="T88" s="100">
        <f>IFERROR(_xll.qlRateHelperEarliestDate(N88,Trigger),"--")</f>
        <v>42758</v>
      </c>
      <c r="U88" s="100">
        <f>IFERROR(_xll.qlRateHelperPillarDate(N88,Trigger),"--")</f>
        <v>48236</v>
      </c>
      <c r="W88" s="162" t="str">
        <f t="shared" si="14"/>
        <v/>
      </c>
      <c r="X88" s="162" t="e">
        <v>#N/A</v>
      </c>
      <c r="Y88" s="162" t="str">
        <f>IFERROR(_xll.qlRateHelperQuoteName(X88,Trigger),"")</f>
        <v/>
      </c>
      <c r="Z88" s="184" t="str">
        <f>IFERROR(_xll.qlRateHelperRate(X88,Trigger),"")</f>
        <v/>
      </c>
      <c r="AA88" s="185" t="str">
        <f>IF(ISERROR(_xll.qlSwapRateHelperSpread($X88)),IF(ISERROR(_xll.qlFuturesRateHelperConvexityAdjustment($X88)),"",_xll.qlFuturesRateHelperConvexityAdjustment($X88)),_xll.qlSwapRateHelperSpread($X88))</f>
        <v/>
      </c>
      <c r="AB88" s="163" t="str">
        <f>IFERROR(_xll.qlRateHelperEarliestDate(X88,Trigger),"")</f>
        <v/>
      </c>
      <c r="AC88" s="163" t="str">
        <f>IFERROR(_xll.qlRateHelperPillarDate(X88,Trigger),"")</f>
        <v/>
      </c>
      <c r="AD88" s="184" t="e">
        <v>#N/A</v>
      </c>
    </row>
    <row r="89" spans="1:30" x14ac:dyDescent="0.2">
      <c r="A89" s="62" t="str">
        <f>Quote!AP86</f>
        <v>SW</v>
      </c>
      <c r="B89" s="63" t="str">
        <f>Quote!AQ86</f>
        <v>12Y</v>
      </c>
      <c r="C89" s="64" t="s">
        <v>6</v>
      </c>
      <c r="D89" s="64" t="s">
        <v>8</v>
      </c>
      <c r="E89" s="64" t="s">
        <v>7</v>
      </c>
      <c r="F89" s="64" t="s">
        <v>132</v>
      </c>
      <c r="G89" s="64" t="str">
        <f t="shared" si="10"/>
        <v>Euribor1YMX#0037</v>
      </c>
      <c r="H89" s="62" t="str">
        <f>IF(ISBLANK(Quote!AS86),"",Quote!AS86)</f>
        <v>EUR1YSW12Y=#0037</v>
      </c>
      <c r="I89" s="62" t="str">
        <f>_xll.qlCompositeQuote(Currency&amp;"1Y"&amp;A89&amp;B89&amp;"_Shifted",H89,BumpValue,"+",Permanent,Trigger,ObjectOverwrite)</f>
        <v>EUR1YSW12Y_Shifted#0033</v>
      </c>
      <c r="J89" s="128">
        <v>0</v>
      </c>
      <c r="K89" s="67" t="str">
        <f>_xll.qlSwapRateHelper2(,IF(Sensitivity,I89,H89),2,B89,Calendar,+D89,E89,F89,G89,J89,C89,Discounting,PillarDate,,Permanent,Trigger,ObjectOverwrite)</f>
        <v>obj_003b9#0029</v>
      </c>
      <c r="M89" s="10" t="str">
        <f t="shared" si="11"/>
        <v>SW</v>
      </c>
      <c r="N89" s="95" t="str">
        <f t="shared" si="12"/>
        <v>obj_003ca#0029</v>
      </c>
      <c r="O89" s="146" t="str">
        <f>IFERROR(_xll.qlRateHelperQuoteName(N89,Trigger),"--")</f>
        <v>EUR1YSW16Y_Shifted</v>
      </c>
      <c r="P89" s="99">
        <f>IFERROR(_xll.qlRateHelperQuoteValue($N89,Trigger),"--")</f>
        <v>1.2549620080000001E-2</v>
      </c>
      <c r="Q89" s="98" t="b">
        <v>1</v>
      </c>
      <c r="R89" s="95">
        <v>40</v>
      </c>
      <c r="S89" s="95">
        <v>1</v>
      </c>
      <c r="T89" s="100">
        <f>IFERROR(_xll.qlRateHelperEarliestDate(N89,Trigger),"--")</f>
        <v>42758</v>
      </c>
      <c r="U89" s="100">
        <f>IFERROR(_xll.qlRateHelperPillarDate(N89,Trigger),"--")</f>
        <v>48603</v>
      </c>
      <c r="W89" s="162" t="str">
        <f t="shared" si="14"/>
        <v/>
      </c>
      <c r="X89" s="162" t="e">
        <v>#N/A</v>
      </c>
      <c r="Y89" s="162" t="str">
        <f>IFERROR(_xll.qlRateHelperQuoteName(X89,Trigger),"")</f>
        <v/>
      </c>
      <c r="Z89" s="184" t="str">
        <f>IFERROR(_xll.qlRateHelperRate(X89,Trigger),"")</f>
        <v/>
      </c>
      <c r="AA89" s="185" t="str">
        <f>IF(ISERROR(_xll.qlSwapRateHelperSpread($X89)),IF(ISERROR(_xll.qlFuturesRateHelperConvexityAdjustment($X89)),"",_xll.qlFuturesRateHelperConvexityAdjustment($X89)),_xll.qlSwapRateHelperSpread($X89))</f>
        <v/>
      </c>
      <c r="AB89" s="163" t="str">
        <f>IFERROR(_xll.qlRateHelperEarliestDate(X89,Trigger),"")</f>
        <v/>
      </c>
      <c r="AC89" s="163" t="str">
        <f>IFERROR(_xll.qlRateHelperPillarDate(X89,Trigger),"")</f>
        <v/>
      </c>
      <c r="AD89" s="184" t="e">
        <v>#N/A</v>
      </c>
    </row>
    <row r="90" spans="1:30" x14ac:dyDescent="0.2">
      <c r="A90" s="62" t="str">
        <f>Quote!AP87</f>
        <v>SW</v>
      </c>
      <c r="B90" s="63" t="str">
        <f>Quote!AQ87</f>
        <v>13Y</v>
      </c>
      <c r="C90" s="64" t="s">
        <v>6</v>
      </c>
      <c r="D90" s="64" t="s">
        <v>8</v>
      </c>
      <c r="E90" s="64" t="s">
        <v>7</v>
      </c>
      <c r="F90" s="64" t="s">
        <v>132</v>
      </c>
      <c r="G90" s="64" t="str">
        <f t="shared" si="10"/>
        <v>Euribor1YMX#0037</v>
      </c>
      <c r="H90" s="62" t="str">
        <f>IF(ISBLANK(Quote!AS87),"",Quote!AS87)</f>
        <v>EUR1YSW13Y=#0037</v>
      </c>
      <c r="I90" s="62" t="str">
        <f>_xll.qlCompositeQuote(Currency&amp;"1Y"&amp;A90&amp;B90&amp;"_Shifted",H90,BumpValue,"+",Permanent,Trigger,ObjectOverwrite)</f>
        <v>EUR1YSW13Y_Shifted#0033</v>
      </c>
      <c r="J90" s="128">
        <v>0</v>
      </c>
      <c r="K90" s="67" t="str">
        <f>_xll.qlSwapRateHelper2(,IF(Sensitivity,I90,H90),2,B90,Calendar,+D90,E90,F90,G90,J90,C90,Discounting,PillarDate,,Permanent,Trigger,ObjectOverwrite)</f>
        <v>obj_00376#0029</v>
      </c>
      <c r="L90" s="49" t="s">
        <v>34</v>
      </c>
      <c r="M90" s="10" t="str">
        <f t="shared" si="11"/>
        <v>SW</v>
      </c>
      <c r="N90" s="95" t="str">
        <f t="shared" si="12"/>
        <v>obj_003b3#0029</v>
      </c>
      <c r="O90" s="146" t="str">
        <f>IFERROR(_xll.qlRateHelperQuoteName(N90,Trigger),"--")</f>
        <v>EUR1YSW17Y_Shifted</v>
      </c>
      <c r="P90" s="99">
        <f>IFERROR(_xll.qlRateHelperQuoteValue($N90,Trigger),"--")</f>
        <v>1.2899663430000001E-2</v>
      </c>
      <c r="Q90" s="98" t="b">
        <v>1</v>
      </c>
      <c r="R90" s="95">
        <v>40</v>
      </c>
      <c r="S90" s="95">
        <v>1</v>
      </c>
      <c r="T90" s="100">
        <f>IFERROR(_xll.qlRateHelperEarliestDate(N90,Trigger),"--")</f>
        <v>42758</v>
      </c>
      <c r="U90" s="100">
        <f>IFERROR(_xll.qlRateHelperPillarDate(N90,Trigger),"--")</f>
        <v>48967</v>
      </c>
      <c r="W90" s="162" t="str">
        <f t="shared" si="14"/>
        <v/>
      </c>
      <c r="X90" s="162" t="e">
        <v>#N/A</v>
      </c>
      <c r="Y90" s="162" t="str">
        <f>IFERROR(_xll.qlRateHelperQuoteName(X90,Trigger),"")</f>
        <v/>
      </c>
      <c r="Z90" s="184" t="str">
        <f>IFERROR(_xll.qlRateHelperRate(X90,Trigger),"")</f>
        <v/>
      </c>
      <c r="AA90" s="185" t="str">
        <f>IF(ISERROR(_xll.qlSwapRateHelperSpread($X90)),IF(ISERROR(_xll.qlFuturesRateHelperConvexityAdjustment($X90)),"",_xll.qlFuturesRateHelperConvexityAdjustment($X90)),_xll.qlSwapRateHelperSpread($X90))</f>
        <v/>
      </c>
      <c r="AB90" s="163" t="str">
        <f>IFERROR(_xll.qlRateHelperEarliestDate(X90,Trigger),"")</f>
        <v/>
      </c>
      <c r="AC90" s="163" t="str">
        <f>IFERROR(_xll.qlRateHelperPillarDate(X90,Trigger),"")</f>
        <v/>
      </c>
      <c r="AD90" s="184" t="e">
        <v>#N/A</v>
      </c>
    </row>
    <row r="91" spans="1:30" x14ac:dyDescent="0.2">
      <c r="A91" s="62" t="str">
        <f>Quote!AP88</f>
        <v>SW</v>
      </c>
      <c r="B91" s="63" t="str">
        <f>Quote!AQ88</f>
        <v>14Y</v>
      </c>
      <c r="C91" s="64" t="s">
        <v>6</v>
      </c>
      <c r="D91" s="64" t="s">
        <v>8</v>
      </c>
      <c r="E91" s="64" t="s">
        <v>7</v>
      </c>
      <c r="F91" s="64" t="s">
        <v>132</v>
      </c>
      <c r="G91" s="64" t="str">
        <f t="shared" si="10"/>
        <v>Euribor1YMX#0037</v>
      </c>
      <c r="H91" s="62" t="str">
        <f>IF(ISBLANK(Quote!AS88),"",Quote!AS88)</f>
        <v>EUR1YSW14Y=#0037</v>
      </c>
      <c r="I91" s="62" t="str">
        <f>_xll.qlCompositeQuote(Currency&amp;"1Y"&amp;A91&amp;B91&amp;"_Shifted",H91,BumpValue,"+",Permanent,Trigger,ObjectOverwrite)</f>
        <v>EUR1YSW14Y_Shifted#0033</v>
      </c>
      <c r="J91" s="128">
        <v>0</v>
      </c>
      <c r="K91" s="67" t="str">
        <f>_xll.qlSwapRateHelper2(,IF(Sensitivity,I91,H91),2,B91,Calendar,+D91,E91,F91,G91,J91,C91,Discounting,PillarDate,,Permanent,Trigger,ObjectOverwrite)</f>
        <v>obj_00343#0029</v>
      </c>
      <c r="M91" s="10" t="str">
        <f t="shared" si="11"/>
        <v>SW</v>
      </c>
      <c r="N91" s="95" t="str">
        <f t="shared" si="12"/>
        <v>obj_00397#0029</v>
      </c>
      <c r="O91" s="146" t="str">
        <f>IFERROR(_xll.qlRateHelperQuoteName(N91,Trigger),"--")</f>
        <v>EUR1YSW18Y_Shifted</v>
      </c>
      <c r="P91" s="99">
        <f>IFERROR(_xll.qlRateHelperQuoteValue($N91,Trigger),"--")</f>
        <v>1.3186726840000001E-2</v>
      </c>
      <c r="Q91" s="98" t="b">
        <v>1</v>
      </c>
      <c r="R91" s="95">
        <v>40</v>
      </c>
      <c r="S91" s="95">
        <v>1</v>
      </c>
      <c r="T91" s="100">
        <f>IFERROR(_xll.qlRateHelperEarliestDate(N91,Trigger),"--")</f>
        <v>42758</v>
      </c>
      <c r="U91" s="100">
        <f>IFERROR(_xll.qlRateHelperPillarDate(N91,Trigger),"--")</f>
        <v>49332</v>
      </c>
      <c r="W91" s="162" t="str">
        <f t="shared" si="14"/>
        <v/>
      </c>
      <c r="X91" s="162" t="e">
        <v>#N/A</v>
      </c>
      <c r="Y91" s="162" t="str">
        <f>IFERROR(_xll.qlRateHelperQuoteName(X91,Trigger),"")</f>
        <v/>
      </c>
      <c r="Z91" s="184" t="str">
        <f>IFERROR(_xll.qlRateHelperRate(X91,Trigger),"")</f>
        <v/>
      </c>
      <c r="AA91" s="185" t="str">
        <f>IF(ISERROR(_xll.qlSwapRateHelperSpread($X91)),IF(ISERROR(_xll.qlFuturesRateHelperConvexityAdjustment($X91)),"",_xll.qlFuturesRateHelperConvexityAdjustment($X91)),_xll.qlSwapRateHelperSpread($X91))</f>
        <v/>
      </c>
      <c r="AB91" s="163" t="str">
        <f>IFERROR(_xll.qlRateHelperEarliestDate(X91,Trigger),"")</f>
        <v/>
      </c>
      <c r="AC91" s="163" t="str">
        <f>IFERROR(_xll.qlRateHelperPillarDate(X91,Trigger),"")</f>
        <v/>
      </c>
      <c r="AD91" s="184" t="e">
        <v>#N/A</v>
      </c>
    </row>
    <row r="92" spans="1:30" x14ac:dyDescent="0.2">
      <c r="A92" s="62" t="str">
        <f>Quote!AP89</f>
        <v>SW</v>
      </c>
      <c r="B92" s="63" t="str">
        <f>Quote!AQ89</f>
        <v>15Y</v>
      </c>
      <c r="C92" s="64" t="s">
        <v>6</v>
      </c>
      <c r="D92" s="64" t="s">
        <v>8</v>
      </c>
      <c r="E92" s="64" t="s">
        <v>7</v>
      </c>
      <c r="F92" s="64" t="s">
        <v>132</v>
      </c>
      <c r="G92" s="64" t="str">
        <f t="shared" si="10"/>
        <v>Euribor1YMX#0037</v>
      </c>
      <c r="H92" s="62" t="str">
        <f>IF(ISBLANK(Quote!AS89),"",Quote!AS89)</f>
        <v>EUR1YSW15Y=#0037</v>
      </c>
      <c r="I92" s="62" t="str">
        <f>_xll.qlCompositeQuote(Currency&amp;"1Y"&amp;A92&amp;B92&amp;"_Shifted",H92,BumpValue,"+",Permanent,Trigger,ObjectOverwrite)</f>
        <v>EUR1YSW15Y_Shifted#0033</v>
      </c>
      <c r="J92" s="128">
        <v>0</v>
      </c>
      <c r="K92" s="67" t="str">
        <f>_xll.qlSwapRateHelper2(,IF(Sensitivity,I92,H92),2,B92,Calendar,+D92,E92,F92,G92,J92,C92,Discounting,PillarDate,,Permanent,Trigger,ObjectOverwrite)</f>
        <v>obj_0037d#0029</v>
      </c>
      <c r="M92" s="10" t="str">
        <f t="shared" si="11"/>
        <v>SW</v>
      </c>
      <c r="N92" s="95" t="str">
        <f t="shared" si="12"/>
        <v>obj_0039f#0029</v>
      </c>
      <c r="O92" s="146" t="str">
        <f>IFERROR(_xll.qlRateHelperQuoteName(N92,Trigger),"--")</f>
        <v>EUR1YSW19Y_Shifted</v>
      </c>
      <c r="P92" s="99">
        <f>IFERROR(_xll.qlRateHelperQuoteValue($N92,Trigger),"--")</f>
        <v>1.3419628290000001E-2</v>
      </c>
      <c r="Q92" s="98" t="b">
        <v>1</v>
      </c>
      <c r="R92" s="95">
        <v>40</v>
      </c>
      <c r="S92" s="95">
        <v>1</v>
      </c>
      <c r="T92" s="100">
        <f>IFERROR(_xll.qlRateHelperEarliestDate(N92,Trigger),"--")</f>
        <v>42758</v>
      </c>
      <c r="U92" s="100">
        <f>IFERROR(_xll.qlRateHelperPillarDate(N92,Trigger),"--")</f>
        <v>49697</v>
      </c>
      <c r="W92" s="162" t="str">
        <f t="shared" si="14"/>
        <v/>
      </c>
      <c r="X92" s="162" t="e">
        <v>#N/A</v>
      </c>
      <c r="Y92" s="162" t="str">
        <f>IFERROR(_xll.qlRateHelperQuoteName(X92,Trigger),"")</f>
        <v/>
      </c>
      <c r="Z92" s="184" t="str">
        <f>IFERROR(_xll.qlRateHelperRate(X92,Trigger),"")</f>
        <v/>
      </c>
      <c r="AA92" s="185" t="str">
        <f>IF(ISERROR(_xll.qlSwapRateHelperSpread($X92)),IF(ISERROR(_xll.qlFuturesRateHelperConvexityAdjustment($X92)),"",_xll.qlFuturesRateHelperConvexityAdjustment($X92)),_xll.qlSwapRateHelperSpread($X92))</f>
        <v/>
      </c>
      <c r="AB92" s="163" t="str">
        <f>IFERROR(_xll.qlRateHelperEarliestDate(X92,Trigger),"")</f>
        <v/>
      </c>
      <c r="AC92" s="163" t="str">
        <f>IFERROR(_xll.qlRateHelperPillarDate(X92,Trigger),"")</f>
        <v/>
      </c>
      <c r="AD92" s="184" t="e">
        <v>#N/A</v>
      </c>
    </row>
    <row r="93" spans="1:30" x14ac:dyDescent="0.2">
      <c r="A93" s="62" t="str">
        <f>Quote!AP90</f>
        <v>SW</v>
      </c>
      <c r="B93" s="63" t="str">
        <f>Quote!AQ90</f>
        <v>16Y</v>
      </c>
      <c r="C93" s="64" t="s">
        <v>6</v>
      </c>
      <c r="D93" s="64" t="s">
        <v>8</v>
      </c>
      <c r="E93" s="64" t="s">
        <v>7</v>
      </c>
      <c r="F93" s="64" t="s">
        <v>132</v>
      </c>
      <c r="G93" s="64" t="str">
        <f t="shared" si="10"/>
        <v>Euribor1YMX#0037</v>
      </c>
      <c r="H93" s="62" t="str">
        <f>IF(ISBLANK(Quote!AS90),"",Quote!AS90)</f>
        <v>EUR1YSW16Y=#0037</v>
      </c>
      <c r="I93" s="62" t="str">
        <f>_xll.qlCompositeQuote(Currency&amp;"1Y"&amp;A93&amp;B93&amp;"_Shifted",H93,BumpValue,"+",Permanent,Trigger,ObjectOverwrite)</f>
        <v>EUR1YSW16Y_Shifted#0035</v>
      </c>
      <c r="J93" s="128">
        <v>0</v>
      </c>
      <c r="K93" s="67" t="str">
        <f>_xll.qlSwapRateHelper2(,IF(Sensitivity,I93,H93),2,B93,Calendar,+D93,E93,F93,G93,J93,C93,Discounting,PillarDate,,Permanent,Trigger,ObjectOverwrite)</f>
        <v>obj_003ca#0029</v>
      </c>
      <c r="M93" s="10" t="str">
        <f t="shared" si="11"/>
        <v>SW</v>
      </c>
      <c r="N93" s="95" t="str">
        <f t="shared" si="12"/>
        <v>obj_00387#0029</v>
      </c>
      <c r="O93" s="146" t="str">
        <f>IFERROR(_xll.qlRateHelperQuoteName(N93,Trigger),"--")</f>
        <v>EUR1YSW20Y_Shifted</v>
      </c>
      <c r="P93" s="99">
        <f>IFERROR(_xll.qlRateHelperQuoteValue($N93,Trigger),"--")</f>
        <v>1.3610000000000001E-2</v>
      </c>
      <c r="Q93" s="98" t="b">
        <v>1</v>
      </c>
      <c r="R93" s="95">
        <v>40</v>
      </c>
      <c r="S93" s="95">
        <v>1</v>
      </c>
      <c r="T93" s="100">
        <f>IFERROR(_xll.qlRateHelperEarliestDate(N93,Trigger),"--")</f>
        <v>42758</v>
      </c>
      <c r="U93" s="100">
        <f>IFERROR(_xll.qlRateHelperPillarDate(N93,Trigger),"--")</f>
        <v>50063</v>
      </c>
      <c r="W93" s="162" t="str">
        <f t="shared" si="14"/>
        <v/>
      </c>
      <c r="X93" s="162" t="e">
        <v>#N/A</v>
      </c>
      <c r="Y93" s="162" t="str">
        <f>IFERROR(_xll.qlRateHelperQuoteName(X93,Trigger),"")</f>
        <v/>
      </c>
      <c r="Z93" s="184" t="str">
        <f>IFERROR(_xll.qlRateHelperRate(X93,Trigger),"")</f>
        <v/>
      </c>
      <c r="AA93" s="185" t="str">
        <f>IF(ISERROR(_xll.qlSwapRateHelperSpread($X93)),IF(ISERROR(_xll.qlFuturesRateHelperConvexityAdjustment($X93)),"",_xll.qlFuturesRateHelperConvexityAdjustment($X93)),_xll.qlSwapRateHelperSpread($X93))</f>
        <v/>
      </c>
      <c r="AB93" s="163" t="str">
        <f>IFERROR(_xll.qlRateHelperEarliestDate(X93,Trigger),"")</f>
        <v/>
      </c>
      <c r="AC93" s="163" t="str">
        <f>IFERROR(_xll.qlRateHelperPillarDate(X93,Trigger),"")</f>
        <v/>
      </c>
      <c r="AD93" s="184" t="e">
        <v>#N/A</v>
      </c>
    </row>
    <row r="94" spans="1:30" x14ac:dyDescent="0.2">
      <c r="A94" s="62" t="str">
        <f>Quote!AP91</f>
        <v>SW</v>
      </c>
      <c r="B94" s="63" t="str">
        <f>Quote!AQ91</f>
        <v>17Y</v>
      </c>
      <c r="C94" s="64" t="s">
        <v>6</v>
      </c>
      <c r="D94" s="64" t="s">
        <v>8</v>
      </c>
      <c r="E94" s="64" t="s">
        <v>7</v>
      </c>
      <c r="F94" s="64" t="s">
        <v>132</v>
      </c>
      <c r="G94" s="64" t="str">
        <f t="shared" si="10"/>
        <v>Euribor1YMX#0037</v>
      </c>
      <c r="H94" s="62" t="str">
        <f>IF(ISBLANK(Quote!AS91),"",Quote!AS91)</f>
        <v>EUR1YSW17Y=#0037</v>
      </c>
      <c r="I94" s="62" t="str">
        <f>_xll.qlCompositeQuote(Currency&amp;"1Y"&amp;A94&amp;B94&amp;"_Shifted",H94,BumpValue,"+",Permanent,Trigger,ObjectOverwrite)</f>
        <v>EUR1YSW17Y_Shifted#0033</v>
      </c>
      <c r="J94" s="128">
        <v>0</v>
      </c>
      <c r="K94" s="67" t="str">
        <f>_xll.qlSwapRateHelper2(,IF(Sensitivity,I94,H94),2,B94,Calendar,+D94,E94,F94,G94,J94,C94,Discounting,PillarDate,,Permanent,Trigger,ObjectOverwrite)</f>
        <v>obj_003b3#0029</v>
      </c>
      <c r="M94" s="10" t="str">
        <f t="shared" si="11"/>
        <v>SW</v>
      </c>
      <c r="N94" s="95" t="str">
        <f t="shared" si="12"/>
        <v>obj_003a1#0029</v>
      </c>
      <c r="O94" s="146" t="str">
        <f>IFERROR(_xll.qlRateHelperQuoteName(N94,Trigger),"--")</f>
        <v>EUR1YSW21Y_Shifted</v>
      </c>
      <c r="P94" s="99">
        <f>IFERROR(_xll.qlRateHelperQuoteValue($N94,Trigger),"--")</f>
        <v>1.3763021799999999E-2</v>
      </c>
      <c r="Q94" s="98" t="b">
        <v>1</v>
      </c>
      <c r="R94" s="95">
        <v>40</v>
      </c>
      <c r="S94" s="95">
        <v>1</v>
      </c>
      <c r="T94" s="100">
        <f>IFERROR(_xll.qlRateHelperEarliestDate(N94,Trigger),"--")</f>
        <v>42758</v>
      </c>
      <c r="U94" s="100">
        <f>IFERROR(_xll.qlRateHelperPillarDate(N94,Trigger),"--")</f>
        <v>50430</v>
      </c>
      <c r="W94" s="162" t="str">
        <f t="shared" si="14"/>
        <v/>
      </c>
      <c r="X94" s="162" t="e">
        <v>#N/A</v>
      </c>
      <c r="Y94" s="162" t="str">
        <f>IFERROR(_xll.qlRateHelperQuoteName(X94,Trigger),"")</f>
        <v/>
      </c>
      <c r="Z94" s="184" t="str">
        <f>IFERROR(_xll.qlRateHelperRate(X94,Trigger),"")</f>
        <v/>
      </c>
      <c r="AA94" s="185" t="str">
        <f>IF(ISERROR(_xll.qlSwapRateHelperSpread($X94)),IF(ISERROR(_xll.qlFuturesRateHelperConvexityAdjustment($X94)),"",_xll.qlFuturesRateHelperConvexityAdjustment($X94)),_xll.qlSwapRateHelperSpread($X94))</f>
        <v/>
      </c>
      <c r="AB94" s="163" t="str">
        <f>IFERROR(_xll.qlRateHelperEarliestDate(X94,Trigger),"")</f>
        <v/>
      </c>
      <c r="AC94" s="163" t="str">
        <f>IFERROR(_xll.qlRateHelperPillarDate(X94,Trigger),"")</f>
        <v/>
      </c>
      <c r="AD94" s="184" t="e">
        <v>#N/A</v>
      </c>
    </row>
    <row r="95" spans="1:30" x14ac:dyDescent="0.2">
      <c r="A95" s="62" t="str">
        <f>Quote!AP92</f>
        <v>SW</v>
      </c>
      <c r="B95" s="63" t="str">
        <f>Quote!AQ92</f>
        <v>18Y</v>
      </c>
      <c r="C95" s="64" t="s">
        <v>6</v>
      </c>
      <c r="D95" s="64" t="s">
        <v>8</v>
      </c>
      <c r="E95" s="64" t="s">
        <v>7</v>
      </c>
      <c r="F95" s="64" t="s">
        <v>132</v>
      </c>
      <c r="G95" s="64" t="str">
        <f t="shared" si="10"/>
        <v>Euribor1YMX#0037</v>
      </c>
      <c r="H95" s="62" t="str">
        <f>IF(ISBLANK(Quote!AS92),"",Quote!AS92)</f>
        <v>EUR1YSW18Y=#0037</v>
      </c>
      <c r="I95" s="62" t="str">
        <f>_xll.qlCompositeQuote(Currency&amp;"1Y"&amp;A95&amp;B95&amp;"_Shifted",H95,BumpValue,"+",Permanent,Trigger,ObjectOverwrite)</f>
        <v>EUR1YSW18Y_Shifted#0035</v>
      </c>
      <c r="J95" s="128">
        <v>0</v>
      </c>
      <c r="K95" s="67" t="str">
        <f>_xll.qlSwapRateHelper2(,IF(Sensitivity,I95,H95),2,B95,Calendar,+D95,E95,F95,G95,J95,C95,Discounting,PillarDate,,Permanent,Trigger,ObjectOverwrite)</f>
        <v>obj_00397#0029</v>
      </c>
      <c r="M95" s="10" t="str">
        <f t="shared" si="11"/>
        <v>SW</v>
      </c>
      <c r="N95" s="95" t="str">
        <f t="shared" si="12"/>
        <v>obj_00372#0029</v>
      </c>
      <c r="O95" s="146" t="str">
        <f>IFERROR(_xll.qlRateHelperQuoteName(N95,Trigger),"--")</f>
        <v>EUR1YSW22Y_Shifted</v>
      </c>
      <c r="P95" s="99">
        <f>IFERROR(_xll.qlRateHelperQuoteValue($N95,Trigger),"--")</f>
        <v>1.3885195750000001E-2</v>
      </c>
      <c r="Q95" s="98" t="b">
        <v>1</v>
      </c>
      <c r="R95" s="95">
        <v>40</v>
      </c>
      <c r="S95" s="95">
        <v>1</v>
      </c>
      <c r="T95" s="100">
        <f>IFERROR(_xll.qlRateHelperEarliestDate(N95,Trigger),"--")</f>
        <v>42758</v>
      </c>
      <c r="U95" s="100">
        <f>IFERROR(_xll.qlRateHelperPillarDate(N95,Trigger),"--")</f>
        <v>50794</v>
      </c>
      <c r="W95" s="162" t="str">
        <f t="shared" si="14"/>
        <v/>
      </c>
      <c r="X95" s="162" t="e">
        <v>#N/A</v>
      </c>
      <c r="Y95" s="162" t="str">
        <f>IFERROR(_xll.qlRateHelperQuoteName(X95,Trigger),"")</f>
        <v/>
      </c>
      <c r="Z95" s="184" t="str">
        <f>IFERROR(_xll.qlRateHelperRate(X95,Trigger),"")</f>
        <v/>
      </c>
      <c r="AA95" s="185" t="str">
        <f>IF(ISERROR(_xll.qlSwapRateHelperSpread($X95)),IF(ISERROR(_xll.qlFuturesRateHelperConvexityAdjustment($X95)),"",_xll.qlFuturesRateHelperConvexityAdjustment($X95)),_xll.qlSwapRateHelperSpread($X95))</f>
        <v/>
      </c>
      <c r="AB95" s="163" t="str">
        <f>IFERROR(_xll.qlRateHelperEarliestDate(X95,Trigger),"")</f>
        <v/>
      </c>
      <c r="AC95" s="163" t="str">
        <f>IFERROR(_xll.qlRateHelperPillarDate(X95,Trigger),"")</f>
        <v/>
      </c>
      <c r="AD95" s="184" t="e">
        <v>#N/A</v>
      </c>
    </row>
    <row r="96" spans="1:30" x14ac:dyDescent="0.2">
      <c r="A96" s="62" t="str">
        <f>Quote!AP93</f>
        <v>SW</v>
      </c>
      <c r="B96" s="63" t="str">
        <f>Quote!AQ93</f>
        <v>19Y</v>
      </c>
      <c r="C96" s="64" t="s">
        <v>6</v>
      </c>
      <c r="D96" s="64" t="s">
        <v>8</v>
      </c>
      <c r="E96" s="64" t="s">
        <v>7</v>
      </c>
      <c r="F96" s="64" t="s">
        <v>132</v>
      </c>
      <c r="G96" s="64" t="str">
        <f t="shared" si="10"/>
        <v>Euribor1YMX#0037</v>
      </c>
      <c r="H96" s="62" t="str">
        <f>IF(ISBLANK(Quote!AS93),"",Quote!AS93)</f>
        <v>EUR1YSW19Y=#0037</v>
      </c>
      <c r="I96" s="62" t="str">
        <f>_xll.qlCompositeQuote(Currency&amp;"1Y"&amp;A96&amp;B96&amp;"_Shifted",H96,BumpValue,"+",Permanent,Trigger,ObjectOverwrite)</f>
        <v>EUR1YSW19Y_Shifted#0036</v>
      </c>
      <c r="J96" s="128">
        <v>0</v>
      </c>
      <c r="K96" s="67" t="str">
        <f>_xll.qlSwapRateHelper2(,IF(Sensitivity,I96,H96),2,B96,Calendar,+D96,E96,F96,G96,J96,C96,Discounting,PillarDate,,Permanent,Trigger,ObjectOverwrite)</f>
        <v>obj_0039f#0029</v>
      </c>
      <c r="M96" s="10" t="str">
        <f t="shared" si="11"/>
        <v>SW</v>
      </c>
      <c r="N96" s="95" t="str">
        <f t="shared" si="12"/>
        <v>obj_00344#0029</v>
      </c>
      <c r="O96" s="146" t="str">
        <f>IFERROR(_xll.qlRateHelperQuoteName(N96,Trigger),"--")</f>
        <v>EUR1YSW23Y_Shifted</v>
      </c>
      <c r="P96" s="99">
        <f>IFERROR(_xll.qlRateHelperQuoteValue($N96,Trigger),"--")</f>
        <v>1.398328991E-2</v>
      </c>
      <c r="Q96" s="98" t="b">
        <v>1</v>
      </c>
      <c r="R96" s="95">
        <v>40</v>
      </c>
      <c r="S96" s="95">
        <v>1</v>
      </c>
      <c r="T96" s="100">
        <f>IFERROR(_xll.qlRateHelperEarliestDate(N96,Trigger),"--")</f>
        <v>42758</v>
      </c>
      <c r="U96" s="100">
        <f>IFERROR(_xll.qlRateHelperPillarDate(N96,Trigger),"--")</f>
        <v>51158</v>
      </c>
      <c r="W96" s="162" t="str">
        <f t="shared" si="14"/>
        <v/>
      </c>
      <c r="X96" s="162" t="e">
        <v>#N/A</v>
      </c>
      <c r="Y96" s="162" t="str">
        <f>IFERROR(_xll.qlRateHelperQuoteName(X96,Trigger),"")</f>
        <v/>
      </c>
      <c r="Z96" s="184" t="str">
        <f>IFERROR(_xll.qlRateHelperRate(X96,Trigger),"")</f>
        <v/>
      </c>
      <c r="AA96" s="185" t="str">
        <f>IF(ISERROR(_xll.qlSwapRateHelperSpread($X96)),IF(ISERROR(_xll.qlFuturesRateHelperConvexityAdjustment($X96)),"",_xll.qlFuturesRateHelperConvexityAdjustment($X96)),_xll.qlSwapRateHelperSpread($X96))</f>
        <v/>
      </c>
      <c r="AB96" s="163" t="str">
        <f>IFERROR(_xll.qlRateHelperEarliestDate(X96,Trigger),"")</f>
        <v/>
      </c>
      <c r="AC96" s="163" t="str">
        <f>IFERROR(_xll.qlRateHelperPillarDate(X96,Trigger),"")</f>
        <v/>
      </c>
      <c r="AD96" s="184" t="e">
        <v>#N/A</v>
      </c>
    </row>
    <row r="97" spans="1:30" x14ac:dyDescent="0.2">
      <c r="A97" s="62" t="str">
        <f>Quote!AP94</f>
        <v>SW</v>
      </c>
      <c r="B97" s="63" t="str">
        <f>Quote!AQ94</f>
        <v>20Y</v>
      </c>
      <c r="C97" s="64" t="s">
        <v>6</v>
      </c>
      <c r="D97" s="64" t="s">
        <v>8</v>
      </c>
      <c r="E97" s="64" t="s">
        <v>7</v>
      </c>
      <c r="F97" s="64" t="s">
        <v>132</v>
      </c>
      <c r="G97" s="64" t="str">
        <f t="shared" si="10"/>
        <v>Euribor1YMX#0037</v>
      </c>
      <c r="H97" s="62" t="str">
        <f>IF(ISBLANK(Quote!AS94),"",Quote!AS94)</f>
        <v>EUR1YSW20Y=#0037</v>
      </c>
      <c r="I97" s="62" t="str">
        <f>_xll.qlCompositeQuote(Currency&amp;"1Y"&amp;A97&amp;B97&amp;"_Shifted",H97,BumpValue,"+",Permanent,Trigger,ObjectOverwrite)</f>
        <v>EUR1YSW20Y_Shifted#0033</v>
      </c>
      <c r="J97" s="128">
        <v>0</v>
      </c>
      <c r="K97" s="67" t="str">
        <f>_xll.qlSwapRateHelper2(,IF(Sensitivity,I97,H97),2,B97,Calendar,+D97,E97,F97,G97,J97,C97,Discounting,PillarDate,,Permanent,Trigger,ObjectOverwrite)</f>
        <v>obj_00387#0029</v>
      </c>
      <c r="M97" s="10" t="str">
        <f t="shared" ref="M97:M115" si="15">A101</f>
        <v>SW</v>
      </c>
      <c r="N97" s="95" t="str">
        <f t="shared" ref="N97:N115" si="16">IF(ISBLANK(K101),"--",K101)</f>
        <v>obj_0039e#0029</v>
      </c>
      <c r="O97" s="146" t="str">
        <f>IFERROR(_xll.qlRateHelperQuoteName(N97,Trigger),"--")</f>
        <v>EUR1YSW24Y_Shifted</v>
      </c>
      <c r="P97" s="99">
        <f>IFERROR(_xll.qlRateHelperQuoteValue($N97,Trigger),"--")</f>
        <v>1.4064297770000001E-2</v>
      </c>
      <c r="Q97" s="98" t="b">
        <v>1</v>
      </c>
      <c r="R97" s="95">
        <v>40</v>
      </c>
      <c r="S97" s="95">
        <v>1</v>
      </c>
      <c r="T97" s="100">
        <f>IFERROR(_xll.qlRateHelperEarliestDate(N97,Trigger),"--")</f>
        <v>42758</v>
      </c>
      <c r="U97" s="100">
        <f>IFERROR(_xll.qlRateHelperPillarDate(N97,Trigger),"--")</f>
        <v>51524</v>
      </c>
      <c r="W97" s="162" t="str">
        <f t="shared" si="14"/>
        <v/>
      </c>
      <c r="X97" s="162" t="e">
        <v>#N/A</v>
      </c>
      <c r="Y97" s="162" t="str">
        <f>IFERROR(_xll.qlRateHelperQuoteName(X97,Trigger),"")</f>
        <v/>
      </c>
      <c r="Z97" s="184" t="str">
        <f>IFERROR(_xll.qlRateHelperRate(X97,Trigger),"")</f>
        <v/>
      </c>
      <c r="AA97" s="185" t="str">
        <f>IF(ISERROR(_xll.qlSwapRateHelperSpread($X97)),IF(ISERROR(_xll.qlFuturesRateHelperConvexityAdjustment($X97)),"",_xll.qlFuturesRateHelperConvexityAdjustment($X97)),_xll.qlSwapRateHelperSpread($X97))</f>
        <v/>
      </c>
      <c r="AB97" s="163" t="str">
        <f>IFERROR(_xll.qlRateHelperEarliestDate(X97,Trigger),"")</f>
        <v/>
      </c>
      <c r="AC97" s="163" t="str">
        <f>IFERROR(_xll.qlRateHelperPillarDate(X97,Trigger),"")</f>
        <v/>
      </c>
      <c r="AD97" s="184" t="e">
        <v>#N/A</v>
      </c>
    </row>
    <row r="98" spans="1:30" x14ac:dyDescent="0.2">
      <c r="A98" s="62" t="str">
        <f>Quote!AP95</f>
        <v>SW</v>
      </c>
      <c r="B98" s="63" t="str">
        <f>Quote!AQ95</f>
        <v>21Y</v>
      </c>
      <c r="C98" s="64" t="s">
        <v>6</v>
      </c>
      <c r="D98" s="64" t="s">
        <v>8</v>
      </c>
      <c r="E98" s="64" t="s">
        <v>7</v>
      </c>
      <c r="F98" s="64" t="s">
        <v>132</v>
      </c>
      <c r="G98" s="64" t="str">
        <f t="shared" si="10"/>
        <v>Euribor1YMX#0037</v>
      </c>
      <c r="H98" s="62" t="str">
        <f>IF(ISBLANK(Quote!AS95),"",Quote!AS95)</f>
        <v>EUR1YSW21Y=#0037</v>
      </c>
      <c r="I98" s="62" t="str">
        <f>_xll.qlCompositeQuote(Currency&amp;"1Y"&amp;A98&amp;B98&amp;"_Shifted",H98,BumpValue,"+",Permanent,Trigger,ObjectOverwrite)</f>
        <v>EUR1YSW21Y_Shifted#0035</v>
      </c>
      <c r="J98" s="128">
        <v>0</v>
      </c>
      <c r="K98" s="67" t="str">
        <f>_xll.qlSwapRateHelper2(,IF(Sensitivity,I98,H98),2,B98,Calendar,+D98,E98,F98,G98,J98,C98,Discounting,PillarDate,,Permanent,Trigger,ObjectOverwrite)</f>
        <v>obj_003a1#0029</v>
      </c>
      <c r="M98" s="10" t="str">
        <f t="shared" si="15"/>
        <v>SW</v>
      </c>
      <c r="N98" s="95" t="str">
        <f t="shared" si="16"/>
        <v>obj_0034c#0029</v>
      </c>
      <c r="O98" s="146" t="str">
        <f>IFERROR(_xll.qlRateHelperQuoteName(N98,Trigger),"--")</f>
        <v>EUR1YSW25Y_Shifted</v>
      </c>
      <c r="P98" s="99">
        <f>IFERROR(_xll.qlRateHelperQuoteValue($N98,Trigger),"--")</f>
        <v>1.413E-2</v>
      </c>
      <c r="Q98" s="98" t="b">
        <v>1</v>
      </c>
      <c r="R98" s="95">
        <v>40</v>
      </c>
      <c r="S98" s="95">
        <v>1</v>
      </c>
      <c r="T98" s="100">
        <f>IFERROR(_xll.qlRateHelperEarliestDate(N98,Trigger),"--")</f>
        <v>42758</v>
      </c>
      <c r="U98" s="100">
        <f>IFERROR(_xll.qlRateHelperPillarDate(N98,Trigger),"--")</f>
        <v>51889</v>
      </c>
      <c r="W98" s="162" t="str">
        <f t="shared" si="14"/>
        <v/>
      </c>
      <c r="X98" s="162" t="e">
        <v>#N/A</v>
      </c>
      <c r="Y98" s="162" t="str">
        <f>IFERROR(_xll.qlRateHelperQuoteName(X98,Trigger),"")</f>
        <v/>
      </c>
      <c r="Z98" s="184" t="str">
        <f>IFERROR(_xll.qlRateHelperRate(X98,Trigger),"")</f>
        <v/>
      </c>
      <c r="AA98" s="185" t="str">
        <f>IF(ISERROR(_xll.qlSwapRateHelperSpread($X98)),IF(ISERROR(_xll.qlFuturesRateHelperConvexityAdjustment($X98)),"",_xll.qlFuturesRateHelperConvexityAdjustment($X98)),_xll.qlSwapRateHelperSpread($X98))</f>
        <v/>
      </c>
      <c r="AB98" s="163" t="str">
        <f>IFERROR(_xll.qlRateHelperEarliestDate(X98,Trigger),"")</f>
        <v/>
      </c>
      <c r="AC98" s="163" t="str">
        <f>IFERROR(_xll.qlRateHelperPillarDate(X98,Trigger),"")</f>
        <v/>
      </c>
      <c r="AD98" s="184" t="e">
        <v>#N/A</v>
      </c>
    </row>
    <row r="99" spans="1:30" x14ac:dyDescent="0.2">
      <c r="A99" s="62" t="str">
        <f>Quote!AP96</f>
        <v>SW</v>
      </c>
      <c r="B99" s="63" t="str">
        <f>Quote!AQ96</f>
        <v>22Y</v>
      </c>
      <c r="C99" s="64" t="s">
        <v>6</v>
      </c>
      <c r="D99" s="64" t="s">
        <v>8</v>
      </c>
      <c r="E99" s="64" t="s">
        <v>7</v>
      </c>
      <c r="F99" s="64" t="s">
        <v>132</v>
      </c>
      <c r="G99" s="64" t="str">
        <f t="shared" si="10"/>
        <v>Euribor1YMX#0037</v>
      </c>
      <c r="H99" s="62" t="str">
        <f>IF(ISBLANK(Quote!AS96),"",Quote!AS96)</f>
        <v>EUR1YSW22Y=#0037</v>
      </c>
      <c r="I99" s="62" t="str">
        <f>_xll.qlCompositeQuote(Currency&amp;"1Y"&amp;A99&amp;B99&amp;"_Shifted",H99,BumpValue,"+",Permanent,Trigger,ObjectOverwrite)</f>
        <v>EUR1YSW22Y_Shifted#0034</v>
      </c>
      <c r="J99" s="128">
        <v>0</v>
      </c>
      <c r="K99" s="67" t="str">
        <f>_xll.qlSwapRateHelper2(,IF(Sensitivity,I99,H99),2,B99,Calendar,+D99,E99,F99,G99,J99,C99,Discounting,PillarDate,,Permanent,Trigger,ObjectOverwrite)</f>
        <v>obj_00372#0029</v>
      </c>
      <c r="M99" s="10" t="str">
        <f t="shared" si="15"/>
        <v>SW</v>
      </c>
      <c r="N99" s="95" t="str">
        <f t="shared" si="16"/>
        <v>obj_00341#0029</v>
      </c>
      <c r="O99" s="146" t="str">
        <f>IFERROR(_xll.qlRateHelperQuoteName(N99,Trigger),"--")</f>
        <v>EUR1YSW26Y_Shifted</v>
      </c>
      <c r="P99" s="99">
        <f>IFERROR(_xll.qlRateHelperQuoteValue($N99,Trigger),"--")</f>
        <v>1.4186459300000001E-2</v>
      </c>
      <c r="Q99" s="98" t="b">
        <v>1</v>
      </c>
      <c r="R99" s="95">
        <v>40</v>
      </c>
      <c r="S99" s="95">
        <v>1</v>
      </c>
      <c r="T99" s="100">
        <f>IFERROR(_xll.qlRateHelperEarliestDate(N99,Trigger),"--")</f>
        <v>42758</v>
      </c>
      <c r="U99" s="100">
        <f>IFERROR(_xll.qlRateHelperPillarDate(N99,Trigger),"--")</f>
        <v>52254</v>
      </c>
      <c r="W99" s="162" t="str">
        <f t="shared" si="14"/>
        <v/>
      </c>
      <c r="X99" s="162" t="e">
        <v>#N/A</v>
      </c>
      <c r="Y99" s="162" t="str">
        <f>IFERROR(_xll.qlRateHelperQuoteName(X99,Trigger),"")</f>
        <v/>
      </c>
      <c r="Z99" s="184" t="str">
        <f>IFERROR(_xll.qlRateHelperRate(X99,Trigger),"")</f>
        <v/>
      </c>
      <c r="AA99" s="185" t="str">
        <f>IF(ISERROR(_xll.qlSwapRateHelperSpread($X99)),IF(ISERROR(_xll.qlFuturesRateHelperConvexityAdjustment($X99)),"",_xll.qlFuturesRateHelperConvexityAdjustment($X99)),_xll.qlSwapRateHelperSpread($X99))</f>
        <v/>
      </c>
      <c r="AB99" s="163" t="str">
        <f>IFERROR(_xll.qlRateHelperEarliestDate(X99,Trigger),"")</f>
        <v/>
      </c>
      <c r="AC99" s="163" t="str">
        <f>IFERROR(_xll.qlRateHelperPillarDate(X99,Trigger),"")</f>
        <v/>
      </c>
      <c r="AD99" s="184" t="e">
        <v>#N/A</v>
      </c>
    </row>
    <row r="100" spans="1:30" x14ac:dyDescent="0.2">
      <c r="A100" s="62" t="str">
        <f>Quote!AP97</f>
        <v>SW</v>
      </c>
      <c r="B100" s="63" t="str">
        <f>Quote!AQ97</f>
        <v>23Y</v>
      </c>
      <c r="C100" s="64" t="s">
        <v>6</v>
      </c>
      <c r="D100" s="64" t="s">
        <v>8</v>
      </c>
      <c r="E100" s="64" t="s">
        <v>7</v>
      </c>
      <c r="F100" s="64" t="s">
        <v>132</v>
      </c>
      <c r="G100" s="64" t="str">
        <f t="shared" si="10"/>
        <v>Euribor1YMX#0037</v>
      </c>
      <c r="H100" s="62" t="str">
        <f>IF(ISBLANK(Quote!AS97),"",Quote!AS97)</f>
        <v>EUR1YSW23Y=#0037</v>
      </c>
      <c r="I100" s="62" t="str">
        <f>_xll.qlCompositeQuote(Currency&amp;"1Y"&amp;A100&amp;B100&amp;"_Shifted",H100,BumpValue,"+",Permanent,Trigger,ObjectOverwrite)</f>
        <v>EUR1YSW23Y_Shifted#0035</v>
      </c>
      <c r="J100" s="128">
        <v>0</v>
      </c>
      <c r="K100" s="67" t="str">
        <f>_xll.qlSwapRateHelper2(,IF(Sensitivity,I100,H100),2,B100,Calendar,+D100,E100,F100,G100,J100,C100,Discounting,PillarDate,,Permanent,Trigger,ObjectOverwrite)</f>
        <v>obj_00344#0029</v>
      </c>
      <c r="M100" s="10" t="str">
        <f t="shared" si="15"/>
        <v>SW</v>
      </c>
      <c r="N100" s="95" t="str">
        <f t="shared" si="16"/>
        <v>obj_00358#0029</v>
      </c>
      <c r="O100" s="146" t="str">
        <f>IFERROR(_xll.qlRateHelperQuoteName(N100,Trigger),"--")</f>
        <v>EUR1YSW27Y_Shifted</v>
      </c>
      <c r="P100" s="99">
        <f>IFERROR(_xll.qlRateHelperQuoteValue($N100,Trigger),"--")</f>
        <v>1.42357041E-2</v>
      </c>
      <c r="Q100" s="98" t="b">
        <v>1</v>
      </c>
      <c r="R100" s="95">
        <v>40</v>
      </c>
      <c r="S100" s="95">
        <v>1</v>
      </c>
      <c r="T100" s="100">
        <f>IFERROR(_xll.qlRateHelperEarliestDate(N100,Trigger),"--")</f>
        <v>42758</v>
      </c>
      <c r="U100" s="100">
        <f>IFERROR(_xll.qlRateHelperPillarDate(N100,Trigger),"--")</f>
        <v>52621</v>
      </c>
      <c r="W100" s="162" t="str">
        <f t="shared" si="14"/>
        <v/>
      </c>
      <c r="X100" s="162" t="e">
        <v>#N/A</v>
      </c>
      <c r="Y100" s="162" t="str">
        <f>IFERROR(_xll.qlRateHelperQuoteName(X100,Trigger),"")</f>
        <v/>
      </c>
      <c r="Z100" s="184" t="str">
        <f>IFERROR(_xll.qlRateHelperRate(X100,Trigger),"")</f>
        <v/>
      </c>
      <c r="AA100" s="185" t="str">
        <f>IF(ISERROR(_xll.qlSwapRateHelperSpread($X100)),IF(ISERROR(_xll.qlFuturesRateHelperConvexityAdjustment($X100)),"",_xll.qlFuturesRateHelperConvexityAdjustment($X100)),_xll.qlSwapRateHelperSpread($X100))</f>
        <v/>
      </c>
      <c r="AB100" s="163" t="str">
        <f>IFERROR(_xll.qlRateHelperEarliestDate(X100,Trigger),"")</f>
        <v/>
      </c>
      <c r="AC100" s="163" t="str">
        <f>IFERROR(_xll.qlRateHelperPillarDate(X100,Trigger),"")</f>
        <v/>
      </c>
      <c r="AD100" s="184" t="e">
        <v>#N/A</v>
      </c>
    </row>
    <row r="101" spans="1:30" x14ac:dyDescent="0.2">
      <c r="A101" s="62" t="str">
        <f>Quote!AP98</f>
        <v>SW</v>
      </c>
      <c r="B101" s="63" t="str">
        <f>Quote!AQ98</f>
        <v>24Y</v>
      </c>
      <c r="C101" s="64" t="s">
        <v>6</v>
      </c>
      <c r="D101" s="64" t="s">
        <v>8</v>
      </c>
      <c r="E101" s="64" t="s">
        <v>7</v>
      </c>
      <c r="F101" s="64" t="s">
        <v>132</v>
      </c>
      <c r="G101" s="64" t="str">
        <f t="shared" si="10"/>
        <v>Euribor1YMX#0037</v>
      </c>
      <c r="H101" s="62" t="str">
        <f>IF(ISBLANK(Quote!AS98),"",Quote!AS98)</f>
        <v>EUR1YSW24Y=#0037</v>
      </c>
      <c r="I101" s="62" t="str">
        <f>_xll.qlCompositeQuote(Currency&amp;"1Y"&amp;A101&amp;B101&amp;"_Shifted",H101,BumpValue,"+",Permanent,Trigger,ObjectOverwrite)</f>
        <v>EUR1YSW24Y_Shifted#0033</v>
      </c>
      <c r="J101" s="128">
        <v>0</v>
      </c>
      <c r="K101" s="67" t="str">
        <f>_xll.qlSwapRateHelper2(,IF(Sensitivity,I101,H101),2,B101,Calendar,+D101,E101,F101,G101,J101,C101,Discounting,PillarDate,,Permanent,Trigger,ObjectOverwrite)</f>
        <v>obj_0039e#0029</v>
      </c>
      <c r="M101" s="10" t="str">
        <f t="shared" si="15"/>
        <v>SW</v>
      </c>
      <c r="N101" s="95" t="str">
        <f t="shared" si="16"/>
        <v>obj_003cc#0029</v>
      </c>
      <c r="O101" s="146" t="str">
        <f>IFERROR(_xll.qlRateHelperQuoteName(N101,Trigger),"--")</f>
        <v>EUR1YSW28Y_Shifted</v>
      </c>
      <c r="P101" s="99">
        <f>IFERROR(_xll.qlRateHelperQuoteValue($N101,Trigger),"--")</f>
        <v>1.4279376980000001E-2</v>
      </c>
      <c r="Q101" s="98" t="b">
        <v>1</v>
      </c>
      <c r="R101" s="95">
        <v>40</v>
      </c>
      <c r="S101" s="95">
        <v>1</v>
      </c>
      <c r="T101" s="100">
        <f>IFERROR(_xll.qlRateHelperEarliestDate(N101,Trigger),"--")</f>
        <v>42758</v>
      </c>
      <c r="U101" s="100">
        <f>IFERROR(_xll.qlRateHelperPillarDate(N101,Trigger),"--")</f>
        <v>52985</v>
      </c>
      <c r="W101" s="162" t="str">
        <f t="shared" si="14"/>
        <v/>
      </c>
      <c r="X101" s="162" t="e">
        <v>#N/A</v>
      </c>
      <c r="Y101" s="162" t="str">
        <f>IFERROR(_xll.qlRateHelperQuoteName(X101,Trigger),"")</f>
        <v/>
      </c>
      <c r="Z101" s="184" t="str">
        <f>IFERROR(_xll.qlRateHelperRate(X101,Trigger),"")</f>
        <v/>
      </c>
      <c r="AA101" s="185" t="str">
        <f>IF(ISERROR(_xll.qlSwapRateHelperSpread($X101)),IF(ISERROR(_xll.qlFuturesRateHelperConvexityAdjustment($X101)),"",_xll.qlFuturesRateHelperConvexityAdjustment($X101)),_xll.qlSwapRateHelperSpread($X101))</f>
        <v/>
      </c>
      <c r="AB101" s="163" t="str">
        <f>IFERROR(_xll.qlRateHelperEarliestDate(X101,Trigger),"")</f>
        <v/>
      </c>
      <c r="AC101" s="163" t="str">
        <f>IFERROR(_xll.qlRateHelperPillarDate(X101,Trigger),"")</f>
        <v/>
      </c>
      <c r="AD101" s="184" t="e">
        <v>#N/A</v>
      </c>
    </row>
    <row r="102" spans="1:30" x14ac:dyDescent="0.2">
      <c r="A102" s="62" t="str">
        <f>Quote!AP99</f>
        <v>SW</v>
      </c>
      <c r="B102" s="63" t="str">
        <f>Quote!AQ99</f>
        <v>25Y</v>
      </c>
      <c r="C102" s="64" t="s">
        <v>6</v>
      </c>
      <c r="D102" s="64" t="s">
        <v>8</v>
      </c>
      <c r="E102" s="64" t="s">
        <v>7</v>
      </c>
      <c r="F102" s="64" t="s">
        <v>132</v>
      </c>
      <c r="G102" s="64" t="str">
        <f t="shared" si="10"/>
        <v>Euribor1YMX#0037</v>
      </c>
      <c r="H102" s="62" t="str">
        <f>IF(ISBLANK(Quote!AS99),"",Quote!AS99)</f>
        <v>EUR1YSW25Y=#0037</v>
      </c>
      <c r="I102" s="62" t="str">
        <f>_xll.qlCompositeQuote(Currency&amp;"1Y"&amp;A102&amp;B102&amp;"_Shifted",H102,BumpValue,"+",Permanent,Trigger,ObjectOverwrite)</f>
        <v>EUR1YSW25Y_Shifted#0035</v>
      </c>
      <c r="J102" s="128">
        <v>0</v>
      </c>
      <c r="K102" s="67" t="str">
        <f>_xll.qlSwapRateHelper2(,IF(Sensitivity,I102,H102),2,B102,Calendar,+D102,E102,F102,G102,J102,C102,Discounting,PillarDate,,Permanent,Trigger,ObjectOverwrite)</f>
        <v>obj_0034c#0029</v>
      </c>
      <c r="M102" s="10" t="str">
        <f t="shared" si="15"/>
        <v>SW</v>
      </c>
      <c r="N102" s="95" t="str">
        <f t="shared" si="16"/>
        <v>obj_00342#0029</v>
      </c>
      <c r="O102" s="146" t="str">
        <f>IFERROR(_xll.qlRateHelperQuoteName(N102,Trigger),"--")</f>
        <v>EUR1YSW29Y_Shifted</v>
      </c>
      <c r="P102" s="99">
        <f>IFERROR(_xll.qlRateHelperQuoteValue($N102,Trigger),"--")</f>
        <v>1.43167717E-2</v>
      </c>
      <c r="Q102" s="98" t="b">
        <v>1</v>
      </c>
      <c r="R102" s="95">
        <v>40</v>
      </c>
      <c r="S102" s="95">
        <v>1</v>
      </c>
      <c r="T102" s="100">
        <f>IFERROR(_xll.qlRateHelperEarliestDate(N102,Trigger),"--")</f>
        <v>42758</v>
      </c>
      <c r="U102" s="100">
        <f>IFERROR(_xll.qlRateHelperPillarDate(N102,Trigger),"--")</f>
        <v>53350</v>
      </c>
      <c r="W102" s="162" t="str">
        <f t="shared" si="14"/>
        <v/>
      </c>
      <c r="X102" s="162" t="e">
        <v>#N/A</v>
      </c>
      <c r="Y102" s="162" t="str">
        <f>IFERROR(_xll.qlRateHelperQuoteName(X102,Trigger),"")</f>
        <v/>
      </c>
      <c r="Z102" s="184" t="str">
        <f>IFERROR(_xll.qlRateHelperRate(X102,Trigger),"")</f>
        <v/>
      </c>
      <c r="AA102" s="185" t="str">
        <f>IF(ISERROR(_xll.qlSwapRateHelperSpread($X102)),IF(ISERROR(_xll.qlFuturesRateHelperConvexityAdjustment($X102)),"",_xll.qlFuturesRateHelperConvexityAdjustment($X102)),_xll.qlSwapRateHelperSpread($X102))</f>
        <v/>
      </c>
      <c r="AB102" s="163" t="str">
        <f>IFERROR(_xll.qlRateHelperEarliestDate(X102,Trigger),"")</f>
        <v/>
      </c>
      <c r="AC102" s="163" t="str">
        <f>IFERROR(_xll.qlRateHelperPillarDate(X102,Trigger),"")</f>
        <v/>
      </c>
      <c r="AD102" s="184" t="e">
        <v>#N/A</v>
      </c>
    </row>
    <row r="103" spans="1:30" x14ac:dyDescent="0.2">
      <c r="A103" s="62" t="str">
        <f>Quote!AP100</f>
        <v>SW</v>
      </c>
      <c r="B103" s="63" t="str">
        <f>Quote!AQ100</f>
        <v>26Y</v>
      </c>
      <c r="C103" s="64" t="s">
        <v>6</v>
      </c>
      <c r="D103" s="64" t="s">
        <v>8</v>
      </c>
      <c r="E103" s="64" t="s">
        <v>7</v>
      </c>
      <c r="F103" s="64" t="s">
        <v>132</v>
      </c>
      <c r="G103" s="64" t="str">
        <f t="shared" si="10"/>
        <v>Euribor1YMX#0037</v>
      </c>
      <c r="H103" s="62" t="str">
        <f>IF(ISBLANK(Quote!AS100),"",Quote!AS100)</f>
        <v>EUR1YSW26Y=#0037</v>
      </c>
      <c r="I103" s="62" t="str">
        <f>_xll.qlCompositeQuote(Currency&amp;"1Y"&amp;A103&amp;B103&amp;"_Shifted",H103,BumpValue,"+",Permanent,Trigger,ObjectOverwrite)</f>
        <v>EUR1YSW26Y_Shifted#0033</v>
      </c>
      <c r="J103" s="128">
        <v>0</v>
      </c>
      <c r="K103" s="67" t="str">
        <f>_xll.qlSwapRateHelper2(,IF(Sensitivity,I103,H103),2,B103,Calendar,+D103,E103,F103,G103,J103,C103,Discounting,PillarDate,,Permanent,Trigger,ObjectOverwrite)</f>
        <v>obj_00341#0029</v>
      </c>
      <c r="M103" s="10" t="str">
        <f t="shared" si="15"/>
        <v>SW</v>
      </c>
      <c r="N103" s="95" t="str">
        <f t="shared" si="16"/>
        <v>obj_003c3#0029</v>
      </c>
      <c r="O103" s="146" t="str">
        <f>IFERROR(_xll.qlRateHelperQuoteName(N103,Trigger),"--")</f>
        <v>EUR1YSW30Y_Shifted</v>
      </c>
      <c r="P103" s="99">
        <f>IFERROR(_xll.qlRateHelperQuoteValue($N103,Trigger),"--")</f>
        <v>1.435E-2</v>
      </c>
      <c r="Q103" s="98" t="b">
        <v>1</v>
      </c>
      <c r="R103" s="95">
        <v>40</v>
      </c>
      <c r="S103" s="95">
        <v>1</v>
      </c>
      <c r="T103" s="100">
        <f>IFERROR(_xll.qlRateHelperEarliestDate(N103,Trigger),"--")</f>
        <v>42758</v>
      </c>
      <c r="U103" s="100">
        <f>IFERROR(_xll.qlRateHelperPillarDate(N103,Trigger),"--")</f>
        <v>53715</v>
      </c>
      <c r="W103" s="162" t="str">
        <f t="shared" si="14"/>
        <v/>
      </c>
      <c r="X103" s="162" t="e">
        <v>#N/A</v>
      </c>
      <c r="Y103" s="162" t="str">
        <f>IFERROR(_xll.qlRateHelperQuoteName(X103,Trigger),"")</f>
        <v/>
      </c>
      <c r="Z103" s="184" t="str">
        <f>IFERROR(_xll.qlRateHelperRate(X103,Trigger),"")</f>
        <v/>
      </c>
      <c r="AA103" s="185" t="str">
        <f>IF(ISERROR(_xll.qlSwapRateHelperSpread($X103)),IF(ISERROR(_xll.qlFuturesRateHelperConvexityAdjustment($X103)),"",_xll.qlFuturesRateHelperConvexityAdjustment($X103)),_xll.qlSwapRateHelperSpread($X103))</f>
        <v/>
      </c>
      <c r="AB103" s="163" t="str">
        <f>IFERROR(_xll.qlRateHelperEarliestDate(X103,Trigger),"")</f>
        <v/>
      </c>
      <c r="AC103" s="163" t="str">
        <f>IFERROR(_xll.qlRateHelperPillarDate(X103,Trigger),"")</f>
        <v/>
      </c>
      <c r="AD103" s="184" t="e">
        <v>#N/A</v>
      </c>
    </row>
    <row r="104" spans="1:30" x14ac:dyDescent="0.2">
      <c r="A104" s="62" t="str">
        <f>Quote!AP101</f>
        <v>SW</v>
      </c>
      <c r="B104" s="63" t="str">
        <f>Quote!AQ101</f>
        <v>27Y</v>
      </c>
      <c r="C104" s="64" t="s">
        <v>6</v>
      </c>
      <c r="D104" s="64" t="s">
        <v>8</v>
      </c>
      <c r="E104" s="64" t="s">
        <v>7</v>
      </c>
      <c r="F104" s="64" t="s">
        <v>132</v>
      </c>
      <c r="G104" s="64" t="str">
        <f t="shared" si="10"/>
        <v>Euribor1YMX#0037</v>
      </c>
      <c r="H104" s="62" t="str">
        <f>IF(ISBLANK(Quote!AS101),"",Quote!AS101)</f>
        <v>EUR1YSW27Y=#0037</v>
      </c>
      <c r="I104" s="62" t="str">
        <f>_xll.qlCompositeQuote(Currency&amp;"1Y"&amp;A104&amp;B104&amp;"_Shifted",H104,BumpValue,"+",Permanent,Trigger,ObjectOverwrite)</f>
        <v>EUR1YSW27Y_Shifted#0032</v>
      </c>
      <c r="J104" s="128">
        <v>0</v>
      </c>
      <c r="K104" s="67" t="str">
        <f>_xll.qlSwapRateHelper2(,IF(Sensitivity,I104,H104),2,B104,Calendar,+D104,E104,F104,G104,J104,C104,Discounting,PillarDate,,Permanent,Trigger,ObjectOverwrite)</f>
        <v>obj_00358#0029</v>
      </c>
      <c r="M104" s="10" t="str">
        <f t="shared" si="15"/>
        <v>SW</v>
      </c>
      <c r="N104" s="95" t="str">
        <f t="shared" si="16"/>
        <v>obj_003c2#0029</v>
      </c>
      <c r="O104" s="146" t="str">
        <f>IFERROR(_xll.qlRateHelperQuoteName(N104,Trigger),"--")</f>
        <v>EUR1YSW31Y_Shifted</v>
      </c>
      <c r="P104" s="99">
        <f>IFERROR(_xll.qlRateHelperQuoteValue($N104,Trigger),"--")</f>
        <v>1.4379862990000001E-2</v>
      </c>
      <c r="Q104" s="98" t="b">
        <v>1</v>
      </c>
      <c r="R104" s="95">
        <v>40</v>
      </c>
      <c r="S104" s="95">
        <v>1</v>
      </c>
      <c r="T104" s="100">
        <f>IFERROR(_xll.qlRateHelperEarliestDate(N104,Trigger),"--")</f>
        <v>42758</v>
      </c>
      <c r="U104" s="100">
        <f>IFERROR(_xll.qlRateHelperPillarDate(N104,Trigger),"--")</f>
        <v>54080</v>
      </c>
      <c r="W104" s="162"/>
      <c r="X104" s="162" t="e">
        <v>#N/A</v>
      </c>
      <c r="Y104" s="162" t="str">
        <f>IFERROR(_xll.qlRateHelperQuoteName(X104,Trigger),"")</f>
        <v/>
      </c>
      <c r="Z104" s="184" t="str">
        <f>IFERROR(_xll.qlRateHelperRate(X104,Trigger),"")</f>
        <v/>
      </c>
      <c r="AA104" s="185" t="str">
        <f>IF(ISERROR(_xll.qlSwapRateHelperSpread($X104)),IF(ISERROR(_xll.qlFuturesRateHelperConvexityAdjustment($X104)),"",_xll.qlFuturesRateHelperConvexityAdjustment($X104)),_xll.qlSwapRateHelperSpread($X104))</f>
        <v/>
      </c>
      <c r="AB104" s="163" t="str">
        <f>IFERROR(_xll.qlRateHelperEarliestDate(X104,Trigger),"")</f>
        <v/>
      </c>
      <c r="AC104" s="163" t="str">
        <f>IFERROR(_xll.qlRateHelperPillarDate(X104,Trigger),"")</f>
        <v/>
      </c>
      <c r="AD104" s="184" t="e">
        <v>#N/A</v>
      </c>
    </row>
    <row r="105" spans="1:30" x14ac:dyDescent="0.2">
      <c r="A105" s="62" t="str">
        <f>Quote!AP102</f>
        <v>SW</v>
      </c>
      <c r="B105" s="63" t="str">
        <f>Quote!AQ102</f>
        <v>28Y</v>
      </c>
      <c r="C105" s="64" t="s">
        <v>6</v>
      </c>
      <c r="D105" s="64" t="s">
        <v>8</v>
      </c>
      <c r="E105" s="64" t="s">
        <v>7</v>
      </c>
      <c r="F105" s="64" t="s">
        <v>132</v>
      </c>
      <c r="G105" s="64" t="str">
        <f t="shared" si="10"/>
        <v>Euribor1YMX#0037</v>
      </c>
      <c r="H105" s="62" t="str">
        <f>IF(ISBLANK(Quote!AS102),"",Quote!AS102)</f>
        <v>EUR1YSW28Y=#0037</v>
      </c>
      <c r="I105" s="62" t="str">
        <f>_xll.qlCompositeQuote(Currency&amp;"1Y"&amp;A105&amp;B105&amp;"_Shifted",H105,BumpValue,"+",Permanent,Trigger,ObjectOverwrite)</f>
        <v>EUR1YSW28Y_Shifted#0033</v>
      </c>
      <c r="J105" s="128">
        <v>0</v>
      </c>
      <c r="K105" s="67" t="str">
        <f>_xll.qlSwapRateHelper2(,IF(Sensitivity,I105,H105),2,B105,Calendar,+D105,E105,F105,G105,J105,C105,Discounting,PillarDate,,Permanent,Trigger,ObjectOverwrite)</f>
        <v>obj_003cc#0029</v>
      </c>
      <c r="M105" s="10" t="str">
        <f t="shared" si="15"/>
        <v>SW</v>
      </c>
      <c r="N105" s="95" t="str">
        <f t="shared" si="16"/>
        <v>obj_003d7#0029</v>
      </c>
      <c r="O105" s="146" t="str">
        <f>IFERROR(_xll.qlRateHelperQuoteName(N105,Trigger),"--")</f>
        <v>EUR1YSW32Y_Shifted</v>
      </c>
      <c r="P105" s="99">
        <f>IFERROR(_xll.qlRateHelperQuoteValue($N105,Trigger),"--")</f>
        <v>1.4407322330000001E-2</v>
      </c>
      <c r="Q105" s="98" t="b">
        <v>1</v>
      </c>
      <c r="R105" s="95">
        <v>40</v>
      </c>
      <c r="S105" s="95">
        <v>1</v>
      </c>
      <c r="T105" s="100">
        <f>IFERROR(_xll.qlRateHelperEarliestDate(N105,Trigger),"--")</f>
        <v>42758</v>
      </c>
      <c r="U105" s="100">
        <f>IFERROR(_xll.qlRateHelperPillarDate(N105,Trigger),"--")</f>
        <v>54448</v>
      </c>
      <c r="W105" s="162"/>
      <c r="X105" s="162" t="e">
        <v>#N/A</v>
      </c>
      <c r="Y105" s="162" t="str">
        <f>IFERROR(_xll.qlRateHelperQuoteName(X105,Trigger),"")</f>
        <v/>
      </c>
      <c r="Z105" s="184" t="str">
        <f>IFERROR(_xll.qlRateHelperRate(X105,Trigger),"")</f>
        <v/>
      </c>
      <c r="AA105" s="185" t="str">
        <f>IF(ISERROR(_xll.qlSwapRateHelperSpread($X105)),IF(ISERROR(_xll.qlFuturesRateHelperConvexityAdjustment($X105)),"",_xll.qlFuturesRateHelperConvexityAdjustment($X105)),_xll.qlSwapRateHelperSpread($X105))</f>
        <v/>
      </c>
      <c r="AB105" s="163" t="str">
        <f>IFERROR(_xll.qlRateHelperEarliestDate(X105,Trigger),"")</f>
        <v/>
      </c>
      <c r="AC105" s="163" t="str">
        <f>IFERROR(_xll.qlRateHelperPillarDate(X105,Trigger),"")</f>
        <v/>
      </c>
      <c r="AD105" s="184" t="e">
        <v>#N/A</v>
      </c>
    </row>
    <row r="106" spans="1:30" x14ac:dyDescent="0.2">
      <c r="A106" s="62" t="str">
        <f>Quote!AP103</f>
        <v>SW</v>
      </c>
      <c r="B106" s="63" t="str">
        <f>Quote!AQ103</f>
        <v>29Y</v>
      </c>
      <c r="C106" s="64" t="s">
        <v>6</v>
      </c>
      <c r="D106" s="64" t="s">
        <v>8</v>
      </c>
      <c r="E106" s="64" t="s">
        <v>7</v>
      </c>
      <c r="F106" s="64" t="s">
        <v>132</v>
      </c>
      <c r="G106" s="64" t="str">
        <f t="shared" si="10"/>
        <v>Euribor1YMX#0037</v>
      </c>
      <c r="H106" s="62" t="str">
        <f>IF(ISBLANK(Quote!AS103),"",Quote!AS103)</f>
        <v>EUR1YSW29Y=#0037</v>
      </c>
      <c r="I106" s="62" t="str">
        <f>_xll.qlCompositeQuote(Currency&amp;"1Y"&amp;A106&amp;B106&amp;"_Shifted",H106,BumpValue,"+",Permanent,Trigger,ObjectOverwrite)</f>
        <v>EUR1YSW29Y_Shifted#0033</v>
      </c>
      <c r="J106" s="128">
        <v>0</v>
      </c>
      <c r="K106" s="67" t="str">
        <f>_xll.qlSwapRateHelper2(,IF(Sensitivity,I106,H106),2,B106,Calendar,+D106,E106,F106,G106,J106,C106,Discounting,PillarDate,,Permanent,Trigger,ObjectOverwrite)</f>
        <v>obj_00342#0029</v>
      </c>
      <c r="M106" s="10" t="str">
        <f t="shared" si="15"/>
        <v>SW</v>
      </c>
      <c r="N106" s="95" t="str">
        <f t="shared" si="16"/>
        <v>obj_0035f#0029</v>
      </c>
      <c r="O106" s="146" t="str">
        <f>IFERROR(_xll.qlRateHelperQuoteName(N106,Trigger),"--")</f>
        <v>EUR1YSW33Y_Shifted</v>
      </c>
      <c r="P106" s="99">
        <f>IFERROR(_xll.qlRateHelperQuoteValue($N106,Trigger),"--")</f>
        <v>1.442954305E-2</v>
      </c>
      <c r="Q106" s="98" t="b">
        <v>1</v>
      </c>
      <c r="R106" s="95">
        <v>40</v>
      </c>
      <c r="S106" s="95">
        <v>1</v>
      </c>
      <c r="T106" s="100">
        <f>IFERROR(_xll.qlRateHelperEarliestDate(N106,Trigger),"--")</f>
        <v>42758</v>
      </c>
      <c r="U106" s="100">
        <f>IFERROR(_xll.qlRateHelperPillarDate(N106,Trigger),"--")</f>
        <v>54812</v>
      </c>
      <c r="W106" s="162"/>
      <c r="X106" s="162" t="e">
        <v>#N/A</v>
      </c>
      <c r="Y106" s="162" t="str">
        <f>IFERROR(_xll.qlRateHelperQuoteName(X106,Trigger),"")</f>
        <v/>
      </c>
      <c r="Z106" s="184" t="str">
        <f>IFERROR(_xll.qlRateHelperRate(X106,Trigger),"")</f>
        <v/>
      </c>
      <c r="AA106" s="185" t="str">
        <f>IF(ISERROR(_xll.qlSwapRateHelperSpread($X106)),IF(ISERROR(_xll.qlFuturesRateHelperConvexityAdjustment($X106)),"",_xll.qlFuturesRateHelperConvexityAdjustment($X106)),_xll.qlSwapRateHelperSpread($X106))</f>
        <v/>
      </c>
      <c r="AB106" s="163" t="str">
        <f>IFERROR(_xll.qlRateHelperEarliestDate(X106,Trigger),"")</f>
        <v/>
      </c>
      <c r="AC106" s="163" t="str">
        <f>IFERROR(_xll.qlRateHelperPillarDate(X106,Trigger),"")</f>
        <v/>
      </c>
      <c r="AD106" s="184" t="e">
        <v>#N/A</v>
      </c>
    </row>
    <row r="107" spans="1:30" x14ac:dyDescent="0.2">
      <c r="A107" s="62" t="str">
        <f>Quote!AP104</f>
        <v>SW</v>
      </c>
      <c r="B107" s="63" t="str">
        <f>Quote!AQ104</f>
        <v>30Y</v>
      </c>
      <c r="C107" s="64" t="s">
        <v>6</v>
      </c>
      <c r="D107" s="64" t="s">
        <v>8</v>
      </c>
      <c r="E107" s="64" t="s">
        <v>7</v>
      </c>
      <c r="F107" s="64" t="s">
        <v>132</v>
      </c>
      <c r="G107" s="64" t="str">
        <f t="shared" si="10"/>
        <v>Euribor1YMX#0037</v>
      </c>
      <c r="H107" s="62" t="str">
        <f>IF(ISBLANK(Quote!AS104),"",Quote!AS104)</f>
        <v>EUR1YSW30Y=#0037</v>
      </c>
      <c r="I107" s="62" t="str">
        <f>_xll.qlCompositeQuote(Currency&amp;"1Y"&amp;A107&amp;B107&amp;"_Shifted",H107,BumpValue,"+",Permanent,Trigger,ObjectOverwrite)</f>
        <v>EUR1YSW30Y_Shifted#0032</v>
      </c>
      <c r="J107" s="128">
        <v>0</v>
      </c>
      <c r="K107" s="67" t="str">
        <f>_xll.qlSwapRateHelper2(,IF(Sensitivity,I107,H107),2,B107,Calendar,+D107,E107,F107,G107,J107,C107,Discounting,PillarDate,,Permanent,Trigger,ObjectOverwrite)</f>
        <v>obj_003c3#0029</v>
      </c>
      <c r="M107" s="10" t="str">
        <f t="shared" si="15"/>
        <v>SW</v>
      </c>
      <c r="N107" s="95" t="str">
        <f t="shared" si="16"/>
        <v>obj_00355#0029</v>
      </c>
      <c r="O107" s="146" t="str">
        <f>IFERROR(_xll.qlRateHelperQuoteName(N107,Trigger),"--")</f>
        <v>EUR1YSW34Y_Shifted</v>
      </c>
      <c r="P107" s="99">
        <f>IFERROR(_xll.qlRateHelperQuoteValue($N107,Trigger),"--")</f>
        <v>1.444737621E-2</v>
      </c>
      <c r="Q107" s="98" t="b">
        <v>1</v>
      </c>
      <c r="R107" s="95">
        <v>40</v>
      </c>
      <c r="S107" s="95">
        <v>1</v>
      </c>
      <c r="T107" s="100">
        <f>IFERROR(_xll.qlRateHelperEarliestDate(N107,Trigger),"--")</f>
        <v>42758</v>
      </c>
      <c r="U107" s="100">
        <f>IFERROR(_xll.qlRateHelperPillarDate(N107,Trigger),"--")</f>
        <v>55176</v>
      </c>
      <c r="W107" s="162" t="str">
        <f t="shared" ref="W107:W115" si="17">IFERROR(INDEX($M$3:$M$115,MATCH(Y107,$O$3:$O$115,0),1),"")</f>
        <v/>
      </c>
      <c r="X107" s="162" t="e">
        <v>#N/A</v>
      </c>
      <c r="Y107" s="162" t="str">
        <f>IFERROR(_xll.qlRateHelperQuoteName(X107,Trigger),"")</f>
        <v/>
      </c>
      <c r="Z107" s="184" t="str">
        <f>IFERROR(_xll.qlRateHelperRate(X107,Trigger),"")</f>
        <v/>
      </c>
      <c r="AA107" s="185" t="str">
        <f>IF(ISERROR(_xll.qlSwapRateHelperSpread($X107)),IF(ISERROR(_xll.qlFuturesRateHelperConvexityAdjustment($X107)),"",_xll.qlFuturesRateHelperConvexityAdjustment($X107)),_xll.qlSwapRateHelperSpread($X107))</f>
        <v/>
      </c>
      <c r="AB107" s="163" t="str">
        <f>IFERROR(_xll.qlRateHelperEarliestDate(X107,Trigger),"")</f>
        <v/>
      </c>
      <c r="AC107" s="163" t="str">
        <f>IFERROR(_xll.qlRateHelperPillarDate(X107,Trigger),"")</f>
        <v/>
      </c>
      <c r="AD107" s="184" t="e">
        <v>#N/A</v>
      </c>
    </row>
    <row r="108" spans="1:30" x14ac:dyDescent="0.2">
      <c r="A108" s="62" t="str">
        <f>Quote!AP105</f>
        <v>SW</v>
      </c>
      <c r="B108" s="63" t="str">
        <f>Quote!AQ105</f>
        <v>31Y</v>
      </c>
      <c r="C108" s="64" t="s">
        <v>6</v>
      </c>
      <c r="D108" s="64" t="s">
        <v>8</v>
      </c>
      <c r="E108" s="64" t="s">
        <v>7</v>
      </c>
      <c r="F108" s="64" t="s">
        <v>132</v>
      </c>
      <c r="G108" s="64" t="str">
        <f t="shared" si="10"/>
        <v>Euribor1YMX#0037</v>
      </c>
      <c r="H108" s="62" t="str">
        <f>IF(ISBLANK(Quote!AS105),"",Quote!AS105)</f>
        <v>EUR1YSW31Y=#0037</v>
      </c>
      <c r="I108" s="62" t="str">
        <f>_xll.qlCompositeQuote(Currency&amp;"1Y"&amp;A108&amp;B108&amp;"_Shifted",H108,BumpValue,"+",Permanent,Trigger,ObjectOverwrite)</f>
        <v>EUR1YSW31Y_Shifted#0035</v>
      </c>
      <c r="J108" s="128">
        <v>0</v>
      </c>
      <c r="K108" s="67" t="str">
        <f>_xll.qlSwapRateHelper2(,IF(Sensitivity,I108,H108),2,B108,Calendar,+D108,E108,F108,G108,J108,C108,Discounting,PillarDate,,Permanent,Trigger,ObjectOverwrite)</f>
        <v>obj_003c2#0029</v>
      </c>
      <c r="M108" s="10" t="str">
        <f t="shared" si="15"/>
        <v>SW</v>
      </c>
      <c r="N108" s="95" t="str">
        <f t="shared" si="16"/>
        <v>obj_003b1#0029</v>
      </c>
      <c r="O108" s="146" t="str">
        <f>IFERROR(_xll.qlRateHelperQuoteName(N108,Trigger),"--")</f>
        <v>EUR1YSW35Y_Shifted</v>
      </c>
      <c r="P108" s="99">
        <f>IFERROR(_xll.qlRateHelperQuoteValue($N108,Trigger),"--")</f>
        <v>1.4460426200000001E-2</v>
      </c>
      <c r="Q108" s="98" t="b">
        <v>1</v>
      </c>
      <c r="R108" s="95">
        <v>40</v>
      </c>
      <c r="S108" s="95">
        <v>1</v>
      </c>
      <c r="T108" s="100">
        <f>IFERROR(_xll.qlRateHelperEarliestDate(N108,Trigger),"--")</f>
        <v>42758</v>
      </c>
      <c r="U108" s="100">
        <f>IFERROR(_xll.qlRateHelperPillarDate(N108,Trigger),"--")</f>
        <v>55541</v>
      </c>
      <c r="W108" s="162" t="str">
        <f t="shared" si="17"/>
        <v/>
      </c>
      <c r="X108" s="162" t="e">
        <v>#N/A</v>
      </c>
      <c r="Y108" s="162" t="str">
        <f>IFERROR(_xll.qlRateHelperQuoteName(X108,Trigger),"")</f>
        <v/>
      </c>
      <c r="Z108" s="184" t="str">
        <f>IFERROR(_xll.qlRateHelperRate(X108,Trigger),"")</f>
        <v/>
      </c>
      <c r="AA108" s="185" t="str">
        <f>IF(ISERROR(_xll.qlSwapRateHelperSpread($X108)),IF(ISERROR(_xll.qlFuturesRateHelperConvexityAdjustment($X108)),"",_xll.qlFuturesRateHelperConvexityAdjustment($X108)),_xll.qlSwapRateHelperSpread($X108))</f>
        <v/>
      </c>
      <c r="AB108" s="163" t="str">
        <f>IFERROR(_xll.qlRateHelperEarliestDate(X108,Trigger),"")</f>
        <v/>
      </c>
      <c r="AC108" s="163" t="str">
        <f>IFERROR(_xll.qlRateHelperPillarDate(X108,Trigger),"")</f>
        <v/>
      </c>
      <c r="AD108" s="184" t="e">
        <v>#N/A</v>
      </c>
    </row>
    <row r="109" spans="1:30" x14ac:dyDescent="0.2">
      <c r="A109" s="62" t="str">
        <f>Quote!AP106</f>
        <v>SW</v>
      </c>
      <c r="B109" s="63" t="str">
        <f>Quote!AQ106</f>
        <v>32Y</v>
      </c>
      <c r="C109" s="64" t="s">
        <v>6</v>
      </c>
      <c r="D109" s="64" t="s">
        <v>8</v>
      </c>
      <c r="E109" s="64" t="s">
        <v>7</v>
      </c>
      <c r="F109" s="64" t="s">
        <v>132</v>
      </c>
      <c r="G109" s="64" t="str">
        <f t="shared" si="10"/>
        <v>Euribor1YMX#0037</v>
      </c>
      <c r="H109" s="62" t="str">
        <f>IF(ISBLANK(Quote!AS106),"",Quote!AS106)</f>
        <v>EUR1YSW32Y=#0037</v>
      </c>
      <c r="I109" s="62" t="str">
        <f>_xll.qlCompositeQuote(Currency&amp;"1Y"&amp;A109&amp;B109&amp;"_Shifted",H109,BumpValue,"+",Permanent,Trigger,ObjectOverwrite)</f>
        <v>EUR1YSW32Y_Shifted#0035</v>
      </c>
      <c r="J109" s="128">
        <v>0</v>
      </c>
      <c r="K109" s="67" t="str">
        <f>_xll.qlSwapRateHelper2(,IF(Sensitivity,I109,H109),2,B109,Calendar,+D109,E109,F109,G109,J109,C109,Discounting,PillarDate,,Permanent,Trigger,ObjectOverwrite)</f>
        <v>obj_003d7#0029</v>
      </c>
      <c r="M109" s="10" t="str">
        <f t="shared" si="15"/>
        <v>SW</v>
      </c>
      <c r="N109" s="95" t="str">
        <f t="shared" si="16"/>
        <v>obj_003a7#0029</v>
      </c>
      <c r="O109" s="146" t="str">
        <f>IFERROR(_xll.qlRateHelperQuoteName(N109,Trigger),"--")</f>
        <v>EUR1YSW36Y_Shifted</v>
      </c>
      <c r="P109" s="99">
        <f>IFERROR(_xll.qlRateHelperQuoteValue($N109,Trigger),"--")</f>
        <v>1.4469071020000002E-2</v>
      </c>
      <c r="Q109" s="98" t="b">
        <v>1</v>
      </c>
      <c r="R109" s="95">
        <v>40</v>
      </c>
      <c r="S109" s="95">
        <v>1</v>
      </c>
      <c r="T109" s="100">
        <f>IFERROR(_xll.qlRateHelperEarliestDate(N109,Trigger),"--")</f>
        <v>42758</v>
      </c>
      <c r="U109" s="100">
        <f>IFERROR(_xll.qlRateHelperPillarDate(N109,Trigger),"--")</f>
        <v>55907</v>
      </c>
      <c r="W109" s="162" t="str">
        <f t="shared" si="17"/>
        <v/>
      </c>
      <c r="X109" s="162" t="e">
        <v>#N/A</v>
      </c>
      <c r="Y109" s="162" t="str">
        <f>IFERROR(_xll.qlRateHelperQuoteName(X109,Trigger),"")</f>
        <v/>
      </c>
      <c r="Z109" s="184" t="str">
        <f>IFERROR(_xll.qlRateHelperRate(X109,Trigger),"")</f>
        <v/>
      </c>
      <c r="AA109" s="185" t="str">
        <f>IF(ISERROR(_xll.qlSwapRateHelperSpread($X109)),IF(ISERROR(_xll.qlFuturesRateHelperConvexityAdjustment($X109)),"",_xll.qlFuturesRateHelperConvexityAdjustment($X109)),_xll.qlSwapRateHelperSpread($X109))</f>
        <v/>
      </c>
      <c r="AB109" s="163" t="str">
        <f>IFERROR(_xll.qlRateHelperEarliestDate(X109,Trigger),"")</f>
        <v/>
      </c>
      <c r="AC109" s="163" t="str">
        <f>IFERROR(_xll.qlRateHelperPillarDate(X109,Trigger),"")</f>
        <v/>
      </c>
      <c r="AD109" s="184" t="e">
        <v>#N/A</v>
      </c>
    </row>
    <row r="110" spans="1:30" x14ac:dyDescent="0.2">
      <c r="A110" s="62" t="str">
        <f>Quote!AP107</f>
        <v>SW</v>
      </c>
      <c r="B110" s="63" t="str">
        <f>Quote!AQ107</f>
        <v>33Y</v>
      </c>
      <c r="C110" s="64" t="s">
        <v>6</v>
      </c>
      <c r="D110" s="64" t="s">
        <v>8</v>
      </c>
      <c r="E110" s="64" t="s">
        <v>7</v>
      </c>
      <c r="F110" s="64" t="s">
        <v>132</v>
      </c>
      <c r="G110" s="64" t="str">
        <f t="shared" si="10"/>
        <v>Euribor1YMX#0037</v>
      </c>
      <c r="H110" s="62" t="str">
        <f>IF(ISBLANK(Quote!AS107),"",Quote!AS107)</f>
        <v>EUR1YSW33Y=#0037</v>
      </c>
      <c r="I110" s="62" t="str">
        <f>_xll.qlCompositeQuote(Currency&amp;"1Y"&amp;A110&amp;B110&amp;"_Shifted",H110,BumpValue,"+",Permanent,Trigger,ObjectOverwrite)</f>
        <v>EUR1YSW33Y_Shifted#0032</v>
      </c>
      <c r="J110" s="128">
        <v>0</v>
      </c>
      <c r="K110" s="67" t="str">
        <f>_xll.qlSwapRateHelper2(,IF(Sensitivity,I110,H110),2,B110,Calendar,+D110,E110,F110,G110,J110,C110,Discounting,PillarDate,,Permanent,Trigger,ObjectOverwrite)</f>
        <v>obj_0035f#0029</v>
      </c>
      <c r="M110" s="10" t="str">
        <f t="shared" si="15"/>
        <v>SW</v>
      </c>
      <c r="N110" s="95" t="str">
        <f t="shared" si="16"/>
        <v>obj_0035c#0029</v>
      </c>
      <c r="O110" s="146" t="str">
        <f>IFERROR(_xll.qlRateHelperQuoteName(N110,Trigger),"--")</f>
        <v>EUR1YSW37Y_Shifted</v>
      </c>
      <c r="P110" s="99">
        <f>IFERROR(_xll.qlRateHelperQuoteValue($N110,Trigger),"--")</f>
        <v>1.4471169839999999E-2</v>
      </c>
      <c r="Q110" s="98" t="b">
        <v>1</v>
      </c>
      <c r="R110" s="95">
        <v>40</v>
      </c>
      <c r="S110" s="95">
        <v>1</v>
      </c>
      <c r="T110" s="100">
        <f>IFERROR(_xll.qlRateHelperEarliestDate(N110,Trigger),"--")</f>
        <v>42758</v>
      </c>
      <c r="U110" s="100">
        <f>IFERROR(_xll.qlRateHelperPillarDate(N110,Trigger),"--")</f>
        <v>56272</v>
      </c>
      <c r="W110" s="162" t="str">
        <f t="shared" si="17"/>
        <v/>
      </c>
      <c r="X110" s="162" t="e">
        <v>#N/A</v>
      </c>
      <c r="Y110" s="162" t="str">
        <f>IFERROR(_xll.qlRateHelperQuoteName(X110,Trigger),"")</f>
        <v/>
      </c>
      <c r="Z110" s="184" t="str">
        <f>IFERROR(_xll.qlRateHelperRate(X110,Trigger),"")</f>
        <v/>
      </c>
      <c r="AA110" s="185" t="str">
        <f>IF(ISERROR(_xll.qlSwapRateHelperSpread($X110)),IF(ISERROR(_xll.qlFuturesRateHelperConvexityAdjustment($X110)),"",_xll.qlFuturesRateHelperConvexityAdjustment($X110)),_xll.qlSwapRateHelperSpread($X110))</f>
        <v/>
      </c>
      <c r="AB110" s="163" t="str">
        <f>IFERROR(_xll.qlRateHelperEarliestDate(X110,Trigger),"")</f>
        <v/>
      </c>
      <c r="AC110" s="163" t="str">
        <f>IFERROR(_xll.qlRateHelperPillarDate(X110,Trigger),"")</f>
        <v/>
      </c>
      <c r="AD110" s="184" t="e">
        <v>#N/A</v>
      </c>
    </row>
    <row r="111" spans="1:30" x14ac:dyDescent="0.2">
      <c r="A111" s="62" t="str">
        <f>Quote!AP108</f>
        <v>SW</v>
      </c>
      <c r="B111" s="63" t="str">
        <f>Quote!AQ108</f>
        <v>34Y</v>
      </c>
      <c r="C111" s="64" t="s">
        <v>6</v>
      </c>
      <c r="D111" s="64" t="s">
        <v>8</v>
      </c>
      <c r="E111" s="64" t="s">
        <v>7</v>
      </c>
      <c r="F111" s="64" t="s">
        <v>132</v>
      </c>
      <c r="G111" s="64" t="str">
        <f t="shared" si="10"/>
        <v>Euribor1YMX#0037</v>
      </c>
      <c r="H111" s="62" t="str">
        <f>IF(ISBLANK(Quote!AS108),"",Quote!AS108)</f>
        <v>EUR1YSW34Y=#0037</v>
      </c>
      <c r="I111" s="62" t="str">
        <f>_xll.qlCompositeQuote(Currency&amp;"1Y"&amp;A111&amp;B111&amp;"_Shifted",H111,BumpValue,"+",Permanent,Trigger,ObjectOverwrite)</f>
        <v>EUR1YSW34Y_Shifted#0033</v>
      </c>
      <c r="J111" s="128">
        <v>0</v>
      </c>
      <c r="K111" s="67" t="str">
        <f>_xll.qlSwapRateHelper2(,IF(Sensitivity,I111,H111),2,B111,Calendar,+D111,E111,F111,G111,J111,C111,Discounting,PillarDate,,Permanent,Trigger,ObjectOverwrite)</f>
        <v>obj_00355#0029</v>
      </c>
      <c r="M111" s="10" t="str">
        <f t="shared" si="15"/>
        <v>SW</v>
      </c>
      <c r="N111" s="95" t="str">
        <f t="shared" si="16"/>
        <v>obj_003cd#0029</v>
      </c>
      <c r="O111" s="146" t="str">
        <f>IFERROR(_xll.qlRateHelperQuoteName(N111,Trigger),"--")</f>
        <v>EUR1YSW38Y_Shifted</v>
      </c>
      <c r="P111" s="99">
        <f>IFERROR(_xll.qlRateHelperQuoteValue($N111,Trigger),"--")</f>
        <v>1.4467137750000001E-2</v>
      </c>
      <c r="Q111" s="98" t="b">
        <v>1</v>
      </c>
      <c r="R111" s="95">
        <v>40</v>
      </c>
      <c r="S111" s="95">
        <v>1</v>
      </c>
      <c r="T111" s="100">
        <f>IFERROR(_xll.qlRateHelperEarliestDate(N111,Trigger),"--")</f>
        <v>42758</v>
      </c>
      <c r="U111" s="100">
        <f>IFERROR(_xll.qlRateHelperPillarDate(N111,Trigger),"--")</f>
        <v>56639</v>
      </c>
      <c r="W111" s="162" t="str">
        <f t="shared" si="17"/>
        <v/>
      </c>
      <c r="X111" s="162" t="e">
        <v>#N/A</v>
      </c>
      <c r="Y111" s="162" t="str">
        <f>IFERROR(_xll.qlRateHelperQuoteName(X111,Trigger),"")</f>
        <v/>
      </c>
      <c r="Z111" s="184" t="str">
        <f>IFERROR(_xll.qlRateHelperRate(X111,Trigger),"")</f>
        <v/>
      </c>
      <c r="AA111" s="185" t="str">
        <f>IF(ISERROR(_xll.qlSwapRateHelperSpread($X111)),IF(ISERROR(_xll.qlFuturesRateHelperConvexityAdjustment($X111)),"",_xll.qlFuturesRateHelperConvexityAdjustment($X111)),_xll.qlSwapRateHelperSpread($X111))</f>
        <v/>
      </c>
      <c r="AB111" s="163" t="str">
        <f>IFERROR(_xll.qlRateHelperEarliestDate(X111,Trigger),"")</f>
        <v/>
      </c>
      <c r="AC111" s="163" t="str">
        <f>IFERROR(_xll.qlRateHelperPillarDate(X111,Trigger),"")</f>
        <v/>
      </c>
      <c r="AD111" s="184" t="e">
        <v>#N/A</v>
      </c>
    </row>
    <row r="112" spans="1:30" x14ac:dyDescent="0.2">
      <c r="A112" s="62" t="str">
        <f>Quote!AP109</f>
        <v>SW</v>
      </c>
      <c r="B112" s="63" t="str">
        <f>Quote!AQ109</f>
        <v>35Y</v>
      </c>
      <c r="C112" s="64" t="s">
        <v>6</v>
      </c>
      <c r="D112" s="64" t="s">
        <v>8</v>
      </c>
      <c r="E112" s="64" t="s">
        <v>7</v>
      </c>
      <c r="F112" s="64" t="s">
        <v>132</v>
      </c>
      <c r="G112" s="64" t="str">
        <f t="shared" si="10"/>
        <v>Euribor1YMX#0037</v>
      </c>
      <c r="H112" s="62" t="str">
        <f>IF(ISBLANK(Quote!AS109),"",Quote!AS109)</f>
        <v>EUR1YSW35Y=#0037</v>
      </c>
      <c r="I112" s="62" t="str">
        <f>_xll.qlCompositeQuote(Currency&amp;"1Y"&amp;A112&amp;B112&amp;"_Shifted",H112,BumpValue,"+",Permanent,Trigger,ObjectOverwrite)</f>
        <v>EUR1YSW35Y_Shifted#0035</v>
      </c>
      <c r="J112" s="128">
        <v>0</v>
      </c>
      <c r="K112" s="67" t="str">
        <f>_xll.qlSwapRateHelper2(,IF(Sensitivity,I112,H112),2,B112,Calendar,+D112,E112,F112,G112,J112,C112,Discounting,PillarDate,,Permanent,Trigger,ObjectOverwrite)</f>
        <v>obj_003b1#0029</v>
      </c>
      <c r="M112" s="10" t="str">
        <f t="shared" si="15"/>
        <v>SW</v>
      </c>
      <c r="N112" s="95" t="str">
        <f t="shared" si="16"/>
        <v>obj_0037a#0029</v>
      </c>
      <c r="O112" s="146" t="str">
        <f>IFERROR(_xll.qlRateHelperQuoteName(N112,Trigger),"--")</f>
        <v>EUR1YSW39Y_Shifted</v>
      </c>
      <c r="P112" s="99">
        <f>IFERROR(_xll.qlRateHelperQuoteValue($N112,Trigger),"--")</f>
        <v>1.4456668830000002E-2</v>
      </c>
      <c r="Q112" s="98" t="b">
        <v>1</v>
      </c>
      <c r="R112" s="95">
        <v>40</v>
      </c>
      <c r="S112" s="95">
        <v>1</v>
      </c>
      <c r="T112" s="100">
        <f>IFERROR(_xll.qlRateHelperEarliestDate(N112,Trigger),"--")</f>
        <v>42758</v>
      </c>
      <c r="U112" s="100">
        <f>IFERROR(_xll.qlRateHelperPillarDate(N112,Trigger),"--")</f>
        <v>57003</v>
      </c>
      <c r="W112" s="162" t="str">
        <f t="shared" si="17"/>
        <v/>
      </c>
      <c r="X112" s="162" t="e">
        <v>#N/A</v>
      </c>
      <c r="Y112" s="162" t="str">
        <f>IFERROR(_xll.qlRateHelperQuoteName(X112,Trigger),"")</f>
        <v/>
      </c>
      <c r="Z112" s="184" t="str">
        <f>IFERROR(_xll.qlRateHelperRate(X112,Trigger),"")</f>
        <v/>
      </c>
      <c r="AA112" s="185" t="str">
        <f>IF(ISERROR(_xll.qlSwapRateHelperSpread($X112)),IF(ISERROR(_xll.qlFuturesRateHelperConvexityAdjustment($X112)),"",_xll.qlFuturesRateHelperConvexityAdjustment($X112)),_xll.qlSwapRateHelperSpread($X112))</f>
        <v/>
      </c>
      <c r="AB112" s="163" t="str">
        <f>IFERROR(_xll.qlRateHelperEarliestDate(X112,Trigger),"")</f>
        <v/>
      </c>
      <c r="AC112" s="163" t="str">
        <f>IFERROR(_xll.qlRateHelperPillarDate(X112,Trigger),"")</f>
        <v/>
      </c>
      <c r="AD112" s="184" t="e">
        <v>#N/A</v>
      </c>
    </row>
    <row r="113" spans="1:30" x14ac:dyDescent="0.2">
      <c r="A113" s="62" t="str">
        <f>Quote!AP110</f>
        <v>SW</v>
      </c>
      <c r="B113" s="63" t="str">
        <f>Quote!AQ110</f>
        <v>36Y</v>
      </c>
      <c r="C113" s="64" t="s">
        <v>6</v>
      </c>
      <c r="D113" s="64" t="s">
        <v>8</v>
      </c>
      <c r="E113" s="64" t="s">
        <v>7</v>
      </c>
      <c r="F113" s="64" t="s">
        <v>132</v>
      </c>
      <c r="G113" s="64" t="str">
        <f t="shared" si="10"/>
        <v>Euribor1YMX#0037</v>
      </c>
      <c r="H113" s="62" t="str">
        <f>IF(ISBLANK(Quote!AS110),"",Quote!AS110)</f>
        <v>EUR1YSW36Y=#0037</v>
      </c>
      <c r="I113" s="62" t="str">
        <f>_xll.qlCompositeQuote(Currency&amp;"1Y"&amp;A113&amp;B113&amp;"_Shifted",H113,BumpValue,"+",Permanent,Trigger,ObjectOverwrite)</f>
        <v>EUR1YSW36Y_Shifted#0032</v>
      </c>
      <c r="J113" s="128">
        <v>0</v>
      </c>
      <c r="K113" s="67" t="str">
        <f>_xll.qlSwapRateHelper2(,IF(Sensitivity,I113,H113),2,B113,Calendar,+D113,E113,F113,G113,J113,C113,Discounting,PillarDate,,Permanent,Trigger,ObjectOverwrite)</f>
        <v>obj_003a7#0029</v>
      </c>
      <c r="M113" s="10" t="str">
        <f t="shared" si="15"/>
        <v>SW</v>
      </c>
      <c r="N113" s="95" t="str">
        <f t="shared" si="16"/>
        <v>obj_003be#0029</v>
      </c>
      <c r="O113" s="146" t="str">
        <f>IFERROR(_xll.qlRateHelperQuoteName(N113,Trigger),"--")</f>
        <v>EUR1YSW40Y_Shifted</v>
      </c>
      <c r="P113" s="99">
        <f>IFERROR(_xll.qlRateHelperQuoteValue($N113,Trigger),"--")</f>
        <v>1.444E-2</v>
      </c>
      <c r="Q113" s="98" t="b">
        <v>1</v>
      </c>
      <c r="R113" s="95">
        <v>40</v>
      </c>
      <c r="S113" s="95">
        <v>1</v>
      </c>
      <c r="T113" s="100">
        <f>IFERROR(_xll.qlRateHelperEarliestDate(N113,Trigger),"--")</f>
        <v>42758</v>
      </c>
      <c r="U113" s="100">
        <f>IFERROR(_xll.qlRateHelperPillarDate(N113,Trigger),"--")</f>
        <v>57368</v>
      </c>
      <c r="W113" s="162" t="str">
        <f t="shared" si="17"/>
        <v/>
      </c>
      <c r="X113" s="162" t="e">
        <v>#N/A</v>
      </c>
      <c r="Y113" s="162" t="str">
        <f>IFERROR(_xll.qlRateHelperQuoteName(X113,Trigger),"")</f>
        <v/>
      </c>
      <c r="Z113" s="184" t="str">
        <f>IFERROR(_xll.qlRateHelperRate(X113,Trigger),"")</f>
        <v/>
      </c>
      <c r="AA113" s="185" t="str">
        <f>IF(ISERROR(_xll.qlSwapRateHelperSpread($X113)),IF(ISERROR(_xll.qlFuturesRateHelperConvexityAdjustment($X113)),"",_xll.qlFuturesRateHelperConvexityAdjustment($X113)),_xll.qlSwapRateHelperSpread($X113))</f>
        <v/>
      </c>
      <c r="AB113" s="163" t="str">
        <f>IFERROR(_xll.qlRateHelperEarliestDate(X113,Trigger),"")</f>
        <v/>
      </c>
      <c r="AC113" s="163" t="str">
        <f>IFERROR(_xll.qlRateHelperPillarDate(X113,Trigger),"")</f>
        <v/>
      </c>
      <c r="AD113" s="184" t="e">
        <v>#N/A</v>
      </c>
    </row>
    <row r="114" spans="1:30" x14ac:dyDescent="0.2">
      <c r="A114" s="62" t="str">
        <f>Quote!AP111</f>
        <v>SW</v>
      </c>
      <c r="B114" s="63" t="str">
        <f>Quote!AQ111</f>
        <v>37Y</v>
      </c>
      <c r="C114" s="64" t="s">
        <v>6</v>
      </c>
      <c r="D114" s="64" t="s">
        <v>8</v>
      </c>
      <c r="E114" s="64" t="s">
        <v>7</v>
      </c>
      <c r="F114" s="64" t="s">
        <v>132</v>
      </c>
      <c r="G114" s="64" t="str">
        <f t="shared" ref="G114:G119" si="18">$G$20</f>
        <v>Euribor1YMX#0037</v>
      </c>
      <c r="H114" s="62" t="str">
        <f>IF(ISBLANK(Quote!AS111),"",Quote!AS111)</f>
        <v>EUR1YSW37Y=#0037</v>
      </c>
      <c r="I114" s="62" t="str">
        <f>_xll.qlCompositeQuote(Currency&amp;"1Y"&amp;A114&amp;B114&amp;"_Shifted",H114,BumpValue,"+",Permanent,Trigger,ObjectOverwrite)</f>
        <v>EUR1YSW37Y_Shifted#0035</v>
      </c>
      <c r="J114" s="128">
        <v>0</v>
      </c>
      <c r="K114" s="67" t="str">
        <f>_xll.qlSwapRateHelper2(,IF(Sensitivity,I114,H114),2,B114,Calendar,+D114,E114,F114,G114,J114,C114,Discounting,PillarDate,,Permanent,Trigger,ObjectOverwrite)</f>
        <v>obj_0035c#0029</v>
      </c>
      <c r="M114" s="10" t="str">
        <f t="shared" si="15"/>
        <v>SW</v>
      </c>
      <c r="N114" s="95" t="str">
        <f t="shared" si="16"/>
        <v>obj_0034e#0029</v>
      </c>
      <c r="O114" s="146" t="str">
        <f>IFERROR(_xll.qlRateHelperQuoteName(N114,Trigger),"--")</f>
        <v>EUR1YSW50Y_Shifted</v>
      </c>
      <c r="P114" s="99">
        <f>IFERROR(_xll.qlRateHelperQuoteValue($N114,Trigger),"--")</f>
        <v>1.4030000000000001E-2</v>
      </c>
      <c r="Q114" s="98" t="b">
        <v>1</v>
      </c>
      <c r="R114" s="95">
        <v>40</v>
      </c>
      <c r="S114" s="95">
        <v>1</v>
      </c>
      <c r="T114" s="100">
        <f>IFERROR(_xll.qlRateHelperEarliestDate(N114,Trigger),"--")</f>
        <v>42758</v>
      </c>
      <c r="U114" s="100">
        <f>IFERROR(_xll.qlRateHelperPillarDate(N114,Trigger),"--")</f>
        <v>61021</v>
      </c>
      <c r="W114" s="162" t="str">
        <f t="shared" si="17"/>
        <v/>
      </c>
      <c r="X114" s="162" t="e">
        <v>#N/A</v>
      </c>
      <c r="Y114" s="162" t="str">
        <f>IFERROR(_xll.qlRateHelperQuoteName(X114,Trigger),"")</f>
        <v/>
      </c>
      <c r="Z114" s="184" t="str">
        <f>IFERROR(_xll.qlRateHelperRate(X114,Trigger),"")</f>
        <v/>
      </c>
      <c r="AA114" s="185" t="str">
        <f>IF(ISERROR(_xll.qlSwapRateHelperSpread($X114)),IF(ISERROR(_xll.qlFuturesRateHelperConvexityAdjustment($X114)),"",_xll.qlFuturesRateHelperConvexityAdjustment($X114)),_xll.qlSwapRateHelperSpread($X114))</f>
        <v/>
      </c>
      <c r="AB114" s="163" t="str">
        <f>IFERROR(_xll.qlRateHelperEarliestDate(X114,Trigger),"")</f>
        <v/>
      </c>
      <c r="AC114" s="163" t="str">
        <f>IFERROR(_xll.qlRateHelperPillarDate(X114,Trigger),"")</f>
        <v/>
      </c>
      <c r="AD114" s="184" t="e">
        <v>#N/A</v>
      </c>
    </row>
    <row r="115" spans="1:30" x14ac:dyDescent="0.2">
      <c r="A115" s="62" t="str">
        <f>Quote!AP112</f>
        <v>SW</v>
      </c>
      <c r="B115" s="63" t="str">
        <f>Quote!AQ112</f>
        <v>38Y</v>
      </c>
      <c r="C115" s="64" t="s">
        <v>6</v>
      </c>
      <c r="D115" s="64" t="s">
        <v>8</v>
      </c>
      <c r="E115" s="64" t="s">
        <v>7</v>
      </c>
      <c r="F115" s="64" t="s">
        <v>132</v>
      </c>
      <c r="G115" s="64" t="str">
        <f t="shared" si="18"/>
        <v>Euribor1YMX#0037</v>
      </c>
      <c r="H115" s="62" t="str">
        <f>IF(ISBLANK(Quote!AS112),"",Quote!AS112)</f>
        <v>EUR1YSW38Y=#0037</v>
      </c>
      <c r="I115" s="62" t="str">
        <f>_xll.qlCompositeQuote(Currency&amp;"1Y"&amp;A115&amp;B115&amp;"_Shifted",H115,BumpValue,"+",Permanent,Trigger,ObjectOverwrite)</f>
        <v>EUR1YSW38Y_Shifted#0033</v>
      </c>
      <c r="J115" s="128">
        <v>0</v>
      </c>
      <c r="K115" s="67" t="str">
        <f>_xll.qlSwapRateHelper2(,IF(Sensitivity,I115,H115),2,B115,Calendar,+D115,E115,F115,G115,J115,C115,Discounting,PillarDate,,Permanent,Trigger,ObjectOverwrite)</f>
        <v>obj_003cd#0029</v>
      </c>
      <c r="M115" s="11" t="str">
        <f t="shared" si="15"/>
        <v>SW</v>
      </c>
      <c r="N115" s="96" t="str">
        <f t="shared" si="16"/>
        <v>obj_0035d#0029</v>
      </c>
      <c r="O115" s="147" t="str">
        <f>IFERROR(_xll.qlRateHelperQuoteName(N115,Trigger),"--")</f>
        <v>EUR1YSW60Y_Shifted</v>
      </c>
      <c r="P115" s="102">
        <f>IFERROR(_xll.qlRateHelperQuoteValue($N115,Trigger),"--")</f>
        <v>1.366E-2</v>
      </c>
      <c r="Q115" s="101" t="b">
        <v>1</v>
      </c>
      <c r="R115" s="96">
        <v>40</v>
      </c>
      <c r="S115" s="96">
        <v>1</v>
      </c>
      <c r="T115" s="103">
        <f>IFERROR(_xll.qlRateHelperEarliestDate(N115,Trigger),"--")</f>
        <v>42758</v>
      </c>
      <c r="U115" s="103">
        <f>IFERROR(_xll.qlRateHelperPillarDate(N115,Trigger),"--")</f>
        <v>64675</v>
      </c>
      <c r="W115" s="162" t="str">
        <f t="shared" si="17"/>
        <v/>
      </c>
      <c r="X115" s="162" t="e">
        <v>#N/A</v>
      </c>
      <c r="Y115" s="162" t="str">
        <f>IFERROR(_xll.qlRateHelperQuoteName(X115,Trigger),"")</f>
        <v/>
      </c>
      <c r="Z115" s="184" t="str">
        <f>IFERROR(_xll.qlRateHelperRate(X115,Trigger),"")</f>
        <v/>
      </c>
      <c r="AA115" s="185" t="str">
        <f>IF(ISERROR(_xll.qlSwapRateHelperSpread($X115)),IF(ISERROR(_xll.qlFuturesRateHelperConvexityAdjustment($X115)),"",_xll.qlFuturesRateHelperConvexityAdjustment($X115)),_xll.qlSwapRateHelperSpread($X115))</f>
        <v/>
      </c>
      <c r="AB115" s="163" t="str">
        <f>IFERROR(_xll.qlRateHelperEarliestDate(X115,Trigger),"")</f>
        <v/>
      </c>
      <c r="AC115" s="163" t="str">
        <f>IFERROR(_xll.qlRateHelperPillarDate(X115,Trigger),"")</f>
        <v/>
      </c>
      <c r="AD115" s="184" t="e">
        <v>#N/A</v>
      </c>
    </row>
    <row r="116" spans="1:30" x14ac:dyDescent="0.2">
      <c r="A116" s="62" t="str">
        <f>Quote!AP113</f>
        <v>SW</v>
      </c>
      <c r="B116" s="63" t="str">
        <f>Quote!AQ113</f>
        <v>39Y</v>
      </c>
      <c r="C116" s="64" t="s">
        <v>6</v>
      </c>
      <c r="D116" s="64" t="s">
        <v>8</v>
      </c>
      <c r="E116" s="64" t="s">
        <v>7</v>
      </c>
      <c r="F116" s="64" t="s">
        <v>132</v>
      </c>
      <c r="G116" s="64" t="str">
        <f t="shared" si="18"/>
        <v>Euribor1YMX#0037</v>
      </c>
      <c r="H116" s="62" t="str">
        <f>IF(ISBLANK(Quote!AS113),"",Quote!AS113)</f>
        <v>EUR1YSW39Y=#0037</v>
      </c>
      <c r="I116" s="62" t="str">
        <f>_xll.qlCompositeQuote(Currency&amp;"1Y"&amp;A116&amp;B116&amp;"_Shifted",H116,BumpValue,"+",Permanent,Trigger,ObjectOverwrite)</f>
        <v>EUR1YSW39Y_Shifted#0033</v>
      </c>
      <c r="J116" s="128">
        <v>0</v>
      </c>
      <c r="K116" s="67" t="str">
        <f>_xll.qlSwapRateHelper2(,IF(Sensitivity,I116,H116),2,B116,Calendar,+D116,E116,F116,G116,J116,C116,Discounting,PillarDate,,Permanent,Trigger,ObjectOverwrite)</f>
        <v>obj_0037a#0029</v>
      </c>
    </row>
    <row r="117" spans="1:30" x14ac:dyDescent="0.2">
      <c r="A117" s="62" t="str">
        <f>Quote!AP114</f>
        <v>SW</v>
      </c>
      <c r="B117" s="63" t="str">
        <f>Quote!AQ114</f>
        <v>40Y</v>
      </c>
      <c r="C117" s="64" t="s">
        <v>6</v>
      </c>
      <c r="D117" s="64" t="s">
        <v>8</v>
      </c>
      <c r="E117" s="64" t="s">
        <v>7</v>
      </c>
      <c r="F117" s="64" t="s">
        <v>132</v>
      </c>
      <c r="G117" s="64" t="str">
        <f t="shared" si="18"/>
        <v>Euribor1YMX#0037</v>
      </c>
      <c r="H117" s="62" t="str">
        <f>IF(ISBLANK(Quote!AS114),"",Quote!AS114)</f>
        <v>EUR1YSW40Y=#0037</v>
      </c>
      <c r="I117" s="62" t="str">
        <f>_xll.qlCompositeQuote(Currency&amp;"1Y"&amp;A117&amp;B117&amp;"_Shifted",H117,BumpValue,"+",Permanent,Trigger,ObjectOverwrite)</f>
        <v>EUR1YSW40Y_Shifted#0033</v>
      </c>
      <c r="J117" s="128">
        <v>0</v>
      </c>
      <c r="K117" s="67" t="str">
        <f>_xll.qlSwapRateHelper2(,IF(Sensitivity,I117,H117),2,B117,Calendar,+D117,E117,F117,G117,J117,C117,Discounting,PillarDate,,Permanent,Trigger,ObjectOverwrite)</f>
        <v>obj_003be#0029</v>
      </c>
    </row>
    <row r="118" spans="1:30" x14ac:dyDescent="0.2">
      <c r="A118" s="62" t="str">
        <f>Quote!AP115</f>
        <v>SW</v>
      </c>
      <c r="B118" s="63" t="str">
        <f>Quote!AQ115</f>
        <v>50Y</v>
      </c>
      <c r="C118" s="64" t="s">
        <v>6</v>
      </c>
      <c r="D118" s="64" t="s">
        <v>8</v>
      </c>
      <c r="E118" s="64" t="s">
        <v>7</v>
      </c>
      <c r="F118" s="64" t="s">
        <v>132</v>
      </c>
      <c r="G118" s="64" t="str">
        <f t="shared" si="18"/>
        <v>Euribor1YMX#0037</v>
      </c>
      <c r="H118" s="62" t="str">
        <f>IF(ISBLANK(Quote!AS115),"",Quote!AS115)</f>
        <v>EUR1YSW50Y=#0037</v>
      </c>
      <c r="I118" s="62" t="str">
        <f>_xll.qlCompositeQuote(Currency&amp;"1Y"&amp;A118&amp;B118&amp;"_Shifted",H118,BumpValue,"+",Permanent,Trigger,ObjectOverwrite)</f>
        <v>EUR1YSW50Y_Shifted#0032</v>
      </c>
      <c r="J118" s="128">
        <v>0</v>
      </c>
      <c r="K118" s="67" t="str">
        <f>_xll.qlSwapRateHelper2(,IF(Sensitivity,I118,H118),2,B118,Calendar,+D118,E118,F118,G118,J118,C118,Discounting,PillarDate,,Permanent,Trigger,ObjectOverwrite)</f>
        <v>obj_0034e#0029</v>
      </c>
    </row>
    <row r="119" spans="1:30" x14ac:dyDescent="0.2">
      <c r="A119" s="1" t="str">
        <f>Quote!AP116</f>
        <v>SW</v>
      </c>
      <c r="B119" s="8" t="str">
        <f>Quote!AQ116</f>
        <v>60Y</v>
      </c>
      <c r="C119" s="7" t="s">
        <v>6</v>
      </c>
      <c r="D119" s="7" t="s">
        <v>8</v>
      </c>
      <c r="E119" s="7" t="s">
        <v>7</v>
      </c>
      <c r="F119" s="7" t="s">
        <v>132</v>
      </c>
      <c r="G119" s="7" t="str">
        <f t="shared" si="18"/>
        <v>Euribor1YMX#0037</v>
      </c>
      <c r="H119" s="1" t="str">
        <f>IF(ISBLANK(Quote!AS116),"",Quote!AS116)</f>
        <v>EUR1YSW60Y=#0037</v>
      </c>
      <c r="I119" s="1" t="str">
        <f>_xll.qlCompositeQuote(Currency&amp;"1Y"&amp;A119&amp;B119&amp;"_Shifted",H119,BumpValue,"+",Permanent,Trigger,ObjectOverwrite)</f>
        <v>EUR1YSW60Y_Shifted#0033</v>
      </c>
      <c r="J119" s="130">
        <v>0</v>
      </c>
      <c r="K119" s="3" t="str">
        <f>_xll.qlSwapRateHelper2(,IF(Sensitivity,I119,H119),2,B119,Calendar,+D119,E119,F119,G119,J119,C119,Discounting,PillarDate,,Permanent,Trigger,ObjectOverwrite)</f>
        <v>obj_0035d#0029</v>
      </c>
    </row>
  </sheetData>
  <mergeCells count="1">
    <mergeCell ref="AG2:AH2"/>
  </mergeCells>
  <dataValidations count="5">
    <dataValidation type="list" allowBlank="1" showInputMessage="1" showErrorMessage="1" sqref="E3 E49:E119">
      <formula1>"Following,Modified Following,Preceding,Modified Preceding,Unadjusted,Half-Month Modified Following"</formula1>
    </dataValidation>
    <dataValidation type="list" allowBlank="1" showInputMessage="1" showErrorMessage="1" sqref="F3 F49:F119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AH6">
      <formula1>"AllDepos,DeposBeforeFirstFuturesStartDate,DeposBeforeFirstFuturesStartDatePlusOne,DeposBeforeFirstFuturesExpiryDate"</formula1>
    </dataValidation>
    <dataValidation type="list" allowBlank="1" showInputMessage="1" showErrorMessage="1" sqref="D49:D119">
      <formula1>"Annual,Semiannual,EveryFourthMonth,Quarterly,Bimonthly,Monthly,Biweekly,Weekly,Daily,Once,NoFrequency"</formula1>
    </dataValidation>
    <dataValidation type="list" allowBlank="1" showInputMessage="1" showErrorMessage="1" sqref="AH8">
      <formula1>"true,false"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36"/>
  <sheetViews>
    <sheetView showGridLines="0" workbookViewId="0">
      <selection activeCell="Y29" sqref="Y29"/>
    </sheetView>
  </sheetViews>
  <sheetFormatPr defaultRowHeight="11.25" x14ac:dyDescent="0.2"/>
  <cols>
    <col min="1" max="1" width="2.7109375" style="340" customWidth="1"/>
    <col min="2" max="2" width="4" style="340" bestFit="1" customWidth="1"/>
    <col min="3" max="3" width="10.140625" style="340" bestFit="1" customWidth="1"/>
    <col min="4" max="4" width="27.5703125" style="340" bestFit="1" customWidth="1"/>
    <col min="5" max="5" width="19.42578125" style="340" customWidth="1"/>
    <col min="6" max="6" width="34.85546875" style="340" bestFit="1" customWidth="1"/>
    <col min="7" max="7" width="2.42578125" style="340" customWidth="1"/>
    <col min="8" max="8" width="14.85546875" style="340" customWidth="1"/>
    <col min="9" max="9" width="15.7109375" style="340" customWidth="1"/>
    <col min="10" max="10" width="10" style="340" customWidth="1"/>
    <col min="11" max="11" width="13.7109375" style="340" customWidth="1"/>
    <col min="12" max="12" width="13.140625" style="340" customWidth="1"/>
    <col min="13" max="13" width="14.140625" style="340" bestFit="1" customWidth="1"/>
    <col min="14" max="14" width="3" style="340" customWidth="1"/>
    <col min="15" max="15" width="2.7109375" style="340" customWidth="1"/>
    <col min="16" max="16" width="12.5703125" style="340" bestFit="1" customWidth="1"/>
    <col min="17" max="21" width="9.140625" style="340"/>
    <col min="22" max="23" width="2.7109375" style="340" customWidth="1"/>
    <col min="24" max="16384" width="9.140625" style="340"/>
  </cols>
  <sheetData>
    <row r="1" spans="2:18" s="339" customFormat="1" x14ac:dyDescent="0.2"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</row>
    <row r="2" spans="2:18" s="339" customFormat="1" ht="12" x14ac:dyDescent="0.25">
      <c r="B2" s="341"/>
      <c r="C2" s="342"/>
      <c r="D2" s="343"/>
      <c r="E2" s="344"/>
      <c r="F2" s="344"/>
      <c r="G2" s="344"/>
      <c r="H2" s="345"/>
      <c r="I2" s="344"/>
      <c r="J2" s="344"/>
      <c r="K2" s="344"/>
      <c r="L2" s="344"/>
      <c r="M2" s="344"/>
      <c r="N2" s="346"/>
    </row>
    <row r="3" spans="2:18" s="339" customFormat="1" ht="22.5" customHeight="1" x14ac:dyDescent="0.2">
      <c r="B3" s="347"/>
      <c r="C3" s="348" t="s">
        <v>28</v>
      </c>
      <c r="D3" s="348" t="s">
        <v>174</v>
      </c>
      <c r="E3" s="348" t="s">
        <v>4</v>
      </c>
      <c r="F3" s="348" t="s">
        <v>175</v>
      </c>
      <c r="G3" s="349"/>
      <c r="H3" s="350" t="str">
        <f>_xll.RData(H5:H12,I3:J3,,,,I5)</f>
        <v>Paused at 17:04:48</v>
      </c>
      <c r="I3" s="351" t="s">
        <v>176</v>
      </c>
      <c r="J3" s="351" t="s">
        <v>177</v>
      </c>
      <c r="K3" s="351" t="s">
        <v>178</v>
      </c>
      <c r="L3" s="351" t="s">
        <v>179</v>
      </c>
      <c r="M3" s="351" t="s">
        <v>180</v>
      </c>
      <c r="N3" s="352"/>
    </row>
    <row r="4" spans="2:18" s="339" customFormat="1" x14ac:dyDescent="0.2">
      <c r="B4" s="347"/>
      <c r="C4" s="353" t="s">
        <v>35</v>
      </c>
      <c r="D4" s="354" t="str">
        <f>_xll.qlRelinkableHandleYieldTermStructure(UPPER(Currency)&amp;C4&amp;B4&amp;"MX",,Permanent,Trigger,ObjectOverwrite)</f>
        <v>EURONMX#0037</v>
      </c>
      <c r="E4" s="355" t="str">
        <f>_xll.qlEonia("EoniaMX",D4,Permanent,Trigger,ObjectOverwrite)</f>
        <v>EoniaMX#0037</v>
      </c>
      <c r="F4" s="355" t="str">
        <f>_xll.qlLastFixingQuote("Eonia"&amp;"MX"&amp;$F$3,E4,Permanent,Trigger,ObjectOverwrite)</f>
        <v>EoniaMXLastFixing_Quote#0037</v>
      </c>
      <c r="G4" s="356"/>
      <c r="H4" s="357"/>
      <c r="I4" s="357"/>
      <c r="J4" s="357"/>
      <c r="K4" s="357"/>
      <c r="L4" s="357"/>
      <c r="M4" s="357"/>
      <c r="N4" s="352"/>
    </row>
    <row r="5" spans="2:18" s="339" customFormat="1" x14ac:dyDescent="0.2">
      <c r="B5" s="347"/>
      <c r="C5" s="353" t="s">
        <v>91</v>
      </c>
      <c r="D5" s="354"/>
      <c r="E5" s="355" t="str">
        <f>_xll.qlEuribor(PROPER(Currency)&amp;FamilyName&amp;C5&amp;"MX",C5,D5,Permanent,Trigger,ObjectOverwrite)</f>
        <v>EuriborSWMX#0037</v>
      </c>
      <c r="F5" s="355" t="str">
        <f>_xll.qlLastFixingQuote(PROPER(Currency)&amp;FamilyName&amp;C5&amp;"MX"&amp;$F$3,E5,Permanent,Trigger,ObjectOverwrite)</f>
        <v>EuriborSWMXLastFixing_Quote#0037</v>
      </c>
      <c r="G5" s="356"/>
      <c r="H5" s="358" t="str">
        <f t="shared" ref="H5:H12" si="0">UPPER(Currency&amp;FamilyName)&amp;C5&amp;"D="</f>
        <v>EURIBORSWD=</v>
      </c>
      <c r="I5" s="359">
        <v>42753</v>
      </c>
      <c r="J5" s="360">
        <v>-0.38</v>
      </c>
      <c r="K5" s="360" t="b">
        <f>IF(AND(ISNUMBER($J5),$J5&lt;&gt;0%,_xll.ohTrigger(Trigger)+1),TRUE,FALSE)</f>
        <v>1</v>
      </c>
      <c r="L5" s="361" t="b">
        <f>IF($K5,_xll.qlIndexAddFixings($E5,$I5,$J5/100,TRUE,ISERROR($M5)),NA())</f>
        <v>1</v>
      </c>
      <c r="M5" s="362">
        <f>_xll.qlIndexFixing($E5,$I5,TRUE,$K5)</f>
        <v>-3.8E-3</v>
      </c>
      <c r="N5" s="352"/>
    </row>
    <row r="6" spans="2:18" s="339" customFormat="1" x14ac:dyDescent="0.2">
      <c r="B6" s="347"/>
      <c r="C6" s="353" t="s">
        <v>37</v>
      </c>
      <c r="D6" s="354"/>
      <c r="E6" s="355" t="str">
        <f>_xll.qlEuribor(PROPER(Currency)&amp;FamilyName&amp;C6&amp;"MX",C6,D6,Permanent,Trigger,ObjectOverwrite)</f>
        <v>Euribor2WMX#0037</v>
      </c>
      <c r="F6" s="355" t="str">
        <f>_xll.qlLastFixingQuote(PROPER(Currency)&amp;FamilyName&amp;C6&amp;"MX"&amp;$F$3,E6,Permanent,Trigger,ObjectOverwrite)</f>
        <v>Euribor2WMXLastFixing_Quote#0037</v>
      </c>
      <c r="G6" s="356"/>
      <c r="H6" s="358" t="str">
        <f t="shared" si="0"/>
        <v>EURIBOR2WD=</v>
      </c>
      <c r="I6" s="359">
        <v>42753</v>
      </c>
      <c r="J6" s="360">
        <v>-0.372</v>
      </c>
      <c r="K6" s="360" t="b">
        <f>IF(AND(ISNUMBER($J6),$J6&lt;&gt;0%,_xll.ohTrigger(Trigger)+1),TRUE,FALSE)</f>
        <v>1</v>
      </c>
      <c r="L6" s="361" t="b">
        <f>IF($K6,_xll.qlIndexAddFixings($E6,$I6,$J6/100,TRUE,ISERROR($M6)),NA())</f>
        <v>1</v>
      </c>
      <c r="M6" s="358">
        <f>_xll.qlIndexFixing($E6,$I6,TRUE,$K6)</f>
        <v>-3.7199999999999998E-3</v>
      </c>
      <c r="N6" s="352"/>
    </row>
    <row r="7" spans="2:18" s="339" customFormat="1" x14ac:dyDescent="0.2">
      <c r="B7" s="347"/>
      <c r="C7" s="353" t="s">
        <v>2</v>
      </c>
      <c r="D7" s="354" t="str">
        <f>_xll.qlRelinkableHandleYieldTermStructure(UPPER(Currency)&amp;C7&amp;B7&amp;"MX",,Permanent,Trigger,ObjectOverwrite)</f>
        <v>EUR1MMX#0037</v>
      </c>
      <c r="E7" s="355" t="str">
        <f>_xll.qlEuribor(PROPER(Currency)&amp;FamilyName&amp;C7&amp;"MX",C7,D7,Permanent,Trigger,ObjectOverwrite)</f>
        <v>Euribor1MMX#0037</v>
      </c>
      <c r="F7" s="355" t="str">
        <f>_xll.qlLastFixingQuote(PROPER(Currency)&amp;FamilyName&amp;C7&amp;"MX"&amp;$F$3,E7,Permanent,Trigger,ObjectOverwrite)</f>
        <v>Euribor1MMXLastFixing_Quote#0037</v>
      </c>
      <c r="G7" s="356"/>
      <c r="H7" s="358" t="str">
        <f t="shared" si="0"/>
        <v>EURIBOR1MD=</v>
      </c>
      <c r="I7" s="359">
        <v>42753</v>
      </c>
      <c r="J7" s="360">
        <v>-0.372</v>
      </c>
      <c r="K7" s="360" t="b">
        <f>IF(AND(ISNUMBER($J7),$J7&lt;&gt;0%,_xll.ohTrigger(Trigger)+1),TRUE,FALSE)</f>
        <v>1</v>
      </c>
      <c r="L7" s="361" t="b">
        <f>IF($K7,_xll.qlIndexAddFixings($E7,$I7,$J7/100,TRUE,ISERROR($M7)),NA())</f>
        <v>1</v>
      </c>
      <c r="M7" s="358">
        <f>_xll.qlIndexFixing($E7,$I7,TRUE,$K7)</f>
        <v>-3.7199999999999998E-3</v>
      </c>
      <c r="N7" s="352"/>
    </row>
    <row r="8" spans="2:18" s="339" customFormat="1" x14ac:dyDescent="0.2">
      <c r="B8" s="347"/>
      <c r="C8" s="353" t="s">
        <v>39</v>
      </c>
      <c r="D8" s="354"/>
      <c r="E8" s="355" t="str">
        <f>_xll.qlEuribor(PROPER(Currency)&amp;FamilyName&amp;C8&amp;"MX",C8,D8,Permanent,Trigger,ObjectOverwrite)</f>
        <v>Euribor2MMX#0037</v>
      </c>
      <c r="F8" s="355" t="str">
        <f>_xll.qlLastFixingQuote(PROPER(Currency)&amp;FamilyName&amp;C8&amp;"MX"&amp;$F$3,E8,Permanent,Trigger,ObjectOverwrite)</f>
        <v>Euribor2MMXLastFixing_Quote#0037</v>
      </c>
      <c r="G8" s="356"/>
      <c r="H8" s="358" t="str">
        <f t="shared" si="0"/>
        <v>EURIBOR2MD=</v>
      </c>
      <c r="I8" s="359">
        <v>42753</v>
      </c>
      <c r="J8" s="360">
        <v>-0.33900000000000002</v>
      </c>
      <c r="K8" s="360" t="b">
        <f>IF(AND(ISNUMBER($J8),$J8&lt;&gt;0%,_xll.ohTrigger(Trigger)+1),TRUE,FALSE)</f>
        <v>1</v>
      </c>
      <c r="L8" s="361" t="b">
        <f>IF($K8,_xll.qlIndexAddFixings($E8,$I8,$J8/100,TRUE,ISERROR($M8)),NA())</f>
        <v>1</v>
      </c>
      <c r="M8" s="358">
        <f>_xll.qlIndexFixing($E8,$I8,TRUE,$K8)</f>
        <v>-3.3900000000000002E-3</v>
      </c>
      <c r="N8" s="352"/>
    </row>
    <row r="9" spans="2:18" s="339" customFormat="1" x14ac:dyDescent="0.2">
      <c r="B9" s="347"/>
      <c r="C9" s="353" t="s">
        <v>0</v>
      </c>
      <c r="D9" s="354" t="str">
        <f>_xll.qlRelinkableHandleYieldTermStructure(UPPER(Currency)&amp;C9&amp;B9&amp;"MX",,Permanent,Trigger,ObjectOverwrite)</f>
        <v>EUR3MMX#0037</v>
      </c>
      <c r="E9" s="355" t="str">
        <f>_xll.qlEuribor(PROPER(Currency)&amp;FamilyName&amp;C9&amp;"MX",C9,D9,Permanent,Trigger,ObjectOverwrite)</f>
        <v>Euribor3MMX#0037</v>
      </c>
      <c r="F9" s="355" t="str">
        <f>_xll.qlLastFixingQuote(PROPER(Currency)&amp;FamilyName&amp;C9&amp;"MX"&amp;$F$3,E9,Permanent,Trigger,ObjectOverwrite)</f>
        <v>Euribor3MMXLastFixing_Quote#0037</v>
      </c>
      <c r="G9" s="356"/>
      <c r="H9" s="358" t="str">
        <f t="shared" si="0"/>
        <v>EURIBOR3MD=</v>
      </c>
      <c r="I9" s="359">
        <v>42753</v>
      </c>
      <c r="J9" s="360">
        <v>-0.32900000000000001</v>
      </c>
      <c r="K9" s="360" t="b">
        <f>IF(AND(ISNUMBER($J9),$J9&lt;&gt;0%,_xll.ohTrigger(Trigger)+1),TRUE,FALSE)</f>
        <v>1</v>
      </c>
      <c r="L9" s="361" t="b">
        <f>IF($K9,_xll.qlIndexAddFixings($E9,$I9,$J9/100,TRUE,ISERROR($M9)),NA())</f>
        <v>1</v>
      </c>
      <c r="M9" s="358">
        <f>_xll.qlIndexFixing($E9,$I9,TRUE,$K9)</f>
        <v>-3.29E-3</v>
      </c>
      <c r="N9" s="352"/>
    </row>
    <row r="10" spans="2:18" s="339" customFormat="1" x14ac:dyDescent="0.2">
      <c r="B10" s="347"/>
      <c r="C10" s="353" t="s">
        <v>3</v>
      </c>
      <c r="D10" s="354" t="str">
        <f>_xll.qlRelinkableHandleYieldTermStructure(UPPER(Currency)&amp;C10&amp;B10&amp;"MX",,Permanent,Trigger,ObjectOverwrite)</f>
        <v>EUR6MMX#0037</v>
      </c>
      <c r="E10" s="355" t="str">
        <f>_xll.qlEuribor(PROPER(Currency)&amp;FamilyName&amp;C10&amp;"MX",C10,D10,Permanent,Trigger,ObjectOverwrite)</f>
        <v>Euribor6MMX#0037</v>
      </c>
      <c r="F10" s="355" t="str">
        <f>_xll.qlLastFixingQuote(PROPER(Currency)&amp;FamilyName&amp;C10&amp;"MX"&amp;$F$3,E10,Permanent,Trigger,ObjectOverwrite)</f>
        <v>Euribor6MMXLastFixing_Quote#0037</v>
      </c>
      <c r="G10" s="356"/>
      <c r="H10" s="358" t="str">
        <f t="shared" si="0"/>
        <v>EURIBOR6MD=</v>
      </c>
      <c r="I10" s="359">
        <v>42753</v>
      </c>
      <c r="J10" s="360">
        <v>-0.24</v>
      </c>
      <c r="K10" s="360" t="b">
        <f>IF(AND(ISNUMBER($J10),$J10&lt;&gt;0%,_xll.ohTrigger(Trigger)+1),TRUE,FALSE)</f>
        <v>1</v>
      </c>
      <c r="L10" s="361" t="b">
        <f>IF($K10,_xll.qlIndexAddFixings($E10,$I10,$J10/100,TRUE,ISERROR($M10)),NA())</f>
        <v>1</v>
      </c>
      <c r="M10" s="358">
        <f>_xll.qlIndexFixing($E10,$I10,TRUE,$K10)</f>
        <v>-2.3999999999999998E-3</v>
      </c>
      <c r="N10" s="352"/>
    </row>
    <row r="11" spans="2:18" s="339" customFormat="1" x14ac:dyDescent="0.2">
      <c r="B11" s="347"/>
      <c r="C11" s="353" t="s">
        <v>44</v>
      </c>
      <c r="D11" s="354"/>
      <c r="E11" s="355" t="str">
        <f>_xll.qlEuribor(PROPER(Currency)&amp;FamilyName&amp;C11&amp;"MX",C11,D11,Permanent,Trigger,ObjectOverwrite)</f>
        <v>Euribor9MMX#0037</v>
      </c>
      <c r="F11" s="355" t="str">
        <f>_xll.qlLastFixingQuote(PROPER(Currency)&amp;FamilyName&amp;C11&amp;"MX"&amp;$F$3,E11,Permanent,Trigger,ObjectOverwrite)</f>
        <v>Euribor9MMXLastFixing_Quote#0037</v>
      </c>
      <c r="G11" s="356"/>
      <c r="H11" s="358" t="str">
        <f t="shared" si="0"/>
        <v>EURIBOR9MD=</v>
      </c>
      <c r="I11" s="359">
        <v>42753</v>
      </c>
      <c r="J11" s="360">
        <v>-0.154</v>
      </c>
      <c r="K11" s="360" t="b">
        <f>IF(AND(ISNUMBER($J11),$J11&lt;&gt;0%,_xll.ohTrigger(Trigger)+1),TRUE,FALSE)</f>
        <v>1</v>
      </c>
      <c r="L11" s="361" t="b">
        <f>IF($K11,_xll.qlIndexAddFixings($E11,$I11,$J11/100,TRUE,ISERROR($M11)),NA())</f>
        <v>1</v>
      </c>
      <c r="M11" s="358">
        <f>_xll.qlIndexFixing($E11,$I11,TRUE,$K11)</f>
        <v>-1.5399999999999999E-3</v>
      </c>
      <c r="N11" s="352"/>
    </row>
    <row r="12" spans="2:18" s="339" customFormat="1" x14ac:dyDescent="0.2">
      <c r="B12" s="347"/>
      <c r="C12" s="367" t="s">
        <v>27</v>
      </c>
      <c r="D12" s="368" t="str">
        <f>_xll.qlRelinkableHandleYieldTermStructure(UPPER(Currency)&amp;C12&amp;B12&amp;"MX",,Permanent,Trigger,ObjectOverwrite)</f>
        <v>EUR1YMX#0037</v>
      </c>
      <c r="E12" s="369" t="str">
        <f>_xll.qlEuribor(PROPER(Currency)&amp;FamilyName&amp;C12&amp;"MX",C12,D12,Permanent,Trigger,ObjectOverwrite)</f>
        <v>Euribor1YMX#0037</v>
      </c>
      <c r="F12" s="369" t="str">
        <f>_xll.qlLastFixingQuote(PROPER(Currency)&amp;FamilyName&amp;C12&amp;"MX"&amp;$F$3,E12,Permanent,Trigger,ObjectOverwrite)</f>
        <v>Euribor1YMXLastFixing_Quote#0037</v>
      </c>
      <c r="G12" s="356"/>
      <c r="H12" s="363" t="str">
        <f t="shared" si="0"/>
        <v>EURIBOR1YD=</v>
      </c>
      <c r="I12" s="364">
        <v>42753</v>
      </c>
      <c r="J12" s="365">
        <v>-9.9000000000000005E-2</v>
      </c>
      <c r="K12" s="365" t="b">
        <f>IF(AND(ISNUMBER($J12),$J12&lt;&gt;0%,_xll.ohTrigger(Trigger)+1),TRUE,FALSE)</f>
        <v>1</v>
      </c>
      <c r="L12" s="366" t="b">
        <f>IF($K12,_xll.qlIndexAddFixings($E12,$I12,$J12/100,TRUE,ISERROR($M12)),NA())</f>
        <v>1</v>
      </c>
      <c r="M12" s="363">
        <f>_xll.qlIndexFixing($E12,$I12,TRUE,$K12)</f>
        <v>-9.8999999999999999E-4</v>
      </c>
      <c r="N12" s="352"/>
    </row>
    <row r="13" spans="2:18" s="339" customFormat="1" x14ac:dyDescent="0.2">
      <c r="B13" s="370"/>
      <c r="C13" s="371"/>
      <c r="D13" s="371"/>
      <c r="E13" s="371"/>
      <c r="F13" s="371"/>
      <c r="G13" s="371"/>
      <c r="H13" s="371"/>
      <c r="I13" s="371"/>
      <c r="J13" s="371"/>
      <c r="K13" s="371"/>
      <c r="L13" s="371"/>
      <c r="M13" s="371"/>
      <c r="N13" s="372"/>
    </row>
    <row r="14" spans="2:18" s="339" customFormat="1" x14ac:dyDescent="0.2">
      <c r="E14" s="340"/>
      <c r="F14" s="340"/>
      <c r="G14" s="340"/>
      <c r="J14" s="340"/>
    </row>
    <row r="15" spans="2:18" x14ac:dyDescent="0.2">
      <c r="E15" s="373" t="s">
        <v>181</v>
      </c>
      <c r="F15" s="374" t="str">
        <f>"START:"&amp;_xll.qlSettingsEvaluationDate(Trigger)&amp; " END:"&amp;_xll.qlSettingsEvaluationDate(Trigger)&amp;" INTERVAL:1D"</f>
        <v>START:42754 END:42754 INTERVAL:1D</v>
      </c>
      <c r="H15" s="375" t="str">
        <f>_xll.RHistory(I16,$F$17&amp;";"&amp;$F$18,$F$15,,"SORT:"&amp;$F$16&amp;" CH:Fd",J15)</f>
        <v>Paused at 17:04:48</v>
      </c>
      <c r="I15" s="375"/>
      <c r="J15" s="376" t="s">
        <v>197</v>
      </c>
      <c r="K15" s="377"/>
      <c r="L15" s="377" t="s">
        <v>179</v>
      </c>
    </row>
    <row r="16" spans="2:18" x14ac:dyDescent="0.2">
      <c r="E16" s="373" t="s">
        <v>182</v>
      </c>
      <c r="F16" s="369" t="s">
        <v>183</v>
      </c>
      <c r="H16" s="378" t="s">
        <v>2</v>
      </c>
      <c r="I16" s="378" t="str">
        <f>Currency&amp;UPPER(FamilyName)&amp;H16&amp;"D="</f>
        <v>EURIBOR1MD=</v>
      </c>
      <c r="J16" s="379" t="e">
        <v>#N/A</v>
      </c>
      <c r="K16" s="380"/>
      <c r="L16" s="381" t="e">
        <f>_xll.qlIndexAddFixings(PROPER(Currency)&amp;FamilyName&amp;H16,J16,K16/100,TRUE,_xll.ohTrigger(Euribor!E4:E12))</f>
        <v>#NUM!</v>
      </c>
    </row>
    <row r="17" spans="1:25" x14ac:dyDescent="0.2">
      <c r="E17" s="373" t="s">
        <v>184</v>
      </c>
      <c r="F17" s="369" t="s">
        <v>185</v>
      </c>
    </row>
    <row r="18" spans="1:25" x14ac:dyDescent="0.2">
      <c r="F18" s="369" t="s">
        <v>186</v>
      </c>
      <c r="H18" s="375" t="str">
        <f>_xll.RHistory(I19,$F$17&amp;";"&amp;$F$18,$F$15,,"SORT:"&amp;$F$16&amp;" CH:Fd",J18)</f>
        <v>Paused at 17:04:48</v>
      </c>
      <c r="I18" s="375"/>
      <c r="J18" s="376" t="s">
        <v>197</v>
      </c>
      <c r="K18" s="377"/>
      <c r="L18" s="377" t="s">
        <v>179</v>
      </c>
    </row>
    <row r="19" spans="1:25" x14ac:dyDescent="0.2">
      <c r="H19" s="378" t="s">
        <v>0</v>
      </c>
      <c r="I19" s="378" t="str">
        <f>Currency&amp;UPPER(FamilyName)&amp;H19&amp;"D="</f>
        <v>EURIBOR3MD=</v>
      </c>
      <c r="J19" s="379" t="e">
        <v>#N/A</v>
      </c>
      <c r="K19" s="380"/>
      <c r="L19" s="381" t="e">
        <f>_xll.qlIndexAddFixings(PROPER(Currency)&amp;FamilyName&amp;H19,J19,K19/100,TRUE,_xll.ohTrigger(Euribor!E4:E12))</f>
        <v>#NUM!</v>
      </c>
    </row>
    <row r="21" spans="1:25" s="339" customFormat="1" x14ac:dyDescent="0.2">
      <c r="A21" s="340"/>
      <c r="B21" s="340"/>
      <c r="C21" s="340"/>
      <c r="D21" s="340"/>
      <c r="E21" s="340"/>
      <c r="F21" s="340"/>
      <c r="G21" s="340"/>
      <c r="H21" s="375" t="str">
        <f>_xll.RHistory(I22,$F$17&amp;";"&amp;$F$18,$F$15,,"SORT:"&amp;$F$16&amp;" CH:Fd",J21)</f>
        <v>Paused at 17:04:48</v>
      </c>
      <c r="I21" s="375"/>
      <c r="J21" s="376" t="s">
        <v>197</v>
      </c>
      <c r="K21" s="377"/>
      <c r="L21" s="377" t="s">
        <v>179</v>
      </c>
      <c r="M21" s="340"/>
      <c r="N21" s="340"/>
      <c r="O21" s="340"/>
      <c r="P21" s="340"/>
      <c r="Q21" s="340"/>
      <c r="R21" s="340"/>
      <c r="S21" s="340"/>
      <c r="T21" s="340"/>
      <c r="U21" s="340"/>
      <c r="V21" s="340"/>
    </row>
    <row r="22" spans="1:25" s="339" customFormat="1" x14ac:dyDescent="0.2">
      <c r="A22" s="340"/>
      <c r="B22" s="340"/>
      <c r="C22" s="340"/>
      <c r="D22" s="340"/>
      <c r="E22" s="340"/>
      <c r="F22" s="340"/>
      <c r="G22" s="340"/>
      <c r="H22" s="378" t="s">
        <v>3</v>
      </c>
      <c r="I22" s="378" t="str">
        <f>Currency&amp;UPPER(FamilyName)&amp;H22&amp;"D="</f>
        <v>EURIBOR6MD=</v>
      </c>
      <c r="J22" s="379" t="e">
        <v>#N/A</v>
      </c>
      <c r="K22" s="380"/>
      <c r="L22" s="381" t="e">
        <f>_xll.qlIndexAddFixings(PROPER(Currency)&amp;FamilyName&amp;H22,J22,K22/100,TRUE,_xll.ohTrigger(Euribor!E4:E12))</f>
        <v>#NUM!</v>
      </c>
      <c r="M22" s="340"/>
      <c r="N22" s="340"/>
      <c r="O22" s="340"/>
      <c r="P22" s="340"/>
      <c r="Q22" s="340"/>
      <c r="R22" s="340"/>
      <c r="S22" s="340"/>
      <c r="T22" s="340"/>
      <c r="U22" s="340"/>
      <c r="V22" s="340"/>
    </row>
    <row r="23" spans="1:25" s="339" customFormat="1" x14ac:dyDescent="0.2">
      <c r="A23" s="340"/>
      <c r="B23" s="340"/>
      <c r="C23" s="340"/>
      <c r="D23" s="340"/>
      <c r="E23" s="340"/>
      <c r="F23" s="340"/>
      <c r="G23" s="340"/>
      <c r="H23" s="340"/>
      <c r="I23" s="340"/>
      <c r="J23" s="340"/>
      <c r="K23" s="340"/>
      <c r="L23" s="340"/>
      <c r="M23" s="340"/>
      <c r="N23" s="340"/>
      <c r="O23" s="340"/>
      <c r="P23" s="340"/>
      <c r="Q23" s="340"/>
      <c r="R23" s="340"/>
      <c r="S23" s="340"/>
      <c r="T23" s="340"/>
      <c r="U23" s="340"/>
      <c r="V23" s="340"/>
    </row>
    <row r="24" spans="1:25" s="339" customFormat="1" x14ac:dyDescent="0.2">
      <c r="A24" s="340"/>
      <c r="B24" s="340"/>
      <c r="C24" s="340"/>
      <c r="D24" s="340"/>
      <c r="E24" s="340"/>
      <c r="F24" s="340"/>
      <c r="G24" s="340"/>
      <c r="H24" s="375" t="str">
        <f>_xll.RHistory(I25,$F$17&amp;";"&amp;$F$18,$F$15,,"SORT:"&amp;$F$16&amp;" CH:Fd",J24)</f>
        <v>Paused at 17:04:48</v>
      </c>
      <c r="I24" s="375"/>
      <c r="J24" s="376" t="s">
        <v>197</v>
      </c>
      <c r="K24" s="377"/>
      <c r="L24" s="377" t="s">
        <v>179</v>
      </c>
      <c r="M24" s="340"/>
      <c r="N24" s="340"/>
      <c r="O24" s="340"/>
      <c r="P24" s="340"/>
      <c r="Q24" s="340"/>
      <c r="R24" s="340"/>
      <c r="S24" s="340"/>
      <c r="T24" s="340"/>
      <c r="U24" s="340"/>
      <c r="V24" s="340"/>
    </row>
    <row r="25" spans="1:25" s="339" customFormat="1" x14ac:dyDescent="0.2">
      <c r="A25" s="340"/>
      <c r="B25" s="340"/>
      <c r="C25" s="340"/>
      <c r="D25" s="340"/>
      <c r="E25" s="340"/>
      <c r="F25" s="340"/>
      <c r="G25" s="340"/>
      <c r="H25" s="378" t="s">
        <v>27</v>
      </c>
      <c r="I25" s="378" t="str">
        <f>Currency&amp;UPPER(FamilyName)&amp;H25&amp;"D="</f>
        <v>EURIBOR1YD=</v>
      </c>
      <c r="J25" s="379" t="e">
        <v>#N/A</v>
      </c>
      <c r="K25" s="380"/>
      <c r="L25" s="381" t="e">
        <f>_xll.qlIndexAddFixings(PROPER(Currency)&amp;FamilyName&amp;H25,J25,K25/100,TRUE,_xll.ohTrigger(Euribor!E4:E12))</f>
        <v>#NUM!</v>
      </c>
      <c r="M25" s="340"/>
      <c r="N25" s="340"/>
      <c r="O25" s="340"/>
      <c r="P25" s="340"/>
      <c r="Q25" s="340"/>
      <c r="R25" s="340"/>
      <c r="S25" s="340"/>
      <c r="T25" s="340"/>
      <c r="U25" s="340"/>
      <c r="V25" s="340"/>
    </row>
    <row r="26" spans="1:25" s="339" customFormat="1" x14ac:dyDescent="0.2">
      <c r="A26" s="340"/>
      <c r="B26" s="340"/>
      <c r="C26" s="340"/>
      <c r="D26" s="340"/>
      <c r="E26" s="340"/>
      <c r="F26" s="340"/>
      <c r="G26" s="340"/>
      <c r="H26" s="340"/>
      <c r="I26" s="340"/>
      <c r="J26" s="340"/>
      <c r="K26" s="340"/>
      <c r="L26" s="340"/>
      <c r="M26" s="340"/>
      <c r="N26" s="340"/>
      <c r="O26" s="340"/>
      <c r="P26" s="340"/>
      <c r="Q26" s="340"/>
      <c r="R26" s="340"/>
      <c r="S26" s="340"/>
      <c r="T26" s="340"/>
      <c r="U26" s="340"/>
      <c r="V26" s="340"/>
    </row>
    <row r="27" spans="1:25" s="339" customFormat="1" x14ac:dyDescent="0.2">
      <c r="A27" s="340"/>
      <c r="B27" s="340"/>
      <c r="C27" s="340"/>
      <c r="D27" s="340"/>
      <c r="E27" s="340"/>
      <c r="F27" s="340"/>
      <c r="G27" s="340"/>
      <c r="H27" s="340"/>
      <c r="I27" s="340"/>
      <c r="J27" s="340"/>
      <c r="K27" s="340"/>
      <c r="L27" s="340"/>
      <c r="M27" s="340"/>
      <c r="N27" s="340"/>
      <c r="O27" s="340"/>
      <c r="P27" s="340"/>
      <c r="Q27" s="340"/>
      <c r="R27" s="340"/>
      <c r="S27" s="340"/>
      <c r="T27" s="340"/>
      <c r="U27" s="340"/>
      <c r="V27" s="340"/>
      <c r="W27" s="340"/>
      <c r="X27" s="340"/>
      <c r="Y27" s="340"/>
    </row>
    <row r="28" spans="1:25" s="339" customFormat="1" x14ac:dyDescent="0.2">
      <c r="A28" s="340"/>
      <c r="B28" s="340"/>
      <c r="C28" s="340"/>
      <c r="D28" s="340"/>
      <c r="E28" s="340"/>
      <c r="F28" s="340"/>
      <c r="G28" s="340"/>
      <c r="H28" s="340"/>
      <c r="I28" s="340"/>
      <c r="J28" s="340"/>
      <c r="K28" s="340"/>
      <c r="L28" s="340"/>
      <c r="M28" s="340"/>
      <c r="N28" s="340"/>
      <c r="O28" s="340"/>
      <c r="P28" s="340"/>
      <c r="Q28" s="340"/>
      <c r="R28" s="340"/>
      <c r="S28" s="340"/>
      <c r="T28" s="340"/>
      <c r="U28" s="340"/>
      <c r="V28" s="340"/>
      <c r="W28" s="340"/>
      <c r="X28" s="340"/>
      <c r="Y28" s="340"/>
    </row>
    <row r="29" spans="1:25" s="339" customFormat="1" x14ac:dyDescent="0.2">
      <c r="A29" s="340"/>
      <c r="B29" s="340"/>
      <c r="C29" s="340"/>
      <c r="D29" s="340"/>
      <c r="E29" s="340"/>
      <c r="F29" s="340"/>
      <c r="G29" s="340"/>
      <c r="H29" s="340"/>
      <c r="I29" s="340"/>
      <c r="J29" s="340"/>
      <c r="K29" s="340"/>
      <c r="L29" s="340"/>
      <c r="M29" s="340"/>
      <c r="N29" s="340"/>
      <c r="O29" s="340"/>
      <c r="P29" s="340"/>
      <c r="Q29" s="340"/>
      <c r="R29" s="340"/>
      <c r="S29" s="340"/>
      <c r="T29" s="340"/>
      <c r="U29" s="340"/>
      <c r="V29" s="340"/>
      <c r="W29" s="340"/>
      <c r="X29" s="340"/>
      <c r="Y29" s="340"/>
    </row>
    <row r="30" spans="1:25" s="339" customFormat="1" x14ac:dyDescent="0.2">
      <c r="A30" s="340"/>
      <c r="B30" s="340"/>
      <c r="C30" s="340"/>
      <c r="D30" s="340"/>
      <c r="E30" s="340"/>
      <c r="F30" s="340"/>
      <c r="G30" s="340"/>
      <c r="H30" s="340"/>
      <c r="I30" s="340"/>
      <c r="J30" s="340"/>
      <c r="K30" s="340"/>
      <c r="L30" s="340"/>
      <c r="M30" s="340"/>
      <c r="N30" s="340"/>
      <c r="O30" s="340"/>
      <c r="P30" s="340"/>
      <c r="Q30" s="340"/>
      <c r="R30" s="340"/>
      <c r="S30" s="340"/>
      <c r="T30" s="340"/>
      <c r="U30" s="340"/>
      <c r="V30" s="340"/>
      <c r="W30" s="340"/>
      <c r="X30" s="340"/>
      <c r="Y30" s="340"/>
    </row>
    <row r="31" spans="1:25" s="339" customFormat="1" x14ac:dyDescent="0.2">
      <c r="A31" s="340"/>
      <c r="B31" s="340"/>
      <c r="C31" s="340"/>
      <c r="D31" s="340"/>
      <c r="E31" s="340"/>
      <c r="F31" s="340"/>
      <c r="G31" s="340"/>
      <c r="H31" s="340"/>
      <c r="I31" s="340"/>
      <c r="J31" s="340"/>
      <c r="K31" s="340"/>
      <c r="L31" s="340"/>
      <c r="M31" s="340"/>
      <c r="N31" s="340"/>
      <c r="O31" s="340"/>
      <c r="P31" s="340"/>
      <c r="Q31" s="340"/>
      <c r="R31" s="340"/>
      <c r="S31" s="340"/>
      <c r="T31" s="340"/>
      <c r="U31" s="340"/>
      <c r="V31" s="340"/>
      <c r="W31" s="340"/>
      <c r="X31" s="340"/>
      <c r="Y31" s="340"/>
    </row>
    <row r="32" spans="1:25" s="339" customFormat="1" x14ac:dyDescent="0.2">
      <c r="A32" s="340"/>
      <c r="B32" s="340"/>
      <c r="C32" s="340"/>
      <c r="D32" s="340"/>
      <c r="E32" s="340"/>
      <c r="F32" s="340"/>
      <c r="G32" s="340"/>
      <c r="H32" s="340"/>
      <c r="I32" s="340"/>
      <c r="J32" s="340"/>
      <c r="K32" s="340"/>
      <c r="L32" s="340"/>
      <c r="M32" s="340"/>
      <c r="N32" s="340"/>
      <c r="O32" s="340"/>
      <c r="P32" s="340"/>
      <c r="Q32" s="340"/>
      <c r="R32" s="340"/>
      <c r="S32" s="340"/>
      <c r="T32" s="340"/>
      <c r="U32" s="340"/>
      <c r="V32" s="340"/>
      <c r="W32" s="340"/>
      <c r="X32" s="340"/>
      <c r="Y32" s="340"/>
    </row>
    <row r="33" spans="1:25" s="339" customFormat="1" x14ac:dyDescent="0.2">
      <c r="A33" s="340"/>
      <c r="B33" s="340"/>
      <c r="C33" s="340"/>
      <c r="D33" s="340"/>
      <c r="E33" s="340"/>
      <c r="F33" s="340"/>
      <c r="G33" s="340"/>
      <c r="H33" s="340"/>
      <c r="I33" s="340"/>
      <c r="J33" s="340"/>
      <c r="K33" s="340"/>
      <c r="L33" s="340"/>
      <c r="M33" s="340"/>
      <c r="N33" s="340"/>
      <c r="O33" s="340"/>
      <c r="P33" s="340"/>
      <c r="Q33" s="340"/>
      <c r="R33" s="340"/>
      <c r="S33" s="340"/>
      <c r="T33" s="340"/>
      <c r="U33" s="340"/>
      <c r="V33" s="340"/>
      <c r="W33" s="340"/>
      <c r="X33" s="340"/>
      <c r="Y33" s="340"/>
    </row>
    <row r="34" spans="1:25" s="339" customFormat="1" x14ac:dyDescent="0.2">
      <c r="A34" s="340"/>
      <c r="B34" s="340"/>
      <c r="C34" s="340"/>
      <c r="D34" s="340"/>
      <c r="E34" s="340"/>
      <c r="F34" s="340"/>
      <c r="G34" s="340"/>
      <c r="H34" s="340"/>
      <c r="I34" s="340"/>
      <c r="J34" s="340"/>
      <c r="K34" s="340"/>
      <c r="L34" s="340"/>
      <c r="M34" s="340"/>
      <c r="N34" s="340"/>
      <c r="O34" s="340"/>
      <c r="P34" s="340"/>
      <c r="Q34" s="340"/>
      <c r="R34" s="340"/>
      <c r="S34" s="340"/>
      <c r="T34" s="340"/>
      <c r="U34" s="340"/>
      <c r="V34" s="340"/>
      <c r="W34" s="340"/>
      <c r="X34" s="340"/>
      <c r="Y34" s="340"/>
    </row>
    <row r="35" spans="1:25" s="339" customFormat="1" x14ac:dyDescent="0.2">
      <c r="A35" s="340"/>
      <c r="B35" s="340"/>
      <c r="C35" s="340"/>
      <c r="D35" s="340"/>
      <c r="E35" s="340"/>
      <c r="F35" s="340"/>
      <c r="G35" s="340"/>
      <c r="H35" s="340"/>
      <c r="I35" s="340"/>
      <c r="J35" s="340"/>
      <c r="K35" s="340"/>
      <c r="L35" s="340"/>
      <c r="M35" s="340"/>
      <c r="N35" s="340"/>
      <c r="O35" s="340"/>
      <c r="P35" s="340"/>
      <c r="Q35" s="340"/>
      <c r="R35" s="340"/>
      <c r="S35" s="340"/>
      <c r="T35" s="340"/>
      <c r="U35" s="340"/>
      <c r="V35" s="340"/>
      <c r="W35" s="340"/>
      <c r="X35" s="340"/>
      <c r="Y35" s="340"/>
    </row>
    <row r="36" spans="1:25" s="339" customFormat="1" x14ac:dyDescent="0.2">
      <c r="A36" s="340"/>
      <c r="B36" s="340"/>
      <c r="C36" s="340"/>
      <c r="D36" s="340"/>
      <c r="E36" s="340"/>
      <c r="F36" s="340"/>
      <c r="G36" s="340"/>
      <c r="H36" s="340"/>
      <c r="I36" s="340"/>
      <c r="J36" s="340"/>
      <c r="K36" s="340"/>
      <c r="L36" s="340"/>
      <c r="M36" s="340"/>
      <c r="N36" s="340"/>
      <c r="O36" s="340"/>
      <c r="P36" s="340"/>
      <c r="Q36" s="340"/>
      <c r="R36" s="340"/>
      <c r="S36" s="340"/>
      <c r="T36" s="340"/>
      <c r="U36" s="340"/>
      <c r="V36" s="340"/>
      <c r="W36" s="340"/>
      <c r="X36" s="340"/>
      <c r="Y36" s="340"/>
    </row>
  </sheetData>
  <pageMargins left="0.75" right="0.75" top="1" bottom="1" header="0.5" footer="0.5"/>
  <headerFooter alignWithMargins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43"/>
  <sheetViews>
    <sheetView workbookViewId="0">
      <selection activeCell="I18" sqref="I18"/>
    </sheetView>
  </sheetViews>
  <sheetFormatPr defaultRowHeight="11.25" x14ac:dyDescent="0.2"/>
  <cols>
    <col min="1" max="1" width="2.7109375" style="226" customWidth="1"/>
    <col min="2" max="2" width="4" style="226" bestFit="1" customWidth="1"/>
    <col min="3" max="3" width="6.7109375" style="227" bestFit="1" customWidth="1"/>
    <col min="4" max="4" width="13.140625" style="227" bestFit="1" customWidth="1"/>
    <col min="5" max="5" width="18.28515625" style="227" bestFit="1" customWidth="1"/>
    <col min="6" max="8" width="9" style="227" bestFit="1" customWidth="1"/>
    <col min="9" max="9" width="11.28515625" style="227" bestFit="1" customWidth="1"/>
    <col min="10" max="10" width="11.28515625" style="228" customWidth="1"/>
    <col min="11" max="11" width="2.7109375" style="227" customWidth="1"/>
    <col min="12" max="12" width="4.28515625" style="227" customWidth="1"/>
    <col min="13" max="13" width="6.7109375" style="227" bestFit="1" customWidth="1"/>
    <col min="14" max="14" width="13.140625" style="227" bestFit="1" customWidth="1"/>
    <col min="15" max="15" width="18.28515625" style="227" bestFit="1" customWidth="1"/>
    <col min="16" max="18" width="9" style="227" bestFit="1" customWidth="1"/>
    <col min="19" max="19" width="11.28515625" style="227" bestFit="1" customWidth="1"/>
    <col min="20" max="20" width="11.28515625" style="228" customWidth="1"/>
    <col min="21" max="21" width="2.7109375" style="227" customWidth="1"/>
    <col min="22" max="22" width="4.28515625" style="227" customWidth="1"/>
    <col min="23" max="23" width="6.7109375" style="227" bestFit="1" customWidth="1"/>
    <col min="24" max="24" width="14.140625" style="227" bestFit="1" customWidth="1"/>
    <col min="25" max="25" width="18.28515625" style="227" bestFit="1" customWidth="1"/>
    <col min="26" max="27" width="9" style="227" bestFit="1" customWidth="1"/>
    <col min="28" max="28" width="12" style="227" bestFit="1" customWidth="1"/>
    <col min="29" max="29" width="11.28515625" style="227" bestFit="1" customWidth="1"/>
    <col min="30" max="30" width="11.28515625" style="228" customWidth="1"/>
    <col min="31" max="31" width="2.7109375" style="227" customWidth="1"/>
    <col min="32" max="32" width="4.28515625" style="227" customWidth="1"/>
    <col min="33" max="33" width="6.7109375" style="227" bestFit="1" customWidth="1"/>
    <col min="34" max="34" width="16.140625" style="227" bestFit="1" customWidth="1"/>
    <col min="35" max="35" width="19.28515625" style="227" customWidth="1"/>
    <col min="36" max="38" width="9" style="227" bestFit="1" customWidth="1"/>
    <col min="39" max="39" width="11.28515625" style="227" bestFit="1" customWidth="1"/>
    <col min="40" max="40" width="10.7109375" style="228" customWidth="1"/>
    <col min="41" max="41" width="2.7109375" style="227" customWidth="1"/>
    <col min="42" max="42" width="4.28515625" style="227" customWidth="1"/>
    <col min="43" max="43" width="6.7109375" style="227" bestFit="1" customWidth="1"/>
    <col min="44" max="44" width="16.140625" style="227" bestFit="1" customWidth="1"/>
    <col min="45" max="45" width="19.28515625" style="227" customWidth="1"/>
    <col min="46" max="47" width="8" style="227" bestFit="1" customWidth="1"/>
    <col min="48" max="48" width="9" style="227" bestFit="1" customWidth="1"/>
    <col min="49" max="49" width="11.28515625" style="227" bestFit="1" customWidth="1"/>
    <col min="50" max="50" width="10.7109375" style="228" customWidth="1"/>
    <col min="51" max="51" width="2.7109375" style="226" customWidth="1"/>
    <col min="52" max="52" width="6" style="226" bestFit="1" customWidth="1"/>
    <col min="53" max="53" width="17.28515625" style="226" bestFit="1" customWidth="1"/>
    <col min="54" max="54" width="13.140625" style="226" bestFit="1" customWidth="1"/>
    <col min="55" max="55" width="8" style="226" bestFit="1" customWidth="1"/>
    <col min="56" max="16384" width="9.140625" style="226"/>
  </cols>
  <sheetData>
    <row r="1" spans="1:53" x14ac:dyDescent="0.2">
      <c r="AB1" s="226"/>
      <c r="AC1" s="385"/>
      <c r="AD1" s="229"/>
      <c r="AE1" s="226"/>
      <c r="AF1" s="226"/>
      <c r="AG1" s="226"/>
      <c r="AH1" s="226"/>
      <c r="AI1" s="226"/>
      <c r="AJ1" s="226"/>
      <c r="AK1" s="226"/>
    </row>
    <row r="2" spans="1:53" s="230" customFormat="1" ht="13.5" x14ac:dyDescent="0.25">
      <c r="B2" s="231" t="s">
        <v>35</v>
      </c>
      <c r="C2" s="232"/>
      <c r="D2" s="233"/>
      <c r="E2" s="234"/>
      <c r="F2" s="234"/>
      <c r="G2" s="234"/>
      <c r="H2" s="235">
        <f>_xll.ohTrigger(H4:H116)</f>
        <v>0</v>
      </c>
      <c r="I2" s="227"/>
      <c r="J2" s="236"/>
      <c r="K2" s="234"/>
      <c r="L2" s="231" t="s">
        <v>2</v>
      </c>
      <c r="M2" s="232"/>
      <c r="N2" s="233"/>
      <c r="O2" s="234"/>
      <c r="P2" s="234"/>
      <c r="Q2" s="234"/>
      <c r="R2" s="235">
        <f>_xll.ohTrigger(R4:R116)</f>
        <v>0</v>
      </c>
      <c r="S2" s="227"/>
      <c r="T2" s="236"/>
      <c r="U2" s="234"/>
      <c r="V2" s="231" t="s">
        <v>0</v>
      </c>
      <c r="W2" s="232"/>
      <c r="X2" s="233"/>
      <c r="Y2" s="234"/>
      <c r="Z2" s="234"/>
      <c r="AA2" s="234"/>
      <c r="AB2" s="235">
        <f>_xll.ohTrigger(AB4:AB116)</f>
        <v>0</v>
      </c>
      <c r="AC2" s="226"/>
      <c r="AD2" s="236"/>
      <c r="AF2" s="231" t="s">
        <v>3</v>
      </c>
      <c r="AG2" s="232"/>
      <c r="AH2" s="233"/>
      <c r="AI2" s="234"/>
      <c r="AJ2" s="234"/>
      <c r="AK2" s="234"/>
      <c r="AL2" s="235">
        <f>_xll.ohTrigger(AL4:AL116)</f>
        <v>0</v>
      </c>
      <c r="AM2" s="227"/>
      <c r="AN2" s="236"/>
      <c r="AO2" s="234"/>
      <c r="AP2" s="231" t="s">
        <v>27</v>
      </c>
      <c r="AQ2" s="232"/>
      <c r="AR2" s="233"/>
      <c r="AS2" s="234"/>
      <c r="AT2" s="234"/>
      <c r="AU2" s="234"/>
      <c r="AV2" s="235">
        <f>_xll.ohTrigger(AV4:AV116)</f>
        <v>0</v>
      </c>
      <c r="AW2" s="227"/>
      <c r="AX2" s="236"/>
      <c r="AZ2" s="226"/>
      <c r="BA2" s="226"/>
    </row>
    <row r="3" spans="1:53" s="230" customFormat="1" ht="13.5" x14ac:dyDescent="0.25">
      <c r="B3" s="237"/>
      <c r="C3" s="237" t="s">
        <v>28</v>
      </c>
      <c r="D3" s="238" t="s">
        <v>138</v>
      </c>
      <c r="E3" s="238" t="s">
        <v>139</v>
      </c>
      <c r="F3" s="268" t="s">
        <v>168</v>
      </c>
      <c r="G3" s="268" t="s">
        <v>169</v>
      </c>
      <c r="H3" s="238" t="s">
        <v>170</v>
      </c>
      <c r="I3" s="238" t="s">
        <v>172</v>
      </c>
      <c r="J3" s="239" t="s">
        <v>140</v>
      </c>
      <c r="K3" s="234"/>
      <c r="L3" s="237"/>
      <c r="M3" s="237" t="s">
        <v>28</v>
      </c>
      <c r="N3" s="303" t="s">
        <v>138</v>
      </c>
      <c r="O3" s="304" t="s">
        <v>139</v>
      </c>
      <c r="P3" s="308" t="s">
        <v>168</v>
      </c>
      <c r="Q3" s="309" t="s">
        <v>169</v>
      </c>
      <c r="R3" s="304" t="s">
        <v>24</v>
      </c>
      <c r="S3" s="303" t="s">
        <v>172</v>
      </c>
      <c r="T3" s="305" t="s">
        <v>140</v>
      </c>
      <c r="U3" s="234"/>
      <c r="V3" s="237"/>
      <c r="W3" s="237" t="s">
        <v>28</v>
      </c>
      <c r="X3" s="303" t="s">
        <v>138</v>
      </c>
      <c r="Y3" s="304" t="s">
        <v>139</v>
      </c>
      <c r="Z3" s="308" t="s">
        <v>168</v>
      </c>
      <c r="AA3" s="309" t="s">
        <v>169</v>
      </c>
      <c r="AB3" s="304" t="s">
        <v>24</v>
      </c>
      <c r="AC3" s="238" t="s">
        <v>172</v>
      </c>
      <c r="AD3" s="305" t="s">
        <v>140</v>
      </c>
      <c r="AF3" s="237"/>
      <c r="AG3" s="237" t="s">
        <v>28</v>
      </c>
      <c r="AH3" s="303" t="s">
        <v>138</v>
      </c>
      <c r="AI3" s="304" t="s">
        <v>139</v>
      </c>
      <c r="AJ3" s="308" t="s">
        <v>168</v>
      </c>
      <c r="AK3" s="309" t="s">
        <v>169</v>
      </c>
      <c r="AL3" s="304" t="s">
        <v>24</v>
      </c>
      <c r="AM3" s="238" t="s">
        <v>172</v>
      </c>
      <c r="AN3" s="305" t="s">
        <v>140</v>
      </c>
      <c r="AO3" s="240"/>
      <c r="AP3" s="237"/>
      <c r="AQ3" s="237" t="s">
        <v>28</v>
      </c>
      <c r="AR3" s="237" t="s">
        <v>138</v>
      </c>
      <c r="AS3" s="238" t="s">
        <v>139</v>
      </c>
      <c r="AT3" s="313" t="s">
        <v>168</v>
      </c>
      <c r="AU3" s="268" t="s">
        <v>169</v>
      </c>
      <c r="AV3" s="238" t="s">
        <v>24</v>
      </c>
      <c r="AW3" s="238" t="s">
        <v>172</v>
      </c>
      <c r="AX3" s="239" t="s">
        <v>140</v>
      </c>
      <c r="AZ3" s="226"/>
      <c r="BA3" s="226"/>
    </row>
    <row r="4" spans="1:53" x14ac:dyDescent="0.2">
      <c r="A4" s="466" t="s">
        <v>141</v>
      </c>
      <c r="B4" s="241" t="s">
        <v>142</v>
      </c>
      <c r="C4" s="241" t="s">
        <v>35</v>
      </c>
      <c r="D4" s="241" t="str">
        <f t="shared" ref="D4:D6" si="0">IF(B4="","",UPPER(Currency)&amp;$B$2&amp;B4&amp;C4&amp;"=")</f>
        <v>EURONDPON=</v>
      </c>
      <c r="E4" s="241" t="str">
        <f>_xll.qlSimpleQuote(D4,,RateTickValue,Permanent,Trigger,ObjectOverwrite)</f>
        <v>EURONDPON=#0037</v>
      </c>
      <c r="F4" s="242" t="e">
        <f>_xll.RtGet("DTSIMI1",D4,$F$3)/100</f>
        <v>#VALUE!</v>
      </c>
      <c r="G4" s="242" t="e">
        <f>_xll.RtGet("DTSIMI1",D4,$G$3)/100</f>
        <v>#VALUE!</v>
      </c>
      <c r="H4" s="242" t="e">
        <f>AVERAGE(F4:G4)</f>
        <v>#VALUE!</v>
      </c>
      <c r="I4" s="314"/>
      <c r="J4" s="292" t="e">
        <f>IF(ISBLANK(I4),_xll.qlSimpleQuoteSetValue(E4,H4),_xll.qlSimpleQuoteSetValue(E4,I4))</f>
        <v>#NUM!</v>
      </c>
      <c r="K4" s="243"/>
      <c r="L4" s="241" t="s">
        <v>142</v>
      </c>
      <c r="M4" s="241" t="s">
        <v>35</v>
      </c>
      <c r="N4" s="125"/>
      <c r="O4" s="125"/>
      <c r="P4" s="125"/>
      <c r="Q4" s="125"/>
      <c r="R4" s="125"/>
      <c r="S4" s="321"/>
      <c r="T4" s="295"/>
      <c r="U4" s="243"/>
      <c r="V4" s="241" t="s">
        <v>142</v>
      </c>
      <c r="W4" s="241" t="s">
        <v>35</v>
      </c>
      <c r="X4" s="129"/>
      <c r="Y4" s="129"/>
      <c r="Z4" s="129"/>
      <c r="AA4" s="129"/>
      <c r="AB4" s="129"/>
      <c r="AC4" s="322"/>
      <c r="AD4" s="296"/>
      <c r="AE4" s="243"/>
      <c r="AF4" s="241" t="s">
        <v>142</v>
      </c>
      <c r="AG4" s="241" t="s">
        <v>35</v>
      </c>
      <c r="AH4" s="129"/>
      <c r="AI4" s="129"/>
      <c r="AJ4" s="129"/>
      <c r="AK4" s="129"/>
      <c r="AL4" s="129"/>
      <c r="AM4" s="322"/>
      <c r="AN4" s="129"/>
      <c r="AO4" s="243"/>
      <c r="AP4" s="241" t="s">
        <v>142</v>
      </c>
      <c r="AQ4" s="241" t="s">
        <v>35</v>
      </c>
      <c r="AR4" s="129"/>
      <c r="AS4" s="129"/>
      <c r="AT4" s="129"/>
      <c r="AU4" s="129"/>
      <c r="AV4" s="129"/>
      <c r="AW4" s="322"/>
      <c r="AX4" s="129"/>
    </row>
    <row r="5" spans="1:53" x14ac:dyDescent="0.2">
      <c r="A5" s="467"/>
      <c r="B5" s="245" t="s">
        <v>142</v>
      </c>
      <c r="C5" s="245" t="s">
        <v>71</v>
      </c>
      <c r="D5" s="245" t="str">
        <f t="shared" si="0"/>
        <v>EURONDPTN=</v>
      </c>
      <c r="E5" s="245" t="str">
        <f>_xll.qlSimpleQuote(D5,,RateTickValue,Permanent,Trigger,ObjectOverwrite)</f>
        <v>EURONDPTN=#0037</v>
      </c>
      <c r="F5" s="246" t="e">
        <f>_xll.RtGet("DTSIMI1",D5,$F$3)/100</f>
        <v>#VALUE!</v>
      </c>
      <c r="G5" s="246" t="e">
        <f>_xll.RtGet("DTSIMI1",D5,$G$3)/100</f>
        <v>#VALUE!</v>
      </c>
      <c r="H5" s="246" t="e">
        <f t="shared" ref="H5:H6" si="1">AVERAGE(F5:G5)</f>
        <v>#VALUE!</v>
      </c>
      <c r="I5" s="315"/>
      <c r="J5" s="293" t="e">
        <f>IF(ISBLANK(I5),_xll.qlSimpleQuoteSetValue(E5,H5),_xll.qlSimpleQuoteSetValue(E5,I5))</f>
        <v>#NUM!</v>
      </c>
      <c r="K5" s="247"/>
      <c r="L5" s="245" t="s">
        <v>142</v>
      </c>
      <c r="M5" s="245" t="s">
        <v>71</v>
      </c>
      <c r="N5" s="278"/>
      <c r="O5" s="278"/>
      <c r="P5" s="278"/>
      <c r="Q5" s="278"/>
      <c r="R5" s="278"/>
      <c r="S5" s="328"/>
      <c r="T5" s="306"/>
      <c r="U5" s="243"/>
      <c r="V5" s="245" t="s">
        <v>142</v>
      </c>
      <c r="W5" s="245" t="s">
        <v>71</v>
      </c>
      <c r="X5" s="125"/>
      <c r="Y5" s="125"/>
      <c r="Z5" s="125"/>
      <c r="AA5" s="125"/>
      <c r="AB5" s="125"/>
      <c r="AC5" s="321"/>
      <c r="AD5" s="295"/>
      <c r="AE5" s="248"/>
      <c r="AF5" s="269" t="s">
        <v>142</v>
      </c>
      <c r="AG5" s="269" t="s">
        <v>71</v>
      </c>
      <c r="AH5" s="278"/>
      <c r="AI5" s="278"/>
      <c r="AJ5" s="278"/>
      <c r="AK5" s="278"/>
      <c r="AL5" s="278"/>
      <c r="AM5" s="328"/>
      <c r="AN5" s="278"/>
      <c r="AO5" s="243"/>
      <c r="AP5" s="269" t="s">
        <v>142</v>
      </c>
      <c r="AQ5" s="269" t="s">
        <v>71</v>
      </c>
      <c r="AR5" s="278"/>
      <c r="AS5" s="278"/>
      <c r="AT5" s="278"/>
      <c r="AU5" s="278"/>
      <c r="AV5" s="278"/>
      <c r="AW5" s="328"/>
      <c r="AX5" s="278"/>
    </row>
    <row r="6" spans="1:53" x14ac:dyDescent="0.2">
      <c r="A6" s="467"/>
      <c r="B6" s="269" t="s">
        <v>142</v>
      </c>
      <c r="C6" s="269" t="s">
        <v>72</v>
      </c>
      <c r="D6" s="269" t="str">
        <f t="shared" si="0"/>
        <v>EURONDPSN=</v>
      </c>
      <c r="E6" s="269" t="str">
        <f>_xll.qlSimpleQuote(D6,,RateTickValue,Permanent,Trigger,ObjectOverwrite)</f>
        <v>EURONDPSN=#0037</v>
      </c>
      <c r="F6" s="270" t="e">
        <f>_xll.RtGet("DTSIMI1",D6,$F$3)/100</f>
        <v>#VALUE!</v>
      </c>
      <c r="G6" s="270" t="e">
        <f>_xll.RtGet("DTSIMI1",D6,$G$3)/100</f>
        <v>#VALUE!</v>
      </c>
      <c r="H6" s="270" t="e">
        <f t="shared" si="1"/>
        <v>#VALUE!</v>
      </c>
      <c r="I6" s="316"/>
      <c r="J6" s="294" t="e">
        <f>IF(ISBLANK(I6),_xll.qlSimpleQuoteSetValue(E6,H6),_xll.qlSimpleQuoteSetValue(E6,I6))</f>
        <v>#NUM!</v>
      </c>
      <c r="K6" s="247"/>
      <c r="L6" s="274" t="s">
        <v>142</v>
      </c>
      <c r="M6" s="274" t="s">
        <v>72</v>
      </c>
      <c r="N6" s="245" t="str">
        <f>IF(L6="","",UPPER(Currency)&amp;$L$2&amp;L6&amp;M6&amp;"=")</f>
        <v>EUR1MDPSN=</v>
      </c>
      <c r="O6" s="245" t="str">
        <f>_xll.qlSimpleQuote(N6,,RateTickValue,Permanent,Trigger,ObjectOverwrite)</f>
        <v>EUR1MDPSN=#0037</v>
      </c>
      <c r="P6" s="246" t="e">
        <f>_xll.RtGet("DTSIMI1",N6,$P$3)/100</f>
        <v>#VALUE!</v>
      </c>
      <c r="Q6" s="246" t="e">
        <f>_xll.RtGet("DTSIMI1",N6,$Q$3)/100</f>
        <v>#VALUE!</v>
      </c>
      <c r="R6" s="246" t="e">
        <f t="shared" ref="R6:R10" si="2">AVERAGE(P6:Q6)</f>
        <v>#VALUE!</v>
      </c>
      <c r="S6" s="315"/>
      <c r="T6" s="293" t="e">
        <f>IF(ISBLANK(S6),_xll.qlSimpleQuoteSetValue(O6,R6),_xll.qlSimpleQuoteSetValue(O6,S6))</f>
        <v>#NUM!</v>
      </c>
      <c r="U6" s="243"/>
      <c r="V6" s="274" t="s">
        <v>142</v>
      </c>
      <c r="W6" s="274" t="s">
        <v>72</v>
      </c>
      <c r="X6" s="274" t="str">
        <f t="shared" ref="X6:X12" si="3">IF(V6="","",UPPER(Currency)&amp;$V$2&amp;V6&amp;W6&amp;"=")</f>
        <v>EUR3MDPSN=</v>
      </c>
      <c r="Y6" s="274" t="str">
        <f>_xll.qlSimpleQuote(X6,,RateTickValue,Permanent,Trigger,ObjectOverwrite)</f>
        <v>EUR3MDPSN=#0037</v>
      </c>
      <c r="Z6" s="310" t="e">
        <f>_xll.RtGet("DTSIMI1",X6,$Z$3)/100</f>
        <v>#VALUE!</v>
      </c>
      <c r="AA6" s="310" t="e">
        <f>_xll.RtGet("DTSIMI1",X6,$AA$3)/100</f>
        <v>#VALUE!</v>
      </c>
      <c r="AB6" s="310" t="e">
        <f t="shared" ref="AB6:AB12" si="4">AVERAGE(Z6:AA6)</f>
        <v>#VALUE!</v>
      </c>
      <c r="AC6" s="318"/>
      <c r="AD6" s="312" t="e">
        <f>IF(ISBLANK(AC6),_xll.qlSimpleQuoteSetValue(Y6,AB6),_xll.qlSimpleQuoteSetValue(Y6,AC6))</f>
        <v>#NUM!</v>
      </c>
      <c r="AE6" s="248"/>
      <c r="AF6" s="245" t="s">
        <v>142</v>
      </c>
      <c r="AG6" s="245" t="s">
        <v>72</v>
      </c>
      <c r="AH6" s="245" t="str">
        <f t="shared" ref="AH6:AH15" si="5">IF(AF6="","",UPPER(Currency)&amp;$AF$2&amp;AF6&amp;AG6&amp;"=")</f>
        <v>EUR6MDPSN=</v>
      </c>
      <c r="AI6" s="245" t="str">
        <f>_xll.qlSimpleQuote(AH6,,RateTickValue,Permanent,Trigger,ObjectOverwrite)</f>
        <v>EUR6MDPSN=#0037</v>
      </c>
      <c r="AJ6" s="246" t="e">
        <f>_xll.RtGet("DTSIMI1",AH6,$AJ$3)/100</f>
        <v>#VALUE!</v>
      </c>
      <c r="AK6" s="246" t="e">
        <f>_xll.RtGet("DTSIMI1",AH6,$AK$3)/100</f>
        <v>#VALUE!</v>
      </c>
      <c r="AL6" s="246" t="e">
        <f t="shared" ref="AL6:AL34" si="6">AVERAGE(AJ6:AK6)</f>
        <v>#VALUE!</v>
      </c>
      <c r="AM6" s="315"/>
      <c r="AN6" s="293" t="e">
        <f>IF(ISBLANK(AM6),_xll.qlSimpleQuoteSetValue(AI6,AL6),_xll.qlSimpleQuoteSetValue(AI6,AM6))</f>
        <v>#NUM!</v>
      </c>
      <c r="AO6" s="243"/>
      <c r="AP6" s="245" t="s">
        <v>142</v>
      </c>
      <c r="AQ6" s="245" t="s">
        <v>72</v>
      </c>
      <c r="AR6" s="245" t="str">
        <f t="shared" ref="AR6:AR21" si="7">IF(AP6="","",UPPER(Currency)&amp;$AP$2&amp;AP6&amp;AQ6&amp;"=")</f>
        <v>EUR1YDPSN=</v>
      </c>
      <c r="AS6" s="245" t="str">
        <f>_xll.qlSimpleQuote(AR6,,RateTickValue,Permanent,Trigger,ObjectOverwrite)</f>
        <v>EUR1YDPSN=#0037</v>
      </c>
      <c r="AT6" s="246" t="e">
        <f>_xll.RtGet("DTSIMI1",AR6,$AT$3)/100</f>
        <v>#VALUE!</v>
      </c>
      <c r="AU6" s="246" t="e">
        <f>_xll.RtGet("DTSIMI1",AR6,$AU$3)/100</f>
        <v>#VALUE!</v>
      </c>
      <c r="AV6" s="246" t="e">
        <f t="shared" ref="AV6:AV33" si="8">AVERAGE(AT6:AU6)</f>
        <v>#VALUE!</v>
      </c>
      <c r="AW6" s="315"/>
      <c r="AX6" s="293" t="e">
        <f>IF(ISBLANK(AW6),_xll.qlSimpleQuoteSetValue(AS6,AV6),_xll.qlSimpleQuoteSetValue(AS6,AW6))</f>
        <v>#NUM!</v>
      </c>
    </row>
    <row r="7" spans="1:53" x14ac:dyDescent="0.2">
      <c r="A7" s="467"/>
      <c r="B7" s="245" t="s">
        <v>142</v>
      </c>
      <c r="C7" s="245" t="s">
        <v>91</v>
      </c>
      <c r="D7" s="125"/>
      <c r="E7" s="125"/>
      <c r="F7" s="125"/>
      <c r="G7" s="125"/>
      <c r="H7" s="125"/>
      <c r="I7" s="321"/>
      <c r="J7" s="295"/>
      <c r="K7" s="247"/>
      <c r="L7" s="245" t="s">
        <v>142</v>
      </c>
      <c r="M7" s="245" t="s">
        <v>91</v>
      </c>
      <c r="N7" s="245" t="str">
        <f>IF(L7="","",UPPER(Currency)&amp;$L$2&amp;L7&amp;M7&amp;"=")</f>
        <v>EUR1MDPSW=</v>
      </c>
      <c r="O7" s="245" t="str">
        <f>_xll.qlSimpleQuote(N7,,RateTickValue,Permanent,Trigger,ObjectOverwrite)</f>
        <v>EUR1MDPSW=#0037</v>
      </c>
      <c r="P7" s="246" t="e">
        <f>_xll.RtGet("DTSIMI1",N7,$P$3)/100</f>
        <v>#VALUE!</v>
      </c>
      <c r="Q7" s="246" t="e">
        <f>_xll.RtGet("DTSIMI1",N7,$Q$3)/100</f>
        <v>#VALUE!</v>
      </c>
      <c r="R7" s="246" t="e">
        <f t="shared" si="2"/>
        <v>#VALUE!</v>
      </c>
      <c r="S7" s="315"/>
      <c r="T7" s="293" t="e">
        <f>IF(ISBLANK(S7),_xll.qlSimpleQuoteSetValue(O7,R7),_xll.qlSimpleQuoteSetValue(O7,S7))</f>
        <v>#NUM!</v>
      </c>
      <c r="U7" s="243"/>
      <c r="V7" s="245" t="s">
        <v>142</v>
      </c>
      <c r="W7" s="245" t="s">
        <v>91</v>
      </c>
      <c r="X7" s="245" t="str">
        <f t="shared" si="3"/>
        <v>EUR3MDPSW=</v>
      </c>
      <c r="Y7" s="245" t="str">
        <f>_xll.qlSimpleQuote(X7,,RateTickValue,Permanent,Trigger,ObjectOverwrite)</f>
        <v>EUR3MDPSW=#0037</v>
      </c>
      <c r="Z7" s="246" t="e">
        <f>_xll.RtGet("DTSIMI1",X7,$Z$3)/100</f>
        <v>#VALUE!</v>
      </c>
      <c r="AA7" s="246" t="e">
        <f>_xll.RtGet("DTSIMI1",X7,$AA$3)/100</f>
        <v>#VALUE!</v>
      </c>
      <c r="AB7" s="246" t="e">
        <f t="shared" si="4"/>
        <v>#VALUE!</v>
      </c>
      <c r="AC7" s="315"/>
      <c r="AD7" s="293" t="e">
        <f>IF(ISBLANK(AC7),_xll.qlSimpleQuoteSetValue(Y7,AB7),_xll.qlSimpleQuoteSetValue(Y7,AC7))</f>
        <v>#NUM!</v>
      </c>
      <c r="AE7" s="248"/>
      <c r="AF7" s="245" t="s">
        <v>142</v>
      </c>
      <c r="AG7" s="245" t="s">
        <v>91</v>
      </c>
      <c r="AH7" s="245" t="str">
        <f t="shared" si="5"/>
        <v>EUR6MDPSW=</v>
      </c>
      <c r="AI7" s="245" t="str">
        <f>_xll.qlSimpleQuote(AH7,,RateTickValue,Permanent,Trigger,ObjectOverwrite)</f>
        <v>EUR6MDPSW=#0037</v>
      </c>
      <c r="AJ7" s="246" t="e">
        <f>_xll.RtGet("DTSIMI1",AH7,$AJ$3)/100</f>
        <v>#VALUE!</v>
      </c>
      <c r="AK7" s="246" t="e">
        <f>_xll.RtGet("DTSIMI1",AH7,$AK$3)/100</f>
        <v>#VALUE!</v>
      </c>
      <c r="AL7" s="246" t="e">
        <f t="shared" si="6"/>
        <v>#VALUE!</v>
      </c>
      <c r="AM7" s="315"/>
      <c r="AN7" s="293" t="e">
        <f>IF(ISBLANK(AM7),_xll.qlSimpleQuoteSetValue(AI7,AL7),_xll.qlSimpleQuoteSetValue(AI7,AM7))</f>
        <v>#NUM!</v>
      </c>
      <c r="AO7" s="243"/>
      <c r="AP7" s="245" t="s">
        <v>142</v>
      </c>
      <c r="AQ7" s="245" t="s">
        <v>91</v>
      </c>
      <c r="AR7" s="245" t="str">
        <f t="shared" si="7"/>
        <v>EUR1YDPSW=</v>
      </c>
      <c r="AS7" s="245" t="str">
        <f>_xll.qlSimpleQuote(AR7,,RateTickValue,Permanent,Trigger,ObjectOverwrite)</f>
        <v>EUR1YDPSW=#0037</v>
      </c>
      <c r="AT7" s="246" t="e">
        <f>_xll.RtGet("DTSIMI1",AR7,$AT$3)/100</f>
        <v>#VALUE!</v>
      </c>
      <c r="AU7" s="246" t="e">
        <f>_xll.RtGet("DTSIMI1",AR7,$AU$3)/100</f>
        <v>#VALUE!</v>
      </c>
      <c r="AV7" s="246" t="e">
        <f t="shared" si="8"/>
        <v>#VALUE!</v>
      </c>
      <c r="AW7" s="315"/>
      <c r="AX7" s="293" t="e">
        <f>IF(ISBLANK(AW7),_xll.qlSimpleQuoteSetValue(AS7,AV7),_xll.qlSimpleQuoteSetValue(AS7,AW7))</f>
        <v>#NUM!</v>
      </c>
    </row>
    <row r="8" spans="1:53" x14ac:dyDescent="0.2">
      <c r="A8" s="467"/>
      <c r="B8" s="245" t="s">
        <v>142</v>
      </c>
      <c r="C8" s="245" t="s">
        <v>37</v>
      </c>
      <c r="D8" s="125"/>
      <c r="E8" s="125"/>
      <c r="F8" s="125"/>
      <c r="G8" s="125"/>
      <c r="H8" s="125"/>
      <c r="I8" s="321"/>
      <c r="J8" s="295"/>
      <c r="K8" s="247"/>
      <c r="L8" s="245" t="s">
        <v>142</v>
      </c>
      <c r="M8" s="245" t="s">
        <v>37</v>
      </c>
      <c r="N8" s="245" t="str">
        <f>IF(L8="","",UPPER(Currency)&amp;$L$2&amp;L8&amp;M8&amp;"=")</f>
        <v>EUR1MDP2W=</v>
      </c>
      <c r="O8" s="245" t="str">
        <f>_xll.qlSimpleQuote(N8,,RateTickValue,Permanent,Trigger,ObjectOverwrite)</f>
        <v>EUR1MDP2W=#0037</v>
      </c>
      <c r="P8" s="246" t="e">
        <f>_xll.RtGet("DTSIMI1",N8,$P$3)/100</f>
        <v>#VALUE!</v>
      </c>
      <c r="Q8" s="246" t="e">
        <f>_xll.RtGet("DTSIMI1",N8,$Q$3)/100</f>
        <v>#VALUE!</v>
      </c>
      <c r="R8" s="246" t="e">
        <f t="shared" si="2"/>
        <v>#VALUE!</v>
      </c>
      <c r="S8" s="315"/>
      <c r="T8" s="293" t="e">
        <f>IF(ISBLANK(S8),_xll.qlSimpleQuoteSetValue(O8,R8),_xll.qlSimpleQuoteSetValue(O8,S8))</f>
        <v>#NUM!</v>
      </c>
      <c r="U8" s="243"/>
      <c r="V8" s="245" t="s">
        <v>142</v>
      </c>
      <c r="W8" s="245" t="s">
        <v>37</v>
      </c>
      <c r="X8" s="245" t="str">
        <f t="shared" si="3"/>
        <v>EUR3MDP2W=</v>
      </c>
      <c r="Y8" s="245" t="str">
        <f>_xll.qlSimpleQuote(X8,,RateTickValue,Permanent,Trigger,ObjectOverwrite)</f>
        <v>EUR3MDP2W=#0037</v>
      </c>
      <c r="Z8" s="246" t="e">
        <f>_xll.RtGet("DTSIMI1",X8,$Z$3)/100</f>
        <v>#VALUE!</v>
      </c>
      <c r="AA8" s="246" t="e">
        <f>_xll.RtGet("DTSIMI1",X8,$AA$3)/100</f>
        <v>#VALUE!</v>
      </c>
      <c r="AB8" s="246" t="e">
        <f t="shared" si="4"/>
        <v>#VALUE!</v>
      </c>
      <c r="AC8" s="315"/>
      <c r="AD8" s="293" t="e">
        <f>IF(ISBLANK(AC8),_xll.qlSimpleQuoteSetValue(Y8,AB8),_xll.qlSimpleQuoteSetValue(Y8,AC8))</f>
        <v>#NUM!</v>
      </c>
      <c r="AE8" s="248"/>
      <c r="AF8" s="245" t="s">
        <v>142</v>
      </c>
      <c r="AG8" s="245" t="s">
        <v>37</v>
      </c>
      <c r="AH8" s="245" t="str">
        <f t="shared" si="5"/>
        <v>EUR6MDP2W=</v>
      </c>
      <c r="AI8" s="245" t="str">
        <f>_xll.qlSimpleQuote(AH8,,RateTickValue,Permanent,Trigger,ObjectOverwrite)</f>
        <v>EUR6MDP2W=#0037</v>
      </c>
      <c r="AJ8" s="246" t="e">
        <f>_xll.RtGet("DTSIMI1",AH8,$AJ$3)/100</f>
        <v>#VALUE!</v>
      </c>
      <c r="AK8" s="246" t="e">
        <f>_xll.RtGet("DTSIMI1",AH8,$AK$3)/100</f>
        <v>#VALUE!</v>
      </c>
      <c r="AL8" s="246" t="e">
        <f t="shared" si="6"/>
        <v>#VALUE!</v>
      </c>
      <c r="AM8" s="315"/>
      <c r="AN8" s="293" t="e">
        <f>IF(ISBLANK(AM8),_xll.qlSimpleQuoteSetValue(AI8,AL8),_xll.qlSimpleQuoteSetValue(AI8,AM8))</f>
        <v>#NUM!</v>
      </c>
      <c r="AO8" s="243"/>
      <c r="AP8" s="245" t="s">
        <v>142</v>
      </c>
      <c r="AQ8" s="245" t="s">
        <v>37</v>
      </c>
      <c r="AR8" s="245" t="str">
        <f t="shared" si="7"/>
        <v>EUR1YDP2W=</v>
      </c>
      <c r="AS8" s="245" t="str">
        <f>_xll.qlSimpleQuote(AR8,,RateTickValue,Permanent,Trigger,ObjectOverwrite)</f>
        <v>EUR1YDP2W=#0037</v>
      </c>
      <c r="AT8" s="246" t="e">
        <f>_xll.RtGet("DTSIMI1",AR8,$AT$3)/100</f>
        <v>#VALUE!</v>
      </c>
      <c r="AU8" s="246" t="e">
        <f>_xll.RtGet("DTSIMI1",AR8,$AU$3)/100</f>
        <v>#VALUE!</v>
      </c>
      <c r="AV8" s="246" t="e">
        <f t="shared" si="8"/>
        <v>#VALUE!</v>
      </c>
      <c r="AW8" s="315"/>
      <c r="AX8" s="293" t="e">
        <f>IF(ISBLANK(AW8),_xll.qlSimpleQuoteSetValue(AS8,AV8),_xll.qlSimpleQuoteSetValue(AS8,AW8))</f>
        <v>#NUM!</v>
      </c>
    </row>
    <row r="9" spans="1:53" x14ac:dyDescent="0.2">
      <c r="A9" s="467"/>
      <c r="B9" s="245" t="s">
        <v>142</v>
      </c>
      <c r="C9" s="245" t="s">
        <v>38</v>
      </c>
      <c r="D9" s="125"/>
      <c r="E9" s="125"/>
      <c r="F9" s="125"/>
      <c r="G9" s="125"/>
      <c r="H9" s="125"/>
      <c r="I9" s="321"/>
      <c r="J9" s="295"/>
      <c r="K9" s="247"/>
      <c r="L9" s="245" t="s">
        <v>142</v>
      </c>
      <c r="M9" s="245" t="s">
        <v>38</v>
      </c>
      <c r="N9" s="245" t="str">
        <f>IF(L9="","",UPPER(Currency)&amp;$L$2&amp;L9&amp;M9&amp;"=")</f>
        <v>EUR1MDP3W=</v>
      </c>
      <c r="O9" s="245" t="str">
        <f>_xll.qlSimpleQuote(N9,,RateTickValue,Permanent,Trigger,ObjectOverwrite)</f>
        <v>EUR1MDP3W=#0037</v>
      </c>
      <c r="P9" s="246" t="e">
        <f>_xll.RtGet("DTSIMI1",N9,$P$3)/100</f>
        <v>#VALUE!</v>
      </c>
      <c r="Q9" s="246" t="e">
        <f>_xll.RtGet("DTSIMI1",N9,$Q$3)/100</f>
        <v>#VALUE!</v>
      </c>
      <c r="R9" s="246" t="e">
        <f t="shared" si="2"/>
        <v>#VALUE!</v>
      </c>
      <c r="S9" s="315"/>
      <c r="T9" s="293" t="e">
        <f>IF(ISBLANK(S9),_xll.qlSimpleQuoteSetValue(O9,R9),_xll.qlSimpleQuoteSetValue(O9,S9))</f>
        <v>#NUM!</v>
      </c>
      <c r="U9" s="243"/>
      <c r="V9" s="245" t="s">
        <v>142</v>
      </c>
      <c r="W9" s="245" t="s">
        <v>38</v>
      </c>
      <c r="X9" s="245" t="str">
        <f t="shared" si="3"/>
        <v>EUR3MDP3W=</v>
      </c>
      <c r="Y9" s="245" t="str">
        <f>_xll.qlSimpleQuote(X9,,RateTickValue,Permanent,Trigger,ObjectOverwrite)</f>
        <v>EUR3MDP3W=#0037</v>
      </c>
      <c r="Z9" s="246" t="e">
        <f>_xll.RtGet("DTSIMI1",X9,$Z$3)/100</f>
        <v>#VALUE!</v>
      </c>
      <c r="AA9" s="246" t="e">
        <f>_xll.RtGet("DTSIMI1",X9,$AA$3)/100</f>
        <v>#VALUE!</v>
      </c>
      <c r="AB9" s="246" t="e">
        <f t="shared" si="4"/>
        <v>#VALUE!</v>
      </c>
      <c r="AC9" s="315"/>
      <c r="AD9" s="293" t="e">
        <f>IF(ISBLANK(AC9),_xll.qlSimpleQuoteSetValue(Y9,AB9),_xll.qlSimpleQuoteSetValue(Y9,AC9))</f>
        <v>#NUM!</v>
      </c>
      <c r="AE9" s="248"/>
      <c r="AF9" s="245" t="s">
        <v>142</v>
      </c>
      <c r="AG9" s="245" t="s">
        <v>38</v>
      </c>
      <c r="AH9" s="245" t="str">
        <f t="shared" si="5"/>
        <v>EUR6MDP3W=</v>
      </c>
      <c r="AI9" s="245" t="str">
        <f>_xll.qlSimpleQuote(AH9,,RateTickValue,Permanent,Trigger,ObjectOverwrite)</f>
        <v>EUR6MDP3W=#0037</v>
      </c>
      <c r="AJ9" s="246" t="e">
        <f>_xll.RtGet("DTSIMI1",AH9,$AJ$3)/100</f>
        <v>#VALUE!</v>
      </c>
      <c r="AK9" s="246" t="e">
        <f>_xll.RtGet("DTSIMI1",AH9,$AK$3)/100</f>
        <v>#VALUE!</v>
      </c>
      <c r="AL9" s="246" t="e">
        <f t="shared" si="6"/>
        <v>#VALUE!</v>
      </c>
      <c r="AM9" s="315"/>
      <c r="AN9" s="293" t="e">
        <f>IF(ISBLANK(AM9),_xll.qlSimpleQuoteSetValue(AI9,AL9),_xll.qlSimpleQuoteSetValue(AI9,AM9))</f>
        <v>#NUM!</v>
      </c>
      <c r="AO9" s="243"/>
      <c r="AP9" s="245" t="s">
        <v>142</v>
      </c>
      <c r="AQ9" s="245" t="s">
        <v>38</v>
      </c>
      <c r="AR9" s="245" t="str">
        <f t="shared" si="7"/>
        <v>EUR1YDP3W=</v>
      </c>
      <c r="AS9" s="245" t="str">
        <f>_xll.qlSimpleQuote(AR9,,RateTickValue,Permanent,Trigger,ObjectOverwrite)</f>
        <v>EUR1YDP3W=#0037</v>
      </c>
      <c r="AT9" s="246" t="e">
        <f>_xll.RtGet("DTSIMI1",AR9,$AT$3)/100</f>
        <v>#VALUE!</v>
      </c>
      <c r="AU9" s="246" t="e">
        <f>_xll.RtGet("DTSIMI1",AR9,$AU$3)/100</f>
        <v>#VALUE!</v>
      </c>
      <c r="AV9" s="246" t="e">
        <f t="shared" si="8"/>
        <v>#VALUE!</v>
      </c>
      <c r="AW9" s="315"/>
      <c r="AX9" s="293" t="e">
        <f>IF(ISBLANK(AW9),_xll.qlSimpleQuoteSetValue(AS9,AV9),_xll.qlSimpleQuoteSetValue(AS9,AW9))</f>
        <v>#NUM!</v>
      </c>
    </row>
    <row r="10" spans="1:53" x14ac:dyDescent="0.2">
      <c r="A10" s="467"/>
      <c r="B10" s="245" t="s">
        <v>142</v>
      </c>
      <c r="C10" s="245" t="s">
        <v>2</v>
      </c>
      <c r="D10" s="125"/>
      <c r="E10" s="125"/>
      <c r="F10" s="125"/>
      <c r="G10" s="125"/>
      <c r="H10" s="125"/>
      <c r="I10" s="321"/>
      <c r="J10" s="295"/>
      <c r="K10" s="247"/>
      <c r="L10" s="269" t="s">
        <v>142</v>
      </c>
      <c r="M10" s="269" t="s">
        <v>2</v>
      </c>
      <c r="N10" s="245" t="str">
        <f>IF(L10="","",UPPER(Currency)&amp;$L$2&amp;L10&amp;M10&amp;"=")</f>
        <v>EUR1MDP1M=</v>
      </c>
      <c r="O10" s="245" t="str">
        <f>_xll.qlSimpleQuote(N10,,RateTickValue,Permanent,Trigger,ObjectOverwrite)</f>
        <v>EUR1MDP1M=#0037</v>
      </c>
      <c r="P10" s="246" t="e">
        <f>_xll.RtGet("DTSIMI1",N10,$P$3)/100</f>
        <v>#VALUE!</v>
      </c>
      <c r="Q10" s="246" t="e">
        <f>_xll.RtGet("DTSIMI1",N10,$Q$3)/100</f>
        <v>#VALUE!</v>
      </c>
      <c r="R10" s="246" t="e">
        <f t="shared" si="2"/>
        <v>#VALUE!</v>
      </c>
      <c r="S10" s="315"/>
      <c r="T10" s="293" t="e">
        <f>IF(ISBLANK(S10),_xll.qlSimpleQuoteSetValue(O10,R10),_xll.qlSimpleQuoteSetValue(O10,S10))</f>
        <v>#NUM!</v>
      </c>
      <c r="U10" s="243"/>
      <c r="V10" s="245" t="s">
        <v>142</v>
      </c>
      <c r="W10" s="245" t="s">
        <v>2</v>
      </c>
      <c r="X10" s="245" t="str">
        <f t="shared" si="3"/>
        <v>EUR3MDP1M=</v>
      </c>
      <c r="Y10" s="245" t="str">
        <f>_xll.qlSimpleQuote(X10,,RateTickValue,Permanent,Trigger,ObjectOverwrite)</f>
        <v>EUR3MDP1M=#0037</v>
      </c>
      <c r="Z10" s="246" t="e">
        <f>_xll.RtGet("DTSIMI1",X10,$Z$3)/100</f>
        <v>#VALUE!</v>
      </c>
      <c r="AA10" s="246" t="e">
        <f>_xll.RtGet("DTSIMI1",X10,$AA$3)/100</f>
        <v>#VALUE!</v>
      </c>
      <c r="AB10" s="246" t="e">
        <f t="shared" si="4"/>
        <v>#VALUE!</v>
      </c>
      <c r="AC10" s="315"/>
      <c r="AD10" s="293" t="e">
        <f>IF(ISBLANK(AC10),_xll.qlSimpleQuoteSetValue(Y10,AB10),_xll.qlSimpleQuoteSetValue(Y10,AC10))</f>
        <v>#NUM!</v>
      </c>
      <c r="AE10" s="248"/>
      <c r="AF10" s="245" t="s">
        <v>142</v>
      </c>
      <c r="AG10" s="245" t="s">
        <v>2</v>
      </c>
      <c r="AH10" s="245" t="str">
        <f t="shared" si="5"/>
        <v>EUR6MDP1M=</v>
      </c>
      <c r="AI10" s="245" t="str">
        <f>_xll.qlSimpleQuote(AH10,,RateTickValue,Permanent,Trigger,ObjectOverwrite)</f>
        <v>EUR6MDP1M=#0037</v>
      </c>
      <c r="AJ10" s="246" t="e">
        <f>_xll.RtGet("DTSIMI1",AH10,$AJ$3)/100</f>
        <v>#VALUE!</v>
      </c>
      <c r="AK10" s="246" t="e">
        <f>_xll.RtGet("DTSIMI1",AH10,$AK$3)/100</f>
        <v>#VALUE!</v>
      </c>
      <c r="AL10" s="246" t="e">
        <f t="shared" si="6"/>
        <v>#VALUE!</v>
      </c>
      <c r="AM10" s="315"/>
      <c r="AN10" s="293" t="e">
        <f>IF(ISBLANK(AM10),_xll.qlSimpleQuoteSetValue(AI10,AL10),_xll.qlSimpleQuoteSetValue(AI10,AM10))</f>
        <v>#NUM!</v>
      </c>
      <c r="AO10" s="243"/>
      <c r="AP10" s="245" t="s">
        <v>142</v>
      </c>
      <c r="AQ10" s="245" t="s">
        <v>2</v>
      </c>
      <c r="AR10" s="245" t="str">
        <f t="shared" si="7"/>
        <v>EUR1YDP1M=</v>
      </c>
      <c r="AS10" s="245" t="str">
        <f>_xll.qlSimpleQuote(AR10,,RateTickValue,Permanent,Trigger,ObjectOverwrite)</f>
        <v>EUR1YDP1M=#0037</v>
      </c>
      <c r="AT10" s="246" t="e">
        <f>_xll.RtGet("DTSIMI1",AR10,$AT$3)/100</f>
        <v>#VALUE!</v>
      </c>
      <c r="AU10" s="246" t="e">
        <f>_xll.RtGet("DTSIMI1",AR10,$AU$3)/100</f>
        <v>#VALUE!</v>
      </c>
      <c r="AV10" s="246" t="e">
        <f t="shared" si="8"/>
        <v>#VALUE!</v>
      </c>
      <c r="AW10" s="315"/>
      <c r="AX10" s="293" t="e">
        <f>IF(ISBLANK(AW10),_xll.qlSimpleQuoteSetValue(AS10,AV10),_xll.qlSimpleQuoteSetValue(AS10,AW10))</f>
        <v>#NUM!</v>
      </c>
    </row>
    <row r="11" spans="1:53" x14ac:dyDescent="0.2">
      <c r="A11" s="467"/>
      <c r="B11" s="245" t="s">
        <v>142</v>
      </c>
      <c r="C11" s="245" t="s">
        <v>39</v>
      </c>
      <c r="D11" s="125"/>
      <c r="E11" s="125"/>
      <c r="F11" s="125"/>
      <c r="G11" s="125"/>
      <c r="H11" s="125"/>
      <c r="I11" s="321"/>
      <c r="J11" s="295"/>
      <c r="K11" s="247"/>
      <c r="L11" s="245" t="s">
        <v>142</v>
      </c>
      <c r="M11" s="245" t="s">
        <v>39</v>
      </c>
      <c r="N11" s="275"/>
      <c r="O11" s="275"/>
      <c r="P11" s="275"/>
      <c r="Q11" s="275"/>
      <c r="R11" s="275"/>
      <c r="S11" s="329"/>
      <c r="T11" s="307"/>
      <c r="U11" s="243"/>
      <c r="V11" s="245" t="s">
        <v>142</v>
      </c>
      <c r="W11" s="245" t="s">
        <v>39</v>
      </c>
      <c r="X11" s="245" t="str">
        <f t="shared" si="3"/>
        <v>EUR3MDP2M=</v>
      </c>
      <c r="Y11" s="245" t="str">
        <f>_xll.qlSimpleQuote(X11,,RateTickValue,Permanent,Trigger,ObjectOverwrite)</f>
        <v>EUR3MDP2M=#0037</v>
      </c>
      <c r="Z11" s="246" t="e">
        <f>_xll.RtGet("DTSIMI1",X11,$Z$3)/100</f>
        <v>#VALUE!</v>
      </c>
      <c r="AA11" s="246" t="e">
        <f>_xll.RtGet("DTSIMI1",X11,$AA$3)/100</f>
        <v>#VALUE!</v>
      </c>
      <c r="AB11" s="246" t="e">
        <f t="shared" si="4"/>
        <v>#VALUE!</v>
      </c>
      <c r="AC11" s="315"/>
      <c r="AD11" s="293" t="e">
        <f>IF(ISBLANK(AC11),_xll.qlSimpleQuoteSetValue(Y11,AB11),_xll.qlSimpleQuoteSetValue(Y11,AC11))</f>
        <v>#NUM!</v>
      </c>
      <c r="AE11" s="248"/>
      <c r="AF11" s="245" t="s">
        <v>142</v>
      </c>
      <c r="AG11" s="245" t="s">
        <v>39</v>
      </c>
      <c r="AH11" s="245" t="str">
        <f t="shared" si="5"/>
        <v>EUR6MDP2M=</v>
      </c>
      <c r="AI11" s="245" t="str">
        <f>_xll.qlSimpleQuote(AH11,,RateTickValue,Permanent,Trigger,ObjectOverwrite)</f>
        <v>EUR6MDP2M=#0037</v>
      </c>
      <c r="AJ11" s="246" t="e">
        <f>_xll.RtGet("DTSIMI1",AH11,$AJ$3)/100</f>
        <v>#VALUE!</v>
      </c>
      <c r="AK11" s="246" t="e">
        <f>_xll.RtGet("DTSIMI1",AH11,$AK$3)/100</f>
        <v>#VALUE!</v>
      </c>
      <c r="AL11" s="246" t="e">
        <f t="shared" si="6"/>
        <v>#VALUE!</v>
      </c>
      <c r="AM11" s="315"/>
      <c r="AN11" s="293" t="e">
        <f>IF(ISBLANK(AM11),_xll.qlSimpleQuoteSetValue(AI11,AL11),_xll.qlSimpleQuoteSetValue(AI11,AM11))</f>
        <v>#NUM!</v>
      </c>
      <c r="AO11" s="243"/>
      <c r="AP11" s="245" t="s">
        <v>142</v>
      </c>
      <c r="AQ11" s="245" t="s">
        <v>39</v>
      </c>
      <c r="AR11" s="245" t="str">
        <f t="shared" si="7"/>
        <v>EUR1YDP2M=</v>
      </c>
      <c r="AS11" s="245" t="str">
        <f>_xll.qlSimpleQuote(AR11,,RateTickValue,Permanent,Trigger,ObjectOverwrite)</f>
        <v>EUR1YDP2M=#0037</v>
      </c>
      <c r="AT11" s="246" t="e">
        <f>_xll.RtGet("DTSIMI1",AR11,$AT$3)/100</f>
        <v>#VALUE!</v>
      </c>
      <c r="AU11" s="246" t="e">
        <f>_xll.RtGet("DTSIMI1",AR11,$AU$3)/100</f>
        <v>#VALUE!</v>
      </c>
      <c r="AV11" s="246" t="e">
        <f t="shared" si="8"/>
        <v>#VALUE!</v>
      </c>
      <c r="AW11" s="315"/>
      <c r="AX11" s="293" t="e">
        <f>IF(ISBLANK(AW11),_xll.qlSimpleQuoteSetValue(AS11,AV11),_xll.qlSimpleQuoteSetValue(AS11,AW11))</f>
        <v>#NUM!</v>
      </c>
    </row>
    <row r="12" spans="1:53" x14ac:dyDescent="0.2">
      <c r="A12" s="467"/>
      <c r="B12" s="245" t="s">
        <v>142</v>
      </c>
      <c r="C12" s="245" t="s">
        <v>0</v>
      </c>
      <c r="D12" s="125"/>
      <c r="E12" s="125"/>
      <c r="F12" s="125"/>
      <c r="G12" s="125"/>
      <c r="H12" s="125"/>
      <c r="I12" s="321"/>
      <c r="J12" s="295"/>
      <c r="K12" s="247"/>
      <c r="L12" s="245" t="s">
        <v>142</v>
      </c>
      <c r="M12" s="245" t="s">
        <v>0</v>
      </c>
      <c r="N12" s="125"/>
      <c r="O12" s="125"/>
      <c r="P12" s="125"/>
      <c r="Q12" s="125"/>
      <c r="R12" s="125"/>
      <c r="S12" s="321"/>
      <c r="T12" s="295"/>
      <c r="U12" s="243"/>
      <c r="V12" s="269" t="s">
        <v>142</v>
      </c>
      <c r="W12" s="269" t="s">
        <v>0</v>
      </c>
      <c r="X12" s="269" t="str">
        <f t="shared" si="3"/>
        <v>EUR3MDP3M=</v>
      </c>
      <c r="Y12" s="269" t="str">
        <f>_xll.qlSimpleQuote(X12,,RateTickValue,Permanent,Trigger,ObjectOverwrite)</f>
        <v>EUR3MDP3M=#0037</v>
      </c>
      <c r="Z12" s="270" t="e">
        <f>_xll.RtGet("DTSIMI1",X12,$Z$3)/100</f>
        <v>#VALUE!</v>
      </c>
      <c r="AA12" s="270" t="e">
        <f>_xll.RtGet("DTSIMI1",X12,$AA$3)/100</f>
        <v>#VALUE!</v>
      </c>
      <c r="AB12" s="270" t="e">
        <f t="shared" si="4"/>
        <v>#VALUE!</v>
      </c>
      <c r="AC12" s="316"/>
      <c r="AD12" s="294" t="e">
        <f>IF(ISBLANK(AC12),_xll.qlSimpleQuoteSetValue(Y12,AB12),_xll.qlSimpleQuoteSetValue(Y12,AC12))</f>
        <v>#NUM!</v>
      </c>
      <c r="AE12" s="248"/>
      <c r="AF12" s="245" t="s">
        <v>142</v>
      </c>
      <c r="AG12" s="245" t="s">
        <v>0</v>
      </c>
      <c r="AH12" s="245" t="str">
        <f t="shared" si="5"/>
        <v>EUR6MDP3M=</v>
      </c>
      <c r="AI12" s="245" t="str">
        <f>_xll.qlSimpleQuote(AH12,,RateTickValue,Permanent,Trigger,ObjectOverwrite)</f>
        <v>EUR6MDP3M=#0037</v>
      </c>
      <c r="AJ12" s="246" t="e">
        <f>_xll.RtGet("DTSIMI1",AH12,$AJ$3)/100</f>
        <v>#VALUE!</v>
      </c>
      <c r="AK12" s="246" t="e">
        <f>_xll.RtGet("DTSIMI1",AH12,$AK$3)/100</f>
        <v>#VALUE!</v>
      </c>
      <c r="AL12" s="246" t="e">
        <f t="shared" si="6"/>
        <v>#VALUE!</v>
      </c>
      <c r="AM12" s="315"/>
      <c r="AN12" s="293" t="e">
        <f>IF(ISBLANK(AM12),_xll.qlSimpleQuoteSetValue(AI12,AL12),_xll.qlSimpleQuoteSetValue(AI12,AM12))</f>
        <v>#NUM!</v>
      </c>
      <c r="AO12" s="243"/>
      <c r="AP12" s="245" t="s">
        <v>142</v>
      </c>
      <c r="AQ12" s="245" t="s">
        <v>0</v>
      </c>
      <c r="AR12" s="245" t="str">
        <f t="shared" si="7"/>
        <v>EUR1YDP3M=</v>
      </c>
      <c r="AS12" s="245" t="str">
        <f>_xll.qlSimpleQuote(AR12,,RateTickValue,Permanent,Trigger,ObjectOverwrite)</f>
        <v>EUR1YDP3M=#0037</v>
      </c>
      <c r="AT12" s="246" t="e">
        <f>_xll.RtGet("DTSIMI1",AR12,$AT$3)/100</f>
        <v>#VALUE!</v>
      </c>
      <c r="AU12" s="246" t="e">
        <f>_xll.RtGet("DTSIMI1",AR12,$AU$3)/100</f>
        <v>#VALUE!</v>
      </c>
      <c r="AV12" s="246" t="e">
        <f t="shared" si="8"/>
        <v>#VALUE!</v>
      </c>
      <c r="AW12" s="315"/>
      <c r="AX12" s="293" t="e">
        <f>IF(ISBLANK(AW12),_xll.qlSimpleQuoteSetValue(AS12,AV12),_xll.qlSimpleQuoteSetValue(AS12,AW12))</f>
        <v>#NUM!</v>
      </c>
    </row>
    <row r="13" spans="1:53" x14ac:dyDescent="0.2">
      <c r="A13" s="467"/>
      <c r="B13" s="245" t="s">
        <v>142</v>
      </c>
      <c r="C13" s="245" t="s">
        <v>40</v>
      </c>
      <c r="D13" s="125"/>
      <c r="E13" s="125"/>
      <c r="F13" s="125"/>
      <c r="G13" s="125"/>
      <c r="H13" s="125"/>
      <c r="I13" s="321"/>
      <c r="J13" s="295"/>
      <c r="K13" s="247"/>
      <c r="L13" s="245" t="s">
        <v>142</v>
      </c>
      <c r="M13" s="245" t="s">
        <v>40</v>
      </c>
      <c r="N13" s="125"/>
      <c r="O13" s="125"/>
      <c r="P13" s="125"/>
      <c r="Q13" s="125"/>
      <c r="R13" s="125"/>
      <c r="S13" s="321"/>
      <c r="T13" s="295"/>
      <c r="U13" s="243"/>
      <c r="V13" s="245" t="s">
        <v>142</v>
      </c>
      <c r="W13" s="245" t="s">
        <v>40</v>
      </c>
      <c r="X13" s="125"/>
      <c r="Y13" s="125"/>
      <c r="Z13" s="125"/>
      <c r="AA13" s="125"/>
      <c r="AB13" s="125"/>
      <c r="AC13" s="321"/>
      <c r="AD13" s="295"/>
      <c r="AE13" s="248"/>
      <c r="AF13" s="245" t="s">
        <v>142</v>
      </c>
      <c r="AG13" s="245" t="s">
        <v>40</v>
      </c>
      <c r="AH13" s="245" t="str">
        <f t="shared" si="5"/>
        <v>EUR6MDP4M=</v>
      </c>
      <c r="AI13" s="245" t="str">
        <f>_xll.qlSimpleQuote(AH13,,RateTickValue,Permanent,Trigger,ObjectOverwrite)</f>
        <v>EUR6MDP4M=#0037</v>
      </c>
      <c r="AJ13" s="246" t="e">
        <f>_xll.RtGet("DTSIMI1",AH13,$AJ$3)/100</f>
        <v>#VALUE!</v>
      </c>
      <c r="AK13" s="246" t="e">
        <f>_xll.RtGet("DTSIMI1",AH13,$AK$3)/100</f>
        <v>#VALUE!</v>
      </c>
      <c r="AL13" s="246" t="e">
        <f t="shared" si="6"/>
        <v>#VALUE!</v>
      </c>
      <c r="AM13" s="315"/>
      <c r="AN13" s="293" t="e">
        <f>IF(ISBLANK(AM13),_xll.qlSimpleQuoteSetValue(AI13,AL13),_xll.qlSimpleQuoteSetValue(AI13,AM13))</f>
        <v>#NUM!</v>
      </c>
      <c r="AO13" s="243"/>
      <c r="AP13" s="245" t="s">
        <v>142</v>
      </c>
      <c r="AQ13" s="245" t="s">
        <v>40</v>
      </c>
      <c r="AR13" s="245" t="str">
        <f t="shared" si="7"/>
        <v>EUR1YDP4M=</v>
      </c>
      <c r="AS13" s="245" t="str">
        <f>_xll.qlSimpleQuote(AR13,,RateTickValue,Permanent,Trigger,ObjectOverwrite)</f>
        <v>EUR1YDP4M=#0037</v>
      </c>
      <c r="AT13" s="246" t="e">
        <f>_xll.RtGet("DTSIMI1",AR13,$AT$3)/100</f>
        <v>#VALUE!</v>
      </c>
      <c r="AU13" s="246" t="e">
        <f>_xll.RtGet("DTSIMI1",AR13,$AU$3)/100</f>
        <v>#VALUE!</v>
      </c>
      <c r="AV13" s="246" t="e">
        <f t="shared" si="8"/>
        <v>#VALUE!</v>
      </c>
      <c r="AW13" s="315"/>
      <c r="AX13" s="293" t="e">
        <f>IF(ISBLANK(AW13),_xll.qlSimpleQuoteSetValue(AS13,AV13),_xll.qlSimpleQuoteSetValue(AS13,AW13))</f>
        <v>#NUM!</v>
      </c>
    </row>
    <row r="14" spans="1:53" x14ac:dyDescent="0.2">
      <c r="A14" s="467"/>
      <c r="B14" s="245" t="s">
        <v>142</v>
      </c>
      <c r="C14" s="245" t="s">
        <v>41</v>
      </c>
      <c r="D14" s="125"/>
      <c r="E14" s="125"/>
      <c r="F14" s="125"/>
      <c r="G14" s="125"/>
      <c r="H14" s="125"/>
      <c r="I14" s="321"/>
      <c r="J14" s="295"/>
      <c r="K14" s="247"/>
      <c r="L14" s="245" t="s">
        <v>142</v>
      </c>
      <c r="M14" s="245" t="s">
        <v>41</v>
      </c>
      <c r="N14" s="125"/>
      <c r="O14" s="125"/>
      <c r="P14" s="125"/>
      <c r="Q14" s="125"/>
      <c r="R14" s="125"/>
      <c r="S14" s="321"/>
      <c r="T14" s="295"/>
      <c r="U14" s="243"/>
      <c r="V14" s="245" t="s">
        <v>142</v>
      </c>
      <c r="W14" s="245" t="s">
        <v>41</v>
      </c>
      <c r="X14" s="125"/>
      <c r="Y14" s="125"/>
      <c r="Z14" s="125"/>
      <c r="AA14" s="125"/>
      <c r="AB14" s="125"/>
      <c r="AC14" s="321"/>
      <c r="AD14" s="295"/>
      <c r="AE14" s="248"/>
      <c r="AF14" s="245" t="s">
        <v>142</v>
      </c>
      <c r="AG14" s="245" t="s">
        <v>41</v>
      </c>
      <c r="AH14" s="245" t="str">
        <f t="shared" si="5"/>
        <v>EUR6MDP5M=</v>
      </c>
      <c r="AI14" s="245" t="str">
        <f>_xll.qlSimpleQuote(AH14,,RateTickValue,Permanent,Trigger,ObjectOverwrite)</f>
        <v>EUR6MDP5M=#0037</v>
      </c>
      <c r="AJ14" s="246" t="e">
        <f>_xll.RtGet("DTSIMI1",AH14,$AJ$3)/100</f>
        <v>#VALUE!</v>
      </c>
      <c r="AK14" s="246" t="e">
        <f>_xll.RtGet("DTSIMI1",AH14,$AK$3)/100</f>
        <v>#VALUE!</v>
      </c>
      <c r="AL14" s="246" t="e">
        <f t="shared" si="6"/>
        <v>#VALUE!</v>
      </c>
      <c r="AM14" s="315"/>
      <c r="AN14" s="293" t="e">
        <f>IF(ISBLANK(AM14),_xll.qlSimpleQuoteSetValue(AI14,AL14),_xll.qlSimpleQuoteSetValue(AI14,AM14))</f>
        <v>#NUM!</v>
      </c>
      <c r="AO14" s="243"/>
      <c r="AP14" s="245" t="s">
        <v>142</v>
      </c>
      <c r="AQ14" s="245" t="s">
        <v>41</v>
      </c>
      <c r="AR14" s="245" t="str">
        <f t="shared" si="7"/>
        <v>EUR1YDP5M=</v>
      </c>
      <c r="AS14" s="245" t="str">
        <f>_xll.qlSimpleQuote(AR14,,RateTickValue,Permanent,Trigger,ObjectOverwrite)</f>
        <v>EUR1YDP5M=#0037</v>
      </c>
      <c r="AT14" s="246" t="e">
        <f>_xll.RtGet("DTSIMI1",AR14,$AT$3)/100</f>
        <v>#VALUE!</v>
      </c>
      <c r="AU14" s="246" t="e">
        <f>_xll.RtGet("DTSIMI1",AR14,$AU$3)/100</f>
        <v>#VALUE!</v>
      </c>
      <c r="AV14" s="246" t="e">
        <f t="shared" si="8"/>
        <v>#VALUE!</v>
      </c>
      <c r="AW14" s="315"/>
      <c r="AX14" s="293" t="e">
        <f>IF(ISBLANK(AW14),_xll.qlSimpleQuoteSetValue(AS14,AV14),_xll.qlSimpleQuoteSetValue(AS14,AW14))</f>
        <v>#NUM!</v>
      </c>
    </row>
    <row r="15" spans="1:53" x14ac:dyDescent="0.2">
      <c r="A15" s="467"/>
      <c r="B15" s="245" t="s">
        <v>142</v>
      </c>
      <c r="C15" s="245" t="s">
        <v>3</v>
      </c>
      <c r="D15" s="125"/>
      <c r="E15" s="125"/>
      <c r="F15" s="125"/>
      <c r="G15" s="125"/>
      <c r="H15" s="125"/>
      <c r="I15" s="321"/>
      <c r="J15" s="295"/>
      <c r="K15" s="247"/>
      <c r="L15" s="245" t="s">
        <v>142</v>
      </c>
      <c r="M15" s="245" t="s">
        <v>3</v>
      </c>
      <c r="N15" s="125"/>
      <c r="O15" s="125"/>
      <c r="P15" s="125"/>
      <c r="Q15" s="125"/>
      <c r="R15" s="125"/>
      <c r="S15" s="321"/>
      <c r="T15" s="295"/>
      <c r="U15" s="243"/>
      <c r="V15" s="245" t="s">
        <v>142</v>
      </c>
      <c r="W15" s="245" t="s">
        <v>3</v>
      </c>
      <c r="X15" s="125"/>
      <c r="Y15" s="125"/>
      <c r="Z15" s="125"/>
      <c r="AA15" s="125"/>
      <c r="AB15" s="125"/>
      <c r="AC15" s="321"/>
      <c r="AD15" s="295"/>
      <c r="AE15" s="248"/>
      <c r="AF15" s="245" t="s">
        <v>142</v>
      </c>
      <c r="AG15" s="245" t="s">
        <v>3</v>
      </c>
      <c r="AH15" s="245" t="str">
        <f t="shared" si="5"/>
        <v>EUR6MDP6M=</v>
      </c>
      <c r="AI15" s="245" t="str">
        <f>_xll.qlSimpleQuote(AH15,,RateTickValue,Permanent,Trigger,ObjectOverwrite)</f>
        <v>EUR6MDP6M=#0037</v>
      </c>
      <c r="AJ15" s="246" t="e">
        <f>_xll.RtGet("DTSIMI1",AH15,$AJ$3)/100</f>
        <v>#VALUE!</v>
      </c>
      <c r="AK15" s="246" t="e">
        <f>_xll.RtGet("DTSIMI1",AH15,$AK$3)/100</f>
        <v>#VALUE!</v>
      </c>
      <c r="AL15" s="246" t="e">
        <f t="shared" si="6"/>
        <v>#VALUE!</v>
      </c>
      <c r="AM15" s="315"/>
      <c r="AN15" s="293" t="e">
        <f>IF(ISBLANK(AM15),_xll.qlSimpleQuoteSetValue(AI15,AL15),_xll.qlSimpleQuoteSetValue(AI15,AM15))</f>
        <v>#NUM!</v>
      </c>
      <c r="AO15" s="243"/>
      <c r="AP15" s="245" t="s">
        <v>142</v>
      </c>
      <c r="AQ15" s="245" t="s">
        <v>3</v>
      </c>
      <c r="AR15" s="245" t="str">
        <f t="shared" si="7"/>
        <v>EUR1YDP6M=</v>
      </c>
      <c r="AS15" s="245" t="str">
        <f>_xll.qlSimpleQuote(AR15,,RateTickValue,Permanent,Trigger,ObjectOverwrite)</f>
        <v>EUR1YDP6M=#0037</v>
      </c>
      <c r="AT15" s="246" t="e">
        <f>_xll.RtGet("DTSIMI1",AR15,$AT$3)/100</f>
        <v>#VALUE!</v>
      </c>
      <c r="AU15" s="246" t="e">
        <f>_xll.RtGet("DTSIMI1",AR15,$AU$3)/100</f>
        <v>#VALUE!</v>
      </c>
      <c r="AV15" s="246" t="e">
        <f t="shared" si="8"/>
        <v>#VALUE!</v>
      </c>
      <c r="AW15" s="315"/>
      <c r="AX15" s="293" t="e">
        <f>IF(ISBLANK(AW15),_xll.qlSimpleQuoteSetValue(AS15,AV15),_xll.qlSimpleQuoteSetValue(AS15,AW15))</f>
        <v>#NUM!</v>
      </c>
    </row>
    <row r="16" spans="1:53" x14ac:dyDescent="0.2">
      <c r="A16" s="467"/>
      <c r="B16" s="245" t="s">
        <v>142</v>
      </c>
      <c r="C16" s="245" t="s">
        <v>42</v>
      </c>
      <c r="D16" s="125"/>
      <c r="E16" s="125"/>
      <c r="F16" s="125"/>
      <c r="G16" s="125"/>
      <c r="H16" s="125"/>
      <c r="I16" s="321"/>
      <c r="J16" s="295"/>
      <c r="K16" s="247"/>
      <c r="L16" s="245" t="s">
        <v>142</v>
      </c>
      <c r="M16" s="245" t="s">
        <v>42</v>
      </c>
      <c r="N16" s="125"/>
      <c r="O16" s="125"/>
      <c r="P16" s="125"/>
      <c r="Q16" s="125"/>
      <c r="R16" s="125"/>
      <c r="S16" s="321"/>
      <c r="T16" s="295"/>
      <c r="U16" s="243"/>
      <c r="V16" s="245" t="s">
        <v>142</v>
      </c>
      <c r="W16" s="245" t="s">
        <v>42</v>
      </c>
      <c r="X16" s="125"/>
      <c r="Y16" s="125"/>
      <c r="Z16" s="125"/>
      <c r="AA16" s="125"/>
      <c r="AB16" s="125"/>
      <c r="AC16" s="321"/>
      <c r="AD16" s="295"/>
      <c r="AE16" s="248"/>
      <c r="AF16" s="274" t="s">
        <v>142</v>
      </c>
      <c r="AG16" s="274" t="s">
        <v>42</v>
      </c>
      <c r="AH16" s="275"/>
      <c r="AI16" s="275"/>
      <c r="AJ16" s="275"/>
      <c r="AK16" s="275"/>
      <c r="AL16" s="275"/>
      <c r="AM16" s="329"/>
      <c r="AN16" s="275"/>
      <c r="AO16" s="243"/>
      <c r="AP16" s="245" t="s">
        <v>142</v>
      </c>
      <c r="AQ16" s="245" t="s">
        <v>42</v>
      </c>
      <c r="AR16" s="245" t="str">
        <f t="shared" si="7"/>
        <v>EUR1YDP7M=</v>
      </c>
      <c r="AS16" s="245" t="str">
        <f>_xll.qlSimpleQuote(AR16,,RateTickValue,Permanent,Trigger,ObjectOverwrite)</f>
        <v>EUR1YDP7M=#0037</v>
      </c>
      <c r="AT16" s="246" t="e">
        <f>_xll.RtGet("DTSIMI1",AR16,$AT$3)/100</f>
        <v>#VALUE!</v>
      </c>
      <c r="AU16" s="246" t="e">
        <f>_xll.RtGet("DTSIMI1",AR16,$AU$3)/100</f>
        <v>#VALUE!</v>
      </c>
      <c r="AV16" s="246" t="e">
        <f t="shared" si="8"/>
        <v>#VALUE!</v>
      </c>
      <c r="AW16" s="315"/>
      <c r="AX16" s="293" t="e">
        <f>IF(ISBLANK(AW16),_xll.qlSimpleQuoteSetValue(AS16,AV16),_xll.qlSimpleQuoteSetValue(AS16,AW16))</f>
        <v>#NUM!</v>
      </c>
    </row>
    <row r="17" spans="1:54" x14ac:dyDescent="0.2">
      <c r="A17" s="249"/>
      <c r="B17" s="245" t="s">
        <v>142</v>
      </c>
      <c r="C17" s="245" t="s">
        <v>43</v>
      </c>
      <c r="D17" s="125"/>
      <c r="E17" s="125"/>
      <c r="F17" s="125"/>
      <c r="G17" s="125"/>
      <c r="H17" s="125"/>
      <c r="I17" s="321"/>
      <c r="J17" s="295"/>
      <c r="K17" s="247"/>
      <c r="L17" s="245" t="s">
        <v>142</v>
      </c>
      <c r="M17" s="245" t="s">
        <v>43</v>
      </c>
      <c r="N17" s="125"/>
      <c r="O17" s="125"/>
      <c r="P17" s="125"/>
      <c r="Q17" s="125"/>
      <c r="R17" s="125"/>
      <c r="S17" s="321"/>
      <c r="T17" s="295"/>
      <c r="U17" s="243"/>
      <c r="V17" s="245" t="s">
        <v>142</v>
      </c>
      <c r="W17" s="245" t="s">
        <v>43</v>
      </c>
      <c r="X17" s="125"/>
      <c r="Y17" s="125"/>
      <c r="Z17" s="125"/>
      <c r="AA17" s="125"/>
      <c r="AB17" s="125"/>
      <c r="AC17" s="321"/>
      <c r="AD17" s="295"/>
      <c r="AE17" s="248"/>
      <c r="AF17" s="245" t="s">
        <v>142</v>
      </c>
      <c r="AG17" s="245" t="s">
        <v>43</v>
      </c>
      <c r="AH17" s="125"/>
      <c r="AI17" s="125"/>
      <c r="AJ17" s="125"/>
      <c r="AK17" s="125"/>
      <c r="AL17" s="125"/>
      <c r="AM17" s="321"/>
      <c r="AN17" s="125"/>
      <c r="AO17" s="243"/>
      <c r="AP17" s="245" t="s">
        <v>142</v>
      </c>
      <c r="AQ17" s="245" t="s">
        <v>43</v>
      </c>
      <c r="AR17" s="245" t="str">
        <f t="shared" si="7"/>
        <v>EUR1YDP8M=</v>
      </c>
      <c r="AS17" s="245" t="str">
        <f>_xll.qlSimpleQuote(AR17,,RateTickValue,Permanent,Trigger,ObjectOverwrite)</f>
        <v>EUR1YDP8M=#0037</v>
      </c>
      <c r="AT17" s="246" t="e">
        <f>_xll.RtGet("DTSIMI1",AR17,$AT$3)/100</f>
        <v>#VALUE!</v>
      </c>
      <c r="AU17" s="246" t="e">
        <f>_xll.RtGet("DTSIMI1",AR17,$AU$3)/100</f>
        <v>#VALUE!</v>
      </c>
      <c r="AV17" s="246" t="e">
        <f t="shared" si="8"/>
        <v>#VALUE!</v>
      </c>
      <c r="AW17" s="315"/>
      <c r="AX17" s="293" t="e">
        <f>IF(ISBLANK(AW17),_xll.qlSimpleQuoteSetValue(AS17,AV17),_xll.qlSimpleQuoteSetValue(AS17,AW17))</f>
        <v>#NUM!</v>
      </c>
    </row>
    <row r="18" spans="1:54" x14ac:dyDescent="0.2">
      <c r="A18" s="249"/>
      <c r="B18" s="245" t="s">
        <v>142</v>
      </c>
      <c r="C18" s="245" t="s">
        <v>44</v>
      </c>
      <c r="D18" s="125"/>
      <c r="E18" s="125"/>
      <c r="F18" s="125"/>
      <c r="G18" s="125"/>
      <c r="H18" s="125"/>
      <c r="I18" s="321"/>
      <c r="J18" s="295"/>
      <c r="K18" s="247"/>
      <c r="L18" s="245" t="s">
        <v>142</v>
      </c>
      <c r="M18" s="245" t="s">
        <v>44</v>
      </c>
      <c r="N18" s="125"/>
      <c r="O18" s="125"/>
      <c r="P18" s="125"/>
      <c r="Q18" s="125"/>
      <c r="R18" s="125"/>
      <c r="S18" s="321"/>
      <c r="T18" s="295"/>
      <c r="U18" s="243"/>
      <c r="V18" s="245" t="s">
        <v>142</v>
      </c>
      <c r="W18" s="245" t="s">
        <v>44</v>
      </c>
      <c r="X18" s="125"/>
      <c r="Y18" s="125"/>
      <c r="Z18" s="125"/>
      <c r="AA18" s="125"/>
      <c r="AB18" s="125"/>
      <c r="AC18" s="321"/>
      <c r="AD18" s="295"/>
      <c r="AE18" s="248"/>
      <c r="AF18" s="245" t="s">
        <v>142</v>
      </c>
      <c r="AG18" s="245" t="s">
        <v>44</v>
      </c>
      <c r="AH18" s="125"/>
      <c r="AI18" s="125"/>
      <c r="AJ18" s="125"/>
      <c r="AK18" s="125"/>
      <c r="AL18" s="125"/>
      <c r="AM18" s="321"/>
      <c r="AN18" s="125"/>
      <c r="AO18" s="243"/>
      <c r="AP18" s="245" t="s">
        <v>142</v>
      </c>
      <c r="AQ18" s="245" t="s">
        <v>44</v>
      </c>
      <c r="AR18" s="245" t="str">
        <f t="shared" si="7"/>
        <v>EUR1YDP9M=</v>
      </c>
      <c r="AS18" s="245" t="str">
        <f>_xll.qlSimpleQuote(AR18,,RateTickValue,Permanent,Trigger,ObjectOverwrite)</f>
        <v>EUR1YDP9M=#0037</v>
      </c>
      <c r="AT18" s="246" t="e">
        <f>_xll.RtGet("DTSIMI1",AR18,$AT$3)/100</f>
        <v>#VALUE!</v>
      </c>
      <c r="AU18" s="246" t="e">
        <f>_xll.RtGet("DTSIMI1",AR18,$AU$3)/100</f>
        <v>#VALUE!</v>
      </c>
      <c r="AV18" s="246" t="e">
        <f t="shared" si="8"/>
        <v>#VALUE!</v>
      </c>
      <c r="AW18" s="315"/>
      <c r="AX18" s="293" t="e">
        <f>IF(ISBLANK(AW18),_xll.qlSimpleQuoteSetValue(AS18,AV18),_xll.qlSimpleQuoteSetValue(AS18,AW18))</f>
        <v>#NUM!</v>
      </c>
    </row>
    <row r="19" spans="1:54" x14ac:dyDescent="0.2">
      <c r="A19" s="249"/>
      <c r="B19" s="245" t="s">
        <v>142</v>
      </c>
      <c r="C19" s="245" t="s">
        <v>45</v>
      </c>
      <c r="D19" s="125"/>
      <c r="E19" s="125"/>
      <c r="F19" s="125"/>
      <c r="G19" s="125"/>
      <c r="H19" s="125"/>
      <c r="I19" s="321"/>
      <c r="J19" s="295"/>
      <c r="K19" s="247"/>
      <c r="L19" s="245" t="s">
        <v>142</v>
      </c>
      <c r="M19" s="245" t="s">
        <v>45</v>
      </c>
      <c r="N19" s="125"/>
      <c r="O19" s="125"/>
      <c r="P19" s="125"/>
      <c r="Q19" s="125"/>
      <c r="R19" s="125"/>
      <c r="S19" s="321"/>
      <c r="T19" s="295"/>
      <c r="U19" s="243"/>
      <c r="V19" s="245" t="s">
        <v>142</v>
      </c>
      <c r="W19" s="245" t="s">
        <v>45</v>
      </c>
      <c r="X19" s="125"/>
      <c r="Y19" s="125"/>
      <c r="Z19" s="125"/>
      <c r="AA19" s="125"/>
      <c r="AB19" s="125"/>
      <c r="AC19" s="321"/>
      <c r="AD19" s="295"/>
      <c r="AE19" s="248"/>
      <c r="AF19" s="245" t="s">
        <v>142</v>
      </c>
      <c r="AG19" s="245" t="s">
        <v>45</v>
      </c>
      <c r="AH19" s="125"/>
      <c r="AI19" s="125"/>
      <c r="AJ19" s="125"/>
      <c r="AK19" s="125"/>
      <c r="AL19" s="125"/>
      <c r="AM19" s="321"/>
      <c r="AN19" s="125"/>
      <c r="AO19" s="243"/>
      <c r="AP19" s="245" t="s">
        <v>142</v>
      </c>
      <c r="AQ19" s="245" t="s">
        <v>45</v>
      </c>
      <c r="AR19" s="245" t="str">
        <f t="shared" si="7"/>
        <v>EUR1YDP10M=</v>
      </c>
      <c r="AS19" s="245" t="str">
        <f>_xll.qlSimpleQuote(AR19,,RateTickValue,Permanent,Trigger,ObjectOverwrite)</f>
        <v>EUR1YDP10M=#0037</v>
      </c>
      <c r="AT19" s="246" t="e">
        <f>_xll.RtGet("DTSIMI1",AR19,$AT$3)/100</f>
        <v>#VALUE!</v>
      </c>
      <c r="AU19" s="246" t="e">
        <f>_xll.RtGet("DTSIMI1",AR19,$AU$3)/100</f>
        <v>#VALUE!</v>
      </c>
      <c r="AV19" s="246" t="e">
        <f t="shared" si="8"/>
        <v>#VALUE!</v>
      </c>
      <c r="AW19" s="315"/>
      <c r="AX19" s="293" t="e">
        <f>IF(ISBLANK(AW19),_xll.qlSimpleQuoteSetValue(AS19,AV19),_xll.qlSimpleQuoteSetValue(AS19,AW19))</f>
        <v>#NUM!</v>
      </c>
    </row>
    <row r="20" spans="1:54" x14ac:dyDescent="0.2">
      <c r="A20" s="249"/>
      <c r="B20" s="245" t="s">
        <v>142</v>
      </c>
      <c r="C20" s="245" t="s">
        <v>46</v>
      </c>
      <c r="D20" s="125"/>
      <c r="E20" s="125"/>
      <c r="F20" s="125"/>
      <c r="G20" s="125"/>
      <c r="H20" s="125"/>
      <c r="I20" s="321"/>
      <c r="J20" s="295"/>
      <c r="K20" s="247"/>
      <c r="L20" s="245" t="s">
        <v>142</v>
      </c>
      <c r="M20" s="245" t="s">
        <v>46</v>
      </c>
      <c r="N20" s="125"/>
      <c r="O20" s="125"/>
      <c r="P20" s="125"/>
      <c r="Q20" s="125"/>
      <c r="R20" s="125"/>
      <c r="S20" s="321"/>
      <c r="T20" s="295"/>
      <c r="U20" s="243"/>
      <c r="V20" s="245" t="s">
        <v>142</v>
      </c>
      <c r="W20" s="245" t="s">
        <v>46</v>
      </c>
      <c r="X20" s="125"/>
      <c r="Y20" s="125"/>
      <c r="Z20" s="125"/>
      <c r="AA20" s="125"/>
      <c r="AB20" s="125"/>
      <c r="AC20" s="321"/>
      <c r="AD20" s="295"/>
      <c r="AE20" s="248"/>
      <c r="AF20" s="245" t="s">
        <v>142</v>
      </c>
      <c r="AG20" s="245" t="s">
        <v>46</v>
      </c>
      <c r="AH20" s="125"/>
      <c r="AI20" s="125"/>
      <c r="AJ20" s="125"/>
      <c r="AK20" s="125"/>
      <c r="AL20" s="125"/>
      <c r="AM20" s="321"/>
      <c r="AN20" s="125"/>
      <c r="AO20" s="243"/>
      <c r="AP20" s="245" t="s">
        <v>142</v>
      </c>
      <c r="AQ20" s="245" t="s">
        <v>46</v>
      </c>
      <c r="AR20" s="245" t="str">
        <f t="shared" si="7"/>
        <v>EUR1YDP11M=</v>
      </c>
      <c r="AS20" s="245" t="str">
        <f>_xll.qlSimpleQuote(AR20,,RateTickValue,Permanent,Trigger,ObjectOverwrite)</f>
        <v>EUR1YDP11M=#0037</v>
      </c>
      <c r="AT20" s="246" t="e">
        <f>_xll.RtGet("DTSIMI1",AR20,$AT$3)/100</f>
        <v>#VALUE!</v>
      </c>
      <c r="AU20" s="246" t="e">
        <f>_xll.RtGet("DTSIMI1",AR20,$AU$3)/100</f>
        <v>#VALUE!</v>
      </c>
      <c r="AV20" s="246" t="e">
        <f t="shared" si="8"/>
        <v>#VALUE!</v>
      </c>
      <c r="AW20" s="315"/>
      <c r="AX20" s="293" t="e">
        <f>IF(ISBLANK(AW20),_xll.qlSimpleQuoteSetValue(AS20,AV20),_xll.qlSimpleQuoteSetValue(AS20,AW20))</f>
        <v>#NUM!</v>
      </c>
    </row>
    <row r="21" spans="1:54" x14ac:dyDescent="0.2">
      <c r="A21" s="249"/>
      <c r="B21" s="245" t="s">
        <v>142</v>
      </c>
      <c r="C21" s="245" t="s">
        <v>116</v>
      </c>
      <c r="D21" s="125"/>
      <c r="E21" s="125"/>
      <c r="F21" s="125"/>
      <c r="G21" s="125"/>
      <c r="H21" s="125"/>
      <c r="I21" s="321"/>
      <c r="J21" s="295"/>
      <c r="K21" s="247"/>
      <c r="L21" s="245" t="s">
        <v>142</v>
      </c>
      <c r="M21" s="245" t="s">
        <v>116</v>
      </c>
      <c r="N21" s="125"/>
      <c r="O21" s="125"/>
      <c r="P21" s="125"/>
      <c r="Q21" s="125"/>
      <c r="R21" s="125"/>
      <c r="S21" s="321"/>
      <c r="T21" s="295"/>
      <c r="U21" s="243"/>
      <c r="V21" s="245" t="s">
        <v>142</v>
      </c>
      <c r="W21" s="245" t="s">
        <v>116</v>
      </c>
      <c r="X21" s="125"/>
      <c r="Y21" s="125"/>
      <c r="Z21" s="125"/>
      <c r="AA21" s="125"/>
      <c r="AB21" s="125"/>
      <c r="AC21" s="321"/>
      <c r="AD21" s="295"/>
      <c r="AE21" s="248"/>
      <c r="AF21" s="255" t="s">
        <v>142</v>
      </c>
      <c r="AG21" s="255" t="s">
        <v>116</v>
      </c>
      <c r="AH21" s="126"/>
      <c r="AI21" s="126"/>
      <c r="AJ21" s="126"/>
      <c r="AK21" s="126"/>
      <c r="AL21" s="126"/>
      <c r="AM21" s="323"/>
      <c r="AN21" s="126"/>
      <c r="AO21" s="243"/>
      <c r="AP21" s="245" t="s">
        <v>142</v>
      </c>
      <c r="AQ21" s="245" t="s">
        <v>116</v>
      </c>
      <c r="AR21" s="245" t="str">
        <f t="shared" si="7"/>
        <v>EUR1YDP12M=</v>
      </c>
      <c r="AS21" s="245" t="str">
        <f>_xll.qlSimpleQuote(AR21,,RateTickValue,Permanent,Trigger,ObjectOverwrite)</f>
        <v>EUR1YDP12M=#0037</v>
      </c>
      <c r="AT21" s="246" t="e">
        <f>_xll.RtGet("DTSIMI1",AR21,$AT$3)/100</f>
        <v>#VALUE!</v>
      </c>
      <c r="AU21" s="246" t="e">
        <f>_xll.RtGet("DTSIMI1",AR21,$AU$3)/100</f>
        <v>#VALUE!</v>
      </c>
      <c r="AV21" s="246" t="e">
        <f t="shared" si="8"/>
        <v>#VALUE!</v>
      </c>
      <c r="AW21" s="315"/>
      <c r="AX21" s="293" t="e">
        <f>IF(ISBLANK(AW21),_xll.qlSimpleQuoteSetValue(AS21,AV21),_xll.qlSimpleQuoteSetValue(AS21,AW21))</f>
        <v>#NUM!</v>
      </c>
    </row>
    <row r="22" spans="1:54" x14ac:dyDescent="0.2">
      <c r="A22" s="468" t="s">
        <v>143</v>
      </c>
      <c r="B22" s="129"/>
      <c r="C22" s="129"/>
      <c r="D22" s="129"/>
      <c r="E22" s="129"/>
      <c r="F22" s="129"/>
      <c r="G22" s="129"/>
      <c r="H22" s="129"/>
      <c r="I22" s="322"/>
      <c r="J22" s="296"/>
      <c r="K22" s="247"/>
      <c r="L22" s="129"/>
      <c r="M22" s="129"/>
      <c r="N22" s="129" t="str">
        <f t="shared" ref="N22:N35" si="9">IF(L22="","",UPPER(Currency)&amp;$L$2&amp;L22&amp;M22&amp;"=")</f>
        <v/>
      </c>
      <c r="O22" s="129" t="str">
        <f>IF(L22="","",_xll.qlSimpleQuote(N22,R22,,,$H$2))</f>
        <v/>
      </c>
      <c r="P22" s="129"/>
      <c r="Q22" s="129"/>
      <c r="R22" s="129" t="str">
        <f>IF(L22="","",_xll.RtGet("DTSIMI1",N22,"BID")/100)</f>
        <v/>
      </c>
      <c r="S22" s="322"/>
      <c r="T22" s="296"/>
      <c r="U22" s="243">
        <v>1</v>
      </c>
      <c r="V22" s="241" t="s">
        <v>95</v>
      </c>
      <c r="W22" s="241" t="str">
        <f>U22&amp;"X"&amp;U22+3</f>
        <v>1X4</v>
      </c>
      <c r="X22" s="241" t="str">
        <f t="shared" ref="X22:X33" si="10">Currency&amp;$V$2&amp;V22&amp;W22&amp;"F="</f>
        <v>EUR3MFRA1X4F=</v>
      </c>
      <c r="Y22" s="241" t="str">
        <f>_xll.qlSimpleQuote(X22,,RateTickValue,Permanent,Trigger,ObjectOverwrite)</f>
        <v>EUR3MFRA1X4F=#0037</v>
      </c>
      <c r="Z22" s="250" t="e">
        <f>_xll.RtGet("DTSIMI1",X22,$Z$3)/100</f>
        <v>#VALUE!</v>
      </c>
      <c r="AA22" s="250" t="e">
        <f>_xll.RtGet("DTSIMI1",X22,$AA$3)/100</f>
        <v>#VALUE!</v>
      </c>
      <c r="AB22" s="250" t="e">
        <f t="shared" ref="AB22" si="11">AVERAGE(Z22:AA22)</f>
        <v>#VALUE!</v>
      </c>
      <c r="AC22" s="382"/>
      <c r="AD22" s="292" t="e">
        <f>IF(ISBLANK(AC22),_xll.qlSimpleQuoteSetValue(Y22,AB22),_xll.qlSimpleQuoteSetValue(Y22,AC22))</f>
        <v>#NUM!</v>
      </c>
      <c r="AE22" s="248">
        <v>1</v>
      </c>
      <c r="AF22" s="241" t="s">
        <v>95</v>
      </c>
      <c r="AG22" s="241" t="str">
        <f>AE22&amp;"X"&amp;AE22+6</f>
        <v>1X7</v>
      </c>
      <c r="AH22" s="241" t="str">
        <f t="shared" ref="AH22:AH39" si="12">IF(AF22="","",UPPER(Currency)&amp;$AF$2&amp;AF22&amp;AG22&amp;"F=")</f>
        <v>EUR6MFRA1X7F=</v>
      </c>
      <c r="AI22" s="241" t="str">
        <f>_xll.qlSimpleQuote(AH22,,RateTickValue,Permanent,Trigger,ObjectOverwrite)</f>
        <v>EUR6MFRA1X7F=#0037</v>
      </c>
      <c r="AJ22" s="242" t="e">
        <f>_xll.RtGet("DTSIMI1",AH22,$AJ$3)/100</f>
        <v>#VALUE!</v>
      </c>
      <c r="AK22" s="242" t="e">
        <f>_xll.RtGet("DTSIMI1",AH22,$AK$3)/100</f>
        <v>#VALUE!</v>
      </c>
      <c r="AL22" s="242" t="e">
        <f t="shared" si="6"/>
        <v>#VALUE!</v>
      </c>
      <c r="AM22" s="314"/>
      <c r="AN22" s="292" t="e">
        <f>IF(ISBLANK(AM22),_xll.qlSimpleQuoteSetValue(AI22,AL22),_xll.qlSimpleQuoteSetValue(AI22,AM22))</f>
        <v>#NUM!</v>
      </c>
      <c r="AO22" s="243">
        <v>1</v>
      </c>
      <c r="AP22" s="241" t="s">
        <v>95</v>
      </c>
      <c r="AQ22" s="241" t="str">
        <f>AO22&amp;"X"&amp;AO22+12</f>
        <v>1X13</v>
      </c>
      <c r="AR22" s="241" t="str">
        <f t="shared" ref="AR22:AR33" si="13">IF(AP22="","",UPPER(Currency)&amp;"1Y"&amp;AP22&amp;AQ22&amp;"F=")</f>
        <v>EUR1YFRA1X13F=</v>
      </c>
      <c r="AS22" s="241" t="str">
        <f>_xll.qlSimpleQuote(AR22,,RateTickValue,Permanent,Trigger,ObjectOverwrite)</f>
        <v>EUR1YFRA1X13F=#0037</v>
      </c>
      <c r="AT22" s="242" t="e">
        <f>_xll.RtGet("DTSIMI1",AR22,$AT$3)/100</f>
        <v>#VALUE!</v>
      </c>
      <c r="AU22" s="242" t="e">
        <f>_xll.RtGet("DTSIMI1",AR22,$AU$3)/100</f>
        <v>#VALUE!</v>
      </c>
      <c r="AV22" s="242" t="e">
        <f t="shared" si="8"/>
        <v>#VALUE!</v>
      </c>
      <c r="AW22" s="314"/>
      <c r="AX22" s="292" t="e">
        <f>IF(ISBLANK(AW22),_xll.qlSimpleQuoteSetValue(AS22,AV22),_xll.qlSimpleQuoteSetValue(AS22,AW22))</f>
        <v>#NUM!</v>
      </c>
      <c r="BA22" s="244" t="s">
        <v>144</v>
      </c>
      <c r="BB22" s="244" t="s">
        <v>145</v>
      </c>
    </row>
    <row r="23" spans="1:54" x14ac:dyDescent="0.2">
      <c r="A23" s="469"/>
      <c r="B23" s="125"/>
      <c r="C23" s="125"/>
      <c r="D23" s="125"/>
      <c r="E23" s="125"/>
      <c r="F23" s="125"/>
      <c r="G23" s="125"/>
      <c r="H23" s="125"/>
      <c r="I23" s="321"/>
      <c r="J23" s="295"/>
      <c r="K23" s="247"/>
      <c r="L23" s="125"/>
      <c r="M23" s="125"/>
      <c r="N23" s="125" t="str">
        <f t="shared" si="9"/>
        <v/>
      </c>
      <c r="O23" s="125" t="str">
        <f>IF(L23="","",_xll.qlSimpleQuote(N23,R23,,,$H$2))</f>
        <v/>
      </c>
      <c r="P23" s="125"/>
      <c r="Q23" s="125"/>
      <c r="R23" s="125" t="str">
        <f>IF(L23="","",_xll.RtGet("DTSIMI1",N23,"BID")/100)</f>
        <v/>
      </c>
      <c r="S23" s="321"/>
      <c r="T23" s="295"/>
      <c r="U23" s="243">
        <v>2</v>
      </c>
      <c r="V23" s="245" t="s">
        <v>95</v>
      </c>
      <c r="W23" s="245" t="str">
        <f t="shared" ref="W23:W33" si="14">U23&amp;"X"&amp;U23+3</f>
        <v>2X5</v>
      </c>
      <c r="X23" s="245" t="str">
        <f t="shared" si="10"/>
        <v>EUR3MFRA2X5F=</v>
      </c>
      <c r="Y23" s="245" t="str">
        <f>_xll.qlSimpleQuote(X23,,RateTickValue,Permanent,Trigger,ObjectOverwrite)</f>
        <v>EUR3MFRA2X5F=#0037</v>
      </c>
      <c r="Z23" s="251" t="e">
        <f>_xll.RtGet("DTSIMI1",X23,$Z$3)/100</f>
        <v>#VALUE!</v>
      </c>
      <c r="AA23" s="251" t="e">
        <f>_xll.RtGet("DTSIMI1",X23,$AA$3)/100</f>
        <v>#VALUE!</v>
      </c>
      <c r="AB23" s="245" t="e">
        <f t="shared" ref="AB23:AB33" si="15">AVERAGE(Z23:AA23)</f>
        <v>#VALUE!</v>
      </c>
      <c r="AC23" s="319"/>
      <c r="AD23" s="293" t="e">
        <f>IF(ISBLANK(AC23),_xll.qlSimpleQuoteSetValue(Y23,AB23),_xll.qlSimpleQuoteSetValue(Y23,AC23))</f>
        <v>#NUM!</v>
      </c>
      <c r="AE23" s="248">
        <v>2</v>
      </c>
      <c r="AF23" s="245" t="s">
        <v>95</v>
      </c>
      <c r="AG23" s="245" t="str">
        <f t="shared" ref="AG23:AG45" si="16">AE23&amp;"X"&amp;AE23+6</f>
        <v>2X8</v>
      </c>
      <c r="AH23" s="245" t="str">
        <f t="shared" si="12"/>
        <v>EUR6MFRA2X8F=</v>
      </c>
      <c r="AI23" s="245" t="str">
        <f>_xll.qlSimpleQuote(AH23,,RateTickValue,Permanent,Trigger,ObjectOverwrite)</f>
        <v>EUR6MFRA2X8F=#0037</v>
      </c>
      <c r="AJ23" s="246" t="e">
        <f>_xll.RtGet("DTSIMI1",AH23,$AJ$3)/100</f>
        <v>#VALUE!</v>
      </c>
      <c r="AK23" s="246" t="e">
        <f>_xll.RtGet("DTSIMI1",AH23,$AK$3)/100</f>
        <v>#VALUE!</v>
      </c>
      <c r="AL23" s="246" t="e">
        <f t="shared" si="6"/>
        <v>#VALUE!</v>
      </c>
      <c r="AM23" s="315"/>
      <c r="AN23" s="293" t="e">
        <f>IF(ISBLANK(AM23),_xll.qlSimpleQuoteSetValue(AI23,AL23),_xll.qlSimpleQuoteSetValue(AI23,AM23))</f>
        <v>#NUM!</v>
      </c>
      <c r="AO23" s="243">
        <v>2</v>
      </c>
      <c r="AP23" s="245" t="s">
        <v>95</v>
      </c>
      <c r="AQ23" s="245" t="str">
        <f t="shared" ref="AQ23:AQ45" si="17">AO23&amp;"X"&amp;AO23+12</f>
        <v>2X14</v>
      </c>
      <c r="AR23" s="245" t="str">
        <f t="shared" si="13"/>
        <v>EUR1YFRA2X14F=</v>
      </c>
      <c r="AS23" s="245" t="str">
        <f>_xll.qlSimpleQuote(AR23,,RateTickValue,Permanent,Trigger,ObjectOverwrite)</f>
        <v>EUR1YFRA2X14F=#0037</v>
      </c>
      <c r="AT23" s="246" t="e">
        <f>_xll.RtGet("DTSIMI1",AR23,$AT$3)/100</f>
        <v>#VALUE!</v>
      </c>
      <c r="AU23" s="246" t="e">
        <f>_xll.RtGet("DTSIMI1",AR23,$AU$3)/100</f>
        <v>#VALUE!</v>
      </c>
      <c r="AV23" s="246" t="e">
        <f t="shared" si="8"/>
        <v>#VALUE!</v>
      </c>
      <c r="AW23" s="315"/>
      <c r="AX23" s="293" t="e">
        <f>IF(ISBLANK(AW23),_xll.qlSimpleQuoteSetValue(AS23,AV23),_xll.qlSimpleQuoteSetValue(AS23,AW23))</f>
        <v>#NUM!</v>
      </c>
      <c r="BA23" s="252">
        <f t="shared" ref="BA23:BA28" si="18">BB23</f>
        <v>0</v>
      </c>
      <c r="BB23" s="252">
        <v>0</v>
      </c>
    </row>
    <row r="24" spans="1:54" x14ac:dyDescent="0.2">
      <c r="A24" s="469"/>
      <c r="B24" s="125"/>
      <c r="C24" s="125"/>
      <c r="D24" s="125"/>
      <c r="E24" s="125"/>
      <c r="F24" s="125"/>
      <c r="G24" s="125"/>
      <c r="H24" s="125"/>
      <c r="I24" s="321"/>
      <c r="J24" s="295"/>
      <c r="K24" s="247"/>
      <c r="L24" s="125"/>
      <c r="M24" s="125"/>
      <c r="N24" s="125" t="str">
        <f t="shared" si="9"/>
        <v/>
      </c>
      <c r="O24" s="125" t="str">
        <f>IF(L24="","",_xll.qlSimpleQuote(N24,R24,,,$H$2))</f>
        <v/>
      </c>
      <c r="P24" s="125"/>
      <c r="Q24" s="125"/>
      <c r="R24" s="125" t="str">
        <f>IF(L24="","",_xll.RtGet("DTSIMI1",N24,"BID")/100)</f>
        <v/>
      </c>
      <c r="S24" s="321"/>
      <c r="T24" s="295"/>
      <c r="U24" s="243">
        <v>3</v>
      </c>
      <c r="V24" s="245" t="s">
        <v>95</v>
      </c>
      <c r="W24" s="245" t="str">
        <f t="shared" si="14"/>
        <v>3X6</v>
      </c>
      <c r="X24" s="245" t="str">
        <f t="shared" si="10"/>
        <v>EUR3MFRA3X6F=</v>
      </c>
      <c r="Y24" s="245" t="str">
        <f>_xll.qlSimpleQuote(X24,,RateTickValue,Permanent,Trigger,ObjectOverwrite)</f>
        <v>EUR3MFRA3X6F=#0037</v>
      </c>
      <c r="Z24" s="251" t="e">
        <f>_xll.RtGet("DTSIMI1",X24,$Z$3)/100</f>
        <v>#VALUE!</v>
      </c>
      <c r="AA24" s="251" t="e">
        <f>_xll.RtGet("DTSIMI1",X24,$AA$3)/100</f>
        <v>#VALUE!</v>
      </c>
      <c r="AB24" s="245" t="e">
        <f t="shared" si="15"/>
        <v>#VALUE!</v>
      </c>
      <c r="AC24" s="319"/>
      <c r="AD24" s="293" t="e">
        <f>IF(ISBLANK(AC24),_xll.qlSimpleQuoteSetValue(Y24,AB24),_xll.qlSimpleQuoteSetValue(Y24,AC24))</f>
        <v>#NUM!</v>
      </c>
      <c r="AE24" s="248">
        <v>3</v>
      </c>
      <c r="AF24" s="245" t="s">
        <v>95</v>
      </c>
      <c r="AG24" s="245" t="str">
        <f t="shared" si="16"/>
        <v>3X9</v>
      </c>
      <c r="AH24" s="245" t="str">
        <f t="shared" si="12"/>
        <v>EUR6MFRA3X9F=</v>
      </c>
      <c r="AI24" s="245" t="str">
        <f>_xll.qlSimpleQuote(AH24,,RateTickValue,Permanent,Trigger,ObjectOverwrite)</f>
        <v>EUR6MFRA3X9F=#0037</v>
      </c>
      <c r="AJ24" s="246" t="e">
        <f>_xll.RtGet("DTSIMI1",AH24,$AJ$3)/100</f>
        <v>#VALUE!</v>
      </c>
      <c r="AK24" s="246" t="e">
        <f>_xll.RtGet("DTSIMI1",AH24,$AK$3)/100</f>
        <v>#VALUE!</v>
      </c>
      <c r="AL24" s="246" t="e">
        <f t="shared" si="6"/>
        <v>#VALUE!</v>
      </c>
      <c r="AM24" s="315"/>
      <c r="AN24" s="293" t="e">
        <f>IF(ISBLANK(AM24),_xll.qlSimpleQuoteSetValue(AI24,AL24),_xll.qlSimpleQuoteSetValue(AI24,AM24))</f>
        <v>#NUM!</v>
      </c>
      <c r="AO24" s="243">
        <v>3</v>
      </c>
      <c r="AP24" s="245" t="s">
        <v>95</v>
      </c>
      <c r="AQ24" s="245" t="str">
        <f t="shared" si="17"/>
        <v>3X15</v>
      </c>
      <c r="AR24" s="245" t="str">
        <f t="shared" si="13"/>
        <v>EUR1YFRA3X15F=</v>
      </c>
      <c r="AS24" s="245" t="str">
        <f>_xll.qlSimpleQuote(AR24,,RateTickValue,Permanent,Trigger,ObjectOverwrite)</f>
        <v>EUR1YFRA3X15F=#0037</v>
      </c>
      <c r="AT24" s="246" t="e">
        <f>_xll.RtGet("DTSIMI1",AR24,$AT$3)/100</f>
        <v>#VALUE!</v>
      </c>
      <c r="AU24" s="246" t="e">
        <f>_xll.RtGet("DTSIMI1",AR24,$AU$3)/100</f>
        <v>#VALUE!</v>
      </c>
      <c r="AV24" s="246" t="e">
        <f t="shared" si="8"/>
        <v>#VALUE!</v>
      </c>
      <c r="AW24" s="315"/>
      <c r="AX24" s="293" t="e">
        <f>IF(ISBLANK(AW24),_xll.qlSimpleQuoteSetValue(AS24,AV24),_xll.qlSimpleQuoteSetValue(AS24,AW24))</f>
        <v>#NUM!</v>
      </c>
      <c r="BA24" s="253">
        <f t="shared" si="18"/>
        <v>0</v>
      </c>
      <c r="BB24" s="253">
        <v>0</v>
      </c>
    </row>
    <row r="25" spans="1:54" x14ac:dyDescent="0.2">
      <c r="A25" s="469"/>
      <c r="B25" s="125"/>
      <c r="C25" s="125"/>
      <c r="D25" s="125"/>
      <c r="E25" s="125"/>
      <c r="F25" s="125"/>
      <c r="G25" s="125"/>
      <c r="H25" s="125"/>
      <c r="I25" s="321"/>
      <c r="J25" s="295"/>
      <c r="K25" s="247"/>
      <c r="L25" s="125"/>
      <c r="M25" s="125"/>
      <c r="N25" s="125" t="str">
        <f t="shared" si="9"/>
        <v/>
      </c>
      <c r="O25" s="125" t="str">
        <f>IF(L25="","",_xll.qlSimpleQuote(N25,R25,,,$H$2))</f>
        <v/>
      </c>
      <c r="P25" s="125"/>
      <c r="Q25" s="125"/>
      <c r="R25" s="125" t="str">
        <f>IF(L25="","",_xll.RtGet("DTSIMI1",N25,"BID")/100)</f>
        <v/>
      </c>
      <c r="S25" s="321"/>
      <c r="T25" s="295"/>
      <c r="U25" s="243">
        <v>4</v>
      </c>
      <c r="V25" s="245" t="s">
        <v>95</v>
      </c>
      <c r="W25" s="245" t="str">
        <f t="shared" si="14"/>
        <v>4X7</v>
      </c>
      <c r="X25" s="245" t="str">
        <f t="shared" si="10"/>
        <v>EUR3MFRA4X7F=</v>
      </c>
      <c r="Y25" s="245" t="str">
        <f>_xll.qlSimpleQuote(X25,,RateTickValue,Permanent,Trigger,ObjectOverwrite)</f>
        <v>EUR3MFRA4X7F=#0037</v>
      </c>
      <c r="Z25" s="251" t="e">
        <f>_xll.RtGet("DTSIMI1",X25,$Z$3)/100</f>
        <v>#VALUE!</v>
      </c>
      <c r="AA25" s="251" t="e">
        <f>_xll.RtGet("DTSIMI1",X25,$AA$3)/100</f>
        <v>#VALUE!</v>
      </c>
      <c r="AB25" s="245" t="e">
        <f t="shared" si="15"/>
        <v>#VALUE!</v>
      </c>
      <c r="AC25" s="319"/>
      <c r="AD25" s="293" t="e">
        <f>IF(ISBLANK(AC25),_xll.qlSimpleQuoteSetValue(Y25,AB25),_xll.qlSimpleQuoteSetValue(Y25,AC25))</f>
        <v>#NUM!</v>
      </c>
      <c r="AE25" s="248">
        <v>4</v>
      </c>
      <c r="AF25" s="245" t="s">
        <v>95</v>
      </c>
      <c r="AG25" s="245" t="str">
        <f t="shared" si="16"/>
        <v>4X10</v>
      </c>
      <c r="AH25" s="245" t="str">
        <f t="shared" si="12"/>
        <v>EUR6MFRA4X10F=</v>
      </c>
      <c r="AI25" s="245" t="str">
        <f>_xll.qlSimpleQuote(AH25,,RateTickValue,Permanent,Trigger,ObjectOverwrite)</f>
        <v>EUR6MFRA4X10F=#0037</v>
      </c>
      <c r="AJ25" s="246" t="e">
        <f>_xll.RtGet("DTSIMI1",AH25,$AJ$3)/100</f>
        <v>#VALUE!</v>
      </c>
      <c r="AK25" s="246" t="e">
        <f>_xll.RtGet("DTSIMI1",AH25,$AK$3)/100</f>
        <v>#VALUE!</v>
      </c>
      <c r="AL25" s="246" t="e">
        <f t="shared" si="6"/>
        <v>#VALUE!</v>
      </c>
      <c r="AM25" s="315"/>
      <c r="AN25" s="293" t="e">
        <f>IF(ISBLANK(AM25),_xll.qlSimpleQuoteSetValue(AI25,AL25),_xll.qlSimpleQuoteSetValue(AI25,AM25))</f>
        <v>#NUM!</v>
      </c>
      <c r="AO25" s="243">
        <v>4</v>
      </c>
      <c r="AP25" s="245" t="s">
        <v>95</v>
      </c>
      <c r="AQ25" s="245" t="str">
        <f t="shared" si="17"/>
        <v>4X16</v>
      </c>
      <c r="AR25" s="245" t="str">
        <f t="shared" si="13"/>
        <v>EUR1YFRA4X16F=</v>
      </c>
      <c r="AS25" s="245" t="str">
        <f>_xll.qlSimpleQuote(AR25,,RateTickValue,Permanent,Trigger,ObjectOverwrite)</f>
        <v>EUR1YFRA4X16F=#0037</v>
      </c>
      <c r="AT25" s="246" t="e">
        <f>_xll.RtGet("DTSIMI1",AR25,$AT$3)/100</f>
        <v>#VALUE!</v>
      </c>
      <c r="AU25" s="246" t="e">
        <f>_xll.RtGet("DTSIMI1",AR25,$AU$3)/100</f>
        <v>#VALUE!</v>
      </c>
      <c r="AV25" s="246" t="e">
        <f t="shared" si="8"/>
        <v>#VALUE!</v>
      </c>
      <c r="AW25" s="315"/>
      <c r="AX25" s="293" t="e">
        <f>IF(ISBLANK(AW25),_xll.qlSimpleQuoteSetValue(AS25,AV25),_xll.qlSimpleQuoteSetValue(AS25,AW25))</f>
        <v>#NUM!</v>
      </c>
      <c r="BA25" s="253">
        <f t="shared" si="18"/>
        <v>0</v>
      </c>
      <c r="BB25" s="253">
        <v>0</v>
      </c>
    </row>
    <row r="26" spans="1:54" x14ac:dyDescent="0.2">
      <c r="A26" s="469"/>
      <c r="B26" s="125"/>
      <c r="C26" s="125"/>
      <c r="D26" s="125"/>
      <c r="E26" s="125"/>
      <c r="F26" s="125"/>
      <c r="G26" s="125"/>
      <c r="H26" s="125"/>
      <c r="I26" s="321"/>
      <c r="J26" s="295"/>
      <c r="K26" s="247"/>
      <c r="L26" s="125"/>
      <c r="M26" s="125"/>
      <c r="N26" s="125" t="str">
        <f t="shared" si="9"/>
        <v/>
      </c>
      <c r="O26" s="125" t="str">
        <f>IF(L26="","",_xll.qlSimpleQuote(N26,R26,,,$H$2))</f>
        <v/>
      </c>
      <c r="P26" s="125"/>
      <c r="Q26" s="125"/>
      <c r="R26" s="125" t="str">
        <f>IF(L26="","",_xll.RtGet("DTSIMI1",N26,"BID")/100)</f>
        <v/>
      </c>
      <c r="S26" s="321"/>
      <c r="T26" s="295"/>
      <c r="U26" s="243">
        <v>5</v>
      </c>
      <c r="V26" s="245" t="s">
        <v>95</v>
      </c>
      <c r="W26" s="245" t="str">
        <f t="shared" si="14"/>
        <v>5X8</v>
      </c>
      <c r="X26" s="245" t="str">
        <f t="shared" si="10"/>
        <v>EUR3MFRA5X8F=</v>
      </c>
      <c r="Y26" s="245" t="str">
        <f>_xll.qlSimpleQuote(X26,,RateTickValue,Permanent,Trigger,ObjectOverwrite)</f>
        <v>EUR3MFRA5X8F=#0037</v>
      </c>
      <c r="Z26" s="251" t="e">
        <f>_xll.RtGet("DTSIMI1",X26,$Z$3)/100</f>
        <v>#VALUE!</v>
      </c>
      <c r="AA26" s="251" t="e">
        <f>_xll.RtGet("DTSIMI1",X26,$AA$3)/100</f>
        <v>#VALUE!</v>
      </c>
      <c r="AB26" s="245" t="e">
        <f t="shared" si="15"/>
        <v>#VALUE!</v>
      </c>
      <c r="AC26" s="319"/>
      <c r="AD26" s="293" t="e">
        <f>IF(ISBLANK(AC26),_xll.qlSimpleQuoteSetValue(Y26,AB26),_xll.qlSimpleQuoteSetValue(Y26,AC26))</f>
        <v>#NUM!</v>
      </c>
      <c r="AE26" s="248">
        <v>5</v>
      </c>
      <c r="AF26" s="245" t="s">
        <v>95</v>
      </c>
      <c r="AG26" s="245" t="str">
        <f t="shared" si="16"/>
        <v>5X11</v>
      </c>
      <c r="AH26" s="245" t="str">
        <f t="shared" si="12"/>
        <v>EUR6MFRA5X11F=</v>
      </c>
      <c r="AI26" s="245" t="str">
        <f>_xll.qlSimpleQuote(AH26,,RateTickValue,Permanent,Trigger,ObjectOverwrite)</f>
        <v>EUR6MFRA5X11F=#0037</v>
      </c>
      <c r="AJ26" s="246" t="e">
        <f>_xll.RtGet("DTSIMI1",AH26,$AJ$3)/100</f>
        <v>#VALUE!</v>
      </c>
      <c r="AK26" s="246" t="e">
        <f>_xll.RtGet("DTSIMI1",AH26,$AK$3)/100</f>
        <v>#VALUE!</v>
      </c>
      <c r="AL26" s="246" t="e">
        <f t="shared" si="6"/>
        <v>#VALUE!</v>
      </c>
      <c r="AM26" s="315"/>
      <c r="AN26" s="293" t="e">
        <f>IF(ISBLANK(AM26),_xll.qlSimpleQuoteSetValue(AI26,AL26),_xll.qlSimpleQuoteSetValue(AI26,AM26))</f>
        <v>#NUM!</v>
      </c>
      <c r="AO26" s="243">
        <v>5</v>
      </c>
      <c r="AP26" s="245" t="s">
        <v>95</v>
      </c>
      <c r="AQ26" s="245" t="str">
        <f t="shared" si="17"/>
        <v>5X17</v>
      </c>
      <c r="AR26" s="245" t="str">
        <f t="shared" si="13"/>
        <v>EUR1YFRA5X17F=</v>
      </c>
      <c r="AS26" s="245" t="str">
        <f>_xll.qlSimpleQuote(AR26,,RateTickValue,Permanent,Trigger,ObjectOverwrite)</f>
        <v>EUR1YFRA5X17F=#0037</v>
      </c>
      <c r="AT26" s="246" t="e">
        <f>_xll.RtGet("DTSIMI1",AR26,$AT$3)/100</f>
        <v>#VALUE!</v>
      </c>
      <c r="AU26" s="246" t="e">
        <f>_xll.RtGet("DTSIMI1",AR26,$AU$3)/100</f>
        <v>#VALUE!</v>
      </c>
      <c r="AV26" s="246" t="e">
        <f t="shared" si="8"/>
        <v>#VALUE!</v>
      </c>
      <c r="AW26" s="315"/>
      <c r="AX26" s="293" t="e">
        <f>IF(ISBLANK(AW26),_xll.qlSimpleQuoteSetValue(AS26,AV26),_xll.qlSimpleQuoteSetValue(AS26,AW26))</f>
        <v>#NUM!</v>
      </c>
      <c r="BA26" s="253">
        <f t="shared" si="18"/>
        <v>0</v>
      </c>
      <c r="BB26" s="253">
        <v>0</v>
      </c>
    </row>
    <row r="27" spans="1:54" x14ac:dyDescent="0.2">
      <c r="A27" s="469"/>
      <c r="B27" s="125"/>
      <c r="C27" s="125"/>
      <c r="D27" s="125"/>
      <c r="E27" s="125"/>
      <c r="F27" s="125"/>
      <c r="G27" s="125"/>
      <c r="H27" s="125"/>
      <c r="I27" s="321"/>
      <c r="J27" s="295"/>
      <c r="K27" s="247"/>
      <c r="L27" s="125"/>
      <c r="M27" s="125"/>
      <c r="N27" s="125" t="str">
        <f t="shared" si="9"/>
        <v/>
      </c>
      <c r="O27" s="125" t="str">
        <f>IF(L27="","",_xll.qlSimpleQuote(N27,R27,,,$H$2))</f>
        <v/>
      </c>
      <c r="P27" s="125"/>
      <c r="Q27" s="125"/>
      <c r="R27" s="125" t="str">
        <f>IF(L27="","",_xll.RtGet("DTSIMI1",N27,"BID")/100)</f>
        <v/>
      </c>
      <c r="S27" s="321"/>
      <c r="T27" s="295"/>
      <c r="U27" s="243">
        <v>6</v>
      </c>
      <c r="V27" s="245" t="s">
        <v>95</v>
      </c>
      <c r="W27" s="245" t="str">
        <f t="shared" si="14"/>
        <v>6X9</v>
      </c>
      <c r="X27" s="245" t="str">
        <f t="shared" si="10"/>
        <v>EUR3MFRA6X9F=</v>
      </c>
      <c r="Y27" s="245" t="str">
        <f>_xll.qlSimpleQuote(X27,,RateTickValue,Permanent,Trigger,ObjectOverwrite)</f>
        <v>EUR3MFRA6X9F=#0037</v>
      </c>
      <c r="Z27" s="251" t="e">
        <f>_xll.RtGet("DTSIMI1",X27,$Z$3)/100</f>
        <v>#VALUE!</v>
      </c>
      <c r="AA27" s="251" t="e">
        <f>_xll.RtGet("DTSIMI1",X27,$AA$3)/100</f>
        <v>#VALUE!</v>
      </c>
      <c r="AB27" s="245" t="e">
        <f t="shared" si="15"/>
        <v>#VALUE!</v>
      </c>
      <c r="AC27" s="319"/>
      <c r="AD27" s="293" t="e">
        <f>IF(ISBLANK(AC27),_xll.qlSimpleQuoteSetValue(Y27,AB27),_xll.qlSimpleQuoteSetValue(Y27,AC27))</f>
        <v>#NUM!</v>
      </c>
      <c r="AE27" s="248">
        <v>6</v>
      </c>
      <c r="AF27" s="245" t="s">
        <v>95</v>
      </c>
      <c r="AG27" s="245" t="str">
        <f t="shared" si="16"/>
        <v>6X12</v>
      </c>
      <c r="AH27" s="245" t="str">
        <f t="shared" si="12"/>
        <v>EUR6MFRA6X12F=</v>
      </c>
      <c r="AI27" s="245" t="str">
        <f>_xll.qlSimpleQuote(AH27,,RateTickValue,Permanent,Trigger,ObjectOverwrite)</f>
        <v>EUR6MFRA6X12F=#0037</v>
      </c>
      <c r="AJ27" s="246" t="e">
        <f>_xll.RtGet("DTSIMI1",AH27,$AJ$3)/100</f>
        <v>#VALUE!</v>
      </c>
      <c r="AK27" s="246" t="e">
        <f>_xll.RtGet("DTSIMI1",AH27,$AK$3)/100</f>
        <v>#VALUE!</v>
      </c>
      <c r="AL27" s="246" t="e">
        <f t="shared" si="6"/>
        <v>#VALUE!</v>
      </c>
      <c r="AM27" s="315"/>
      <c r="AN27" s="293" t="e">
        <f>IF(ISBLANK(AM27),_xll.qlSimpleQuoteSetValue(AI27,AL27),_xll.qlSimpleQuoteSetValue(AI27,AM27))</f>
        <v>#NUM!</v>
      </c>
      <c r="AO27" s="243">
        <v>6</v>
      </c>
      <c r="AP27" s="245" t="s">
        <v>95</v>
      </c>
      <c r="AQ27" s="245" t="str">
        <f t="shared" si="17"/>
        <v>6X18</v>
      </c>
      <c r="AR27" s="245" t="str">
        <f t="shared" si="13"/>
        <v>EUR1YFRA6X18F=</v>
      </c>
      <c r="AS27" s="245" t="str">
        <f>_xll.qlSimpleQuote(AR27,,RateTickValue,Permanent,Trigger,ObjectOverwrite)</f>
        <v>EUR1YFRA6X18F=#0037</v>
      </c>
      <c r="AT27" s="246" t="e">
        <f>_xll.RtGet("DTSIMI1",AR27,$AT$3)/100</f>
        <v>#VALUE!</v>
      </c>
      <c r="AU27" s="246" t="e">
        <f>_xll.RtGet("DTSIMI1",AR27,$AU$3)/100</f>
        <v>#VALUE!</v>
      </c>
      <c r="AV27" s="246" t="e">
        <f t="shared" si="8"/>
        <v>#VALUE!</v>
      </c>
      <c r="AW27" s="315"/>
      <c r="AX27" s="293" t="e">
        <f>IF(ISBLANK(AW27),_xll.qlSimpleQuoteSetValue(AS27,AV27),_xll.qlSimpleQuoteSetValue(AS27,AW27))</f>
        <v>#NUM!</v>
      </c>
      <c r="BA27" s="253">
        <f t="shared" si="18"/>
        <v>0</v>
      </c>
      <c r="BB27" s="253">
        <v>0</v>
      </c>
    </row>
    <row r="28" spans="1:54" x14ac:dyDescent="0.2">
      <c r="A28" s="469"/>
      <c r="B28" s="125"/>
      <c r="C28" s="125"/>
      <c r="D28" s="125"/>
      <c r="E28" s="125"/>
      <c r="F28" s="125"/>
      <c r="G28" s="125"/>
      <c r="H28" s="125"/>
      <c r="I28" s="321"/>
      <c r="J28" s="295"/>
      <c r="K28" s="247"/>
      <c r="L28" s="125"/>
      <c r="M28" s="125"/>
      <c r="N28" s="125" t="str">
        <f t="shared" si="9"/>
        <v/>
      </c>
      <c r="O28" s="125" t="str">
        <f>IF(L28="","",_xll.qlSimpleQuote(N28,R28,,,$H$2))</f>
        <v/>
      </c>
      <c r="P28" s="125"/>
      <c r="Q28" s="125"/>
      <c r="R28" s="125" t="str">
        <f>IF(L28="","",_xll.RtGet("DTSIMI1",N28,"BID")/100)</f>
        <v/>
      </c>
      <c r="S28" s="321"/>
      <c r="T28" s="295"/>
      <c r="U28" s="243">
        <v>7</v>
      </c>
      <c r="V28" s="245" t="s">
        <v>95</v>
      </c>
      <c r="W28" s="245" t="str">
        <f t="shared" si="14"/>
        <v>7X10</v>
      </c>
      <c r="X28" s="245" t="str">
        <f t="shared" si="10"/>
        <v>EUR3MFRA7X10F=</v>
      </c>
      <c r="Y28" s="245" t="str">
        <f>_xll.qlSimpleQuote(X28,,RateTickValue,Permanent,Trigger,ObjectOverwrite)</f>
        <v>EUR3MFRA7X10F=#0037</v>
      </c>
      <c r="Z28" s="251" t="e">
        <f>_xll.RtGet("DTSIMI1",X28,$Z$3)/100</f>
        <v>#VALUE!</v>
      </c>
      <c r="AA28" s="251" t="e">
        <f>_xll.RtGet("DTSIMI1",X28,$AA$3)/100</f>
        <v>#VALUE!</v>
      </c>
      <c r="AB28" s="245" t="e">
        <f t="shared" si="15"/>
        <v>#VALUE!</v>
      </c>
      <c r="AC28" s="319"/>
      <c r="AD28" s="293" t="e">
        <f>IF(ISBLANK(AC28),_xll.qlSimpleQuoteSetValue(Y28,AB28),_xll.qlSimpleQuoteSetValue(Y28,AC28))</f>
        <v>#NUM!</v>
      </c>
      <c r="AE28" s="248">
        <v>7</v>
      </c>
      <c r="AF28" s="245" t="s">
        <v>95</v>
      </c>
      <c r="AG28" s="245" t="str">
        <f t="shared" si="16"/>
        <v>7X13</v>
      </c>
      <c r="AH28" s="245" t="str">
        <f t="shared" si="12"/>
        <v>EUR6MFRA7X13F=</v>
      </c>
      <c r="AI28" s="245" t="str">
        <f>_xll.qlSimpleQuote(AH28,,RateTickValue,Permanent,Trigger,ObjectOverwrite)</f>
        <v>EUR6MFRA7X13F=#0037</v>
      </c>
      <c r="AJ28" s="246" t="e">
        <f>_xll.RtGet("DTSIMI1",AH28,$AJ$3)/100</f>
        <v>#VALUE!</v>
      </c>
      <c r="AK28" s="246" t="e">
        <f>_xll.RtGet("DTSIMI1",AH28,$AK$3)/100</f>
        <v>#VALUE!</v>
      </c>
      <c r="AL28" s="246" t="e">
        <f t="shared" si="6"/>
        <v>#VALUE!</v>
      </c>
      <c r="AM28" s="315"/>
      <c r="AN28" s="293" t="e">
        <f>IF(ISBLANK(AM28),_xll.qlSimpleQuoteSetValue(AI28,AL28),_xll.qlSimpleQuoteSetValue(AI28,AM28))</f>
        <v>#NUM!</v>
      </c>
      <c r="AO28" s="243">
        <v>7</v>
      </c>
      <c r="AP28" s="245" t="s">
        <v>95</v>
      </c>
      <c r="AQ28" s="245" t="str">
        <f t="shared" si="17"/>
        <v>7X19</v>
      </c>
      <c r="AR28" s="245" t="str">
        <f t="shared" si="13"/>
        <v>EUR1YFRA7X19F=</v>
      </c>
      <c r="AS28" s="245" t="str">
        <f>_xll.qlSimpleQuote(AR28,,RateTickValue,Permanent,Trigger,ObjectOverwrite)</f>
        <v>EUR1YFRA7X19F=#0037</v>
      </c>
      <c r="AT28" s="246" t="e">
        <f>_xll.RtGet("DTSIMI1",AR28,$AT$3)/100</f>
        <v>#VALUE!</v>
      </c>
      <c r="AU28" s="246" t="e">
        <f>_xll.RtGet("DTSIMI1",AR28,$AU$3)/100</f>
        <v>#VALUE!</v>
      </c>
      <c r="AV28" s="246" t="e">
        <f t="shared" si="8"/>
        <v>#VALUE!</v>
      </c>
      <c r="AW28" s="315"/>
      <c r="AX28" s="293" t="e">
        <f>IF(ISBLANK(AW28),_xll.qlSimpleQuoteSetValue(AS28,AV28),_xll.qlSimpleQuoteSetValue(AS28,AW28))</f>
        <v>#NUM!</v>
      </c>
      <c r="BA28" s="254">
        <f t="shared" si="18"/>
        <v>0</v>
      </c>
      <c r="BB28" s="254">
        <v>0</v>
      </c>
    </row>
    <row r="29" spans="1:54" x14ac:dyDescent="0.2">
      <c r="A29" s="469"/>
      <c r="B29" s="125"/>
      <c r="C29" s="125"/>
      <c r="D29" s="125"/>
      <c r="E29" s="125"/>
      <c r="F29" s="125"/>
      <c r="G29" s="125"/>
      <c r="H29" s="125"/>
      <c r="I29" s="321"/>
      <c r="J29" s="295"/>
      <c r="K29" s="247"/>
      <c r="L29" s="125"/>
      <c r="M29" s="125"/>
      <c r="N29" s="125" t="str">
        <f t="shared" si="9"/>
        <v/>
      </c>
      <c r="O29" s="125" t="str">
        <f>IF(L29="","",_xll.qlSimpleQuote(N29,R29,,,$H$2))</f>
        <v/>
      </c>
      <c r="P29" s="125"/>
      <c r="Q29" s="125"/>
      <c r="R29" s="125" t="str">
        <f>IF(L29="","",_xll.RtGet("DTSIMI1",N29,"BID")/100)</f>
        <v/>
      </c>
      <c r="S29" s="321"/>
      <c r="T29" s="295"/>
      <c r="U29" s="243">
        <v>8</v>
      </c>
      <c r="V29" s="245" t="s">
        <v>95</v>
      </c>
      <c r="W29" s="245" t="str">
        <f t="shared" si="14"/>
        <v>8X11</v>
      </c>
      <c r="X29" s="245" t="str">
        <f t="shared" si="10"/>
        <v>EUR3MFRA8X11F=</v>
      </c>
      <c r="Y29" s="245" t="str">
        <f>_xll.qlSimpleQuote(X29,,RateTickValue,Permanent,Trigger,ObjectOverwrite)</f>
        <v>EUR3MFRA8X11F=#0037</v>
      </c>
      <c r="Z29" s="251" t="e">
        <f>_xll.RtGet("DTSIMI1",X29,$Z$3)/100</f>
        <v>#VALUE!</v>
      </c>
      <c r="AA29" s="251" t="e">
        <f>_xll.RtGet("DTSIMI1",X29,$AA$3)/100</f>
        <v>#VALUE!</v>
      </c>
      <c r="AB29" s="245" t="e">
        <f t="shared" si="15"/>
        <v>#VALUE!</v>
      </c>
      <c r="AC29" s="319"/>
      <c r="AD29" s="293" t="e">
        <f>IF(ISBLANK(AC29),_xll.qlSimpleQuoteSetValue(Y29,AB29),_xll.qlSimpleQuoteSetValue(Y29,AC29))</f>
        <v>#NUM!</v>
      </c>
      <c r="AE29" s="248">
        <v>8</v>
      </c>
      <c r="AF29" s="245" t="s">
        <v>95</v>
      </c>
      <c r="AG29" s="245" t="str">
        <f t="shared" si="16"/>
        <v>8X14</v>
      </c>
      <c r="AH29" s="245" t="str">
        <f t="shared" si="12"/>
        <v>EUR6MFRA8X14F=</v>
      </c>
      <c r="AI29" s="245" t="str">
        <f>_xll.qlSimpleQuote(AH29,,RateTickValue,Permanent,Trigger,ObjectOverwrite)</f>
        <v>EUR6MFRA8X14F=#0037</v>
      </c>
      <c r="AJ29" s="246" t="e">
        <f>_xll.RtGet("DTSIMI1",AH29,$AJ$3)/100</f>
        <v>#VALUE!</v>
      </c>
      <c r="AK29" s="246" t="e">
        <f>_xll.RtGet("DTSIMI1",AH29,$AK$3)/100</f>
        <v>#VALUE!</v>
      </c>
      <c r="AL29" s="246" t="e">
        <f t="shared" si="6"/>
        <v>#VALUE!</v>
      </c>
      <c r="AM29" s="315"/>
      <c r="AN29" s="293" t="e">
        <f>IF(ISBLANK(AM29),_xll.qlSimpleQuoteSetValue(AI29,AL29),_xll.qlSimpleQuoteSetValue(AI29,AM29))</f>
        <v>#NUM!</v>
      </c>
      <c r="AO29" s="243">
        <v>8</v>
      </c>
      <c r="AP29" s="245" t="s">
        <v>95</v>
      </c>
      <c r="AQ29" s="245" t="str">
        <f t="shared" si="17"/>
        <v>8X20</v>
      </c>
      <c r="AR29" s="245" t="str">
        <f t="shared" si="13"/>
        <v>EUR1YFRA8X20F=</v>
      </c>
      <c r="AS29" s="245" t="str">
        <f>_xll.qlSimpleQuote(AR29,,RateTickValue,Permanent,Trigger,ObjectOverwrite)</f>
        <v>EUR1YFRA8X20F=#0037</v>
      </c>
      <c r="AT29" s="246" t="e">
        <f>_xll.RtGet("DTSIMI1",AR29,$AT$3)/100</f>
        <v>#VALUE!</v>
      </c>
      <c r="AU29" s="246" t="e">
        <f>_xll.RtGet("DTSIMI1",AR29,$AU$3)/100</f>
        <v>#VALUE!</v>
      </c>
      <c r="AV29" s="246" t="e">
        <f t="shared" si="8"/>
        <v>#VALUE!</v>
      </c>
      <c r="AW29" s="315"/>
      <c r="AX29" s="293" t="e">
        <f>IF(ISBLANK(AW29),_xll.qlSimpleQuoteSetValue(AS29,AV29),_xll.qlSimpleQuoteSetValue(AS29,AW29))</f>
        <v>#NUM!</v>
      </c>
    </row>
    <row r="30" spans="1:54" x14ac:dyDescent="0.2">
      <c r="A30" s="469"/>
      <c r="B30" s="125"/>
      <c r="C30" s="125"/>
      <c r="D30" s="125"/>
      <c r="E30" s="125"/>
      <c r="F30" s="125"/>
      <c r="G30" s="125"/>
      <c r="H30" s="125"/>
      <c r="I30" s="321"/>
      <c r="J30" s="295"/>
      <c r="K30" s="247"/>
      <c r="L30" s="125"/>
      <c r="M30" s="125"/>
      <c r="N30" s="125" t="str">
        <f t="shared" si="9"/>
        <v/>
      </c>
      <c r="O30" s="125" t="str">
        <f>IF(L30="","",_xll.qlSimpleQuote(N30,R30,,,$H$2))</f>
        <v/>
      </c>
      <c r="P30" s="125"/>
      <c r="Q30" s="125"/>
      <c r="R30" s="125" t="str">
        <f>IF(L30="","",_xll.RtGet("DTSIMI1",N30,"BID")/100)</f>
        <v/>
      </c>
      <c r="S30" s="321"/>
      <c r="T30" s="295"/>
      <c r="U30" s="243">
        <v>9</v>
      </c>
      <c r="V30" s="245" t="s">
        <v>95</v>
      </c>
      <c r="W30" s="245" t="str">
        <f t="shared" si="14"/>
        <v>9X12</v>
      </c>
      <c r="X30" s="245" t="str">
        <f t="shared" si="10"/>
        <v>EUR3MFRA9X12F=</v>
      </c>
      <c r="Y30" s="245" t="str">
        <f>_xll.qlSimpleQuote(X30,,RateTickValue,Permanent,Trigger,ObjectOverwrite)</f>
        <v>EUR3MFRA9X12F=#0037</v>
      </c>
      <c r="Z30" s="251" t="e">
        <f>_xll.RtGet("DTSIMI1",X30,$Z$3)/100</f>
        <v>#VALUE!</v>
      </c>
      <c r="AA30" s="251" t="e">
        <f>_xll.RtGet("DTSIMI1",X30,$AA$3)/100</f>
        <v>#VALUE!</v>
      </c>
      <c r="AB30" s="245" t="e">
        <f t="shared" si="15"/>
        <v>#VALUE!</v>
      </c>
      <c r="AC30" s="319"/>
      <c r="AD30" s="293" t="e">
        <f>IF(ISBLANK(AC30),_xll.qlSimpleQuoteSetValue(Y30,AB30),_xll.qlSimpleQuoteSetValue(Y30,AC30))</f>
        <v>#NUM!</v>
      </c>
      <c r="AE30" s="248">
        <v>9</v>
      </c>
      <c r="AF30" s="245" t="s">
        <v>95</v>
      </c>
      <c r="AG30" s="245" t="str">
        <f t="shared" si="16"/>
        <v>9X15</v>
      </c>
      <c r="AH30" s="245" t="str">
        <f t="shared" si="12"/>
        <v>EUR6MFRA9X15F=</v>
      </c>
      <c r="AI30" s="245" t="str">
        <f>_xll.qlSimpleQuote(AH30,,RateTickValue,Permanent,Trigger,ObjectOverwrite)</f>
        <v>EUR6MFRA9X15F=#0037</v>
      </c>
      <c r="AJ30" s="246" t="e">
        <f>_xll.RtGet("DTSIMI1",AH30,$AJ$3)/100</f>
        <v>#VALUE!</v>
      </c>
      <c r="AK30" s="246" t="e">
        <f>_xll.RtGet("DTSIMI1",AH30,$AK$3)/100</f>
        <v>#VALUE!</v>
      </c>
      <c r="AL30" s="246" t="e">
        <f t="shared" si="6"/>
        <v>#VALUE!</v>
      </c>
      <c r="AM30" s="315"/>
      <c r="AN30" s="293" t="e">
        <f>IF(ISBLANK(AM30),_xll.qlSimpleQuoteSetValue(AI30,AL30),_xll.qlSimpleQuoteSetValue(AI30,AM30))</f>
        <v>#NUM!</v>
      </c>
      <c r="AO30" s="243">
        <v>9</v>
      </c>
      <c r="AP30" s="245" t="s">
        <v>95</v>
      </c>
      <c r="AQ30" s="245" t="str">
        <f t="shared" si="17"/>
        <v>9X21</v>
      </c>
      <c r="AR30" s="245" t="str">
        <f t="shared" si="13"/>
        <v>EUR1YFRA9X21F=</v>
      </c>
      <c r="AS30" s="245" t="str">
        <f>_xll.qlSimpleQuote(AR30,,RateTickValue,Permanent,Trigger,ObjectOverwrite)</f>
        <v>EUR1YFRA9X21F=#0037</v>
      </c>
      <c r="AT30" s="246" t="e">
        <f>_xll.RtGet("DTSIMI1",AR30,$AT$3)/100</f>
        <v>#VALUE!</v>
      </c>
      <c r="AU30" s="246" t="e">
        <f>_xll.RtGet("DTSIMI1",AR30,$AU$3)/100</f>
        <v>#VALUE!</v>
      </c>
      <c r="AV30" s="246" t="e">
        <f t="shared" si="8"/>
        <v>#VALUE!</v>
      </c>
      <c r="AW30" s="315"/>
      <c r="AX30" s="293" t="e">
        <f>IF(ISBLANK(AW30),_xll.qlSimpleQuoteSetValue(AS30,AV30),_xll.qlSimpleQuoteSetValue(AS30,AW30))</f>
        <v>#NUM!</v>
      </c>
    </row>
    <row r="31" spans="1:54" x14ac:dyDescent="0.2">
      <c r="A31" s="469"/>
      <c r="B31" s="125"/>
      <c r="C31" s="125"/>
      <c r="D31" s="125"/>
      <c r="E31" s="125"/>
      <c r="F31" s="125"/>
      <c r="G31" s="125"/>
      <c r="H31" s="125"/>
      <c r="I31" s="321"/>
      <c r="J31" s="295"/>
      <c r="K31" s="247"/>
      <c r="L31" s="125"/>
      <c r="M31" s="125"/>
      <c r="N31" s="125" t="str">
        <f t="shared" si="9"/>
        <v/>
      </c>
      <c r="O31" s="125" t="str">
        <f>IF(L31="","",_xll.qlSimpleQuote(N31,R31,,,$H$2))</f>
        <v/>
      </c>
      <c r="P31" s="125"/>
      <c r="Q31" s="125"/>
      <c r="R31" s="125" t="str">
        <f>IF(L31="","",_xll.RtGet("DTSIMI1",N31,"BID")/100)</f>
        <v/>
      </c>
      <c r="S31" s="321"/>
      <c r="T31" s="295"/>
      <c r="U31" s="243">
        <v>10</v>
      </c>
      <c r="V31" s="245" t="s">
        <v>95</v>
      </c>
      <c r="W31" s="245" t="str">
        <f t="shared" si="14"/>
        <v>10X13</v>
      </c>
      <c r="X31" s="245" t="str">
        <f t="shared" si="10"/>
        <v>EUR3MFRA10X13F=</v>
      </c>
      <c r="Y31" s="245" t="str">
        <f>_xll.qlSimpleQuote(X31,,RateTickValue,Permanent,Trigger,ObjectOverwrite)</f>
        <v>EUR3MFRA10X13F=#0037</v>
      </c>
      <c r="Z31" s="251" t="e">
        <f>_xll.RtGet("DTSIMI1",X31,$Z$3)/100</f>
        <v>#VALUE!</v>
      </c>
      <c r="AA31" s="251" t="e">
        <f>_xll.RtGet("DTSIMI1",X31,$AA$3)/100</f>
        <v>#VALUE!</v>
      </c>
      <c r="AB31" s="245" t="e">
        <f t="shared" si="15"/>
        <v>#VALUE!</v>
      </c>
      <c r="AC31" s="319"/>
      <c r="AD31" s="293" t="e">
        <f>IF(ISBLANK(AC31),_xll.qlSimpleQuoteSetValue(Y31,AB31),_xll.qlSimpleQuoteSetValue(Y31,AC31))</f>
        <v>#NUM!</v>
      </c>
      <c r="AE31" s="248">
        <v>10</v>
      </c>
      <c r="AF31" s="245" t="s">
        <v>95</v>
      </c>
      <c r="AG31" s="245" t="str">
        <f t="shared" si="16"/>
        <v>10X16</v>
      </c>
      <c r="AH31" s="245" t="str">
        <f t="shared" si="12"/>
        <v>EUR6MFRA10X16F=</v>
      </c>
      <c r="AI31" s="245" t="str">
        <f>_xll.qlSimpleQuote(AH31,,RateTickValue,Permanent,Trigger,ObjectOverwrite)</f>
        <v>EUR6MFRA10X16F=#0037</v>
      </c>
      <c r="AJ31" s="246" t="e">
        <f>_xll.RtGet("DTSIMI1",AH31,$AJ$3)/100</f>
        <v>#VALUE!</v>
      </c>
      <c r="AK31" s="246" t="e">
        <f>_xll.RtGet("DTSIMI1",AH31,$AK$3)/100</f>
        <v>#VALUE!</v>
      </c>
      <c r="AL31" s="246" t="e">
        <f t="shared" si="6"/>
        <v>#VALUE!</v>
      </c>
      <c r="AM31" s="315"/>
      <c r="AN31" s="293" t="e">
        <f>IF(ISBLANK(AM31),_xll.qlSimpleQuoteSetValue(AI31,AL31),_xll.qlSimpleQuoteSetValue(AI31,AM31))</f>
        <v>#NUM!</v>
      </c>
      <c r="AO31" s="243">
        <v>10</v>
      </c>
      <c r="AP31" s="245" t="s">
        <v>95</v>
      </c>
      <c r="AQ31" s="245" t="str">
        <f t="shared" si="17"/>
        <v>10X22</v>
      </c>
      <c r="AR31" s="245" t="str">
        <f t="shared" si="13"/>
        <v>EUR1YFRA10X22F=</v>
      </c>
      <c r="AS31" s="245" t="str">
        <f>_xll.qlSimpleQuote(AR31,,RateTickValue,Permanent,Trigger,ObjectOverwrite)</f>
        <v>EUR1YFRA10X22F=#0037</v>
      </c>
      <c r="AT31" s="246" t="e">
        <f>_xll.RtGet("DTSIMI1",AR31,$AT$3)/100</f>
        <v>#VALUE!</v>
      </c>
      <c r="AU31" s="246" t="e">
        <f>_xll.RtGet("DTSIMI1",AR31,$AU$3)/100</f>
        <v>#VALUE!</v>
      </c>
      <c r="AV31" s="246" t="e">
        <f t="shared" si="8"/>
        <v>#VALUE!</v>
      </c>
      <c r="AW31" s="315"/>
      <c r="AX31" s="293" t="e">
        <f>IF(ISBLANK(AW31),_xll.qlSimpleQuoteSetValue(AS31,AV31),_xll.qlSimpleQuoteSetValue(AS31,AW31))</f>
        <v>#NUM!</v>
      </c>
    </row>
    <row r="32" spans="1:54" x14ac:dyDescent="0.2">
      <c r="A32" s="469"/>
      <c r="B32" s="125"/>
      <c r="C32" s="125"/>
      <c r="D32" s="125"/>
      <c r="E32" s="125"/>
      <c r="F32" s="125"/>
      <c r="G32" s="125"/>
      <c r="H32" s="125"/>
      <c r="I32" s="321"/>
      <c r="J32" s="295"/>
      <c r="K32" s="247"/>
      <c r="L32" s="125"/>
      <c r="M32" s="125"/>
      <c r="N32" s="125" t="str">
        <f t="shared" si="9"/>
        <v/>
      </c>
      <c r="O32" s="125" t="str">
        <f>IF(L32="","",_xll.qlSimpleQuote(N32,R32,,,$H$2))</f>
        <v/>
      </c>
      <c r="P32" s="125"/>
      <c r="Q32" s="125"/>
      <c r="R32" s="125" t="str">
        <f>IF(L32="","",_xll.RtGet("DTSIMI1",N32,"BID")/100)</f>
        <v/>
      </c>
      <c r="S32" s="321"/>
      <c r="T32" s="295"/>
      <c r="U32" s="243">
        <v>11</v>
      </c>
      <c r="V32" s="245" t="s">
        <v>95</v>
      </c>
      <c r="W32" s="245" t="str">
        <f t="shared" si="14"/>
        <v>11X14</v>
      </c>
      <c r="X32" s="245" t="str">
        <f t="shared" si="10"/>
        <v>EUR3MFRA11X14F=</v>
      </c>
      <c r="Y32" s="245" t="str">
        <f>_xll.qlSimpleQuote(X32,,RateTickValue,Permanent,Trigger,ObjectOverwrite)</f>
        <v>EUR3MFRA11X14F=#0037</v>
      </c>
      <c r="Z32" s="251" t="e">
        <f>_xll.RtGet("DTSIMI1",X32,$Z$3)/100</f>
        <v>#VALUE!</v>
      </c>
      <c r="AA32" s="251" t="e">
        <f>_xll.RtGet("DTSIMI1",X32,$AA$3)/100</f>
        <v>#VALUE!</v>
      </c>
      <c r="AB32" s="245" t="e">
        <f t="shared" si="15"/>
        <v>#VALUE!</v>
      </c>
      <c r="AC32" s="319"/>
      <c r="AD32" s="293" t="e">
        <f>IF(ISBLANK(AC32),_xll.qlSimpleQuoteSetValue(Y32,AB32),_xll.qlSimpleQuoteSetValue(Y32,AC32))</f>
        <v>#NUM!</v>
      </c>
      <c r="AE32" s="248">
        <v>11</v>
      </c>
      <c r="AF32" s="245" t="s">
        <v>95</v>
      </c>
      <c r="AG32" s="245" t="str">
        <f t="shared" si="16"/>
        <v>11X17</v>
      </c>
      <c r="AH32" s="245" t="str">
        <f t="shared" si="12"/>
        <v>EUR6MFRA11X17F=</v>
      </c>
      <c r="AI32" s="245" t="str">
        <f>_xll.qlSimpleQuote(AH32,,RateTickValue,Permanent,Trigger,ObjectOverwrite)</f>
        <v>EUR6MFRA11X17F=#0037</v>
      </c>
      <c r="AJ32" s="246" t="e">
        <f>_xll.RtGet("DTSIMI1",AH32,$AJ$3)/100</f>
        <v>#VALUE!</v>
      </c>
      <c r="AK32" s="246" t="e">
        <f>_xll.RtGet("DTSIMI1",AH32,$AK$3)/100</f>
        <v>#VALUE!</v>
      </c>
      <c r="AL32" s="246" t="e">
        <f t="shared" si="6"/>
        <v>#VALUE!</v>
      </c>
      <c r="AM32" s="315"/>
      <c r="AN32" s="293" t="e">
        <f>IF(ISBLANK(AM32),_xll.qlSimpleQuoteSetValue(AI32,AL32),_xll.qlSimpleQuoteSetValue(AI32,AM32))</f>
        <v>#NUM!</v>
      </c>
      <c r="AO32" s="243">
        <v>11</v>
      </c>
      <c r="AP32" s="245" t="s">
        <v>95</v>
      </c>
      <c r="AQ32" s="245" t="str">
        <f t="shared" si="17"/>
        <v>11X23</v>
      </c>
      <c r="AR32" s="245" t="str">
        <f t="shared" si="13"/>
        <v>EUR1YFRA11X23F=</v>
      </c>
      <c r="AS32" s="245" t="str">
        <f>_xll.qlSimpleQuote(AR32,,RateTickValue,Permanent,Trigger,ObjectOverwrite)</f>
        <v>EUR1YFRA11X23F=#0037</v>
      </c>
      <c r="AT32" s="246" t="e">
        <f>_xll.RtGet("DTSIMI1",AR32,$AT$3)/100</f>
        <v>#VALUE!</v>
      </c>
      <c r="AU32" s="246" t="e">
        <f>_xll.RtGet("DTSIMI1",AR32,$AU$3)/100</f>
        <v>#VALUE!</v>
      </c>
      <c r="AV32" s="246" t="e">
        <f t="shared" si="8"/>
        <v>#VALUE!</v>
      </c>
      <c r="AW32" s="315"/>
      <c r="AX32" s="293" t="e">
        <f>IF(ISBLANK(AW32),_xll.qlSimpleQuoteSetValue(AS32,AV32),_xll.qlSimpleQuoteSetValue(AS32,AW32))</f>
        <v>#NUM!</v>
      </c>
    </row>
    <row r="33" spans="1:50" x14ac:dyDescent="0.2">
      <c r="A33" s="469"/>
      <c r="B33" s="125"/>
      <c r="C33" s="125"/>
      <c r="D33" s="125"/>
      <c r="E33" s="125"/>
      <c r="F33" s="125"/>
      <c r="G33" s="125"/>
      <c r="H33" s="125"/>
      <c r="I33" s="321"/>
      <c r="J33" s="295"/>
      <c r="K33" s="247"/>
      <c r="L33" s="125"/>
      <c r="M33" s="125"/>
      <c r="N33" s="125" t="str">
        <f t="shared" si="9"/>
        <v/>
      </c>
      <c r="O33" s="125" t="str">
        <f>IF(L33="","",_xll.qlSimpleQuote(N33,R33,,,$H$2))</f>
        <v/>
      </c>
      <c r="P33" s="125"/>
      <c r="Q33" s="125"/>
      <c r="R33" s="125" t="str">
        <f>IF(L33="","",_xll.RtGet("DTSIMI1",N33,"BID")/100)</f>
        <v/>
      </c>
      <c r="S33" s="321"/>
      <c r="T33" s="295"/>
      <c r="U33" s="243">
        <v>12</v>
      </c>
      <c r="V33" s="269" t="s">
        <v>95</v>
      </c>
      <c r="W33" s="269" t="str">
        <f t="shared" si="14"/>
        <v>12X15</v>
      </c>
      <c r="X33" s="269" t="str">
        <f t="shared" si="10"/>
        <v>EUR3MFRA12X15F=</v>
      </c>
      <c r="Y33" s="269" t="str">
        <f>_xll.qlSimpleQuote(X33,,RateTickValue,Permanent,Trigger,ObjectOverwrite)</f>
        <v>EUR3MFRA12X15F=#0037</v>
      </c>
      <c r="Z33" s="311" t="e">
        <f>_xll.RtGet("DTSIMI1",X33,$Z$3)/100</f>
        <v>#VALUE!</v>
      </c>
      <c r="AA33" s="311" t="e">
        <f>_xll.RtGet("DTSIMI1",X33,$AA$3)/100</f>
        <v>#VALUE!</v>
      </c>
      <c r="AB33" s="269" t="e">
        <f t="shared" si="15"/>
        <v>#VALUE!</v>
      </c>
      <c r="AC33" s="320"/>
      <c r="AD33" s="294" t="e">
        <f>IF(ISBLANK(AC33),_xll.qlSimpleQuoteSetValue(Y33,AB33),_xll.qlSimpleQuoteSetValue(Y33,AC33))</f>
        <v>#NUM!</v>
      </c>
      <c r="AE33" s="248">
        <v>12</v>
      </c>
      <c r="AF33" s="245" t="s">
        <v>95</v>
      </c>
      <c r="AG33" s="245" t="str">
        <f t="shared" si="16"/>
        <v>12X18</v>
      </c>
      <c r="AH33" s="245" t="str">
        <f t="shared" si="12"/>
        <v>EUR6MFRA12X18F=</v>
      </c>
      <c r="AI33" s="245" t="str">
        <f>_xll.qlSimpleQuote(AH33,,RateTickValue,Permanent,Trigger,ObjectOverwrite)</f>
        <v>EUR6MFRA12X18F=#0037</v>
      </c>
      <c r="AJ33" s="246" t="e">
        <f>_xll.RtGet("DTSIMI1",AH33,$AJ$3)/100</f>
        <v>#VALUE!</v>
      </c>
      <c r="AK33" s="246" t="e">
        <f>_xll.RtGet("DTSIMI1",AH33,$AK$3)/100</f>
        <v>#VALUE!</v>
      </c>
      <c r="AL33" s="246" t="e">
        <f t="shared" si="6"/>
        <v>#VALUE!</v>
      </c>
      <c r="AM33" s="315"/>
      <c r="AN33" s="293" t="e">
        <f>IF(ISBLANK(AM33),_xll.qlSimpleQuoteSetValue(AI33,AL33),_xll.qlSimpleQuoteSetValue(AI33,AM33))</f>
        <v>#NUM!</v>
      </c>
      <c r="AO33" s="243">
        <v>12</v>
      </c>
      <c r="AP33" s="245" t="s">
        <v>95</v>
      </c>
      <c r="AQ33" s="245" t="str">
        <f t="shared" si="17"/>
        <v>12X24</v>
      </c>
      <c r="AR33" s="245" t="str">
        <f t="shared" si="13"/>
        <v>EUR1YFRA12X24F=</v>
      </c>
      <c r="AS33" s="245" t="str">
        <f>_xll.qlSimpleQuote(AR33,,RateTickValue,Permanent,Trigger,ObjectOverwrite)</f>
        <v>EUR1YFRA12X24F=#0037</v>
      </c>
      <c r="AT33" s="246" t="e">
        <f>_xll.RtGet("DTSIMI1",AR33,$AT$3)/100</f>
        <v>#VALUE!</v>
      </c>
      <c r="AU33" s="246" t="e">
        <f>_xll.RtGet("DTSIMI1",AR33,$AU$3)/100</f>
        <v>#VALUE!</v>
      </c>
      <c r="AV33" s="246" t="e">
        <f t="shared" si="8"/>
        <v>#VALUE!</v>
      </c>
      <c r="AW33" s="315"/>
      <c r="AX33" s="293" t="e">
        <f>IF(ISBLANK(AW33),_xll.qlSimpleQuoteSetValue(AS33,AV33),_xll.qlSimpleQuoteSetValue(AS33,AW33))</f>
        <v>#NUM!</v>
      </c>
    </row>
    <row r="34" spans="1:50" x14ac:dyDescent="0.2">
      <c r="A34" s="469"/>
      <c r="B34" s="125"/>
      <c r="C34" s="125"/>
      <c r="D34" s="125"/>
      <c r="E34" s="125"/>
      <c r="F34" s="125"/>
      <c r="G34" s="125"/>
      <c r="H34" s="125"/>
      <c r="I34" s="321"/>
      <c r="J34" s="295"/>
      <c r="K34" s="247"/>
      <c r="L34" s="125"/>
      <c r="M34" s="125"/>
      <c r="N34" s="125" t="str">
        <f t="shared" si="9"/>
        <v/>
      </c>
      <c r="O34" s="125" t="str">
        <f>IF(L34="","",_xll.qlSimpleQuote(N34,R34,,,$H$2))</f>
        <v/>
      </c>
      <c r="P34" s="125"/>
      <c r="Q34" s="125"/>
      <c r="R34" s="125" t="str">
        <f>IF(L34="","",_xll.RtGet("DTSIMI1",N34,"BID")/100)</f>
        <v/>
      </c>
      <c r="S34" s="321"/>
      <c r="T34" s="295"/>
      <c r="U34" s="243"/>
      <c r="V34" s="241" t="s">
        <v>96</v>
      </c>
      <c r="W34" s="241" t="str">
        <f>_xll.qlIMMNextCode(Evaluationdate,,Trigger)</f>
        <v>H7</v>
      </c>
      <c r="X34" s="241" t="str">
        <f t="shared" ref="X34:X44" si="19">IF(V34="","",UPPER(Currency)&amp;$V$2&amp;V34&amp;W34)</f>
        <v>EUR3MFUTH7</v>
      </c>
      <c r="Y34" s="241" t="str">
        <f>_xll.qlSimpleQuote(X34,,PriceTickValue,Permanent,Trigger,ObjectOverwrite)</f>
        <v>EUR3MFUTH7#0029</v>
      </c>
      <c r="Z34" s="250" t="str">
        <f>_xll.RtGet("DTSIMI1",X34,$Z$3)</f>
        <v>#N/A Paused at 17:04:48</v>
      </c>
      <c r="AA34" s="250" t="str">
        <f>_xll.RtGet("DTSIMI1",X34,$AA$3)</f>
        <v>#N/A Paused at 17:04:48</v>
      </c>
      <c r="AB34" s="250" t="e">
        <f t="shared" ref="AB34:AB44" si="20">AVERAGE(Z34:AA34)</f>
        <v>#DIV/0!</v>
      </c>
      <c r="AC34" s="382"/>
      <c r="AD34" s="292" t="e">
        <f>IF(ISBLANK(AC34),_xll.qlSimpleQuoteSetValue(Y34,AB34),_xll.qlSimpleQuoteSetValue(Y34,AC34))</f>
        <v>#NUM!</v>
      </c>
      <c r="AE34" s="248">
        <v>13</v>
      </c>
      <c r="AF34" s="245" t="s">
        <v>95</v>
      </c>
      <c r="AG34" s="245" t="str">
        <f t="shared" si="16"/>
        <v>13X19</v>
      </c>
      <c r="AH34" s="245" t="str">
        <f t="shared" si="12"/>
        <v>EUR6MFRA13X19F=</v>
      </c>
      <c r="AI34" s="245" t="str">
        <f>_xll.qlSimpleQuote(AH34,,RateTickValue,Permanent,Trigger,ObjectOverwrite)</f>
        <v>EUR6MFRA13X19F=#0037</v>
      </c>
      <c r="AJ34" s="246" t="e">
        <f>_xll.RtGet("DTSIMI1",AH34,$AJ$3)/100</f>
        <v>#VALUE!</v>
      </c>
      <c r="AK34" s="246" t="e">
        <f>_xll.RtGet("DTSIMI1",AH34,$AK$3)/100</f>
        <v>#VALUE!</v>
      </c>
      <c r="AL34" s="246" t="e">
        <f t="shared" si="6"/>
        <v>#VALUE!</v>
      </c>
      <c r="AM34" s="315"/>
      <c r="AN34" s="293" t="e">
        <f>IF(ISBLANK(AM34),_xll.qlSimpleQuoteSetValue(AI34,AL34),_xll.qlSimpleQuoteSetValue(AI34,AM34))</f>
        <v>#NUM!</v>
      </c>
      <c r="AO34" s="243">
        <v>13</v>
      </c>
      <c r="AP34" s="274" t="s">
        <v>95</v>
      </c>
      <c r="AQ34" s="274" t="str">
        <f t="shared" si="17"/>
        <v>13X25</v>
      </c>
      <c r="AR34" s="275"/>
      <c r="AS34" s="275"/>
      <c r="AT34" s="275"/>
      <c r="AU34" s="275"/>
      <c r="AV34" s="275"/>
      <c r="AW34" s="329"/>
      <c r="AX34" s="275"/>
    </row>
    <row r="35" spans="1:50" x14ac:dyDescent="0.2">
      <c r="A35" s="469"/>
      <c r="B35" s="125"/>
      <c r="C35" s="125"/>
      <c r="D35" s="125"/>
      <c r="E35" s="125"/>
      <c r="F35" s="125"/>
      <c r="G35" s="125"/>
      <c r="H35" s="125"/>
      <c r="I35" s="321"/>
      <c r="J35" s="295"/>
      <c r="K35" s="247"/>
      <c r="L35" s="125"/>
      <c r="M35" s="125"/>
      <c r="N35" s="125" t="str">
        <f t="shared" si="9"/>
        <v/>
      </c>
      <c r="O35" s="125" t="str">
        <f>IF(L35="","",_xll.qlSimpleQuote(N35,R35,,,$H$2))</f>
        <v/>
      </c>
      <c r="P35" s="125"/>
      <c r="Q35" s="125"/>
      <c r="R35" s="125" t="str">
        <f>IF(L35="","",_xll.RtGet("DTSIMI1",N35,"BID")/100)</f>
        <v/>
      </c>
      <c r="S35" s="321"/>
      <c r="T35" s="295"/>
      <c r="U35" s="243"/>
      <c r="V35" s="245" t="s">
        <v>96</v>
      </c>
      <c r="W35" s="245" t="str">
        <f>_xll.qlIMMNextCode(W34,,Trigger)</f>
        <v>M7</v>
      </c>
      <c r="X35" s="245" t="str">
        <f t="shared" si="19"/>
        <v>EUR3MFUTM7</v>
      </c>
      <c r="Y35" s="245" t="str">
        <f>_xll.qlSimpleQuote(X35,,PriceTickValue,Permanent,Trigger,ObjectOverwrite)</f>
        <v>EUR3MFUTM7#0029</v>
      </c>
      <c r="Z35" s="251" t="str">
        <f>_xll.RtGet("DTSIMI1",X35,$Z$3)</f>
        <v>#N/A Paused at 17:04:48</v>
      </c>
      <c r="AA35" s="251" t="str">
        <f>_xll.RtGet("DTSIMI1",X35,$AA$3)</f>
        <v>#N/A Paused at 17:04:48</v>
      </c>
      <c r="AB35" s="245" t="e">
        <f t="shared" si="20"/>
        <v>#DIV/0!</v>
      </c>
      <c r="AC35" s="319"/>
      <c r="AD35" s="293" t="e">
        <f>IF(ISBLANK(AC35),_xll.qlSimpleQuoteSetValue(Y35,AB35),_xll.qlSimpleQuoteSetValue(Y35,AC35))</f>
        <v>#NUM!</v>
      </c>
      <c r="AE35" s="248">
        <v>14</v>
      </c>
      <c r="AF35" s="245" t="s">
        <v>95</v>
      </c>
      <c r="AG35" s="245" t="str">
        <f t="shared" si="16"/>
        <v>14X20</v>
      </c>
      <c r="AH35" s="245" t="str">
        <f t="shared" si="12"/>
        <v>EUR6MFRA14X20F=</v>
      </c>
      <c r="AI35" s="245" t="str">
        <f>_xll.qlSimpleQuote(AH35,,RateTickValue,Permanent,Trigger,ObjectOverwrite)</f>
        <v>EUR6MFRA14X20F=#0037</v>
      </c>
      <c r="AJ35" s="246" t="e">
        <f>_xll.RtGet("DTSIMI1",AH35,$AJ$3)/100</f>
        <v>#VALUE!</v>
      </c>
      <c r="AK35" s="246" t="e">
        <f>_xll.RtGet("DTSIMI1",AH35,$AK$3)/100</f>
        <v>#VALUE!</v>
      </c>
      <c r="AL35" s="246" t="e">
        <f t="shared" ref="AL35:AL45" si="21">AVERAGE(AJ35:AK35)</f>
        <v>#VALUE!</v>
      </c>
      <c r="AM35" s="315"/>
      <c r="AN35" s="293" t="e">
        <f>IF(ISBLANK(AM35),_xll.qlSimpleQuoteSetValue(AI35,AL35),_xll.qlSimpleQuoteSetValue(AI35,AM35))</f>
        <v>#NUM!</v>
      </c>
      <c r="AO35" s="243">
        <v>14</v>
      </c>
      <c r="AP35" s="245" t="s">
        <v>95</v>
      </c>
      <c r="AQ35" s="245" t="str">
        <f t="shared" si="17"/>
        <v>14X26</v>
      </c>
      <c r="AR35" s="125"/>
      <c r="AS35" s="125"/>
      <c r="AT35" s="125"/>
      <c r="AU35" s="125"/>
      <c r="AV35" s="125"/>
      <c r="AW35" s="321"/>
      <c r="AX35" s="125"/>
    </row>
    <row r="36" spans="1:50" x14ac:dyDescent="0.2">
      <c r="A36" s="469"/>
      <c r="B36" s="125"/>
      <c r="C36" s="125"/>
      <c r="D36" s="125"/>
      <c r="E36" s="125"/>
      <c r="F36" s="125"/>
      <c r="G36" s="125"/>
      <c r="H36" s="125"/>
      <c r="I36" s="321"/>
      <c r="J36" s="295"/>
      <c r="K36" s="247"/>
      <c r="L36" s="125"/>
      <c r="M36" s="125"/>
      <c r="N36" s="125" t="str">
        <f t="shared" ref="N36:N67" si="22">IF(L36="","",UPPER(Currency)&amp;$L$2&amp;L36&amp;M36&amp;"=")</f>
        <v/>
      </c>
      <c r="O36" s="125" t="str">
        <f>IF(L36="","",_xll.qlSimpleQuote(N36,R36,,,$H$2))</f>
        <v/>
      </c>
      <c r="P36" s="125"/>
      <c r="Q36" s="125"/>
      <c r="R36" s="125" t="str">
        <f>IF(L36="","",_xll.RtGet("DTSIMI1",N36,"BID")/100)</f>
        <v/>
      </c>
      <c r="S36" s="321"/>
      <c r="T36" s="295"/>
      <c r="U36" s="243"/>
      <c r="V36" s="245" t="s">
        <v>96</v>
      </c>
      <c r="W36" s="245" t="str">
        <f>_xll.qlIMMNextCode(W35,,Trigger)</f>
        <v>U7</v>
      </c>
      <c r="X36" s="245" t="str">
        <f t="shared" si="19"/>
        <v>EUR3MFUTU7</v>
      </c>
      <c r="Y36" s="245" t="str">
        <f>_xll.qlSimpleQuote(X36,,PriceTickValue,Permanent,Trigger,ObjectOverwrite)</f>
        <v>EUR3MFUTU7#0029</v>
      </c>
      <c r="Z36" s="251" t="str">
        <f>_xll.RtGet("DTSIMI1",X36,$Z$3)</f>
        <v>#N/A Paused at 17:04:48</v>
      </c>
      <c r="AA36" s="251" t="str">
        <f>_xll.RtGet("DTSIMI1",X36,$AA$3)</f>
        <v>#N/A Paused at 17:04:48</v>
      </c>
      <c r="AB36" s="245" t="e">
        <f t="shared" si="20"/>
        <v>#DIV/0!</v>
      </c>
      <c r="AC36" s="319"/>
      <c r="AD36" s="293" t="e">
        <f>IF(ISBLANK(AC36),_xll.qlSimpleQuoteSetValue(Y36,AB36),_xll.qlSimpleQuoteSetValue(Y36,AC36))</f>
        <v>#NUM!</v>
      </c>
      <c r="AE36" s="248">
        <v>15</v>
      </c>
      <c r="AF36" s="245" t="s">
        <v>95</v>
      </c>
      <c r="AG36" s="245" t="str">
        <f t="shared" si="16"/>
        <v>15X21</v>
      </c>
      <c r="AH36" s="245" t="str">
        <f t="shared" si="12"/>
        <v>EUR6MFRA15X21F=</v>
      </c>
      <c r="AI36" s="245" t="str">
        <f>_xll.qlSimpleQuote(AH36,,RateTickValue,Permanent,Trigger,ObjectOverwrite)</f>
        <v>EUR6MFRA15X21F=#0037</v>
      </c>
      <c r="AJ36" s="246" t="e">
        <f>_xll.RtGet("DTSIMI1",AH36,$AJ$3)/100</f>
        <v>#VALUE!</v>
      </c>
      <c r="AK36" s="246" t="e">
        <f>_xll.RtGet("DTSIMI1",AH36,$AK$3)/100</f>
        <v>#VALUE!</v>
      </c>
      <c r="AL36" s="246" t="e">
        <f t="shared" si="21"/>
        <v>#VALUE!</v>
      </c>
      <c r="AM36" s="315"/>
      <c r="AN36" s="293" t="e">
        <f>IF(ISBLANK(AM36),_xll.qlSimpleQuoteSetValue(AI36,AL36),_xll.qlSimpleQuoteSetValue(AI36,AM36))</f>
        <v>#NUM!</v>
      </c>
      <c r="AO36" s="243">
        <v>15</v>
      </c>
      <c r="AP36" s="245" t="s">
        <v>95</v>
      </c>
      <c r="AQ36" s="245" t="str">
        <f t="shared" si="17"/>
        <v>15X27</v>
      </c>
      <c r="AR36" s="125"/>
      <c r="AS36" s="125"/>
      <c r="AT36" s="125"/>
      <c r="AU36" s="125"/>
      <c r="AV36" s="125"/>
      <c r="AW36" s="321"/>
      <c r="AX36" s="125"/>
    </row>
    <row r="37" spans="1:50" x14ac:dyDescent="0.2">
      <c r="A37" s="469"/>
      <c r="B37" s="125"/>
      <c r="C37" s="125"/>
      <c r="D37" s="125"/>
      <c r="E37" s="125"/>
      <c r="F37" s="125"/>
      <c r="G37" s="125"/>
      <c r="H37" s="125"/>
      <c r="I37" s="321"/>
      <c r="J37" s="295"/>
      <c r="K37" s="247"/>
      <c r="L37" s="125"/>
      <c r="M37" s="125"/>
      <c r="N37" s="125" t="str">
        <f t="shared" si="22"/>
        <v/>
      </c>
      <c r="O37" s="125" t="str">
        <f>IF(L37="","",_xll.qlSimpleQuote(N37,R37,,,$H$2))</f>
        <v/>
      </c>
      <c r="P37" s="125"/>
      <c r="Q37" s="125"/>
      <c r="R37" s="125" t="str">
        <f>IF(L37="","",_xll.RtGet("DTSIMI1",N37,"BID")/100)</f>
        <v/>
      </c>
      <c r="S37" s="321"/>
      <c r="T37" s="295"/>
      <c r="U37" s="243"/>
      <c r="V37" s="245" t="s">
        <v>96</v>
      </c>
      <c r="W37" s="245" t="str">
        <f>_xll.qlIMMNextCode(W36,,Trigger)</f>
        <v>Z7</v>
      </c>
      <c r="X37" s="245" t="str">
        <f t="shared" si="19"/>
        <v>EUR3MFUTZ7</v>
      </c>
      <c r="Y37" s="245" t="str">
        <f>_xll.qlSimpleQuote(X37,,PriceTickValue,Permanent,Trigger,ObjectOverwrite)</f>
        <v>EUR3MFUTZ7#0029</v>
      </c>
      <c r="Z37" s="251" t="str">
        <f>_xll.RtGet("DTSIMI1",X37,$Z$3)</f>
        <v>#N/A Paused at 17:04:48</v>
      </c>
      <c r="AA37" s="251" t="str">
        <f>_xll.RtGet("DTSIMI1",X37,$AA$3)</f>
        <v>#N/A Paused at 17:04:48</v>
      </c>
      <c r="AB37" s="245" t="e">
        <f t="shared" si="20"/>
        <v>#DIV/0!</v>
      </c>
      <c r="AC37" s="319"/>
      <c r="AD37" s="293" t="e">
        <f>IF(ISBLANK(AC37),_xll.qlSimpleQuoteSetValue(Y37,AB37),_xll.qlSimpleQuoteSetValue(Y37,AC37))</f>
        <v>#NUM!</v>
      </c>
      <c r="AE37" s="248">
        <v>16</v>
      </c>
      <c r="AF37" s="245" t="s">
        <v>95</v>
      </c>
      <c r="AG37" s="245" t="str">
        <f t="shared" si="16"/>
        <v>16X22</v>
      </c>
      <c r="AH37" s="245" t="str">
        <f t="shared" si="12"/>
        <v>EUR6MFRA16X22F=</v>
      </c>
      <c r="AI37" s="245" t="str">
        <f>_xll.qlSimpleQuote(AH37,,RateTickValue,Permanent,Trigger,ObjectOverwrite)</f>
        <v>EUR6MFRA16X22F=#0037</v>
      </c>
      <c r="AJ37" s="246" t="e">
        <f>_xll.RtGet("DTSIMI1",AH37,$AJ$3)/100</f>
        <v>#VALUE!</v>
      </c>
      <c r="AK37" s="246" t="e">
        <f>_xll.RtGet("DTSIMI1",AH37,$AK$3)/100</f>
        <v>#VALUE!</v>
      </c>
      <c r="AL37" s="246" t="e">
        <f t="shared" si="21"/>
        <v>#VALUE!</v>
      </c>
      <c r="AM37" s="315"/>
      <c r="AN37" s="293" t="e">
        <f>IF(ISBLANK(AM37),_xll.qlSimpleQuoteSetValue(AI37,AL37),_xll.qlSimpleQuoteSetValue(AI37,AM37))</f>
        <v>#NUM!</v>
      </c>
      <c r="AO37" s="243">
        <v>16</v>
      </c>
      <c r="AP37" s="245" t="s">
        <v>95</v>
      </c>
      <c r="AQ37" s="245" t="str">
        <f t="shared" si="17"/>
        <v>16X28</v>
      </c>
      <c r="AR37" s="125"/>
      <c r="AS37" s="125"/>
      <c r="AT37" s="125"/>
      <c r="AU37" s="125"/>
      <c r="AV37" s="125"/>
      <c r="AW37" s="321"/>
      <c r="AX37" s="125"/>
    </row>
    <row r="38" spans="1:50" x14ac:dyDescent="0.2">
      <c r="A38" s="469"/>
      <c r="B38" s="125"/>
      <c r="C38" s="125"/>
      <c r="D38" s="125"/>
      <c r="E38" s="125"/>
      <c r="F38" s="125"/>
      <c r="G38" s="125"/>
      <c r="H38" s="125"/>
      <c r="I38" s="321"/>
      <c r="J38" s="295"/>
      <c r="K38" s="247"/>
      <c r="L38" s="125"/>
      <c r="M38" s="125"/>
      <c r="N38" s="125" t="str">
        <f t="shared" si="22"/>
        <v/>
      </c>
      <c r="O38" s="125" t="str">
        <f>IF(L38="","",_xll.qlSimpleQuote(N38,R38,,,$H$2))</f>
        <v/>
      </c>
      <c r="P38" s="125"/>
      <c r="Q38" s="125"/>
      <c r="R38" s="125" t="str">
        <f>IF(L38="","",_xll.RtGet("DTSIMI1",N38,"BID")/100)</f>
        <v/>
      </c>
      <c r="S38" s="321"/>
      <c r="T38" s="295"/>
      <c r="U38" s="243"/>
      <c r="V38" s="245" t="s">
        <v>96</v>
      </c>
      <c r="W38" s="245" t="str">
        <f>_xll.qlIMMNextCode(W37,,Trigger)</f>
        <v>H8</v>
      </c>
      <c r="X38" s="245" t="str">
        <f t="shared" si="19"/>
        <v>EUR3MFUTH8</v>
      </c>
      <c r="Y38" s="245" t="str">
        <f>_xll.qlSimpleQuote(X38,,PriceTickValue,Permanent,Trigger,ObjectOverwrite)</f>
        <v>EUR3MFUTH8#0029</v>
      </c>
      <c r="Z38" s="251" t="str">
        <f>_xll.RtGet("DTSIMI1",X38,$Z$3)</f>
        <v>#N/A Paused at 17:04:48</v>
      </c>
      <c r="AA38" s="251" t="str">
        <f>_xll.RtGet("DTSIMI1",X38,$AA$3)</f>
        <v>#N/A Paused at 17:04:48</v>
      </c>
      <c r="AB38" s="245" t="e">
        <f t="shared" si="20"/>
        <v>#DIV/0!</v>
      </c>
      <c r="AC38" s="319"/>
      <c r="AD38" s="293" t="e">
        <f>IF(ISBLANK(AC38),_xll.qlSimpleQuoteSetValue(Y38,AB38),_xll.qlSimpleQuoteSetValue(Y38,AC38))</f>
        <v>#NUM!</v>
      </c>
      <c r="AE38" s="248">
        <v>17</v>
      </c>
      <c r="AF38" s="245" t="s">
        <v>95</v>
      </c>
      <c r="AG38" s="245" t="str">
        <f t="shared" si="16"/>
        <v>17X23</v>
      </c>
      <c r="AH38" s="245" t="str">
        <f t="shared" si="12"/>
        <v>EUR6MFRA17X23F=</v>
      </c>
      <c r="AI38" s="245" t="str">
        <f>_xll.qlSimpleQuote(AH38,,RateTickValue,Permanent,Trigger,ObjectOverwrite)</f>
        <v>EUR6MFRA17X23F=#0037</v>
      </c>
      <c r="AJ38" s="246" t="e">
        <f>_xll.RtGet("DTSIMI1",AH38,$AJ$3)/100</f>
        <v>#VALUE!</v>
      </c>
      <c r="AK38" s="246" t="e">
        <f>_xll.RtGet("DTSIMI1",AH38,$AK$3)/100</f>
        <v>#VALUE!</v>
      </c>
      <c r="AL38" s="246" t="e">
        <f t="shared" si="21"/>
        <v>#VALUE!</v>
      </c>
      <c r="AM38" s="315"/>
      <c r="AN38" s="293" t="e">
        <f>IF(ISBLANK(AM38),_xll.qlSimpleQuoteSetValue(AI38,AL38),_xll.qlSimpleQuoteSetValue(AI38,AM38))</f>
        <v>#NUM!</v>
      </c>
      <c r="AO38" s="243">
        <v>17</v>
      </c>
      <c r="AP38" s="245" t="s">
        <v>95</v>
      </c>
      <c r="AQ38" s="245" t="str">
        <f t="shared" si="17"/>
        <v>17X29</v>
      </c>
      <c r="AR38" s="125"/>
      <c r="AS38" s="125"/>
      <c r="AT38" s="125"/>
      <c r="AU38" s="125"/>
      <c r="AV38" s="125"/>
      <c r="AW38" s="321"/>
      <c r="AX38" s="125"/>
    </row>
    <row r="39" spans="1:50" x14ac:dyDescent="0.2">
      <c r="A39" s="469"/>
      <c r="B39" s="125"/>
      <c r="C39" s="125"/>
      <c r="D39" s="125"/>
      <c r="E39" s="125"/>
      <c r="F39" s="125"/>
      <c r="G39" s="125"/>
      <c r="H39" s="125"/>
      <c r="I39" s="321"/>
      <c r="J39" s="295"/>
      <c r="K39" s="247"/>
      <c r="L39" s="125"/>
      <c r="M39" s="125"/>
      <c r="N39" s="125" t="str">
        <f t="shared" si="22"/>
        <v/>
      </c>
      <c r="O39" s="125" t="str">
        <f>IF(L39="","",_xll.qlSimpleQuote(N39,R39,,,$H$2))</f>
        <v/>
      </c>
      <c r="P39" s="125"/>
      <c r="Q39" s="125"/>
      <c r="R39" s="125" t="str">
        <f>IF(L39="","",_xll.RtGet("DTSIMI1",N39,"BID")/100)</f>
        <v/>
      </c>
      <c r="S39" s="321"/>
      <c r="T39" s="295"/>
      <c r="U39" s="243"/>
      <c r="V39" s="245" t="s">
        <v>96</v>
      </c>
      <c r="W39" s="245" t="str">
        <f>_xll.qlIMMNextCode(W38,,Trigger)</f>
        <v>M8</v>
      </c>
      <c r="X39" s="245" t="str">
        <f t="shared" si="19"/>
        <v>EUR3MFUTM8</v>
      </c>
      <c r="Y39" s="245" t="str">
        <f>_xll.qlSimpleQuote(X39,,PriceTickValue,Permanent,Trigger,ObjectOverwrite)</f>
        <v>EUR3MFUTM8#0029</v>
      </c>
      <c r="Z39" s="251" t="str">
        <f>_xll.RtGet("DTSIMI1",X39,$Z$3)</f>
        <v>#N/A Paused at 17:04:48</v>
      </c>
      <c r="AA39" s="251" t="str">
        <f>_xll.RtGet("DTSIMI1",X39,$AA$3)</f>
        <v>#N/A Paused at 17:04:48</v>
      </c>
      <c r="AB39" s="245" t="e">
        <f t="shared" si="20"/>
        <v>#DIV/0!</v>
      </c>
      <c r="AC39" s="319"/>
      <c r="AD39" s="293" t="e">
        <f>IF(ISBLANK(AC39),_xll.qlSimpleQuoteSetValue(Y39,AB39),_xll.qlSimpleQuoteSetValue(Y39,AC39))</f>
        <v>#NUM!</v>
      </c>
      <c r="AE39" s="248">
        <v>18</v>
      </c>
      <c r="AF39" s="245" t="s">
        <v>95</v>
      </c>
      <c r="AG39" s="245" t="str">
        <f t="shared" si="16"/>
        <v>18X24</v>
      </c>
      <c r="AH39" s="245" t="str">
        <f t="shared" si="12"/>
        <v>EUR6MFRA18X24F=</v>
      </c>
      <c r="AI39" s="245" t="str">
        <f>_xll.qlSimpleQuote(AH39,,RateTickValue,Permanent,Trigger,ObjectOverwrite)</f>
        <v>EUR6MFRA18X24F=#0037</v>
      </c>
      <c r="AJ39" s="246" t="e">
        <f>_xll.RtGet("DTSIMI1",AH39,$AJ$3)/100</f>
        <v>#VALUE!</v>
      </c>
      <c r="AK39" s="246" t="e">
        <f>_xll.RtGet("DTSIMI1",AH39,$AK$3)/100</f>
        <v>#VALUE!</v>
      </c>
      <c r="AL39" s="246" t="e">
        <f t="shared" si="21"/>
        <v>#VALUE!</v>
      </c>
      <c r="AM39" s="315"/>
      <c r="AN39" s="293" t="e">
        <f>IF(ISBLANK(AM39),_xll.qlSimpleQuoteSetValue(AI39,AL39),_xll.qlSimpleQuoteSetValue(AI39,AM39))</f>
        <v>#NUM!</v>
      </c>
      <c r="AO39" s="243">
        <v>18</v>
      </c>
      <c r="AP39" s="245" t="s">
        <v>95</v>
      </c>
      <c r="AQ39" s="245" t="str">
        <f t="shared" si="17"/>
        <v>18X30</v>
      </c>
      <c r="AR39" s="125"/>
      <c r="AS39" s="125"/>
      <c r="AT39" s="125"/>
      <c r="AU39" s="125"/>
      <c r="AV39" s="125"/>
      <c r="AW39" s="321"/>
      <c r="AX39" s="125"/>
    </row>
    <row r="40" spans="1:50" x14ac:dyDescent="0.2">
      <c r="A40" s="469"/>
      <c r="B40" s="125"/>
      <c r="C40" s="125"/>
      <c r="D40" s="125"/>
      <c r="E40" s="125"/>
      <c r="F40" s="125"/>
      <c r="G40" s="125"/>
      <c r="H40" s="125"/>
      <c r="I40" s="321"/>
      <c r="J40" s="295"/>
      <c r="K40" s="247"/>
      <c r="L40" s="125"/>
      <c r="M40" s="125"/>
      <c r="N40" s="125" t="str">
        <f t="shared" si="22"/>
        <v/>
      </c>
      <c r="O40" s="125" t="str">
        <f>IF(L40="","",_xll.qlSimpleQuote(N40,R40,,,$H$2))</f>
        <v/>
      </c>
      <c r="P40" s="125"/>
      <c r="Q40" s="125"/>
      <c r="R40" s="125" t="str">
        <f>IF(L40="","",_xll.RtGet("DTSIMI1",N40,"BID")/100)</f>
        <v/>
      </c>
      <c r="S40" s="321"/>
      <c r="T40" s="295"/>
      <c r="U40" s="243"/>
      <c r="V40" s="245" t="s">
        <v>96</v>
      </c>
      <c r="W40" s="245" t="str">
        <f>_xll.qlIMMNextCode(W39,,Trigger)</f>
        <v>U8</v>
      </c>
      <c r="X40" s="245" t="str">
        <f t="shared" si="19"/>
        <v>EUR3MFUTU8</v>
      </c>
      <c r="Y40" s="245" t="str">
        <f>_xll.qlSimpleQuote(X40,,PriceTickValue,Permanent,Trigger,ObjectOverwrite)</f>
        <v>EUR3MFUTU8#0029</v>
      </c>
      <c r="Z40" s="251" t="str">
        <f>_xll.RtGet("DTSIMI1",X40,$Z$3)</f>
        <v>#N/A Paused at 17:04:48</v>
      </c>
      <c r="AA40" s="251" t="str">
        <f>_xll.RtGet("DTSIMI1",X40,$AA$3)</f>
        <v>#N/A Paused at 17:04:48</v>
      </c>
      <c r="AB40" s="245" t="e">
        <f t="shared" si="20"/>
        <v>#DIV/0!</v>
      </c>
      <c r="AC40" s="319"/>
      <c r="AD40" s="293" t="e">
        <f>IF(ISBLANK(AC40),_xll.qlSimpleQuoteSetValue(Y40,AB40),_xll.qlSimpleQuoteSetValue(Y40,AC40))</f>
        <v>#NUM!</v>
      </c>
      <c r="AE40" s="248">
        <v>19</v>
      </c>
      <c r="AF40" s="274" t="s">
        <v>95</v>
      </c>
      <c r="AG40" s="274" t="str">
        <f t="shared" si="16"/>
        <v>19X25</v>
      </c>
      <c r="AH40" s="275"/>
      <c r="AI40" s="275"/>
      <c r="AJ40" s="275"/>
      <c r="AK40" s="275"/>
      <c r="AL40" s="275"/>
      <c r="AM40" s="329"/>
      <c r="AN40" s="275"/>
      <c r="AO40" s="243">
        <v>19</v>
      </c>
      <c r="AP40" s="245" t="s">
        <v>95</v>
      </c>
      <c r="AQ40" s="245" t="str">
        <f t="shared" si="17"/>
        <v>19X31</v>
      </c>
      <c r="AR40" s="125"/>
      <c r="AS40" s="125"/>
      <c r="AT40" s="125"/>
      <c r="AU40" s="125"/>
      <c r="AV40" s="125"/>
      <c r="AW40" s="321"/>
      <c r="AX40" s="125"/>
    </row>
    <row r="41" spans="1:50" x14ac:dyDescent="0.2">
      <c r="A41" s="469"/>
      <c r="B41" s="125"/>
      <c r="C41" s="125"/>
      <c r="D41" s="125"/>
      <c r="E41" s="125"/>
      <c r="F41" s="125"/>
      <c r="G41" s="125"/>
      <c r="H41" s="125"/>
      <c r="I41" s="321"/>
      <c r="J41" s="295"/>
      <c r="K41" s="247"/>
      <c r="L41" s="125"/>
      <c r="M41" s="125"/>
      <c r="N41" s="125" t="str">
        <f t="shared" si="22"/>
        <v/>
      </c>
      <c r="O41" s="125" t="str">
        <f>IF(L41="","",_xll.qlSimpleQuote(N41,R41,,,$H$2))</f>
        <v/>
      </c>
      <c r="P41" s="125"/>
      <c r="Q41" s="125"/>
      <c r="R41" s="125" t="str">
        <f>IF(L41="","",_xll.RtGet("DTSIMI1",N41,"BID")/100)</f>
        <v/>
      </c>
      <c r="S41" s="321"/>
      <c r="T41" s="295"/>
      <c r="U41" s="243"/>
      <c r="V41" s="245" t="s">
        <v>96</v>
      </c>
      <c r="W41" s="245" t="str">
        <f>_xll.qlIMMNextCode(W40,,Trigger)</f>
        <v>Z8</v>
      </c>
      <c r="X41" s="245" t="str">
        <f t="shared" si="19"/>
        <v>EUR3MFUTZ8</v>
      </c>
      <c r="Y41" s="245" t="str">
        <f>_xll.qlSimpleQuote(X41,,PriceTickValue,Permanent,Trigger,ObjectOverwrite)</f>
        <v>EUR3MFUTZ8#0029</v>
      </c>
      <c r="Z41" s="251" t="str">
        <f>_xll.RtGet("DTSIMI1",X41,$Z$3)</f>
        <v>#N/A Paused at 17:04:48</v>
      </c>
      <c r="AA41" s="251" t="str">
        <f>_xll.RtGet("DTSIMI1",X41,$AA$3)</f>
        <v>#N/A Paused at 17:04:48</v>
      </c>
      <c r="AB41" s="245" t="e">
        <f t="shared" si="20"/>
        <v>#DIV/0!</v>
      </c>
      <c r="AC41" s="319"/>
      <c r="AD41" s="293" t="e">
        <f>IF(ISBLANK(AC41),_xll.qlSimpleQuoteSetValue(Y41,AB41),_xll.qlSimpleQuoteSetValue(Y41,AC41))</f>
        <v>#NUM!</v>
      </c>
      <c r="AE41" s="248">
        <v>20</v>
      </c>
      <c r="AF41" s="245" t="s">
        <v>95</v>
      </c>
      <c r="AG41" s="245" t="str">
        <f t="shared" si="16"/>
        <v>20X26</v>
      </c>
      <c r="AH41" s="125"/>
      <c r="AI41" s="125"/>
      <c r="AJ41" s="125"/>
      <c r="AK41" s="125"/>
      <c r="AL41" s="125"/>
      <c r="AM41" s="321"/>
      <c r="AN41" s="125"/>
      <c r="AO41" s="243">
        <v>20</v>
      </c>
      <c r="AP41" s="245" t="s">
        <v>95</v>
      </c>
      <c r="AQ41" s="245" t="str">
        <f t="shared" si="17"/>
        <v>20X32</v>
      </c>
      <c r="AR41" s="125"/>
      <c r="AS41" s="125"/>
      <c r="AT41" s="125"/>
      <c r="AU41" s="125"/>
      <c r="AV41" s="125"/>
      <c r="AW41" s="321"/>
      <c r="AX41" s="125"/>
    </row>
    <row r="42" spans="1:50" x14ac:dyDescent="0.2">
      <c r="A42" s="469"/>
      <c r="B42" s="125"/>
      <c r="C42" s="125"/>
      <c r="D42" s="125"/>
      <c r="E42" s="125"/>
      <c r="F42" s="125"/>
      <c r="G42" s="125"/>
      <c r="H42" s="125"/>
      <c r="I42" s="321"/>
      <c r="J42" s="295"/>
      <c r="K42" s="247"/>
      <c r="L42" s="125"/>
      <c r="M42" s="125"/>
      <c r="N42" s="125" t="str">
        <f t="shared" si="22"/>
        <v/>
      </c>
      <c r="O42" s="125" t="str">
        <f>IF(L42="","",_xll.qlSimpleQuote(N42,R42,,,$H$2))</f>
        <v/>
      </c>
      <c r="P42" s="125"/>
      <c r="Q42" s="125"/>
      <c r="R42" s="125" t="str">
        <f>IF(L42="","",_xll.RtGet("DTSIMI1",N42,"BID")/100)</f>
        <v/>
      </c>
      <c r="S42" s="321"/>
      <c r="T42" s="295"/>
      <c r="U42" s="243"/>
      <c r="V42" s="245" t="s">
        <v>96</v>
      </c>
      <c r="W42" s="245" t="str">
        <f>_xll.qlIMMNextCode(W41,,Trigger)</f>
        <v>H9</v>
      </c>
      <c r="X42" s="245" t="str">
        <f t="shared" si="19"/>
        <v>EUR3MFUTH9</v>
      </c>
      <c r="Y42" s="245" t="str">
        <f>_xll.qlSimpleQuote(X42,,PriceTickValue,Permanent,Trigger,ObjectOverwrite)</f>
        <v>EUR3MFUTH9#0029</v>
      </c>
      <c r="Z42" s="251" t="str">
        <f>_xll.RtGet("DTSIMI1",X42,$Z$3)</f>
        <v>#N/A Paused at 17:04:48</v>
      </c>
      <c r="AA42" s="251" t="str">
        <f>_xll.RtGet("DTSIMI1",X42,$AA$3)</f>
        <v>#N/A Paused at 17:04:48</v>
      </c>
      <c r="AB42" s="245" t="e">
        <f t="shared" si="20"/>
        <v>#DIV/0!</v>
      </c>
      <c r="AC42" s="319"/>
      <c r="AD42" s="293" t="e">
        <f>IF(ISBLANK(AC42),_xll.qlSimpleQuoteSetValue(Y42,AB42),_xll.qlSimpleQuoteSetValue(Y42,AC42))</f>
        <v>#NUM!</v>
      </c>
      <c r="AE42" s="248">
        <v>21</v>
      </c>
      <c r="AF42" s="245" t="s">
        <v>95</v>
      </c>
      <c r="AG42" s="245" t="str">
        <f t="shared" si="16"/>
        <v>21X27</v>
      </c>
      <c r="AH42" s="125"/>
      <c r="AI42" s="125"/>
      <c r="AJ42" s="125"/>
      <c r="AK42" s="125"/>
      <c r="AL42" s="125"/>
      <c r="AM42" s="321"/>
      <c r="AN42" s="125"/>
      <c r="AO42" s="243">
        <v>21</v>
      </c>
      <c r="AP42" s="245" t="s">
        <v>95</v>
      </c>
      <c r="AQ42" s="245" t="str">
        <f t="shared" si="17"/>
        <v>21X33</v>
      </c>
      <c r="AR42" s="125"/>
      <c r="AS42" s="125"/>
      <c r="AT42" s="125"/>
      <c r="AU42" s="125"/>
      <c r="AV42" s="125"/>
      <c r="AW42" s="321"/>
      <c r="AX42" s="125"/>
    </row>
    <row r="43" spans="1:50" x14ac:dyDescent="0.2">
      <c r="A43" s="469"/>
      <c r="B43" s="125"/>
      <c r="C43" s="125"/>
      <c r="D43" s="125"/>
      <c r="E43" s="125"/>
      <c r="F43" s="125"/>
      <c r="G43" s="125"/>
      <c r="H43" s="125"/>
      <c r="I43" s="321"/>
      <c r="J43" s="295"/>
      <c r="K43" s="247"/>
      <c r="L43" s="125"/>
      <c r="M43" s="125"/>
      <c r="N43" s="125" t="str">
        <f t="shared" si="22"/>
        <v/>
      </c>
      <c r="O43" s="125" t="str">
        <f>IF(L43="","",_xll.qlSimpleQuote(N43,R43,,,$H$2))</f>
        <v/>
      </c>
      <c r="P43" s="125"/>
      <c r="Q43" s="125"/>
      <c r="R43" s="125" t="str">
        <f>IF(L43="","",_xll.RtGet("DTSIMI1",N43,"BID")/100)</f>
        <v/>
      </c>
      <c r="S43" s="321"/>
      <c r="T43" s="295"/>
      <c r="U43" s="243"/>
      <c r="V43" s="245" t="s">
        <v>96</v>
      </c>
      <c r="W43" s="245" t="str">
        <f>_xll.qlIMMNextCode(W42,,Trigger)</f>
        <v>M9</v>
      </c>
      <c r="X43" s="245" t="str">
        <f t="shared" si="19"/>
        <v>EUR3MFUTM9</v>
      </c>
      <c r="Y43" s="245" t="str">
        <f>_xll.qlSimpleQuote(X43,,PriceTickValue,Permanent,Trigger,ObjectOverwrite)</f>
        <v>EUR3MFUTM9#0029</v>
      </c>
      <c r="Z43" s="251" t="str">
        <f>_xll.RtGet("DTSIMI1",X43,$Z$3)</f>
        <v>#N/A Paused at 17:04:48</v>
      </c>
      <c r="AA43" s="251" t="str">
        <f>_xll.RtGet("DTSIMI1",X43,$AA$3)</f>
        <v>#N/A Paused at 17:04:48</v>
      </c>
      <c r="AB43" s="245" t="e">
        <f t="shared" si="20"/>
        <v>#DIV/0!</v>
      </c>
      <c r="AC43" s="319"/>
      <c r="AD43" s="293" t="e">
        <f>IF(ISBLANK(AC43),_xll.qlSimpleQuoteSetValue(Y43,AB43),_xll.qlSimpleQuoteSetValue(Y43,AC43))</f>
        <v>#NUM!</v>
      </c>
      <c r="AE43" s="248">
        <v>22</v>
      </c>
      <c r="AF43" s="245" t="s">
        <v>95</v>
      </c>
      <c r="AG43" s="245" t="str">
        <f t="shared" si="16"/>
        <v>22X28</v>
      </c>
      <c r="AH43" s="125"/>
      <c r="AI43" s="125"/>
      <c r="AJ43" s="125"/>
      <c r="AK43" s="125"/>
      <c r="AL43" s="125"/>
      <c r="AM43" s="321"/>
      <c r="AN43" s="125"/>
      <c r="AO43" s="243">
        <v>22</v>
      </c>
      <c r="AP43" s="245" t="s">
        <v>95</v>
      </c>
      <c r="AQ43" s="245" t="str">
        <f t="shared" si="17"/>
        <v>22X34</v>
      </c>
      <c r="AR43" s="125"/>
      <c r="AS43" s="125"/>
      <c r="AT43" s="125"/>
      <c r="AU43" s="125"/>
      <c r="AV43" s="125"/>
      <c r="AW43" s="321"/>
      <c r="AX43" s="125"/>
    </row>
    <row r="44" spans="1:50" x14ac:dyDescent="0.2">
      <c r="A44" s="469"/>
      <c r="B44" s="125"/>
      <c r="C44" s="125"/>
      <c r="D44" s="125"/>
      <c r="E44" s="125"/>
      <c r="F44" s="125"/>
      <c r="G44" s="125"/>
      <c r="H44" s="125"/>
      <c r="I44" s="321"/>
      <c r="J44" s="295"/>
      <c r="K44" s="247"/>
      <c r="L44" s="125"/>
      <c r="M44" s="125"/>
      <c r="N44" s="125" t="str">
        <f t="shared" si="22"/>
        <v/>
      </c>
      <c r="O44" s="125" t="str">
        <f>IF(L44="","",_xll.qlSimpleQuote(N44,R44,,,$H$2))</f>
        <v/>
      </c>
      <c r="P44" s="125"/>
      <c r="Q44" s="125"/>
      <c r="R44" s="125" t="str">
        <f>IF(L44="","",_xll.RtGet("DTSIMI1",N44,"BID")/100)</f>
        <v/>
      </c>
      <c r="S44" s="321"/>
      <c r="T44" s="295"/>
      <c r="U44" s="243"/>
      <c r="V44" s="245" t="s">
        <v>96</v>
      </c>
      <c r="W44" s="245" t="str">
        <f>_xll.qlIMMNextCode(W43,,Trigger)</f>
        <v>U9</v>
      </c>
      <c r="X44" s="245" t="str">
        <f t="shared" si="19"/>
        <v>EUR3MFUTU9</v>
      </c>
      <c r="Y44" s="245" t="str">
        <f>_xll.qlSimpleQuote(X44,,PriceTickValue,Permanent,Trigger,ObjectOverwrite)</f>
        <v>EUR3MFUTU9#0029</v>
      </c>
      <c r="Z44" s="251" t="str">
        <f>_xll.RtGet("DTSIMI1",X44,$Z$3)</f>
        <v>#N/A Paused at 17:04:48</v>
      </c>
      <c r="AA44" s="251" t="str">
        <f>_xll.RtGet("DTSIMI1",X44,$AA$3)</f>
        <v>#N/A Paused at 17:04:48</v>
      </c>
      <c r="AB44" s="245" t="e">
        <f t="shared" si="20"/>
        <v>#DIV/0!</v>
      </c>
      <c r="AC44" s="319"/>
      <c r="AD44" s="293" t="e">
        <f>IF(ISBLANK(AC44),_xll.qlSimpleQuoteSetValue(Y44,AB44),_xll.qlSimpleQuoteSetValue(Y44,AC44))</f>
        <v>#NUM!</v>
      </c>
      <c r="AE44" s="248">
        <v>23</v>
      </c>
      <c r="AF44" s="269" t="s">
        <v>95</v>
      </c>
      <c r="AG44" s="269" t="str">
        <f t="shared" si="16"/>
        <v>23X29</v>
      </c>
      <c r="AH44" s="278"/>
      <c r="AI44" s="278"/>
      <c r="AJ44" s="278"/>
      <c r="AK44" s="278"/>
      <c r="AL44" s="278"/>
      <c r="AM44" s="328"/>
      <c r="AN44" s="278"/>
      <c r="AO44" s="243">
        <v>23</v>
      </c>
      <c r="AP44" s="245" t="s">
        <v>95</v>
      </c>
      <c r="AQ44" s="245" t="str">
        <f t="shared" si="17"/>
        <v>23X35</v>
      </c>
      <c r="AR44" s="125"/>
      <c r="AS44" s="125"/>
      <c r="AT44" s="125"/>
      <c r="AU44" s="125"/>
      <c r="AV44" s="125"/>
      <c r="AW44" s="321"/>
      <c r="AX44" s="125"/>
    </row>
    <row r="45" spans="1:50" x14ac:dyDescent="0.2">
      <c r="A45" s="470"/>
      <c r="B45" s="126"/>
      <c r="C45" s="126"/>
      <c r="D45" s="126"/>
      <c r="E45" s="126"/>
      <c r="F45" s="126"/>
      <c r="G45" s="126"/>
      <c r="H45" s="126"/>
      <c r="I45" s="323"/>
      <c r="J45" s="297"/>
      <c r="K45" s="247"/>
      <c r="L45" s="126"/>
      <c r="M45" s="126"/>
      <c r="N45" s="126" t="str">
        <f t="shared" si="22"/>
        <v/>
      </c>
      <c r="O45" s="126" t="str">
        <f>IF(L45="","",_xll.qlSimpleQuote(N45,R45,,,$H$2))</f>
        <v/>
      </c>
      <c r="P45" s="126"/>
      <c r="Q45" s="126"/>
      <c r="R45" s="126" t="str">
        <f>IF(L45="","",_xll.RtGet("DTSIMI1",N45,"BID")/100)</f>
        <v/>
      </c>
      <c r="S45" s="323"/>
      <c r="T45" s="297"/>
      <c r="U45" s="243"/>
      <c r="V45" s="269" t="s">
        <v>96</v>
      </c>
      <c r="W45" s="269" t="str">
        <f>_xll.qlIMMNextCode(W44,,Trigger)</f>
        <v>Z9</v>
      </c>
      <c r="X45" s="124"/>
      <c r="Y45" s="124"/>
      <c r="Z45" s="124"/>
      <c r="AA45" s="124"/>
      <c r="AB45" s="124"/>
      <c r="AC45" s="389"/>
      <c r="AD45" s="390"/>
      <c r="AE45" s="248">
        <v>24</v>
      </c>
      <c r="AF45" s="255" t="s">
        <v>95</v>
      </c>
      <c r="AG45" s="255" t="str">
        <f t="shared" si="16"/>
        <v>24X30</v>
      </c>
      <c r="AH45" s="255" t="str">
        <f>IF(AF45="","",UPPER(Currency)&amp;$AF$2&amp;AF45&amp;AG45&amp;"F=")</f>
        <v>EUR6MFRA24X30F=</v>
      </c>
      <c r="AI45" s="255" t="str">
        <f>_xll.qlSimpleQuote(AH45,,RateTickValue,Permanent,Trigger,ObjectOverwrite)</f>
        <v>EUR6MFRA24X30F=#0037</v>
      </c>
      <c r="AJ45" s="256" t="e">
        <f>_xll.RtGet("DTSIMI1",AH45,$AJ$3)/100</f>
        <v>#VALUE!</v>
      </c>
      <c r="AK45" s="256" t="e">
        <f>_xll.RtGet("DTSIMI1",AH45,$AK$3)/100</f>
        <v>#VALUE!</v>
      </c>
      <c r="AL45" s="256" t="e">
        <f t="shared" si="21"/>
        <v>#VALUE!</v>
      </c>
      <c r="AM45" s="317"/>
      <c r="AN45" s="302" t="e">
        <f>IF(ISBLANK(AM45),_xll.qlSimpleQuoteSetValue(AI45,AL45),_xll.qlSimpleQuoteSetValue(AI45,AM45))</f>
        <v>#NUM!</v>
      </c>
      <c r="AO45" s="243">
        <v>24</v>
      </c>
      <c r="AP45" s="255" t="s">
        <v>95</v>
      </c>
      <c r="AQ45" s="255" t="str">
        <f t="shared" si="17"/>
        <v>24X36</v>
      </c>
      <c r="AR45" s="126"/>
      <c r="AS45" s="126"/>
      <c r="AT45" s="126"/>
      <c r="AU45" s="126"/>
      <c r="AV45" s="126"/>
      <c r="AW45" s="323"/>
      <c r="AX45" s="126"/>
    </row>
    <row r="46" spans="1:50" x14ac:dyDescent="0.2">
      <c r="A46" s="471" t="s">
        <v>146</v>
      </c>
      <c r="B46" s="245" t="s">
        <v>68</v>
      </c>
      <c r="C46" s="241" t="s">
        <v>91</v>
      </c>
      <c r="D46" s="241" t="str">
        <f t="shared" ref="D46:D67" si="23">IF(B46="","",UPPER(Currency)&amp;$B$2&amp;B46&amp;C46&amp;"=")</f>
        <v>EURONOISSW=</v>
      </c>
      <c r="E46" s="241" t="str">
        <f>_xll.qlSimpleQuote(D46,,RateTickValue,Permanent,Trigger,ObjectOverwrite)</f>
        <v>EURONOISSW=#0037</v>
      </c>
      <c r="F46" s="242" t="e">
        <f>_xll.RtGet("DTSIMI1",D46,$F$3)/100</f>
        <v>#VALUE!</v>
      </c>
      <c r="G46" s="242" t="e">
        <f>_xll.RtGet("DTSIMI1",D46,$G$3)/100</f>
        <v>#VALUE!</v>
      </c>
      <c r="H46" s="242" t="e">
        <f>AVERAGE(F46:G46)</f>
        <v>#VALUE!</v>
      </c>
      <c r="I46" s="314"/>
      <c r="J46" s="292" t="e">
        <f>IF(ISBLANK(I46),_xll.qlSimpleQuoteSetValue(E46,H46),_xll.qlSimpleQuoteSetValue(E46,I46))</f>
        <v>#NUM!</v>
      </c>
      <c r="K46" s="247"/>
      <c r="L46" s="241" t="s">
        <v>91</v>
      </c>
      <c r="M46" s="241" t="s">
        <v>91</v>
      </c>
      <c r="N46" s="129"/>
      <c r="O46" s="129"/>
      <c r="P46" s="129"/>
      <c r="Q46" s="129"/>
      <c r="R46" s="129"/>
      <c r="S46" s="322"/>
      <c r="T46" s="129"/>
      <c r="U46" s="243"/>
      <c r="V46" s="245" t="s">
        <v>91</v>
      </c>
      <c r="W46" s="245" t="s">
        <v>91</v>
      </c>
      <c r="X46" s="125"/>
      <c r="Y46" s="125"/>
      <c r="Z46" s="125"/>
      <c r="AA46" s="125"/>
      <c r="AB46" s="125"/>
      <c r="AC46" s="321"/>
      <c r="AD46" s="295"/>
      <c r="AE46" s="248"/>
      <c r="AF46" s="245" t="s">
        <v>91</v>
      </c>
      <c r="AG46" s="241" t="s">
        <v>91</v>
      </c>
      <c r="AH46" s="129"/>
      <c r="AI46" s="129"/>
      <c r="AJ46" s="129"/>
      <c r="AK46" s="129"/>
      <c r="AL46" s="129"/>
      <c r="AM46" s="322"/>
      <c r="AN46" s="129"/>
      <c r="AO46" s="243"/>
      <c r="AP46" s="245" t="s">
        <v>91</v>
      </c>
      <c r="AQ46" s="241" t="s">
        <v>91</v>
      </c>
      <c r="AR46" s="129"/>
      <c r="AS46" s="129"/>
      <c r="AT46" s="129"/>
      <c r="AU46" s="129"/>
      <c r="AV46" s="129"/>
      <c r="AW46" s="322"/>
      <c r="AX46" s="129"/>
    </row>
    <row r="47" spans="1:50" x14ac:dyDescent="0.2">
      <c r="A47" s="472"/>
      <c r="B47" s="245" t="s">
        <v>68</v>
      </c>
      <c r="C47" s="245" t="s">
        <v>37</v>
      </c>
      <c r="D47" s="245" t="str">
        <f t="shared" si="23"/>
        <v>EURONOIS2W=</v>
      </c>
      <c r="E47" s="245" t="str">
        <f>_xll.qlSimpleQuote(D47,,RateTickValue,Permanent,Trigger,ObjectOverwrite)</f>
        <v>EURONOIS2W=#0037</v>
      </c>
      <c r="F47" s="246" t="e">
        <f>_xll.RtGet("DTSIMI1",D47,$F$3)/100</f>
        <v>#VALUE!</v>
      </c>
      <c r="G47" s="246" t="e">
        <f>_xll.RtGet("DTSIMI1",D47,$G$3)/100</f>
        <v>#VALUE!</v>
      </c>
      <c r="H47" s="246" t="e">
        <f t="shared" ref="H47:H109" si="24">AVERAGE(F47:G47)</f>
        <v>#VALUE!</v>
      </c>
      <c r="I47" s="315"/>
      <c r="J47" s="293" t="e">
        <f>IF(ISBLANK(I47),_xll.qlSimpleQuoteSetValue(E47,H47),_xll.qlSimpleQuoteSetValue(E47,I47))</f>
        <v>#NUM!</v>
      </c>
      <c r="K47" s="247"/>
      <c r="L47" s="245" t="s">
        <v>91</v>
      </c>
      <c r="M47" s="245" t="s">
        <v>37</v>
      </c>
      <c r="N47" s="125"/>
      <c r="O47" s="125"/>
      <c r="P47" s="125"/>
      <c r="Q47" s="125"/>
      <c r="R47" s="125"/>
      <c r="S47" s="321"/>
      <c r="T47" s="125"/>
      <c r="U47" s="243"/>
      <c r="V47" s="245" t="s">
        <v>91</v>
      </c>
      <c r="W47" s="245" t="s">
        <v>37</v>
      </c>
      <c r="X47" s="125"/>
      <c r="Y47" s="125"/>
      <c r="Z47" s="125"/>
      <c r="AA47" s="125"/>
      <c r="AB47" s="125"/>
      <c r="AC47" s="321"/>
      <c r="AD47" s="295"/>
      <c r="AE47" s="248"/>
      <c r="AF47" s="245" t="s">
        <v>91</v>
      </c>
      <c r="AG47" s="245" t="s">
        <v>37</v>
      </c>
      <c r="AH47" s="125"/>
      <c r="AI47" s="125"/>
      <c r="AJ47" s="125"/>
      <c r="AK47" s="125"/>
      <c r="AL47" s="125"/>
      <c r="AM47" s="321"/>
      <c r="AN47" s="125"/>
      <c r="AO47" s="243"/>
      <c r="AP47" s="245" t="s">
        <v>91</v>
      </c>
      <c r="AQ47" s="245" t="s">
        <v>37</v>
      </c>
      <c r="AR47" s="125"/>
      <c r="AS47" s="125"/>
      <c r="AT47" s="125"/>
      <c r="AU47" s="125"/>
      <c r="AV47" s="125"/>
      <c r="AW47" s="321"/>
      <c r="AX47" s="125"/>
    </row>
    <row r="48" spans="1:50" x14ac:dyDescent="0.2">
      <c r="A48" s="472"/>
      <c r="B48" s="245" t="s">
        <v>68</v>
      </c>
      <c r="C48" s="245" t="s">
        <v>38</v>
      </c>
      <c r="D48" s="245" t="str">
        <f t="shared" si="23"/>
        <v>EURONOIS3W=</v>
      </c>
      <c r="E48" s="245" t="str">
        <f>_xll.qlSimpleQuote(D48,,RateTickValue,Permanent,Trigger,ObjectOverwrite)</f>
        <v>EURONOIS3W=#0037</v>
      </c>
      <c r="F48" s="246" t="e">
        <f>_xll.RtGet("DTSIMI1",D48,$F$3)/100</f>
        <v>#VALUE!</v>
      </c>
      <c r="G48" s="246" t="e">
        <f>_xll.RtGet("DTSIMI1",D48,$G$3)/100</f>
        <v>#VALUE!</v>
      </c>
      <c r="H48" s="246" t="e">
        <f t="shared" si="24"/>
        <v>#VALUE!</v>
      </c>
      <c r="I48" s="315"/>
      <c r="J48" s="293" t="e">
        <f>IF(ISBLANK(I48),_xll.qlSimpleQuoteSetValue(E48,H48),_xll.qlSimpleQuoteSetValue(E48,I48))</f>
        <v>#NUM!</v>
      </c>
      <c r="K48" s="247"/>
      <c r="L48" s="269" t="s">
        <v>91</v>
      </c>
      <c r="M48" s="269" t="s">
        <v>38</v>
      </c>
      <c r="N48" s="278"/>
      <c r="O48" s="278"/>
      <c r="P48" s="278"/>
      <c r="Q48" s="278"/>
      <c r="R48" s="278"/>
      <c r="S48" s="328"/>
      <c r="T48" s="278"/>
      <c r="U48" s="243"/>
      <c r="V48" s="245" t="s">
        <v>91</v>
      </c>
      <c r="W48" s="245" t="s">
        <v>38</v>
      </c>
      <c r="X48" s="125"/>
      <c r="Y48" s="125"/>
      <c r="Z48" s="125"/>
      <c r="AA48" s="125"/>
      <c r="AB48" s="125"/>
      <c r="AC48" s="321"/>
      <c r="AD48" s="295"/>
      <c r="AE48" s="248"/>
      <c r="AF48" s="245" t="s">
        <v>91</v>
      </c>
      <c r="AG48" s="245" t="s">
        <v>38</v>
      </c>
      <c r="AH48" s="125"/>
      <c r="AI48" s="125"/>
      <c r="AJ48" s="125"/>
      <c r="AK48" s="125"/>
      <c r="AL48" s="125"/>
      <c r="AM48" s="321"/>
      <c r="AN48" s="125"/>
      <c r="AO48" s="243"/>
      <c r="AP48" s="245" t="s">
        <v>91</v>
      </c>
      <c r="AQ48" s="245" t="s">
        <v>38</v>
      </c>
      <c r="AR48" s="125"/>
      <c r="AS48" s="125"/>
      <c r="AT48" s="125"/>
      <c r="AU48" s="125"/>
      <c r="AV48" s="125"/>
      <c r="AW48" s="321"/>
      <c r="AX48" s="125"/>
    </row>
    <row r="49" spans="1:50" x14ac:dyDescent="0.2">
      <c r="A49" s="472"/>
      <c r="B49" s="245" t="s">
        <v>68</v>
      </c>
      <c r="C49" s="245" t="s">
        <v>2</v>
      </c>
      <c r="D49" s="245" t="str">
        <f t="shared" si="23"/>
        <v>EURONOIS1M=</v>
      </c>
      <c r="E49" s="245" t="str">
        <f>_xll.qlSimpleQuote(D49,,RateTickValue,Permanent,Trigger,ObjectOverwrite)</f>
        <v>EURONOIS1M=#0037</v>
      </c>
      <c r="F49" s="246" t="e">
        <f>_xll.RtGet("DTSIMI1",D49,$F$3)/100</f>
        <v>#VALUE!</v>
      </c>
      <c r="G49" s="246" t="e">
        <f>_xll.RtGet("DTSIMI1",D49,$G$3)/100</f>
        <v>#VALUE!</v>
      </c>
      <c r="H49" s="246" t="e">
        <f t="shared" si="24"/>
        <v>#VALUE!</v>
      </c>
      <c r="I49" s="315"/>
      <c r="J49" s="293" t="e">
        <f>IF(ISBLANK(I49),_xll.qlSimpleQuoteSetValue(E49,H49),_xll.qlSimpleQuoteSetValue(E49,I49))</f>
        <v>#NUM!</v>
      </c>
      <c r="K49" s="247"/>
      <c r="L49" s="245" t="s">
        <v>91</v>
      </c>
      <c r="M49" s="245" t="s">
        <v>2</v>
      </c>
      <c r="N49" s="245" t="str">
        <f t="shared" si="22"/>
        <v>EUR1MSW1M=</v>
      </c>
      <c r="O49" s="245" t="str">
        <f>_xll.qlSimpleQuote(N49,,RateTickValue,Permanent,Trigger,ObjectOverwrite)</f>
        <v>EUR1MSW1M=#0037</v>
      </c>
      <c r="P49" s="246" t="e">
        <f>_xll.RtGet("DTSIMI1",N49,$P$3)/100</f>
        <v>#VALUE!</v>
      </c>
      <c r="Q49" s="246" t="e">
        <f>_xll.RtGet("DTSIMI1",N49,$Q$3)/100</f>
        <v>#VALUE!</v>
      </c>
      <c r="R49" s="246" t="e">
        <f t="shared" ref="R49:R110" si="25">AVERAGE(P49:Q49)</f>
        <v>#VALUE!</v>
      </c>
      <c r="S49" s="315"/>
      <c r="T49" s="293" t="e">
        <f>IF(ISBLANK(S49),_xll.qlSimpleQuoteSetValue(O49,R49),_xll.qlSimpleQuoteSetValue(O49,S49))</f>
        <v>#NUM!</v>
      </c>
      <c r="U49" s="243"/>
      <c r="V49" s="245" t="s">
        <v>91</v>
      </c>
      <c r="W49" s="245" t="s">
        <v>2</v>
      </c>
      <c r="X49" s="125"/>
      <c r="Y49" s="125"/>
      <c r="Z49" s="125"/>
      <c r="AA49" s="125"/>
      <c r="AB49" s="125"/>
      <c r="AC49" s="321"/>
      <c r="AD49" s="295"/>
      <c r="AE49" s="248"/>
      <c r="AF49" s="245" t="s">
        <v>91</v>
      </c>
      <c r="AG49" s="245" t="s">
        <v>2</v>
      </c>
      <c r="AH49" s="125"/>
      <c r="AI49" s="125"/>
      <c r="AJ49" s="125"/>
      <c r="AK49" s="125"/>
      <c r="AL49" s="125"/>
      <c r="AM49" s="321"/>
      <c r="AN49" s="125"/>
      <c r="AO49" s="243"/>
      <c r="AP49" s="245" t="s">
        <v>91</v>
      </c>
      <c r="AQ49" s="245" t="s">
        <v>2</v>
      </c>
      <c r="AR49" s="125"/>
      <c r="AS49" s="125"/>
      <c r="AT49" s="125"/>
      <c r="AU49" s="125"/>
      <c r="AV49" s="125"/>
      <c r="AW49" s="321"/>
      <c r="AX49" s="125"/>
    </row>
    <row r="50" spans="1:50" x14ac:dyDescent="0.2">
      <c r="A50" s="472"/>
      <c r="B50" s="245" t="s">
        <v>68</v>
      </c>
      <c r="C50" s="245" t="s">
        <v>39</v>
      </c>
      <c r="D50" s="245" t="str">
        <f t="shared" si="23"/>
        <v>EURONOIS2M=</v>
      </c>
      <c r="E50" s="245" t="str">
        <f>_xll.qlSimpleQuote(D50,,RateTickValue,Permanent,Trigger,ObjectOverwrite)</f>
        <v>EURONOIS2M=#0037</v>
      </c>
      <c r="F50" s="246" t="e">
        <f>_xll.RtGet("DTSIMI1",D50,$F$3)/100</f>
        <v>#VALUE!</v>
      </c>
      <c r="G50" s="246" t="e">
        <f>_xll.RtGet("DTSIMI1",D50,$G$3)/100</f>
        <v>#VALUE!</v>
      </c>
      <c r="H50" s="246" t="e">
        <f t="shared" si="24"/>
        <v>#VALUE!</v>
      </c>
      <c r="I50" s="315"/>
      <c r="J50" s="293" t="e">
        <f>IF(ISBLANK(I50),_xll.qlSimpleQuoteSetValue(E50,H50),_xll.qlSimpleQuoteSetValue(E50,I50))</f>
        <v>#NUM!</v>
      </c>
      <c r="K50" s="247"/>
      <c r="L50" s="245" t="s">
        <v>91</v>
      </c>
      <c r="M50" s="245" t="s">
        <v>39</v>
      </c>
      <c r="N50" s="245" t="str">
        <f t="shared" si="22"/>
        <v>EUR1MSW2M=</v>
      </c>
      <c r="O50" s="245" t="str">
        <f>_xll.qlSimpleQuote(N50,,RateTickValue,Permanent,Trigger,ObjectOverwrite)</f>
        <v>EUR1MSW2M=#0037</v>
      </c>
      <c r="P50" s="246" t="e">
        <f>_xll.RtGet("DTSIMI1",N50,$P$3)/100</f>
        <v>#VALUE!</v>
      </c>
      <c r="Q50" s="246" t="e">
        <f>_xll.RtGet("DTSIMI1",N50,$Q$3)/100</f>
        <v>#VALUE!</v>
      </c>
      <c r="R50" s="246" t="e">
        <f t="shared" si="25"/>
        <v>#VALUE!</v>
      </c>
      <c r="S50" s="315"/>
      <c r="T50" s="293" t="e">
        <f>IF(ISBLANK(S50),_xll.qlSimpleQuoteSetValue(O50,R50),_xll.qlSimpleQuoteSetValue(O50,S50))</f>
        <v>#NUM!</v>
      </c>
      <c r="U50" s="243"/>
      <c r="V50" s="245" t="s">
        <v>91</v>
      </c>
      <c r="W50" s="245" t="s">
        <v>39</v>
      </c>
      <c r="X50" s="125"/>
      <c r="Y50" s="125"/>
      <c r="Z50" s="125"/>
      <c r="AA50" s="125"/>
      <c r="AB50" s="125"/>
      <c r="AC50" s="321"/>
      <c r="AD50" s="295"/>
      <c r="AE50" s="248"/>
      <c r="AF50" s="245" t="s">
        <v>91</v>
      </c>
      <c r="AG50" s="245" t="s">
        <v>39</v>
      </c>
      <c r="AH50" s="125"/>
      <c r="AI50" s="125"/>
      <c r="AJ50" s="125"/>
      <c r="AK50" s="125"/>
      <c r="AL50" s="125"/>
      <c r="AM50" s="321"/>
      <c r="AN50" s="125"/>
      <c r="AO50" s="243"/>
      <c r="AP50" s="245" t="s">
        <v>91</v>
      </c>
      <c r="AQ50" s="245" t="s">
        <v>39</v>
      </c>
      <c r="AR50" s="125"/>
      <c r="AS50" s="125"/>
      <c r="AT50" s="125"/>
      <c r="AU50" s="125"/>
      <c r="AV50" s="125"/>
      <c r="AW50" s="321"/>
      <c r="AX50" s="125"/>
    </row>
    <row r="51" spans="1:50" x14ac:dyDescent="0.2">
      <c r="A51" s="472"/>
      <c r="B51" s="245" t="s">
        <v>68</v>
      </c>
      <c r="C51" s="245" t="s">
        <v>0</v>
      </c>
      <c r="D51" s="245" t="str">
        <f t="shared" si="23"/>
        <v>EURONOIS3M=</v>
      </c>
      <c r="E51" s="245" t="str">
        <f>_xll.qlSimpleQuote(D51,,RateTickValue,Permanent,Trigger,ObjectOverwrite)</f>
        <v>EURONOIS3M=#0037</v>
      </c>
      <c r="F51" s="246" t="e">
        <f>_xll.RtGet("DTSIMI1",D51,$F$3)/100</f>
        <v>#VALUE!</v>
      </c>
      <c r="G51" s="246" t="e">
        <f>_xll.RtGet("DTSIMI1",D51,$G$3)/100</f>
        <v>#VALUE!</v>
      </c>
      <c r="H51" s="246" t="e">
        <f t="shared" si="24"/>
        <v>#VALUE!</v>
      </c>
      <c r="I51" s="315"/>
      <c r="J51" s="293" t="e">
        <f>IF(ISBLANK(I51),_xll.qlSimpleQuoteSetValue(E51,H51),_xll.qlSimpleQuoteSetValue(E51,I51))</f>
        <v>#NUM!</v>
      </c>
      <c r="K51" s="247"/>
      <c r="L51" s="245" t="s">
        <v>91</v>
      </c>
      <c r="M51" s="245" t="s">
        <v>0</v>
      </c>
      <c r="N51" s="245" t="str">
        <f t="shared" si="22"/>
        <v>EUR1MSW3M=</v>
      </c>
      <c r="O51" s="245" t="str">
        <f>_xll.qlSimpleQuote(N51,,RateTickValue,Permanent,Trigger,ObjectOverwrite)</f>
        <v>EUR1MSW3M=#0037</v>
      </c>
      <c r="P51" s="246" t="e">
        <f>_xll.RtGet("DTSIMI1",N51,$P$3)/100</f>
        <v>#VALUE!</v>
      </c>
      <c r="Q51" s="246" t="e">
        <f>_xll.RtGet("DTSIMI1",N51,$Q$3)/100</f>
        <v>#VALUE!</v>
      </c>
      <c r="R51" s="246" t="e">
        <f t="shared" si="25"/>
        <v>#VALUE!</v>
      </c>
      <c r="S51" s="315"/>
      <c r="T51" s="293" t="e">
        <f>IF(ISBLANK(S51),_xll.qlSimpleQuoteSetValue(O51,R51),_xll.qlSimpleQuoteSetValue(O51,S51))</f>
        <v>#NUM!</v>
      </c>
      <c r="U51" s="243"/>
      <c r="V51" s="245" t="s">
        <v>91</v>
      </c>
      <c r="W51" s="245" t="s">
        <v>0</v>
      </c>
      <c r="X51" s="125"/>
      <c r="Y51" s="125"/>
      <c r="Z51" s="125"/>
      <c r="AA51" s="125"/>
      <c r="AB51" s="125"/>
      <c r="AC51" s="321"/>
      <c r="AD51" s="295"/>
      <c r="AE51" s="248"/>
      <c r="AF51" s="245" t="s">
        <v>91</v>
      </c>
      <c r="AG51" s="245" t="s">
        <v>0</v>
      </c>
      <c r="AH51" s="125"/>
      <c r="AI51" s="125"/>
      <c r="AJ51" s="125"/>
      <c r="AK51" s="125"/>
      <c r="AL51" s="125"/>
      <c r="AM51" s="321"/>
      <c r="AN51" s="125"/>
      <c r="AO51" s="243"/>
      <c r="AP51" s="245" t="s">
        <v>91</v>
      </c>
      <c r="AQ51" s="245" t="s">
        <v>0</v>
      </c>
      <c r="AR51" s="125"/>
      <c r="AS51" s="125"/>
      <c r="AT51" s="125"/>
      <c r="AU51" s="125"/>
      <c r="AV51" s="125"/>
      <c r="AW51" s="321"/>
      <c r="AX51" s="125"/>
    </row>
    <row r="52" spans="1:50" x14ac:dyDescent="0.2">
      <c r="A52" s="472"/>
      <c r="B52" s="245" t="s">
        <v>68</v>
      </c>
      <c r="C52" s="245" t="s">
        <v>40</v>
      </c>
      <c r="D52" s="245" t="str">
        <f t="shared" si="23"/>
        <v>EURONOIS4M=</v>
      </c>
      <c r="E52" s="245" t="str">
        <f>_xll.qlSimpleQuote(D52,,RateTickValue,Permanent,Trigger,ObjectOverwrite)</f>
        <v>EURONOIS4M=#0037</v>
      </c>
      <c r="F52" s="246" t="e">
        <f>_xll.RtGet("DTSIMI1",D52,$F$3)/100</f>
        <v>#VALUE!</v>
      </c>
      <c r="G52" s="246" t="e">
        <f>_xll.RtGet("DTSIMI1",D52,$G$3)/100</f>
        <v>#VALUE!</v>
      </c>
      <c r="H52" s="246" t="e">
        <f t="shared" si="24"/>
        <v>#VALUE!</v>
      </c>
      <c r="I52" s="315"/>
      <c r="J52" s="293" t="e">
        <f>IF(ISBLANK(I52),_xll.qlSimpleQuoteSetValue(E52,H52),_xll.qlSimpleQuoteSetValue(E52,I52))</f>
        <v>#NUM!</v>
      </c>
      <c r="K52" s="247"/>
      <c r="L52" s="245" t="s">
        <v>91</v>
      </c>
      <c r="M52" s="245" t="s">
        <v>40</v>
      </c>
      <c r="N52" s="245" t="str">
        <f t="shared" si="22"/>
        <v>EUR1MSW4M=</v>
      </c>
      <c r="O52" s="245" t="str">
        <f>_xll.qlSimpleQuote(N52,,RateTickValue,Permanent,Trigger,ObjectOverwrite)</f>
        <v>EUR1MSW4M=#0037</v>
      </c>
      <c r="P52" s="246" t="e">
        <f>_xll.RtGet("DTSIMI1",N52,$P$3)/100</f>
        <v>#VALUE!</v>
      </c>
      <c r="Q52" s="246" t="e">
        <f>_xll.RtGet("DTSIMI1",N52,$Q$3)/100</f>
        <v>#VALUE!</v>
      </c>
      <c r="R52" s="246" t="e">
        <f t="shared" si="25"/>
        <v>#VALUE!</v>
      </c>
      <c r="S52" s="315"/>
      <c r="T52" s="293" t="e">
        <f>IF(ISBLANK(S52),_xll.qlSimpleQuoteSetValue(O52,R52),_xll.qlSimpleQuoteSetValue(O52,S52))</f>
        <v>#NUM!</v>
      </c>
      <c r="U52" s="243"/>
      <c r="V52" s="245" t="s">
        <v>91</v>
      </c>
      <c r="W52" s="245" t="s">
        <v>40</v>
      </c>
      <c r="X52" s="125"/>
      <c r="Y52" s="125"/>
      <c r="Z52" s="125"/>
      <c r="AA52" s="125"/>
      <c r="AB52" s="125"/>
      <c r="AC52" s="321"/>
      <c r="AD52" s="295"/>
      <c r="AE52" s="248"/>
      <c r="AF52" s="245" t="s">
        <v>91</v>
      </c>
      <c r="AG52" s="245" t="s">
        <v>40</v>
      </c>
      <c r="AH52" s="125"/>
      <c r="AI52" s="125"/>
      <c r="AJ52" s="125"/>
      <c r="AK52" s="125"/>
      <c r="AL52" s="125"/>
      <c r="AM52" s="321"/>
      <c r="AN52" s="125"/>
      <c r="AO52" s="243"/>
      <c r="AP52" s="245" t="s">
        <v>91</v>
      </c>
      <c r="AQ52" s="245" t="s">
        <v>40</v>
      </c>
      <c r="AR52" s="125"/>
      <c r="AS52" s="125"/>
      <c r="AT52" s="125"/>
      <c r="AU52" s="125"/>
      <c r="AV52" s="125"/>
      <c r="AW52" s="321"/>
      <c r="AX52" s="125"/>
    </row>
    <row r="53" spans="1:50" x14ac:dyDescent="0.2">
      <c r="A53" s="472"/>
      <c r="B53" s="245" t="s">
        <v>68</v>
      </c>
      <c r="C53" s="245" t="s">
        <v>41</v>
      </c>
      <c r="D53" s="245" t="str">
        <f t="shared" si="23"/>
        <v>EURONOIS5M=</v>
      </c>
      <c r="E53" s="245" t="str">
        <f>_xll.qlSimpleQuote(D53,,RateTickValue,Permanent,Trigger,ObjectOverwrite)</f>
        <v>EURONOIS5M=#0037</v>
      </c>
      <c r="F53" s="246" t="e">
        <f>_xll.RtGet("DTSIMI1",D53,$F$3)/100</f>
        <v>#VALUE!</v>
      </c>
      <c r="G53" s="246" t="e">
        <f>_xll.RtGet("DTSIMI1",D53,$G$3)/100</f>
        <v>#VALUE!</v>
      </c>
      <c r="H53" s="246" t="e">
        <f t="shared" si="24"/>
        <v>#VALUE!</v>
      </c>
      <c r="I53" s="315"/>
      <c r="J53" s="293" t="e">
        <f>IF(ISBLANK(I53),_xll.qlSimpleQuoteSetValue(E53,H53),_xll.qlSimpleQuoteSetValue(E53,I53))</f>
        <v>#NUM!</v>
      </c>
      <c r="K53" s="247"/>
      <c r="L53" s="245" t="s">
        <v>91</v>
      </c>
      <c r="M53" s="245" t="s">
        <v>41</v>
      </c>
      <c r="N53" s="245" t="str">
        <f t="shared" si="22"/>
        <v>EUR1MSW5M=</v>
      </c>
      <c r="O53" s="245" t="str">
        <f>_xll.qlSimpleQuote(N53,,RateTickValue,Permanent,Trigger,ObjectOverwrite)</f>
        <v>EUR1MSW5M=#0037</v>
      </c>
      <c r="P53" s="246" t="e">
        <f>_xll.RtGet("DTSIMI1",N53,$P$3)/100</f>
        <v>#VALUE!</v>
      </c>
      <c r="Q53" s="246" t="e">
        <f>_xll.RtGet("DTSIMI1",N53,$Q$3)/100</f>
        <v>#VALUE!</v>
      </c>
      <c r="R53" s="246" t="e">
        <f t="shared" si="25"/>
        <v>#VALUE!</v>
      </c>
      <c r="S53" s="315"/>
      <c r="T53" s="293" t="e">
        <f>IF(ISBLANK(S53),_xll.qlSimpleQuoteSetValue(O53,R53),_xll.qlSimpleQuoteSetValue(O53,S53))</f>
        <v>#NUM!</v>
      </c>
      <c r="U53" s="243"/>
      <c r="V53" s="245" t="s">
        <v>91</v>
      </c>
      <c r="W53" s="245" t="s">
        <v>41</v>
      </c>
      <c r="X53" s="125"/>
      <c r="Y53" s="125"/>
      <c r="Z53" s="125"/>
      <c r="AA53" s="125"/>
      <c r="AB53" s="125"/>
      <c r="AC53" s="321"/>
      <c r="AD53" s="295"/>
      <c r="AE53" s="248"/>
      <c r="AF53" s="245" t="s">
        <v>91</v>
      </c>
      <c r="AG53" s="245" t="s">
        <v>41</v>
      </c>
      <c r="AH53" s="125"/>
      <c r="AI53" s="125"/>
      <c r="AJ53" s="125"/>
      <c r="AK53" s="125"/>
      <c r="AL53" s="125"/>
      <c r="AM53" s="321"/>
      <c r="AN53" s="125"/>
      <c r="AO53" s="243"/>
      <c r="AP53" s="245" t="s">
        <v>91</v>
      </c>
      <c r="AQ53" s="245" t="s">
        <v>41</v>
      </c>
      <c r="AR53" s="125"/>
      <c r="AS53" s="125"/>
      <c r="AT53" s="125"/>
      <c r="AU53" s="125"/>
      <c r="AV53" s="125"/>
      <c r="AW53" s="321"/>
      <c r="AX53" s="125"/>
    </row>
    <row r="54" spans="1:50" x14ac:dyDescent="0.2">
      <c r="A54" s="472"/>
      <c r="B54" s="245" t="s">
        <v>68</v>
      </c>
      <c r="C54" s="245" t="s">
        <v>3</v>
      </c>
      <c r="D54" s="245" t="str">
        <f t="shared" si="23"/>
        <v>EURONOIS6M=</v>
      </c>
      <c r="E54" s="245" t="str">
        <f>_xll.qlSimpleQuote(D54,,RateTickValue,Permanent,Trigger,ObjectOverwrite)</f>
        <v>EURONOIS6M=#0037</v>
      </c>
      <c r="F54" s="246" t="e">
        <f>_xll.RtGet("DTSIMI1",D54,$F$3)/100</f>
        <v>#VALUE!</v>
      </c>
      <c r="G54" s="246" t="e">
        <f>_xll.RtGet("DTSIMI1",D54,$G$3)/100</f>
        <v>#VALUE!</v>
      </c>
      <c r="H54" s="246" t="e">
        <f t="shared" si="24"/>
        <v>#VALUE!</v>
      </c>
      <c r="I54" s="315"/>
      <c r="J54" s="293" t="e">
        <f>IF(ISBLANK(I54),_xll.qlSimpleQuoteSetValue(E54,H54),_xll.qlSimpleQuoteSetValue(E54,I54))</f>
        <v>#NUM!</v>
      </c>
      <c r="K54" s="247"/>
      <c r="L54" s="245" t="s">
        <v>91</v>
      </c>
      <c r="M54" s="245" t="s">
        <v>3</v>
      </c>
      <c r="N54" s="245" t="str">
        <f t="shared" si="22"/>
        <v>EUR1MSW6M=</v>
      </c>
      <c r="O54" s="245" t="str">
        <f>_xll.qlSimpleQuote(N54,,RateTickValue,Permanent,Trigger,ObjectOverwrite)</f>
        <v>EUR1MSW6M=#0037</v>
      </c>
      <c r="P54" s="246" t="e">
        <f>_xll.RtGet("DTSIMI1",N54,$P$3)/100</f>
        <v>#VALUE!</v>
      </c>
      <c r="Q54" s="246" t="e">
        <f>_xll.RtGet("DTSIMI1",N54,$Q$3)/100</f>
        <v>#VALUE!</v>
      </c>
      <c r="R54" s="246" t="e">
        <f t="shared" si="25"/>
        <v>#VALUE!</v>
      </c>
      <c r="S54" s="315"/>
      <c r="T54" s="293" t="e">
        <f>IF(ISBLANK(S54),_xll.qlSimpleQuoteSetValue(O54,R54),_xll.qlSimpleQuoteSetValue(O54,S54))</f>
        <v>#NUM!</v>
      </c>
      <c r="U54" s="243"/>
      <c r="V54" s="245" t="s">
        <v>91</v>
      </c>
      <c r="W54" s="245" t="s">
        <v>3</v>
      </c>
      <c r="X54" s="125"/>
      <c r="Y54" s="125"/>
      <c r="Z54" s="125"/>
      <c r="AA54" s="125"/>
      <c r="AB54" s="125"/>
      <c r="AC54" s="321"/>
      <c r="AD54" s="295"/>
      <c r="AE54" s="248"/>
      <c r="AF54" s="245" t="s">
        <v>91</v>
      </c>
      <c r="AG54" s="245" t="s">
        <v>3</v>
      </c>
      <c r="AH54" s="125"/>
      <c r="AI54" s="125"/>
      <c r="AJ54" s="125"/>
      <c r="AK54" s="125"/>
      <c r="AL54" s="125"/>
      <c r="AM54" s="321"/>
      <c r="AN54" s="125"/>
      <c r="AO54" s="243"/>
      <c r="AP54" s="245" t="s">
        <v>91</v>
      </c>
      <c r="AQ54" s="245" t="s">
        <v>3</v>
      </c>
      <c r="AR54" s="125"/>
      <c r="AS54" s="125"/>
      <c r="AT54" s="125"/>
      <c r="AU54" s="125"/>
      <c r="AV54" s="125"/>
      <c r="AW54" s="321"/>
      <c r="AX54" s="125"/>
    </row>
    <row r="55" spans="1:50" x14ac:dyDescent="0.2">
      <c r="A55" s="472"/>
      <c r="B55" s="245" t="s">
        <v>68</v>
      </c>
      <c r="C55" s="245" t="s">
        <v>42</v>
      </c>
      <c r="D55" s="245" t="str">
        <f t="shared" si="23"/>
        <v>EURONOIS7M=</v>
      </c>
      <c r="E55" s="245" t="str">
        <f>_xll.qlSimpleQuote(D55,,RateTickValue,Permanent,Trigger,ObjectOverwrite)</f>
        <v>EURONOIS7M=#0037</v>
      </c>
      <c r="F55" s="246" t="e">
        <f>_xll.RtGet("DTSIMI1",D55,$F$3)/100</f>
        <v>#VALUE!</v>
      </c>
      <c r="G55" s="246" t="e">
        <f>_xll.RtGet("DTSIMI1",D55,$G$3)/100</f>
        <v>#VALUE!</v>
      </c>
      <c r="H55" s="246" t="e">
        <f t="shared" si="24"/>
        <v>#VALUE!</v>
      </c>
      <c r="I55" s="315"/>
      <c r="J55" s="293" t="e">
        <f>IF(ISBLANK(I55),_xll.qlSimpleQuoteSetValue(E55,H55),_xll.qlSimpleQuoteSetValue(E55,I55))</f>
        <v>#NUM!</v>
      </c>
      <c r="K55" s="247"/>
      <c r="L55" s="245" t="s">
        <v>91</v>
      </c>
      <c r="M55" s="245" t="s">
        <v>42</v>
      </c>
      <c r="N55" s="245" t="str">
        <f t="shared" si="22"/>
        <v>EUR1MSW7M=</v>
      </c>
      <c r="O55" s="245" t="str">
        <f>_xll.qlSimpleQuote(N55,,RateTickValue,Permanent,Trigger,ObjectOverwrite)</f>
        <v>EUR1MSW7M=#0037</v>
      </c>
      <c r="P55" s="246" t="e">
        <f>_xll.RtGet("DTSIMI1",N55,$P$3)/100</f>
        <v>#VALUE!</v>
      </c>
      <c r="Q55" s="246" t="e">
        <f>_xll.RtGet("DTSIMI1",N55,$Q$3)/100</f>
        <v>#VALUE!</v>
      </c>
      <c r="R55" s="246" t="e">
        <f t="shared" si="25"/>
        <v>#VALUE!</v>
      </c>
      <c r="S55" s="315"/>
      <c r="T55" s="293" t="e">
        <f>IF(ISBLANK(S55),_xll.qlSimpleQuoteSetValue(O55,R55),_xll.qlSimpleQuoteSetValue(O55,S55))</f>
        <v>#NUM!</v>
      </c>
      <c r="U55" s="243"/>
      <c r="V55" s="245" t="s">
        <v>91</v>
      </c>
      <c r="W55" s="245" t="s">
        <v>42</v>
      </c>
      <c r="X55" s="125"/>
      <c r="Y55" s="125"/>
      <c r="Z55" s="125"/>
      <c r="AA55" s="125"/>
      <c r="AB55" s="125"/>
      <c r="AC55" s="321"/>
      <c r="AD55" s="295"/>
      <c r="AE55" s="248"/>
      <c r="AF55" s="245" t="s">
        <v>91</v>
      </c>
      <c r="AG55" s="245" t="s">
        <v>42</v>
      </c>
      <c r="AH55" s="125"/>
      <c r="AI55" s="125"/>
      <c r="AJ55" s="125"/>
      <c r="AK55" s="125"/>
      <c r="AL55" s="125"/>
      <c r="AM55" s="321"/>
      <c r="AN55" s="125"/>
      <c r="AO55" s="243"/>
      <c r="AP55" s="245" t="s">
        <v>91</v>
      </c>
      <c r="AQ55" s="245" t="s">
        <v>42</v>
      </c>
      <c r="AR55" s="125"/>
      <c r="AS55" s="125"/>
      <c r="AT55" s="125"/>
      <c r="AU55" s="125"/>
      <c r="AV55" s="125"/>
      <c r="AW55" s="321"/>
      <c r="AX55" s="125"/>
    </row>
    <row r="56" spans="1:50" x14ac:dyDescent="0.2">
      <c r="A56" s="472"/>
      <c r="B56" s="245" t="s">
        <v>68</v>
      </c>
      <c r="C56" s="245" t="s">
        <v>43</v>
      </c>
      <c r="D56" s="245" t="str">
        <f t="shared" si="23"/>
        <v>EURONOIS8M=</v>
      </c>
      <c r="E56" s="245" t="str">
        <f>_xll.qlSimpleQuote(D56,,RateTickValue,Permanent,Trigger,ObjectOverwrite)</f>
        <v>EURONOIS8M=#0037</v>
      </c>
      <c r="F56" s="246" t="e">
        <f>_xll.RtGet("DTSIMI1",D56,$F$3)/100</f>
        <v>#VALUE!</v>
      </c>
      <c r="G56" s="246" t="e">
        <f>_xll.RtGet("DTSIMI1",D56,$G$3)/100</f>
        <v>#VALUE!</v>
      </c>
      <c r="H56" s="246" t="e">
        <f t="shared" si="24"/>
        <v>#VALUE!</v>
      </c>
      <c r="I56" s="315"/>
      <c r="J56" s="293" t="e">
        <f>IF(ISBLANK(I56),_xll.qlSimpleQuoteSetValue(E56,H56),_xll.qlSimpleQuoteSetValue(E56,I56))</f>
        <v>#NUM!</v>
      </c>
      <c r="K56" s="247"/>
      <c r="L56" s="245" t="s">
        <v>91</v>
      </c>
      <c r="M56" s="245" t="s">
        <v>43</v>
      </c>
      <c r="N56" s="245" t="str">
        <f t="shared" si="22"/>
        <v>EUR1MSW8M=</v>
      </c>
      <c r="O56" s="245" t="str">
        <f>_xll.qlSimpleQuote(N56,,RateTickValue,Permanent,Trigger,ObjectOverwrite)</f>
        <v>EUR1MSW8M=#0037</v>
      </c>
      <c r="P56" s="246" t="e">
        <f>_xll.RtGet("DTSIMI1",N56,$P$3)/100</f>
        <v>#VALUE!</v>
      </c>
      <c r="Q56" s="246" t="e">
        <f>_xll.RtGet("DTSIMI1",N56,$Q$3)/100</f>
        <v>#VALUE!</v>
      </c>
      <c r="R56" s="246" t="e">
        <f t="shared" si="25"/>
        <v>#VALUE!</v>
      </c>
      <c r="S56" s="315"/>
      <c r="T56" s="293" t="e">
        <f>IF(ISBLANK(S56),_xll.qlSimpleQuoteSetValue(O56,R56),_xll.qlSimpleQuoteSetValue(O56,S56))</f>
        <v>#NUM!</v>
      </c>
      <c r="U56" s="243"/>
      <c r="V56" s="245" t="s">
        <v>91</v>
      </c>
      <c r="W56" s="245" t="s">
        <v>43</v>
      </c>
      <c r="X56" s="125"/>
      <c r="Y56" s="125"/>
      <c r="Z56" s="125"/>
      <c r="AA56" s="125"/>
      <c r="AB56" s="125"/>
      <c r="AC56" s="321"/>
      <c r="AD56" s="295"/>
      <c r="AE56" s="248"/>
      <c r="AF56" s="245" t="s">
        <v>91</v>
      </c>
      <c r="AG56" s="245" t="s">
        <v>43</v>
      </c>
      <c r="AH56" s="125"/>
      <c r="AI56" s="125"/>
      <c r="AJ56" s="125"/>
      <c r="AK56" s="125"/>
      <c r="AL56" s="125"/>
      <c r="AM56" s="321"/>
      <c r="AN56" s="125"/>
      <c r="AO56" s="243"/>
      <c r="AP56" s="245" t="s">
        <v>91</v>
      </c>
      <c r="AQ56" s="245" t="s">
        <v>43</v>
      </c>
      <c r="AR56" s="125"/>
      <c r="AS56" s="125"/>
      <c r="AT56" s="125"/>
      <c r="AU56" s="125"/>
      <c r="AV56" s="125"/>
      <c r="AW56" s="321"/>
      <c r="AX56" s="125"/>
    </row>
    <row r="57" spans="1:50" x14ac:dyDescent="0.2">
      <c r="A57" s="472"/>
      <c r="B57" s="245" t="s">
        <v>68</v>
      </c>
      <c r="C57" s="245" t="s">
        <v>44</v>
      </c>
      <c r="D57" s="245" t="str">
        <f t="shared" si="23"/>
        <v>EURONOIS9M=</v>
      </c>
      <c r="E57" s="245" t="str">
        <f>_xll.qlSimpleQuote(D57,,RateTickValue,Permanent,Trigger,ObjectOverwrite)</f>
        <v>EURONOIS9M=#0037</v>
      </c>
      <c r="F57" s="246" t="e">
        <f>_xll.RtGet("DTSIMI1",D57,$F$3)/100</f>
        <v>#VALUE!</v>
      </c>
      <c r="G57" s="246" t="e">
        <f>_xll.RtGet("DTSIMI1",D57,$G$3)/100</f>
        <v>#VALUE!</v>
      </c>
      <c r="H57" s="246" t="e">
        <f t="shared" si="24"/>
        <v>#VALUE!</v>
      </c>
      <c r="I57" s="315"/>
      <c r="J57" s="293" t="e">
        <f>IF(ISBLANK(I57),_xll.qlSimpleQuoteSetValue(E57,H57),_xll.qlSimpleQuoteSetValue(E57,I57))</f>
        <v>#NUM!</v>
      </c>
      <c r="K57" s="247"/>
      <c r="L57" s="245" t="s">
        <v>91</v>
      </c>
      <c r="M57" s="245" t="s">
        <v>44</v>
      </c>
      <c r="N57" s="245" t="str">
        <f t="shared" si="22"/>
        <v>EUR1MSW9M=</v>
      </c>
      <c r="O57" s="245" t="str">
        <f>_xll.qlSimpleQuote(N57,,RateTickValue,Permanent,Trigger,ObjectOverwrite)</f>
        <v>EUR1MSW9M=#0037</v>
      </c>
      <c r="P57" s="246" t="e">
        <f>_xll.RtGet("DTSIMI1",N57,$P$3)/100</f>
        <v>#VALUE!</v>
      </c>
      <c r="Q57" s="246" t="e">
        <f>_xll.RtGet("DTSIMI1",N57,$Q$3)/100</f>
        <v>#VALUE!</v>
      </c>
      <c r="R57" s="246" t="e">
        <f t="shared" si="25"/>
        <v>#VALUE!</v>
      </c>
      <c r="S57" s="315"/>
      <c r="T57" s="293" t="e">
        <f>IF(ISBLANK(S57),_xll.qlSimpleQuoteSetValue(O57,R57),_xll.qlSimpleQuoteSetValue(O57,S57))</f>
        <v>#NUM!</v>
      </c>
      <c r="U57" s="243"/>
      <c r="V57" s="245" t="s">
        <v>91</v>
      </c>
      <c r="W57" s="245" t="s">
        <v>44</v>
      </c>
      <c r="X57" s="125"/>
      <c r="Y57" s="125"/>
      <c r="Z57" s="125"/>
      <c r="AA57" s="125"/>
      <c r="AB57" s="125"/>
      <c r="AC57" s="321"/>
      <c r="AD57" s="295"/>
      <c r="AE57" s="248"/>
      <c r="AF57" s="245" t="s">
        <v>91</v>
      </c>
      <c r="AG57" s="245" t="s">
        <v>44</v>
      </c>
      <c r="AH57" s="125"/>
      <c r="AI57" s="125"/>
      <c r="AJ57" s="125"/>
      <c r="AK57" s="125"/>
      <c r="AL57" s="125"/>
      <c r="AM57" s="321"/>
      <c r="AN57" s="125"/>
      <c r="AO57" s="243"/>
      <c r="AP57" s="245" t="s">
        <v>91</v>
      </c>
      <c r="AQ57" s="245" t="s">
        <v>44</v>
      </c>
      <c r="AR57" s="125"/>
      <c r="AS57" s="125"/>
      <c r="AT57" s="125"/>
      <c r="AU57" s="125"/>
      <c r="AV57" s="125"/>
      <c r="AW57" s="321"/>
      <c r="AX57" s="125"/>
    </row>
    <row r="58" spans="1:50" x14ac:dyDescent="0.2">
      <c r="A58" s="472"/>
      <c r="B58" s="245" t="s">
        <v>68</v>
      </c>
      <c r="C58" s="245" t="s">
        <v>45</v>
      </c>
      <c r="D58" s="245" t="str">
        <f t="shared" si="23"/>
        <v>EURONOIS10M=</v>
      </c>
      <c r="E58" s="245" t="str">
        <f>_xll.qlSimpleQuote(D58,,RateTickValue,Permanent,Trigger,ObjectOverwrite)</f>
        <v>EURONOIS10M=#0037</v>
      </c>
      <c r="F58" s="246" t="e">
        <f>_xll.RtGet("DTSIMI1",D58,$F$3)/100</f>
        <v>#VALUE!</v>
      </c>
      <c r="G58" s="246" t="e">
        <f>_xll.RtGet("DTSIMI1",D58,$G$3)/100</f>
        <v>#VALUE!</v>
      </c>
      <c r="H58" s="246" t="e">
        <f t="shared" si="24"/>
        <v>#VALUE!</v>
      </c>
      <c r="I58" s="315"/>
      <c r="J58" s="293" t="e">
        <f>IF(ISBLANK(I58),_xll.qlSimpleQuoteSetValue(E58,H58),_xll.qlSimpleQuoteSetValue(E58,I58))</f>
        <v>#NUM!</v>
      </c>
      <c r="K58" s="247"/>
      <c r="L58" s="245" t="s">
        <v>91</v>
      </c>
      <c r="M58" s="245" t="s">
        <v>45</v>
      </c>
      <c r="N58" s="245" t="str">
        <f t="shared" si="22"/>
        <v>EUR1MSW10M=</v>
      </c>
      <c r="O58" s="245" t="str">
        <f>_xll.qlSimpleQuote(N58,,RateTickValue,Permanent,Trigger,ObjectOverwrite)</f>
        <v>EUR1MSW10M=#0037</v>
      </c>
      <c r="P58" s="246" t="e">
        <f>_xll.RtGet("DTSIMI1",N58,$P$3)/100</f>
        <v>#VALUE!</v>
      </c>
      <c r="Q58" s="246" t="e">
        <f>_xll.RtGet("DTSIMI1",N58,$Q$3)/100</f>
        <v>#VALUE!</v>
      </c>
      <c r="R58" s="246" t="e">
        <f t="shared" si="25"/>
        <v>#VALUE!</v>
      </c>
      <c r="S58" s="315"/>
      <c r="T58" s="293" t="e">
        <f>IF(ISBLANK(S58),_xll.qlSimpleQuoteSetValue(O58,R58),_xll.qlSimpleQuoteSetValue(O58,S58))</f>
        <v>#NUM!</v>
      </c>
      <c r="U58" s="243"/>
      <c r="V58" s="245" t="s">
        <v>91</v>
      </c>
      <c r="W58" s="245" t="s">
        <v>45</v>
      </c>
      <c r="X58" s="125"/>
      <c r="Y58" s="125"/>
      <c r="Z58" s="125"/>
      <c r="AA58" s="125"/>
      <c r="AB58" s="125"/>
      <c r="AC58" s="321"/>
      <c r="AD58" s="295"/>
      <c r="AE58" s="248"/>
      <c r="AF58" s="245" t="s">
        <v>91</v>
      </c>
      <c r="AG58" s="245" t="s">
        <v>45</v>
      </c>
      <c r="AH58" s="125"/>
      <c r="AI58" s="125"/>
      <c r="AJ58" s="125"/>
      <c r="AK58" s="125"/>
      <c r="AL58" s="125"/>
      <c r="AM58" s="321"/>
      <c r="AN58" s="125"/>
      <c r="AO58" s="243"/>
      <c r="AP58" s="245" t="s">
        <v>91</v>
      </c>
      <c r="AQ58" s="245" t="s">
        <v>45</v>
      </c>
      <c r="AR58" s="125"/>
      <c r="AS58" s="125"/>
      <c r="AT58" s="125"/>
      <c r="AU58" s="125"/>
      <c r="AV58" s="125"/>
      <c r="AW58" s="321"/>
      <c r="AX58" s="125"/>
    </row>
    <row r="59" spans="1:50" x14ac:dyDescent="0.2">
      <c r="A59" s="472"/>
      <c r="B59" s="245" t="s">
        <v>68</v>
      </c>
      <c r="C59" s="245" t="s">
        <v>46</v>
      </c>
      <c r="D59" s="245" t="str">
        <f t="shared" si="23"/>
        <v>EURONOIS11M=</v>
      </c>
      <c r="E59" s="245" t="str">
        <f>_xll.qlSimpleQuote(D59,,RateTickValue,Permanent,Trigger,ObjectOverwrite)</f>
        <v>EURONOIS11M=#0037</v>
      </c>
      <c r="F59" s="246" t="e">
        <f>_xll.RtGet("DTSIMI1",D59,$F$3)/100</f>
        <v>#VALUE!</v>
      </c>
      <c r="G59" s="246" t="e">
        <f>_xll.RtGet("DTSIMI1",D59,$G$3)/100</f>
        <v>#VALUE!</v>
      </c>
      <c r="H59" s="246" t="e">
        <f t="shared" si="24"/>
        <v>#VALUE!</v>
      </c>
      <c r="I59" s="315"/>
      <c r="J59" s="293" t="e">
        <f>IF(ISBLANK(I59),_xll.qlSimpleQuoteSetValue(E59,H59),_xll.qlSimpleQuoteSetValue(E59,I59))</f>
        <v>#NUM!</v>
      </c>
      <c r="K59" s="247"/>
      <c r="L59" s="245" t="s">
        <v>91</v>
      </c>
      <c r="M59" s="245" t="s">
        <v>46</v>
      </c>
      <c r="N59" s="245" t="str">
        <f t="shared" si="22"/>
        <v>EUR1MSW11M=</v>
      </c>
      <c r="O59" s="245" t="str">
        <f>_xll.qlSimpleQuote(N59,,RateTickValue,Permanent,Trigger,ObjectOverwrite)</f>
        <v>EUR1MSW11M=#0037</v>
      </c>
      <c r="P59" s="246" t="e">
        <f>_xll.RtGet("DTSIMI1",N59,$P$3)/100</f>
        <v>#VALUE!</v>
      </c>
      <c r="Q59" s="246" t="e">
        <f>_xll.RtGet("DTSIMI1",N59,$Q$3)/100</f>
        <v>#VALUE!</v>
      </c>
      <c r="R59" s="246" t="e">
        <f t="shared" si="25"/>
        <v>#VALUE!</v>
      </c>
      <c r="S59" s="315"/>
      <c r="T59" s="293" t="e">
        <f>IF(ISBLANK(S59),_xll.qlSimpleQuoteSetValue(O59,R59),_xll.qlSimpleQuoteSetValue(O59,S59))</f>
        <v>#NUM!</v>
      </c>
      <c r="U59" s="243"/>
      <c r="V59" s="245" t="s">
        <v>91</v>
      </c>
      <c r="W59" s="245" t="s">
        <v>46</v>
      </c>
      <c r="X59" s="125"/>
      <c r="Y59" s="125"/>
      <c r="Z59" s="125"/>
      <c r="AA59" s="125"/>
      <c r="AB59" s="125"/>
      <c r="AC59" s="321"/>
      <c r="AD59" s="295"/>
      <c r="AE59" s="248"/>
      <c r="AF59" s="245" t="s">
        <v>91</v>
      </c>
      <c r="AG59" s="245" t="s">
        <v>46</v>
      </c>
      <c r="AH59" s="125"/>
      <c r="AI59" s="125"/>
      <c r="AJ59" s="125"/>
      <c r="AK59" s="125"/>
      <c r="AL59" s="125"/>
      <c r="AM59" s="321"/>
      <c r="AN59" s="125"/>
      <c r="AO59" s="243"/>
      <c r="AP59" s="245" t="s">
        <v>91</v>
      </c>
      <c r="AQ59" s="245" t="s">
        <v>46</v>
      </c>
      <c r="AR59" s="125"/>
      <c r="AS59" s="125"/>
      <c r="AT59" s="125"/>
      <c r="AU59" s="125"/>
      <c r="AV59" s="125"/>
      <c r="AW59" s="321"/>
      <c r="AX59" s="125"/>
    </row>
    <row r="60" spans="1:50" x14ac:dyDescent="0.2">
      <c r="A60" s="472"/>
      <c r="B60" s="271" t="s">
        <v>68</v>
      </c>
      <c r="C60" s="271" t="s">
        <v>116</v>
      </c>
      <c r="D60" s="272"/>
      <c r="E60" s="272"/>
      <c r="F60" s="272"/>
      <c r="G60" s="272"/>
      <c r="H60" s="272"/>
      <c r="I60" s="324"/>
      <c r="J60" s="298"/>
      <c r="K60" s="247"/>
      <c r="L60" s="255" t="s">
        <v>91</v>
      </c>
      <c r="M60" s="255" t="s">
        <v>116</v>
      </c>
      <c r="N60" s="255" t="str">
        <f t="shared" si="22"/>
        <v>EUR1MSW12M=</v>
      </c>
      <c r="O60" s="255" t="str">
        <f>_xll.qlSimpleQuote(N60,,RateTickValue,Permanent,Trigger,ObjectOverwrite)</f>
        <v>EUR1MSW12M=#0037</v>
      </c>
      <c r="P60" s="256" t="e">
        <f>_xll.RtGet("DTSIMI1",N60,$P$3)/100</f>
        <v>#VALUE!</v>
      </c>
      <c r="Q60" s="256" t="e">
        <f>_xll.RtGet("DTSIMI1",N60,$Q$3)/100</f>
        <v>#VALUE!</v>
      </c>
      <c r="R60" s="256" t="e">
        <f t="shared" si="25"/>
        <v>#VALUE!</v>
      </c>
      <c r="S60" s="317"/>
      <c r="T60" s="302" t="e">
        <f>IF(ISBLANK(S60),_xll.qlSimpleQuoteSetValue(O60,R60),_xll.qlSimpleQuoteSetValue(O60,S60))</f>
        <v>#NUM!</v>
      </c>
      <c r="U60" s="243"/>
      <c r="V60" s="255" t="s">
        <v>91</v>
      </c>
      <c r="W60" s="255" t="s">
        <v>116</v>
      </c>
      <c r="X60" s="125"/>
      <c r="Y60" s="125"/>
      <c r="Z60" s="125"/>
      <c r="AA60" s="125"/>
      <c r="AB60" s="125"/>
      <c r="AC60" s="321"/>
      <c r="AD60" s="295"/>
      <c r="AE60" s="248"/>
      <c r="AF60" s="255" t="s">
        <v>91</v>
      </c>
      <c r="AG60" s="255" t="s">
        <v>116</v>
      </c>
      <c r="AH60" s="125"/>
      <c r="AI60" s="125"/>
      <c r="AJ60" s="125"/>
      <c r="AK60" s="125"/>
      <c r="AL60" s="125"/>
      <c r="AM60" s="321"/>
      <c r="AN60" s="125"/>
      <c r="AO60" s="243"/>
      <c r="AP60" s="255" t="s">
        <v>91</v>
      </c>
      <c r="AQ60" s="255" t="s">
        <v>116</v>
      </c>
      <c r="AR60" s="125"/>
      <c r="AS60" s="125"/>
      <c r="AT60" s="125"/>
      <c r="AU60" s="125"/>
      <c r="AV60" s="125"/>
      <c r="AW60" s="321"/>
      <c r="AX60" s="125"/>
    </row>
    <row r="61" spans="1:50" x14ac:dyDescent="0.2">
      <c r="A61" s="472"/>
      <c r="B61" s="241" t="s">
        <v>68</v>
      </c>
      <c r="C61" s="241" t="s">
        <v>27</v>
      </c>
      <c r="D61" s="241" t="str">
        <f t="shared" si="23"/>
        <v>EURONOIS1Y=</v>
      </c>
      <c r="E61" s="241" t="str">
        <f>_xll.qlSimpleQuote(D61,,RateTickValue,Permanent,Trigger,ObjectOverwrite)</f>
        <v>EURONOIS1Y=#0037</v>
      </c>
      <c r="F61" s="242" t="e">
        <f>_xll.RtGet("DTSIMI1",D61,$F$3)/100</f>
        <v>#VALUE!</v>
      </c>
      <c r="G61" s="242" t="e">
        <f>_xll.RtGet("DTSIMI1",D61,$G$3)/100</f>
        <v>#VALUE!</v>
      </c>
      <c r="H61" s="242" t="e">
        <f t="shared" si="24"/>
        <v>#VALUE!</v>
      </c>
      <c r="I61" s="314"/>
      <c r="J61" s="292" t="e">
        <f>IF(ISBLANK(I61),_xll.qlSimpleQuoteSetValue(E61,H61),_xll.qlSimpleQuoteSetValue(E61,I61))</f>
        <v>#NUM!</v>
      </c>
      <c r="K61" s="247"/>
      <c r="L61" s="241" t="s">
        <v>91</v>
      </c>
      <c r="M61" s="241" t="s">
        <v>27</v>
      </c>
      <c r="N61" s="129"/>
      <c r="O61" s="129"/>
      <c r="P61" s="129"/>
      <c r="Q61" s="129"/>
      <c r="R61" s="129"/>
      <c r="S61" s="322"/>
      <c r="T61" s="129"/>
      <c r="U61" s="243"/>
      <c r="V61" s="241" t="s">
        <v>91</v>
      </c>
      <c r="W61" s="241" t="s">
        <v>27</v>
      </c>
      <c r="X61" s="129"/>
      <c r="Y61" s="129"/>
      <c r="Z61" s="129"/>
      <c r="AA61" s="129"/>
      <c r="AB61" s="129"/>
      <c r="AC61" s="322"/>
      <c r="AD61" s="296"/>
      <c r="AE61" s="248"/>
      <c r="AF61" s="241" t="s">
        <v>91</v>
      </c>
      <c r="AG61" s="241" t="s">
        <v>27</v>
      </c>
      <c r="AH61" s="129"/>
      <c r="AI61" s="129"/>
      <c r="AJ61" s="129"/>
      <c r="AK61" s="129"/>
      <c r="AL61" s="129"/>
      <c r="AM61" s="322"/>
      <c r="AN61" s="129"/>
      <c r="AO61" s="243"/>
      <c r="AP61" s="241" t="s">
        <v>91</v>
      </c>
      <c r="AQ61" s="241" t="s">
        <v>27</v>
      </c>
      <c r="AR61" s="129"/>
      <c r="AS61" s="129"/>
      <c r="AT61" s="129"/>
      <c r="AU61" s="129"/>
      <c r="AV61" s="129"/>
      <c r="AW61" s="322"/>
      <c r="AX61" s="129"/>
    </row>
    <row r="62" spans="1:50" x14ac:dyDescent="0.2">
      <c r="A62" s="472"/>
      <c r="B62" s="245" t="s">
        <v>68</v>
      </c>
      <c r="C62" s="245" t="s">
        <v>147</v>
      </c>
      <c r="D62" s="245" t="str">
        <f t="shared" si="23"/>
        <v>EURONOIS13M=</v>
      </c>
      <c r="E62" s="245" t="str">
        <f>_xll.qlSimpleQuote(D62,,RateTickValue,Permanent,Trigger,ObjectOverwrite)</f>
        <v>EURONOIS13M=#0037</v>
      </c>
      <c r="F62" s="246" t="e">
        <f>_xll.RtGet("DTSIMI1",D62,$F$3)/100</f>
        <v>#VALUE!</v>
      </c>
      <c r="G62" s="246" t="e">
        <f>_xll.RtGet("DTSIMI1",D62,$G$3)/100</f>
        <v>#VALUE!</v>
      </c>
      <c r="H62" s="246" t="e">
        <f t="shared" si="24"/>
        <v>#VALUE!</v>
      </c>
      <c r="I62" s="315"/>
      <c r="J62" s="293" t="e">
        <f>IF(ISBLANK(I62),_xll.qlSimpleQuoteSetValue(E62,H62),_xll.qlSimpleQuoteSetValue(E62,I62))</f>
        <v>#NUM!</v>
      </c>
      <c r="K62" s="247"/>
      <c r="L62" s="245" t="s">
        <v>91</v>
      </c>
      <c r="M62" s="245" t="s">
        <v>147</v>
      </c>
      <c r="N62" s="125"/>
      <c r="O62" s="125"/>
      <c r="P62" s="125"/>
      <c r="Q62" s="125"/>
      <c r="R62" s="125"/>
      <c r="S62" s="321"/>
      <c r="T62" s="125"/>
      <c r="U62" s="243"/>
      <c r="V62" s="245" t="s">
        <v>91</v>
      </c>
      <c r="W62" s="245" t="s">
        <v>147</v>
      </c>
      <c r="X62" s="125"/>
      <c r="Y62" s="125"/>
      <c r="Z62" s="125"/>
      <c r="AA62" s="125"/>
      <c r="AB62" s="125"/>
      <c r="AC62" s="321"/>
      <c r="AD62" s="295"/>
      <c r="AE62" s="248"/>
      <c r="AF62" s="245" t="s">
        <v>91</v>
      </c>
      <c r="AG62" s="245" t="s">
        <v>147</v>
      </c>
      <c r="AH62" s="125"/>
      <c r="AI62" s="125"/>
      <c r="AJ62" s="125"/>
      <c r="AK62" s="125"/>
      <c r="AL62" s="125"/>
      <c r="AM62" s="321"/>
      <c r="AN62" s="125"/>
      <c r="AO62" s="243"/>
      <c r="AP62" s="245" t="s">
        <v>91</v>
      </c>
      <c r="AQ62" s="245" t="s">
        <v>147</v>
      </c>
      <c r="AR62" s="125"/>
      <c r="AS62" s="125"/>
      <c r="AT62" s="125"/>
      <c r="AU62" s="125"/>
      <c r="AV62" s="125"/>
      <c r="AW62" s="321"/>
      <c r="AX62" s="125"/>
    </row>
    <row r="63" spans="1:50" x14ac:dyDescent="0.2">
      <c r="A63" s="472"/>
      <c r="B63" s="245" t="s">
        <v>68</v>
      </c>
      <c r="C63" s="245" t="s">
        <v>148</v>
      </c>
      <c r="D63" s="245" t="str">
        <f t="shared" si="23"/>
        <v>EURONOIS14M=</v>
      </c>
      <c r="E63" s="245" t="str">
        <f>_xll.qlSimpleQuote(D63,,RateTickValue,Permanent,Trigger,ObjectOverwrite)</f>
        <v>EURONOIS14M=#0037</v>
      </c>
      <c r="F63" s="246" t="e">
        <f>_xll.RtGet("DTSIMI1",D63,$F$3)/100</f>
        <v>#VALUE!</v>
      </c>
      <c r="G63" s="246" t="e">
        <f>_xll.RtGet("DTSIMI1",D63,$G$3)/100</f>
        <v>#VALUE!</v>
      </c>
      <c r="H63" s="246" t="e">
        <f t="shared" si="24"/>
        <v>#VALUE!</v>
      </c>
      <c r="I63" s="315"/>
      <c r="J63" s="293" t="e">
        <f>IF(ISBLANK(I63),_xll.qlSimpleQuoteSetValue(E63,H63),_xll.qlSimpleQuoteSetValue(E63,I63))</f>
        <v>#NUM!</v>
      </c>
      <c r="K63" s="247"/>
      <c r="L63" s="269" t="s">
        <v>91</v>
      </c>
      <c r="M63" s="269" t="s">
        <v>148</v>
      </c>
      <c r="N63" s="278"/>
      <c r="O63" s="278"/>
      <c r="P63" s="278"/>
      <c r="Q63" s="278"/>
      <c r="R63" s="278"/>
      <c r="S63" s="328"/>
      <c r="T63" s="278"/>
      <c r="U63" s="243"/>
      <c r="V63" s="245" t="s">
        <v>91</v>
      </c>
      <c r="W63" s="245" t="s">
        <v>148</v>
      </c>
      <c r="X63" s="125"/>
      <c r="Y63" s="125"/>
      <c r="Z63" s="125"/>
      <c r="AA63" s="125"/>
      <c r="AB63" s="125"/>
      <c r="AC63" s="321"/>
      <c r="AD63" s="295"/>
      <c r="AE63" s="248"/>
      <c r="AF63" s="245" t="s">
        <v>91</v>
      </c>
      <c r="AG63" s="245" t="s">
        <v>148</v>
      </c>
      <c r="AH63" s="125"/>
      <c r="AI63" s="125"/>
      <c r="AJ63" s="125"/>
      <c r="AK63" s="125"/>
      <c r="AL63" s="125"/>
      <c r="AM63" s="321"/>
      <c r="AN63" s="125"/>
      <c r="AO63" s="243"/>
      <c r="AP63" s="245" t="s">
        <v>91</v>
      </c>
      <c r="AQ63" s="245" t="s">
        <v>148</v>
      </c>
      <c r="AR63" s="125"/>
      <c r="AS63" s="125"/>
      <c r="AT63" s="125"/>
      <c r="AU63" s="125"/>
      <c r="AV63" s="125"/>
      <c r="AW63" s="321"/>
      <c r="AX63" s="125"/>
    </row>
    <row r="64" spans="1:50" x14ac:dyDescent="0.2">
      <c r="A64" s="472"/>
      <c r="B64" s="245" t="s">
        <v>68</v>
      </c>
      <c r="C64" s="245" t="s">
        <v>47</v>
      </c>
      <c r="D64" s="245" t="str">
        <f t="shared" si="23"/>
        <v>EURONOIS15M=</v>
      </c>
      <c r="E64" s="245" t="str">
        <f>_xll.qlSimpleQuote(D64,,RateTickValue,Permanent,Trigger,ObjectOverwrite)</f>
        <v>EURONOIS15M=#0037</v>
      </c>
      <c r="F64" s="246" t="e">
        <f>_xll.RtGet("DTSIMI1",D64,$F$3)/100</f>
        <v>#VALUE!</v>
      </c>
      <c r="G64" s="246" t="e">
        <f>_xll.RtGet("DTSIMI1",D64,$G$3)/100</f>
        <v>#VALUE!</v>
      </c>
      <c r="H64" s="246" t="e">
        <f t="shared" si="24"/>
        <v>#VALUE!</v>
      </c>
      <c r="I64" s="315"/>
      <c r="J64" s="293" t="e">
        <f>IF(ISBLANK(I64),_xll.qlSimpleQuoteSetValue(E64,H64),_xll.qlSimpleQuoteSetValue(E64,I64))</f>
        <v>#NUM!</v>
      </c>
      <c r="K64" s="247"/>
      <c r="L64" s="245" t="s">
        <v>91</v>
      </c>
      <c r="M64" s="245" t="s">
        <v>47</v>
      </c>
      <c r="N64" s="245" t="str">
        <f t="shared" si="22"/>
        <v>EUR1MSW15M=</v>
      </c>
      <c r="O64" s="245" t="str">
        <f>_xll.qlSimpleQuote(N64,,RateTickValue,Permanent,Trigger,ObjectOverwrite)</f>
        <v>EUR1MSW15M=#0037</v>
      </c>
      <c r="P64" s="246" t="e">
        <f>_xll.RtGet("DTSIMI1",N64,$P$3)/100</f>
        <v>#VALUE!</v>
      </c>
      <c r="Q64" s="246" t="e">
        <f>_xll.RtGet("DTSIMI1",N64,$Q$3)/100</f>
        <v>#VALUE!</v>
      </c>
      <c r="R64" s="246" t="e">
        <f t="shared" si="25"/>
        <v>#VALUE!</v>
      </c>
      <c r="S64" s="315"/>
      <c r="T64" s="293" t="e">
        <f>IF(ISBLANK(S64),_xll.qlSimpleQuoteSetValue(O64,R64),_xll.qlSimpleQuoteSetValue(O64,S64))</f>
        <v>#NUM!</v>
      </c>
      <c r="U64" s="243"/>
      <c r="V64" s="245" t="s">
        <v>91</v>
      </c>
      <c r="W64" s="245" t="s">
        <v>47</v>
      </c>
      <c r="X64" s="125"/>
      <c r="Y64" s="125"/>
      <c r="Z64" s="125"/>
      <c r="AA64" s="125"/>
      <c r="AB64" s="125"/>
      <c r="AC64" s="321"/>
      <c r="AD64" s="295"/>
      <c r="AE64" s="248"/>
      <c r="AF64" s="245" t="s">
        <v>91</v>
      </c>
      <c r="AG64" s="245" t="s">
        <v>47</v>
      </c>
      <c r="AH64" s="125"/>
      <c r="AI64" s="125"/>
      <c r="AJ64" s="125"/>
      <c r="AK64" s="125"/>
      <c r="AL64" s="125"/>
      <c r="AM64" s="321"/>
      <c r="AN64" s="125"/>
      <c r="AO64" s="243"/>
      <c r="AP64" s="245" t="s">
        <v>91</v>
      </c>
      <c r="AQ64" s="245" t="s">
        <v>47</v>
      </c>
      <c r="AR64" s="125"/>
      <c r="AS64" s="125"/>
      <c r="AT64" s="125"/>
      <c r="AU64" s="125"/>
      <c r="AV64" s="125"/>
      <c r="AW64" s="321"/>
      <c r="AX64" s="125"/>
    </row>
    <row r="65" spans="1:50" x14ac:dyDescent="0.2">
      <c r="A65" s="472"/>
      <c r="B65" s="245" t="s">
        <v>68</v>
      </c>
      <c r="C65" s="245" t="s">
        <v>149</v>
      </c>
      <c r="D65" s="245" t="str">
        <f t="shared" si="23"/>
        <v>EURONOIS16M=</v>
      </c>
      <c r="E65" s="245" t="str">
        <f>_xll.qlSimpleQuote(D65,,RateTickValue,Permanent,Trigger,ObjectOverwrite)</f>
        <v>EURONOIS16M=#0037</v>
      </c>
      <c r="F65" s="246" t="e">
        <f>_xll.RtGet("DTSIMI1",D65,$F$3)/100</f>
        <v>#VALUE!</v>
      </c>
      <c r="G65" s="246" t="e">
        <f>_xll.RtGet("DTSIMI1",D65,$G$3)/100</f>
        <v>#VALUE!</v>
      </c>
      <c r="H65" s="246" t="e">
        <f t="shared" si="24"/>
        <v>#VALUE!</v>
      </c>
      <c r="I65" s="315"/>
      <c r="J65" s="293" t="e">
        <f>IF(ISBLANK(I65),_xll.qlSimpleQuoteSetValue(E65,H65),_xll.qlSimpleQuoteSetValue(E65,I65))</f>
        <v>#NUM!</v>
      </c>
      <c r="K65" s="247"/>
      <c r="L65" s="274" t="s">
        <v>91</v>
      </c>
      <c r="M65" s="274" t="s">
        <v>149</v>
      </c>
      <c r="N65" s="275"/>
      <c r="O65" s="275"/>
      <c r="P65" s="275"/>
      <c r="Q65" s="275"/>
      <c r="R65" s="275"/>
      <c r="S65" s="329"/>
      <c r="T65" s="275"/>
      <c r="U65" s="243"/>
      <c r="V65" s="245" t="s">
        <v>91</v>
      </c>
      <c r="W65" s="245" t="s">
        <v>149</v>
      </c>
      <c r="X65" s="125"/>
      <c r="Y65" s="125"/>
      <c r="Z65" s="125"/>
      <c r="AA65" s="125"/>
      <c r="AB65" s="125"/>
      <c r="AC65" s="321"/>
      <c r="AD65" s="295"/>
      <c r="AE65" s="248"/>
      <c r="AF65" s="245" t="s">
        <v>91</v>
      </c>
      <c r="AG65" s="245" t="s">
        <v>149</v>
      </c>
      <c r="AH65" s="125"/>
      <c r="AI65" s="125"/>
      <c r="AJ65" s="125"/>
      <c r="AK65" s="125"/>
      <c r="AL65" s="125"/>
      <c r="AM65" s="321"/>
      <c r="AN65" s="125"/>
      <c r="AO65" s="243"/>
      <c r="AP65" s="245" t="s">
        <v>91</v>
      </c>
      <c r="AQ65" s="245" t="s">
        <v>149</v>
      </c>
      <c r="AR65" s="125"/>
      <c r="AS65" s="125"/>
      <c r="AT65" s="125"/>
      <c r="AU65" s="125"/>
      <c r="AV65" s="125"/>
      <c r="AW65" s="321"/>
      <c r="AX65" s="125"/>
    </row>
    <row r="66" spans="1:50" x14ac:dyDescent="0.2">
      <c r="A66" s="472"/>
      <c r="B66" s="245" t="s">
        <v>68</v>
      </c>
      <c r="C66" s="245" t="s">
        <v>150</v>
      </c>
      <c r="D66" s="245" t="str">
        <f t="shared" si="23"/>
        <v>EURONOIS17M=</v>
      </c>
      <c r="E66" s="245" t="str">
        <f>_xll.qlSimpleQuote(D66,,RateTickValue,Permanent,Trigger,ObjectOverwrite)</f>
        <v>EURONOIS17M=#0037</v>
      </c>
      <c r="F66" s="246" t="e">
        <f>_xll.RtGet("DTSIMI1",D66,$F$3)/100</f>
        <v>#VALUE!</v>
      </c>
      <c r="G66" s="246" t="e">
        <f>_xll.RtGet("DTSIMI1",D66,$G$3)/100</f>
        <v>#VALUE!</v>
      </c>
      <c r="H66" s="246" t="e">
        <f t="shared" si="24"/>
        <v>#VALUE!</v>
      </c>
      <c r="I66" s="315"/>
      <c r="J66" s="293" t="e">
        <f>IF(ISBLANK(I66),_xll.qlSimpleQuoteSetValue(E66,H66),_xll.qlSimpleQuoteSetValue(E66,I66))</f>
        <v>#NUM!</v>
      </c>
      <c r="K66" s="247"/>
      <c r="L66" s="269" t="s">
        <v>91</v>
      </c>
      <c r="M66" s="269" t="s">
        <v>150</v>
      </c>
      <c r="N66" s="278"/>
      <c r="O66" s="278"/>
      <c r="P66" s="278"/>
      <c r="Q66" s="278"/>
      <c r="R66" s="278"/>
      <c r="S66" s="328"/>
      <c r="T66" s="278"/>
      <c r="U66" s="243"/>
      <c r="V66" s="245" t="s">
        <v>91</v>
      </c>
      <c r="W66" s="245" t="s">
        <v>150</v>
      </c>
      <c r="X66" s="125"/>
      <c r="Y66" s="125"/>
      <c r="Z66" s="125"/>
      <c r="AA66" s="125"/>
      <c r="AB66" s="125"/>
      <c r="AC66" s="321"/>
      <c r="AD66" s="295"/>
      <c r="AE66" s="248"/>
      <c r="AF66" s="245" t="s">
        <v>91</v>
      </c>
      <c r="AG66" s="245" t="s">
        <v>150</v>
      </c>
      <c r="AH66" s="125"/>
      <c r="AI66" s="125"/>
      <c r="AJ66" s="125"/>
      <c r="AK66" s="125"/>
      <c r="AL66" s="125"/>
      <c r="AM66" s="321"/>
      <c r="AN66" s="125"/>
      <c r="AO66" s="243"/>
      <c r="AP66" s="245" t="s">
        <v>91</v>
      </c>
      <c r="AQ66" s="245" t="s">
        <v>150</v>
      </c>
      <c r="AR66" s="125"/>
      <c r="AS66" s="125"/>
      <c r="AT66" s="125"/>
      <c r="AU66" s="125"/>
      <c r="AV66" s="125"/>
      <c r="AW66" s="321"/>
      <c r="AX66" s="125"/>
    </row>
    <row r="67" spans="1:50" x14ac:dyDescent="0.2">
      <c r="A67" s="472"/>
      <c r="B67" s="245" t="s">
        <v>68</v>
      </c>
      <c r="C67" s="245" t="s">
        <v>48</v>
      </c>
      <c r="D67" s="245" t="str">
        <f t="shared" si="23"/>
        <v>EURONOIS18M=</v>
      </c>
      <c r="E67" s="245" t="str">
        <f>_xll.qlSimpleQuote(D67,,RateTickValue,Permanent,Trigger,ObjectOverwrite)</f>
        <v>EURONOIS18M=#0037</v>
      </c>
      <c r="F67" s="246" t="e">
        <f>_xll.RtGet("DTSIMI1",D67,$F$3)/100</f>
        <v>#VALUE!</v>
      </c>
      <c r="G67" s="246" t="e">
        <f>_xll.RtGet("DTSIMI1",D67,$G$3)/100</f>
        <v>#VALUE!</v>
      </c>
      <c r="H67" s="246" t="e">
        <f t="shared" si="24"/>
        <v>#VALUE!</v>
      </c>
      <c r="I67" s="315"/>
      <c r="J67" s="293" t="e">
        <f>IF(ISBLANK(I67),_xll.qlSimpleQuoteSetValue(E67,H67),_xll.qlSimpleQuoteSetValue(E67,I67))</f>
        <v>#NUM!</v>
      </c>
      <c r="K67" s="247"/>
      <c r="L67" s="245" t="s">
        <v>91</v>
      </c>
      <c r="M67" s="245" t="s">
        <v>48</v>
      </c>
      <c r="N67" s="245" t="str">
        <f t="shared" si="22"/>
        <v>EUR1MSW18M=</v>
      </c>
      <c r="O67" s="245" t="str">
        <f>_xll.qlSimpleQuote(N67,,RateTickValue,Permanent,Trigger,ObjectOverwrite)</f>
        <v>EUR1MSW18M=#0037</v>
      </c>
      <c r="P67" s="246" t="e">
        <f>_xll.RtGet("DTSIMI1",N67,$P$3)/100</f>
        <v>#VALUE!</v>
      </c>
      <c r="Q67" s="246" t="e">
        <f>_xll.RtGet("DTSIMI1",N67,$Q$3)/100</f>
        <v>#VALUE!</v>
      </c>
      <c r="R67" s="246" t="e">
        <f t="shared" si="25"/>
        <v>#VALUE!</v>
      </c>
      <c r="S67" s="315"/>
      <c r="T67" s="293" t="e">
        <f>IF(ISBLANK(S67),_xll.qlSimpleQuoteSetValue(O67,R67),_xll.qlSimpleQuoteSetValue(O67,S67))</f>
        <v>#NUM!</v>
      </c>
      <c r="U67" s="243"/>
      <c r="V67" s="245" t="s">
        <v>91</v>
      </c>
      <c r="W67" s="245" t="s">
        <v>48</v>
      </c>
      <c r="X67" s="125"/>
      <c r="Y67" s="125"/>
      <c r="Z67" s="125"/>
      <c r="AA67" s="125"/>
      <c r="AB67" s="125"/>
      <c r="AC67" s="321"/>
      <c r="AD67" s="295"/>
      <c r="AE67" s="248"/>
      <c r="AF67" s="245" t="s">
        <v>91</v>
      </c>
      <c r="AG67" s="245" t="s">
        <v>48</v>
      </c>
      <c r="AH67" s="125"/>
      <c r="AI67" s="125"/>
      <c r="AJ67" s="125"/>
      <c r="AK67" s="125"/>
      <c r="AL67" s="125"/>
      <c r="AM67" s="321"/>
      <c r="AN67" s="125"/>
      <c r="AO67" s="243"/>
      <c r="AP67" s="245" t="s">
        <v>91</v>
      </c>
      <c r="AQ67" s="245" t="s">
        <v>48</v>
      </c>
      <c r="AR67" s="125"/>
      <c r="AS67" s="125"/>
      <c r="AT67" s="125"/>
      <c r="AU67" s="125"/>
      <c r="AV67" s="125"/>
      <c r="AW67" s="321"/>
      <c r="AX67" s="125"/>
    </row>
    <row r="68" spans="1:50" x14ac:dyDescent="0.2">
      <c r="A68" s="472"/>
      <c r="B68" s="245" t="s">
        <v>68</v>
      </c>
      <c r="C68" s="245" t="s">
        <v>151</v>
      </c>
      <c r="D68" s="245" t="str">
        <f t="shared" ref="D68:D99" si="26">IF(B68="","",UPPER(Currency)&amp;$B$2&amp;B68&amp;C68&amp;"=")</f>
        <v>EURONOIS19M=</v>
      </c>
      <c r="E68" s="245" t="str">
        <f>_xll.qlSimpleQuote(D68,,RateTickValue,Permanent,Trigger,ObjectOverwrite)</f>
        <v>EURONOIS19M=#0037</v>
      </c>
      <c r="F68" s="246" t="e">
        <f>_xll.RtGet("DTSIMI1",D68,$F$3)/100</f>
        <v>#VALUE!</v>
      </c>
      <c r="G68" s="246" t="e">
        <f>_xll.RtGet("DTSIMI1",D68,$G$3)/100</f>
        <v>#VALUE!</v>
      </c>
      <c r="H68" s="246" t="e">
        <f t="shared" si="24"/>
        <v>#VALUE!</v>
      </c>
      <c r="I68" s="315"/>
      <c r="J68" s="293" t="e">
        <f>IF(ISBLANK(I68),_xll.qlSimpleQuoteSetValue(E68,H68),_xll.qlSimpleQuoteSetValue(E68,I68))</f>
        <v>#NUM!</v>
      </c>
      <c r="K68" s="247"/>
      <c r="L68" s="274" t="s">
        <v>91</v>
      </c>
      <c r="M68" s="274" t="s">
        <v>151</v>
      </c>
      <c r="N68" s="275"/>
      <c r="O68" s="275"/>
      <c r="P68" s="275"/>
      <c r="Q68" s="275"/>
      <c r="R68" s="275"/>
      <c r="S68" s="329"/>
      <c r="T68" s="275"/>
      <c r="U68" s="243"/>
      <c r="V68" s="245" t="s">
        <v>91</v>
      </c>
      <c r="W68" s="245" t="s">
        <v>151</v>
      </c>
      <c r="X68" s="125"/>
      <c r="Y68" s="125"/>
      <c r="Z68" s="125"/>
      <c r="AA68" s="125"/>
      <c r="AB68" s="125"/>
      <c r="AC68" s="321"/>
      <c r="AD68" s="295"/>
      <c r="AE68" s="248"/>
      <c r="AF68" s="245" t="s">
        <v>91</v>
      </c>
      <c r="AG68" s="245" t="s">
        <v>151</v>
      </c>
      <c r="AH68" s="125"/>
      <c r="AI68" s="125"/>
      <c r="AJ68" s="125"/>
      <c r="AK68" s="125"/>
      <c r="AL68" s="125"/>
      <c r="AM68" s="321"/>
      <c r="AN68" s="125"/>
      <c r="AO68" s="243"/>
      <c r="AP68" s="245" t="s">
        <v>91</v>
      </c>
      <c r="AQ68" s="245" t="s">
        <v>151</v>
      </c>
      <c r="AR68" s="125"/>
      <c r="AS68" s="125"/>
      <c r="AT68" s="125"/>
      <c r="AU68" s="125"/>
      <c r="AV68" s="125"/>
      <c r="AW68" s="321"/>
      <c r="AX68" s="125"/>
    </row>
    <row r="69" spans="1:50" x14ac:dyDescent="0.2">
      <c r="A69" s="472"/>
      <c r="B69" s="245" t="s">
        <v>68</v>
      </c>
      <c r="C69" s="245" t="s">
        <v>152</v>
      </c>
      <c r="D69" s="245" t="str">
        <f t="shared" si="26"/>
        <v>EURONOIS20M=</v>
      </c>
      <c r="E69" s="245" t="str">
        <f>_xll.qlSimpleQuote(D69,,RateTickValue,Permanent,Trigger,ObjectOverwrite)</f>
        <v>EURONOIS20M=#0037</v>
      </c>
      <c r="F69" s="246" t="e">
        <f>_xll.RtGet("DTSIMI1",D69,$F$3)/100</f>
        <v>#VALUE!</v>
      </c>
      <c r="G69" s="246" t="e">
        <f>_xll.RtGet("DTSIMI1",D69,$G$3)/100</f>
        <v>#VALUE!</v>
      </c>
      <c r="H69" s="246" t="e">
        <f t="shared" si="24"/>
        <v>#VALUE!</v>
      </c>
      <c r="I69" s="315"/>
      <c r="J69" s="293" t="e">
        <f>IF(ISBLANK(I69),_xll.qlSimpleQuoteSetValue(E69,H69),_xll.qlSimpleQuoteSetValue(E69,I69))</f>
        <v>#NUM!</v>
      </c>
      <c r="K69" s="247"/>
      <c r="L69" s="269" t="s">
        <v>91</v>
      </c>
      <c r="M69" s="269" t="s">
        <v>152</v>
      </c>
      <c r="N69" s="278"/>
      <c r="O69" s="278"/>
      <c r="P69" s="278"/>
      <c r="Q69" s="278"/>
      <c r="R69" s="278"/>
      <c r="S69" s="328"/>
      <c r="T69" s="278"/>
      <c r="U69" s="243"/>
      <c r="V69" s="245" t="s">
        <v>91</v>
      </c>
      <c r="W69" s="245" t="s">
        <v>152</v>
      </c>
      <c r="X69" s="125"/>
      <c r="Y69" s="125"/>
      <c r="Z69" s="125"/>
      <c r="AA69" s="125"/>
      <c r="AB69" s="125"/>
      <c r="AC69" s="321"/>
      <c r="AD69" s="295"/>
      <c r="AE69" s="248"/>
      <c r="AF69" s="245" t="s">
        <v>91</v>
      </c>
      <c r="AG69" s="245" t="s">
        <v>152</v>
      </c>
      <c r="AH69" s="125"/>
      <c r="AI69" s="125"/>
      <c r="AJ69" s="125"/>
      <c r="AK69" s="125"/>
      <c r="AL69" s="125"/>
      <c r="AM69" s="321"/>
      <c r="AN69" s="125"/>
      <c r="AO69" s="243"/>
      <c r="AP69" s="245" t="s">
        <v>91</v>
      </c>
      <c r="AQ69" s="245" t="s">
        <v>152</v>
      </c>
      <c r="AR69" s="125"/>
      <c r="AS69" s="125"/>
      <c r="AT69" s="125"/>
      <c r="AU69" s="125"/>
      <c r="AV69" s="125"/>
      <c r="AW69" s="321"/>
      <c r="AX69" s="125"/>
    </row>
    <row r="70" spans="1:50" x14ac:dyDescent="0.2">
      <c r="A70" s="472"/>
      <c r="B70" s="245" t="s">
        <v>68</v>
      </c>
      <c r="C70" s="245" t="s">
        <v>49</v>
      </c>
      <c r="D70" s="245" t="str">
        <f t="shared" si="26"/>
        <v>EURONOIS21M=</v>
      </c>
      <c r="E70" s="245" t="str">
        <f>_xll.qlSimpleQuote(D70,,RateTickValue,Permanent,Trigger,ObjectOverwrite)</f>
        <v>EURONOIS21M=#0037</v>
      </c>
      <c r="F70" s="246" t="e">
        <f>_xll.RtGet("DTSIMI1",D70,$F$3)/100</f>
        <v>#VALUE!</v>
      </c>
      <c r="G70" s="246" t="e">
        <f>_xll.RtGet("DTSIMI1",D70,$G$3)/100</f>
        <v>#VALUE!</v>
      </c>
      <c r="H70" s="246" t="e">
        <f t="shared" si="24"/>
        <v>#VALUE!</v>
      </c>
      <c r="I70" s="315"/>
      <c r="J70" s="293" t="e">
        <f>IF(ISBLANK(I70),_xll.qlSimpleQuoteSetValue(E70,H70),_xll.qlSimpleQuoteSetValue(E70,I70))</f>
        <v>#NUM!</v>
      </c>
      <c r="K70" s="247"/>
      <c r="L70" s="245" t="s">
        <v>91</v>
      </c>
      <c r="M70" s="245" t="s">
        <v>49</v>
      </c>
      <c r="N70" s="245" t="str">
        <f t="shared" ref="N70:N99" si="27">IF(L70="","",UPPER(Currency)&amp;$L$2&amp;L70&amp;M70&amp;"=")</f>
        <v>EUR1MSW21M=</v>
      </c>
      <c r="O70" s="245" t="str">
        <f>_xll.qlSimpleQuote(N70,,RateTickValue,Permanent,Trigger,ObjectOverwrite)</f>
        <v>EUR1MSW21M=#0037</v>
      </c>
      <c r="P70" s="246" t="e">
        <f>_xll.RtGet("DTSIMI1",N70,$P$3)/100</f>
        <v>#VALUE!</v>
      </c>
      <c r="Q70" s="246" t="e">
        <f>_xll.RtGet("DTSIMI1",N70,$Q$3)/100</f>
        <v>#VALUE!</v>
      </c>
      <c r="R70" s="246" t="e">
        <f t="shared" si="25"/>
        <v>#VALUE!</v>
      </c>
      <c r="S70" s="315"/>
      <c r="T70" s="293" t="e">
        <f>IF(ISBLANK(S70),_xll.qlSimpleQuoteSetValue(O70,R70),_xll.qlSimpleQuoteSetValue(O70,S70))</f>
        <v>#NUM!</v>
      </c>
      <c r="U70" s="243"/>
      <c r="V70" s="245" t="s">
        <v>91</v>
      </c>
      <c r="W70" s="245" t="s">
        <v>49</v>
      </c>
      <c r="X70" s="125"/>
      <c r="Y70" s="125"/>
      <c r="Z70" s="125"/>
      <c r="AA70" s="125"/>
      <c r="AB70" s="125"/>
      <c r="AC70" s="321"/>
      <c r="AD70" s="295"/>
      <c r="AE70" s="248"/>
      <c r="AF70" s="245" t="s">
        <v>91</v>
      </c>
      <c r="AG70" s="245" t="s">
        <v>49</v>
      </c>
      <c r="AH70" s="125"/>
      <c r="AI70" s="125"/>
      <c r="AJ70" s="125"/>
      <c r="AK70" s="125"/>
      <c r="AL70" s="125"/>
      <c r="AM70" s="321"/>
      <c r="AN70" s="125"/>
      <c r="AO70" s="243"/>
      <c r="AP70" s="245" t="s">
        <v>91</v>
      </c>
      <c r="AQ70" s="245" t="s">
        <v>49</v>
      </c>
      <c r="AR70" s="125"/>
      <c r="AS70" s="125"/>
      <c r="AT70" s="125"/>
      <c r="AU70" s="125"/>
      <c r="AV70" s="125"/>
      <c r="AW70" s="321"/>
      <c r="AX70" s="125"/>
    </row>
    <row r="71" spans="1:50" x14ac:dyDescent="0.2">
      <c r="A71" s="472"/>
      <c r="B71" s="245" t="s">
        <v>68</v>
      </c>
      <c r="C71" s="245" t="s">
        <v>153</v>
      </c>
      <c r="D71" s="245" t="str">
        <f t="shared" si="26"/>
        <v>EURONOIS22M=</v>
      </c>
      <c r="E71" s="245" t="str">
        <f>_xll.qlSimpleQuote(D71,,RateTickValue,Permanent,Trigger,ObjectOverwrite)</f>
        <v>EURONOIS22M=#0037</v>
      </c>
      <c r="F71" s="246" t="e">
        <f>_xll.RtGet("DTSIMI1",D71,$F$3)/100</f>
        <v>#VALUE!</v>
      </c>
      <c r="G71" s="246" t="e">
        <f>_xll.RtGet("DTSIMI1",D71,$G$3)/100</f>
        <v>#VALUE!</v>
      </c>
      <c r="H71" s="246" t="e">
        <f t="shared" si="24"/>
        <v>#VALUE!</v>
      </c>
      <c r="I71" s="315"/>
      <c r="J71" s="293" t="e">
        <f>IF(ISBLANK(I71),_xll.qlSimpleQuoteSetValue(E71,H71),_xll.qlSimpleQuoteSetValue(E71,I71))</f>
        <v>#NUM!</v>
      </c>
      <c r="K71" s="247"/>
      <c r="L71" s="274" t="s">
        <v>91</v>
      </c>
      <c r="M71" s="274" t="s">
        <v>153</v>
      </c>
      <c r="N71" s="275"/>
      <c r="O71" s="275"/>
      <c r="P71" s="275"/>
      <c r="Q71" s="275"/>
      <c r="R71" s="275"/>
      <c r="S71" s="329"/>
      <c r="T71" s="275"/>
      <c r="U71" s="243"/>
      <c r="V71" s="245" t="s">
        <v>91</v>
      </c>
      <c r="W71" s="245" t="s">
        <v>153</v>
      </c>
      <c r="X71" s="125"/>
      <c r="Y71" s="125"/>
      <c r="Z71" s="125"/>
      <c r="AA71" s="125"/>
      <c r="AB71" s="125"/>
      <c r="AC71" s="321"/>
      <c r="AD71" s="295"/>
      <c r="AE71" s="248"/>
      <c r="AF71" s="245" t="s">
        <v>91</v>
      </c>
      <c r="AG71" s="245" t="s">
        <v>153</v>
      </c>
      <c r="AH71" s="125"/>
      <c r="AI71" s="125"/>
      <c r="AJ71" s="125"/>
      <c r="AK71" s="125"/>
      <c r="AL71" s="125"/>
      <c r="AM71" s="321"/>
      <c r="AN71" s="125"/>
      <c r="AO71" s="243"/>
      <c r="AP71" s="245" t="s">
        <v>91</v>
      </c>
      <c r="AQ71" s="245" t="s">
        <v>153</v>
      </c>
      <c r="AR71" s="125"/>
      <c r="AS71" s="125"/>
      <c r="AT71" s="125"/>
      <c r="AU71" s="125"/>
      <c r="AV71" s="125"/>
      <c r="AW71" s="321"/>
      <c r="AX71" s="125"/>
    </row>
    <row r="72" spans="1:50" x14ac:dyDescent="0.2">
      <c r="A72" s="472"/>
      <c r="B72" s="245" t="s">
        <v>68</v>
      </c>
      <c r="C72" s="245" t="s">
        <v>154</v>
      </c>
      <c r="D72" s="245" t="str">
        <f t="shared" si="26"/>
        <v>EURONOIS23M=</v>
      </c>
      <c r="E72" s="245" t="str">
        <f>_xll.qlSimpleQuote(D72,,RateTickValue,Permanent,Trigger,ObjectOverwrite)</f>
        <v>EURONOIS23M=#0037</v>
      </c>
      <c r="F72" s="246" t="e">
        <f>_xll.RtGet("DTSIMI1",D72,$F$3)/100</f>
        <v>#VALUE!</v>
      </c>
      <c r="G72" s="246" t="e">
        <f>_xll.RtGet("DTSIMI1",D72,$G$3)/100</f>
        <v>#VALUE!</v>
      </c>
      <c r="H72" s="246" t="e">
        <f t="shared" si="24"/>
        <v>#VALUE!</v>
      </c>
      <c r="I72" s="315"/>
      <c r="J72" s="293" t="e">
        <f>IF(ISBLANK(I72),_xll.qlSimpleQuoteSetValue(E72,H72),_xll.qlSimpleQuoteSetValue(E72,I72))</f>
        <v>#NUM!</v>
      </c>
      <c r="K72" s="247"/>
      <c r="L72" s="269" t="s">
        <v>91</v>
      </c>
      <c r="M72" s="269" t="s">
        <v>154</v>
      </c>
      <c r="N72" s="278"/>
      <c r="O72" s="278"/>
      <c r="P72" s="278"/>
      <c r="Q72" s="278"/>
      <c r="R72" s="278"/>
      <c r="S72" s="328"/>
      <c r="T72" s="278"/>
      <c r="U72" s="243"/>
      <c r="V72" s="245" t="s">
        <v>91</v>
      </c>
      <c r="W72" s="245" t="s">
        <v>154</v>
      </c>
      <c r="X72" s="125"/>
      <c r="Y72" s="125"/>
      <c r="Z72" s="125"/>
      <c r="AA72" s="125"/>
      <c r="AB72" s="125"/>
      <c r="AC72" s="321"/>
      <c r="AD72" s="295"/>
      <c r="AE72" s="248"/>
      <c r="AF72" s="245" t="s">
        <v>91</v>
      </c>
      <c r="AG72" s="245" t="s">
        <v>154</v>
      </c>
      <c r="AH72" s="125"/>
      <c r="AI72" s="125"/>
      <c r="AJ72" s="125"/>
      <c r="AK72" s="125"/>
      <c r="AL72" s="125"/>
      <c r="AM72" s="321"/>
      <c r="AN72" s="125"/>
      <c r="AO72" s="243"/>
      <c r="AP72" s="245" t="s">
        <v>91</v>
      </c>
      <c r="AQ72" s="245" t="s">
        <v>154</v>
      </c>
      <c r="AR72" s="125"/>
      <c r="AS72" s="125"/>
      <c r="AT72" s="125"/>
      <c r="AU72" s="125"/>
      <c r="AV72" s="125"/>
      <c r="AW72" s="321"/>
      <c r="AX72" s="125"/>
    </row>
    <row r="73" spans="1:50" x14ac:dyDescent="0.2">
      <c r="A73" s="472"/>
      <c r="B73" s="245" t="s">
        <v>68</v>
      </c>
      <c r="C73" s="245" t="s">
        <v>50</v>
      </c>
      <c r="D73" s="245" t="str">
        <f t="shared" si="26"/>
        <v>EURONOIS2Y=</v>
      </c>
      <c r="E73" s="245" t="str">
        <f>_xll.qlSimpleQuote(D73,,RateTickValue,Permanent,Trigger,ObjectOverwrite)</f>
        <v>EURONOIS2Y=#0037</v>
      </c>
      <c r="F73" s="246" t="e">
        <f>_xll.RtGet("DTSIMI1",D73,$F$3)/100</f>
        <v>#VALUE!</v>
      </c>
      <c r="G73" s="246" t="e">
        <f>_xll.RtGet("DTSIMI1",D73,$G$3)/100</f>
        <v>#VALUE!</v>
      </c>
      <c r="H73" s="246" t="e">
        <f t="shared" si="24"/>
        <v>#VALUE!</v>
      </c>
      <c r="I73" s="315"/>
      <c r="J73" s="293" t="e">
        <f>IF(ISBLANK(I73),_xll.qlSimpleQuoteSetValue(E73,H73),_xll.qlSimpleQuoteSetValue(E73,I73))</f>
        <v>#NUM!</v>
      </c>
      <c r="K73" s="247"/>
      <c r="L73" s="245" t="s">
        <v>91</v>
      </c>
      <c r="M73" s="245" t="s">
        <v>50</v>
      </c>
      <c r="N73" s="245" t="str">
        <f t="shared" si="27"/>
        <v>EUR1MSW2Y=</v>
      </c>
      <c r="O73" s="245" t="str">
        <f>_xll.qlSimpleQuote(N73,,RateTickValue,Permanent,Trigger,ObjectOverwrite)</f>
        <v>EUR1MSW2Y=#0037</v>
      </c>
      <c r="P73" s="246" t="e">
        <f>_xll.RtGet("DTSIMI1",N73,$P$3)/100</f>
        <v>#VALUE!</v>
      </c>
      <c r="Q73" s="246" t="e">
        <f>_xll.RtGet("DTSIMI1",N73,$Q$3)/100</f>
        <v>#VALUE!</v>
      </c>
      <c r="R73" s="246" t="e">
        <f t="shared" si="25"/>
        <v>#VALUE!</v>
      </c>
      <c r="S73" s="315"/>
      <c r="T73" s="293" t="e">
        <f>IF(ISBLANK(S73),_xll.qlSimpleQuoteSetValue(O73,R73),_xll.qlSimpleQuoteSetValue(O73,S73))</f>
        <v>#NUM!</v>
      </c>
      <c r="U73" s="243"/>
      <c r="V73" s="245" t="s">
        <v>91</v>
      </c>
      <c r="W73" s="245" t="s">
        <v>50</v>
      </c>
      <c r="X73" s="125"/>
      <c r="Y73" s="125"/>
      <c r="Z73" s="125"/>
      <c r="AA73" s="125"/>
      <c r="AB73" s="125"/>
      <c r="AC73" s="321"/>
      <c r="AD73" s="295"/>
      <c r="AE73" s="248"/>
      <c r="AF73" s="245" t="s">
        <v>91</v>
      </c>
      <c r="AG73" s="245" t="s">
        <v>50</v>
      </c>
      <c r="AH73" s="125"/>
      <c r="AI73" s="125"/>
      <c r="AJ73" s="125"/>
      <c r="AK73" s="125"/>
      <c r="AL73" s="125"/>
      <c r="AM73" s="321"/>
      <c r="AN73" s="125"/>
      <c r="AO73" s="243"/>
      <c r="AP73" s="245" t="s">
        <v>91</v>
      </c>
      <c r="AQ73" s="245" t="s">
        <v>50</v>
      </c>
      <c r="AR73" s="125"/>
      <c r="AS73" s="125"/>
      <c r="AT73" s="125"/>
      <c r="AU73" s="125"/>
      <c r="AV73" s="125"/>
      <c r="AW73" s="321"/>
      <c r="AX73" s="125"/>
    </row>
    <row r="74" spans="1:50" x14ac:dyDescent="0.2">
      <c r="A74" s="473"/>
      <c r="B74" s="273" t="s">
        <v>68</v>
      </c>
      <c r="C74" s="274" t="s">
        <v>155</v>
      </c>
      <c r="D74" s="275"/>
      <c r="E74" s="275"/>
      <c r="F74" s="275"/>
      <c r="G74" s="275"/>
      <c r="H74" s="275"/>
      <c r="I74" s="325"/>
      <c r="J74" s="299"/>
      <c r="K74" s="247"/>
      <c r="L74" s="245" t="s">
        <v>91</v>
      </c>
      <c r="M74" s="245" t="s">
        <v>155</v>
      </c>
      <c r="N74" s="245" t="str">
        <f t="shared" si="27"/>
        <v>EUR1MSW2Y3M=</v>
      </c>
      <c r="O74" s="245" t="str">
        <f>_xll.qlSimpleQuote(N74,,RateTickValue,Permanent,Trigger,ObjectOverwrite)</f>
        <v>EUR1MSW2Y3M=#0037</v>
      </c>
      <c r="P74" s="246" t="e">
        <f>_xll.RtGet("DTSIMI1",N74,$P$3)/100</f>
        <v>#VALUE!</v>
      </c>
      <c r="Q74" s="246" t="e">
        <f>_xll.RtGet("DTSIMI1",N74,$Q$3)/100</f>
        <v>#VALUE!</v>
      </c>
      <c r="R74" s="246" t="e">
        <f t="shared" si="25"/>
        <v>#VALUE!</v>
      </c>
      <c r="S74" s="315"/>
      <c r="T74" s="293" t="e">
        <f>IF(ISBLANK(S74),_xll.qlSimpleQuoteSetValue(O74,R74),_xll.qlSimpleQuoteSetValue(O74,S74))</f>
        <v>#NUM!</v>
      </c>
      <c r="U74" s="243"/>
      <c r="V74" s="245" t="s">
        <v>91</v>
      </c>
      <c r="W74" s="245" t="s">
        <v>155</v>
      </c>
      <c r="X74" s="125"/>
      <c r="Y74" s="125"/>
      <c r="Z74" s="125"/>
      <c r="AA74" s="125"/>
      <c r="AB74" s="125"/>
      <c r="AC74" s="321"/>
      <c r="AD74" s="295"/>
      <c r="AE74" s="248"/>
      <c r="AF74" s="245" t="s">
        <v>91</v>
      </c>
      <c r="AG74" s="245" t="s">
        <v>155</v>
      </c>
      <c r="AH74" s="125"/>
      <c r="AI74" s="125"/>
      <c r="AJ74" s="125"/>
      <c r="AK74" s="125"/>
      <c r="AL74" s="125"/>
      <c r="AM74" s="321"/>
      <c r="AN74" s="125"/>
      <c r="AO74" s="243"/>
      <c r="AP74" s="245" t="s">
        <v>91</v>
      </c>
      <c r="AQ74" s="245" t="s">
        <v>155</v>
      </c>
      <c r="AR74" s="125"/>
      <c r="AS74" s="125"/>
      <c r="AT74" s="125"/>
      <c r="AU74" s="125"/>
      <c r="AV74" s="125"/>
      <c r="AW74" s="321"/>
      <c r="AX74" s="125"/>
    </row>
    <row r="75" spans="1:50" x14ac:dyDescent="0.2">
      <c r="A75" s="473"/>
      <c r="B75" s="276" t="s">
        <v>68</v>
      </c>
      <c r="C75" s="245" t="s">
        <v>156</v>
      </c>
      <c r="D75" s="125"/>
      <c r="E75" s="125"/>
      <c r="F75" s="125"/>
      <c r="G75" s="125"/>
      <c r="H75" s="125"/>
      <c r="I75" s="326"/>
      <c r="J75" s="300"/>
      <c r="K75" s="247"/>
      <c r="L75" s="245" t="s">
        <v>91</v>
      </c>
      <c r="M75" s="245" t="s">
        <v>156</v>
      </c>
      <c r="N75" s="245" t="str">
        <f t="shared" si="27"/>
        <v>EUR1MSW2Y6M=</v>
      </c>
      <c r="O75" s="245" t="str">
        <f>_xll.qlSimpleQuote(N75,,RateTickValue,Permanent,Trigger,ObjectOverwrite)</f>
        <v>EUR1MSW2Y6M=#0037</v>
      </c>
      <c r="P75" s="246" t="e">
        <f>_xll.RtGet("DTSIMI1",N75,$P$3)/100</f>
        <v>#VALUE!</v>
      </c>
      <c r="Q75" s="246" t="e">
        <f>_xll.RtGet("DTSIMI1",N75,$Q$3)/100</f>
        <v>#VALUE!</v>
      </c>
      <c r="R75" s="246" t="e">
        <f t="shared" si="25"/>
        <v>#VALUE!</v>
      </c>
      <c r="S75" s="315"/>
      <c r="T75" s="293" t="e">
        <f>IF(ISBLANK(S75),_xll.qlSimpleQuoteSetValue(O75,R75),_xll.qlSimpleQuoteSetValue(O75,S75))</f>
        <v>#NUM!</v>
      </c>
      <c r="U75" s="243"/>
      <c r="V75" s="245" t="s">
        <v>91</v>
      </c>
      <c r="W75" s="245" t="s">
        <v>156</v>
      </c>
      <c r="X75" s="125"/>
      <c r="Y75" s="125"/>
      <c r="Z75" s="125"/>
      <c r="AA75" s="125"/>
      <c r="AB75" s="125"/>
      <c r="AC75" s="321"/>
      <c r="AD75" s="295"/>
      <c r="AE75" s="248"/>
      <c r="AF75" s="245" t="s">
        <v>91</v>
      </c>
      <c r="AG75" s="245" t="s">
        <v>156</v>
      </c>
      <c r="AH75" s="125"/>
      <c r="AI75" s="125"/>
      <c r="AJ75" s="125"/>
      <c r="AK75" s="125"/>
      <c r="AL75" s="125"/>
      <c r="AM75" s="321"/>
      <c r="AN75" s="125"/>
      <c r="AO75" s="243"/>
      <c r="AP75" s="245" t="s">
        <v>91</v>
      </c>
      <c r="AQ75" s="245" t="s">
        <v>156</v>
      </c>
      <c r="AR75" s="125"/>
      <c r="AS75" s="125"/>
      <c r="AT75" s="125"/>
      <c r="AU75" s="125"/>
      <c r="AV75" s="125"/>
      <c r="AW75" s="321"/>
      <c r="AX75" s="125"/>
    </row>
    <row r="76" spans="1:50" x14ac:dyDescent="0.2">
      <c r="A76" s="473"/>
      <c r="B76" s="277" t="s">
        <v>68</v>
      </c>
      <c r="C76" s="269" t="s">
        <v>157</v>
      </c>
      <c r="D76" s="278"/>
      <c r="E76" s="278"/>
      <c r="F76" s="278"/>
      <c r="G76" s="278"/>
      <c r="H76" s="278"/>
      <c r="I76" s="327"/>
      <c r="J76" s="301"/>
      <c r="K76" s="247"/>
      <c r="L76" s="245" t="s">
        <v>91</v>
      </c>
      <c r="M76" s="245" t="s">
        <v>157</v>
      </c>
      <c r="N76" s="245" t="str">
        <f t="shared" si="27"/>
        <v>EUR1MSW2Y9M=</v>
      </c>
      <c r="O76" s="245" t="str">
        <f>_xll.qlSimpleQuote(N76,,RateTickValue,Permanent,Trigger,ObjectOverwrite)</f>
        <v>EUR1MSW2Y9M=#0037</v>
      </c>
      <c r="P76" s="246" t="e">
        <f>_xll.RtGet("DTSIMI1",N76,$P$3)/100</f>
        <v>#VALUE!</v>
      </c>
      <c r="Q76" s="246" t="e">
        <f>_xll.RtGet("DTSIMI1",N76,$Q$3)/100</f>
        <v>#VALUE!</v>
      </c>
      <c r="R76" s="246" t="e">
        <f t="shared" si="25"/>
        <v>#VALUE!</v>
      </c>
      <c r="S76" s="315"/>
      <c r="T76" s="293" t="e">
        <f>IF(ISBLANK(S76),_xll.qlSimpleQuoteSetValue(O76,R76),_xll.qlSimpleQuoteSetValue(O76,S76))</f>
        <v>#NUM!</v>
      </c>
      <c r="U76" s="243"/>
      <c r="V76" s="245" t="s">
        <v>91</v>
      </c>
      <c r="W76" s="245" t="s">
        <v>157</v>
      </c>
      <c r="X76" s="125"/>
      <c r="Y76" s="125"/>
      <c r="Z76" s="125"/>
      <c r="AA76" s="125"/>
      <c r="AB76" s="125"/>
      <c r="AC76" s="321"/>
      <c r="AD76" s="295"/>
      <c r="AE76" s="248"/>
      <c r="AF76" s="269" t="s">
        <v>91</v>
      </c>
      <c r="AG76" s="269" t="s">
        <v>157</v>
      </c>
      <c r="AH76" s="278"/>
      <c r="AI76" s="278"/>
      <c r="AJ76" s="278"/>
      <c r="AK76" s="278"/>
      <c r="AL76" s="278"/>
      <c r="AM76" s="328"/>
      <c r="AN76" s="278"/>
      <c r="AO76" s="243"/>
      <c r="AP76" s="269" t="s">
        <v>91</v>
      </c>
      <c r="AQ76" s="269" t="s">
        <v>157</v>
      </c>
      <c r="AR76" s="278"/>
      <c r="AS76" s="278"/>
      <c r="AT76" s="278"/>
      <c r="AU76" s="278"/>
      <c r="AV76" s="278"/>
      <c r="AW76" s="328"/>
      <c r="AX76" s="278"/>
    </row>
    <row r="77" spans="1:50" x14ac:dyDescent="0.2">
      <c r="A77" s="472"/>
      <c r="B77" s="245" t="s">
        <v>68</v>
      </c>
      <c r="C77" s="245" t="s">
        <v>51</v>
      </c>
      <c r="D77" s="245" t="str">
        <f t="shared" si="26"/>
        <v>EURONOIS3Y=</v>
      </c>
      <c r="E77" s="245" t="str">
        <f>_xll.qlSimpleQuote(D77,,RateTickValue,Permanent,Trigger,ObjectOverwrite)</f>
        <v>EURONOIS3Y=#0037</v>
      </c>
      <c r="F77" s="246" t="e">
        <f>_xll.RtGet("DTSIMI1",D77,$F$3)/100</f>
        <v>#VALUE!</v>
      </c>
      <c r="G77" s="246" t="e">
        <f>_xll.RtGet("DTSIMI1",D77,$G$3)/100</f>
        <v>#VALUE!</v>
      </c>
      <c r="H77" s="246" t="e">
        <f t="shared" si="24"/>
        <v>#VALUE!</v>
      </c>
      <c r="I77" s="315"/>
      <c r="J77" s="293" t="e">
        <f>IF(ISBLANK(I77),_xll.qlSimpleQuoteSetValue(E77,H77),_xll.qlSimpleQuoteSetValue(E77,I77))</f>
        <v>#NUM!</v>
      </c>
      <c r="K77" s="247"/>
      <c r="L77" s="245" t="s">
        <v>91</v>
      </c>
      <c r="M77" s="245" t="s">
        <v>51</v>
      </c>
      <c r="N77" s="245" t="str">
        <f t="shared" si="27"/>
        <v>EUR1MSW3Y=</v>
      </c>
      <c r="O77" s="245" t="str">
        <f>_xll.qlSimpleQuote(N77,,RateTickValue,Permanent,Trigger,ObjectOverwrite)</f>
        <v>EUR1MSW3Y=#0037</v>
      </c>
      <c r="P77" s="246" t="e">
        <f>_xll.RtGet("DTSIMI1",N77,$P$3)/100</f>
        <v>#VALUE!</v>
      </c>
      <c r="Q77" s="246" t="e">
        <f>_xll.RtGet("DTSIMI1",N77,$Q$3)/100</f>
        <v>#VALUE!</v>
      </c>
      <c r="R77" s="246" t="e">
        <f t="shared" si="25"/>
        <v>#VALUE!</v>
      </c>
      <c r="S77" s="315"/>
      <c r="T77" s="293" t="e">
        <f>IF(ISBLANK(S77),_xll.qlSimpleQuoteSetValue(O77,R77),_xll.qlSimpleQuoteSetValue(O77,S77))</f>
        <v>#NUM!</v>
      </c>
      <c r="U77" s="243"/>
      <c r="V77" s="274" t="s">
        <v>91</v>
      </c>
      <c r="W77" s="274" t="s">
        <v>51</v>
      </c>
      <c r="X77" s="274" t="str">
        <f>IF(V77="","",UPPER(Currency)&amp;$V$2&amp;V77&amp;W77&amp;"=")</f>
        <v>EUR3MSW3Y=</v>
      </c>
      <c r="Y77" s="274" t="str">
        <f>_xll.qlSimpleQuote(X77,,RateTickValue,Permanent,Trigger,ObjectOverwrite)</f>
        <v>EUR3MSW3Y=#0037</v>
      </c>
      <c r="Z77" s="310" t="e">
        <f>_xll.RtGet("DTSIMI1",X77,$Z$3)/100</f>
        <v>#VALUE!</v>
      </c>
      <c r="AA77" s="310" t="e">
        <f>_xll.RtGet("DTSIMI1",X77,$AA$3)/100</f>
        <v>#VALUE!</v>
      </c>
      <c r="AB77" s="310" t="e">
        <f t="shared" ref="AB77:AB85" si="28">AVERAGE(Z77:AA77)</f>
        <v>#VALUE!</v>
      </c>
      <c r="AC77" s="318"/>
      <c r="AD77" s="312" t="e">
        <f>IF(ISBLANK(AC77),_xll.qlSimpleQuoteSetValue(Y77,AB77),_xll.qlSimpleQuoteSetValue(Y77,AC77))</f>
        <v>#NUM!</v>
      </c>
      <c r="AE77" s="248"/>
      <c r="AF77" s="245" t="s">
        <v>91</v>
      </c>
      <c r="AG77" s="245" t="s">
        <v>51</v>
      </c>
      <c r="AH77" s="245" t="str">
        <f>IF(AF77="","",UPPER(Currency)&amp;$AF$2&amp;AF77&amp;AG77&amp;"=")</f>
        <v>EUR6MSW3Y=</v>
      </c>
      <c r="AI77" s="245" t="str">
        <f>_xll.qlSimpleQuote(AH77,,RateTickValue,Permanent,Trigger,ObjectOverwrite)</f>
        <v>EUR6MSW3Y=#0037</v>
      </c>
      <c r="AJ77" s="246" t="e">
        <f>_xll.RtGet("DTSIMI1",AH77,$AJ$3)/100</f>
        <v>#VALUE!</v>
      </c>
      <c r="AK77" s="246" t="e">
        <f>_xll.RtGet("DTSIMI1",AH77,$AK$3)/100</f>
        <v>#VALUE!</v>
      </c>
      <c r="AL77" s="246" t="e">
        <f t="shared" ref="AL77:AL116" si="29">AVERAGE(AJ77:AK77)</f>
        <v>#VALUE!</v>
      </c>
      <c r="AM77" s="315"/>
      <c r="AN77" s="293" t="e">
        <f>IF(ISBLANK(AM77),_xll.qlSimpleQuoteSetValue(AI77,AL77),_xll.qlSimpleQuoteSetValue(AI77,AM77))</f>
        <v>#NUM!</v>
      </c>
      <c r="AO77" s="243"/>
      <c r="AP77" s="245" t="s">
        <v>91</v>
      </c>
      <c r="AQ77" s="245" t="s">
        <v>51</v>
      </c>
      <c r="AR77" s="245" t="str">
        <f t="shared" ref="AR77" si="30">IF(AP77="","",UPPER(Currency)&amp;"1Y"&amp;AP77&amp;AQ77&amp;"=")</f>
        <v>EUR1YSW3Y=</v>
      </c>
      <c r="AS77" s="245" t="str">
        <f>_xll.qlSimpleQuote(AR77,,RateTickValue,Permanent,Trigger,ObjectOverwrite)</f>
        <v>EUR1YSW3Y=#0037</v>
      </c>
      <c r="AT77" s="246" t="e">
        <f>_xll.RtGet("DTSIMI1",AR77,$AT$3)/100</f>
        <v>#VALUE!</v>
      </c>
      <c r="AU77" s="246" t="e">
        <f>_xll.RtGet("DTSIMI1",AR77,$AU$3)/100</f>
        <v>#VALUE!</v>
      </c>
      <c r="AV77" s="246" t="e">
        <f t="shared" ref="AV77:AV116" si="31">AVERAGE(AT77:AU77)</f>
        <v>#VALUE!</v>
      </c>
      <c r="AW77" s="315"/>
      <c r="AX77" s="293" t="e">
        <f>IF(ISBLANK(AW77),_xll.qlSimpleQuoteSetValue(AS77,AV77),_xll.qlSimpleQuoteSetValue(AS77,AW77))</f>
        <v>#NUM!</v>
      </c>
    </row>
    <row r="78" spans="1:50" x14ac:dyDescent="0.2">
      <c r="A78" s="472"/>
      <c r="B78" s="245" t="s">
        <v>68</v>
      </c>
      <c r="C78" s="245" t="s">
        <v>52</v>
      </c>
      <c r="D78" s="245" t="str">
        <f t="shared" si="26"/>
        <v>EURONOIS4Y=</v>
      </c>
      <c r="E78" s="245" t="str">
        <f>_xll.qlSimpleQuote(D78,,RateTickValue,Permanent,Trigger,ObjectOverwrite)</f>
        <v>EURONOIS4Y=#0037</v>
      </c>
      <c r="F78" s="246" t="e">
        <f>_xll.RtGet("DTSIMI1",D78,$F$3)/100</f>
        <v>#VALUE!</v>
      </c>
      <c r="G78" s="246" t="e">
        <f>_xll.RtGet("DTSIMI1",D78,$G$3)/100</f>
        <v>#VALUE!</v>
      </c>
      <c r="H78" s="246" t="e">
        <f t="shared" si="24"/>
        <v>#VALUE!</v>
      </c>
      <c r="I78" s="315"/>
      <c r="J78" s="293" t="e">
        <f>IF(ISBLANK(I78),_xll.qlSimpleQuoteSetValue(E78,H78),_xll.qlSimpleQuoteSetValue(E78,I78))</f>
        <v>#NUM!</v>
      </c>
      <c r="K78" s="247"/>
      <c r="L78" s="245" t="s">
        <v>91</v>
      </c>
      <c r="M78" s="245" t="s">
        <v>52</v>
      </c>
      <c r="N78" s="245" t="str">
        <f t="shared" si="27"/>
        <v>EUR1MSW4Y=</v>
      </c>
      <c r="O78" s="245" t="str">
        <f>_xll.qlSimpleQuote(N78,,RateTickValue,Permanent,Trigger,ObjectOverwrite)</f>
        <v>EUR1MSW4Y=#0037</v>
      </c>
      <c r="P78" s="246" t="e">
        <f>_xll.RtGet("DTSIMI1",N78,$P$3)/100</f>
        <v>#VALUE!</v>
      </c>
      <c r="Q78" s="246" t="e">
        <f>_xll.RtGet("DTSIMI1",N78,$Q$3)/100</f>
        <v>#VALUE!</v>
      </c>
      <c r="R78" s="246" t="e">
        <f t="shared" si="25"/>
        <v>#VALUE!</v>
      </c>
      <c r="S78" s="315"/>
      <c r="T78" s="293" t="e">
        <f>IF(ISBLANK(S78),_xll.qlSimpleQuoteSetValue(O78,R78),_xll.qlSimpleQuoteSetValue(O78,S78))</f>
        <v>#NUM!</v>
      </c>
      <c r="U78" s="243"/>
      <c r="V78" s="245" t="s">
        <v>91</v>
      </c>
      <c r="W78" s="245" t="s">
        <v>52</v>
      </c>
      <c r="X78" s="245" t="str">
        <f t="shared" ref="X78:X109" si="32">IF(V78="","",UPPER(Currency)&amp;$V$2&amp;V78&amp;W78&amp;"=")</f>
        <v>EUR3MSW4Y=</v>
      </c>
      <c r="Y78" s="245" t="str">
        <f>_xll.qlSimpleQuote(X78,,RateTickValue,Permanent,Trigger,ObjectOverwrite)</f>
        <v>EUR3MSW4Y=#0037</v>
      </c>
      <c r="Z78" s="246" t="e">
        <f>_xll.RtGet("DTSIMI1",X78,$Z$3)/100</f>
        <v>#VALUE!</v>
      </c>
      <c r="AA78" s="246" t="e">
        <f>_xll.RtGet("DTSIMI1",X78,$AA$3)/100</f>
        <v>#VALUE!</v>
      </c>
      <c r="AB78" s="246" t="e">
        <f t="shared" si="28"/>
        <v>#VALUE!</v>
      </c>
      <c r="AC78" s="315"/>
      <c r="AD78" s="293" t="e">
        <f>IF(ISBLANK(AC78),_xll.qlSimpleQuoteSetValue(Y78,AB78),_xll.qlSimpleQuoteSetValue(Y78,AC78))</f>
        <v>#NUM!</v>
      </c>
      <c r="AE78" s="248"/>
      <c r="AF78" s="245" t="s">
        <v>91</v>
      </c>
      <c r="AG78" s="245" t="s">
        <v>52</v>
      </c>
      <c r="AH78" s="245" t="str">
        <f t="shared" ref="AH78:AH109" si="33">IF(AF78="","",UPPER(Currency)&amp;$AF$2&amp;AF78&amp;AG78&amp;"=")</f>
        <v>EUR6MSW4Y=</v>
      </c>
      <c r="AI78" s="245" t="str">
        <f>_xll.qlSimpleQuote(AH78,,RateTickValue,Permanent,Trigger,ObjectOverwrite)</f>
        <v>EUR6MSW4Y=#0037</v>
      </c>
      <c r="AJ78" s="246" t="e">
        <f>_xll.RtGet("DTSIMI1",AH78,$AJ$3)/100</f>
        <v>#VALUE!</v>
      </c>
      <c r="AK78" s="246" t="e">
        <f>_xll.RtGet("DTSIMI1",AH78,$AK$3)/100</f>
        <v>#VALUE!</v>
      </c>
      <c r="AL78" s="246" t="e">
        <f t="shared" si="29"/>
        <v>#VALUE!</v>
      </c>
      <c r="AM78" s="315"/>
      <c r="AN78" s="293" t="e">
        <f>IF(ISBLANK(AM78),_xll.qlSimpleQuoteSetValue(AI78,AL78),_xll.qlSimpleQuoteSetValue(AI78,AM78))</f>
        <v>#NUM!</v>
      </c>
      <c r="AO78" s="243"/>
      <c r="AP78" s="245" t="s">
        <v>91</v>
      </c>
      <c r="AQ78" s="245" t="s">
        <v>52</v>
      </c>
      <c r="AR78" s="245" t="str">
        <f t="shared" ref="AR78:AR109" si="34">IF(AP78="","",UPPER(Currency)&amp;"1Y"&amp;AP78&amp;AQ78&amp;"=")</f>
        <v>EUR1YSW4Y=</v>
      </c>
      <c r="AS78" s="245" t="str">
        <f>_xll.qlSimpleQuote(AR78,,RateTickValue,Permanent,Trigger,ObjectOverwrite)</f>
        <v>EUR1YSW4Y=#0037</v>
      </c>
      <c r="AT78" s="246" t="e">
        <f>_xll.RtGet("DTSIMI1",AR78,$AT$3)/100</f>
        <v>#VALUE!</v>
      </c>
      <c r="AU78" s="246" t="e">
        <f>_xll.RtGet("DTSIMI1",AR78,$AU$3)/100</f>
        <v>#VALUE!</v>
      </c>
      <c r="AV78" s="246" t="e">
        <f t="shared" si="31"/>
        <v>#VALUE!</v>
      </c>
      <c r="AW78" s="315"/>
      <c r="AX78" s="293" t="e">
        <f>IF(ISBLANK(AW78),_xll.qlSimpleQuoteSetValue(AS78,AV78),_xll.qlSimpleQuoteSetValue(AS78,AW78))</f>
        <v>#NUM!</v>
      </c>
    </row>
    <row r="79" spans="1:50" x14ac:dyDescent="0.2">
      <c r="A79" s="472"/>
      <c r="B79" s="245" t="s">
        <v>68</v>
      </c>
      <c r="C79" s="245" t="s">
        <v>53</v>
      </c>
      <c r="D79" s="245" t="str">
        <f t="shared" si="26"/>
        <v>EURONOIS5Y=</v>
      </c>
      <c r="E79" s="245" t="str">
        <f>_xll.qlSimpleQuote(D79,,RateTickValue,Permanent,Trigger,ObjectOverwrite)</f>
        <v>EURONOIS5Y=#0037</v>
      </c>
      <c r="F79" s="246" t="e">
        <f>_xll.RtGet("DTSIMI1",D79,$F$3)/100</f>
        <v>#VALUE!</v>
      </c>
      <c r="G79" s="246" t="e">
        <f>_xll.RtGet("DTSIMI1",D79,$G$3)/100</f>
        <v>#VALUE!</v>
      </c>
      <c r="H79" s="246" t="e">
        <f t="shared" si="24"/>
        <v>#VALUE!</v>
      </c>
      <c r="I79" s="315"/>
      <c r="J79" s="293" t="e">
        <f>IF(ISBLANK(I79),_xll.qlSimpleQuoteSetValue(E79,H79),_xll.qlSimpleQuoteSetValue(E79,I79))</f>
        <v>#NUM!</v>
      </c>
      <c r="K79" s="247"/>
      <c r="L79" s="245" t="s">
        <v>91</v>
      </c>
      <c r="M79" s="245" t="s">
        <v>53</v>
      </c>
      <c r="N79" s="245" t="str">
        <f t="shared" si="27"/>
        <v>EUR1MSW5Y=</v>
      </c>
      <c r="O79" s="245" t="str">
        <f>_xll.qlSimpleQuote(N79,,RateTickValue,Permanent,Trigger,ObjectOverwrite)</f>
        <v>EUR1MSW5Y=#0037</v>
      </c>
      <c r="P79" s="246" t="e">
        <f>_xll.RtGet("DTSIMI1",N79,$P$3)/100</f>
        <v>#VALUE!</v>
      </c>
      <c r="Q79" s="246" t="e">
        <f>_xll.RtGet("DTSIMI1",N79,$Q$3)/100</f>
        <v>#VALUE!</v>
      </c>
      <c r="R79" s="246" t="e">
        <f t="shared" si="25"/>
        <v>#VALUE!</v>
      </c>
      <c r="S79" s="315"/>
      <c r="T79" s="293" t="e">
        <f>IF(ISBLANK(S79),_xll.qlSimpleQuoteSetValue(O79,R79),_xll.qlSimpleQuoteSetValue(O79,S79))</f>
        <v>#NUM!</v>
      </c>
      <c r="U79" s="243"/>
      <c r="V79" s="245" t="s">
        <v>91</v>
      </c>
      <c r="W79" s="245" t="s">
        <v>53</v>
      </c>
      <c r="X79" s="245" t="str">
        <f t="shared" si="32"/>
        <v>EUR3MSW5Y=</v>
      </c>
      <c r="Y79" s="245" t="str">
        <f>_xll.qlSimpleQuote(X79,,RateTickValue,Permanent,Trigger,ObjectOverwrite)</f>
        <v>EUR3MSW5Y=#0037</v>
      </c>
      <c r="Z79" s="246" t="e">
        <f>_xll.RtGet("DTSIMI1",X79,$Z$3)/100</f>
        <v>#VALUE!</v>
      </c>
      <c r="AA79" s="246" t="e">
        <f>_xll.RtGet("DTSIMI1",X79,$AA$3)/100</f>
        <v>#VALUE!</v>
      </c>
      <c r="AB79" s="246" t="e">
        <f t="shared" si="28"/>
        <v>#VALUE!</v>
      </c>
      <c r="AC79" s="315"/>
      <c r="AD79" s="293" t="e">
        <f>IF(ISBLANK(AC79),_xll.qlSimpleQuoteSetValue(Y79,AB79),_xll.qlSimpleQuoteSetValue(Y79,AC79))</f>
        <v>#NUM!</v>
      </c>
      <c r="AE79" s="248"/>
      <c r="AF79" s="245" t="s">
        <v>91</v>
      </c>
      <c r="AG79" s="245" t="s">
        <v>53</v>
      </c>
      <c r="AH79" s="245" t="str">
        <f t="shared" si="33"/>
        <v>EUR6MSW5Y=</v>
      </c>
      <c r="AI79" s="245" t="str">
        <f>_xll.qlSimpleQuote(AH79,,RateTickValue,Permanent,Trigger,ObjectOverwrite)</f>
        <v>EUR6MSW5Y=#0037</v>
      </c>
      <c r="AJ79" s="246" t="e">
        <f>_xll.RtGet("DTSIMI1",AH79,$AJ$3)/100</f>
        <v>#VALUE!</v>
      </c>
      <c r="AK79" s="246" t="e">
        <f>_xll.RtGet("DTSIMI1",AH79,$AK$3)/100</f>
        <v>#VALUE!</v>
      </c>
      <c r="AL79" s="246" t="e">
        <f t="shared" si="29"/>
        <v>#VALUE!</v>
      </c>
      <c r="AM79" s="315"/>
      <c r="AN79" s="293" t="e">
        <f>IF(ISBLANK(AM79),_xll.qlSimpleQuoteSetValue(AI79,AL79),_xll.qlSimpleQuoteSetValue(AI79,AM79))</f>
        <v>#NUM!</v>
      </c>
      <c r="AO79" s="243"/>
      <c r="AP79" s="245" t="s">
        <v>91</v>
      </c>
      <c r="AQ79" s="245" t="s">
        <v>53</v>
      </c>
      <c r="AR79" s="245" t="str">
        <f t="shared" si="34"/>
        <v>EUR1YSW5Y=</v>
      </c>
      <c r="AS79" s="245" t="str">
        <f>_xll.qlSimpleQuote(AR79,,RateTickValue,Permanent,Trigger,ObjectOverwrite)</f>
        <v>EUR1YSW5Y=#0037</v>
      </c>
      <c r="AT79" s="246" t="e">
        <f>_xll.RtGet("DTSIMI1",AR79,$AT$3)/100</f>
        <v>#VALUE!</v>
      </c>
      <c r="AU79" s="246" t="e">
        <f>_xll.RtGet("DTSIMI1",AR79,$AU$3)/100</f>
        <v>#VALUE!</v>
      </c>
      <c r="AV79" s="246" t="e">
        <f t="shared" si="31"/>
        <v>#VALUE!</v>
      </c>
      <c r="AW79" s="315"/>
      <c r="AX79" s="293" t="e">
        <f>IF(ISBLANK(AW79),_xll.qlSimpleQuoteSetValue(AS79,AV79),_xll.qlSimpleQuoteSetValue(AS79,AW79))</f>
        <v>#NUM!</v>
      </c>
    </row>
    <row r="80" spans="1:50" x14ac:dyDescent="0.2">
      <c r="A80" s="472"/>
      <c r="B80" s="245" t="s">
        <v>68</v>
      </c>
      <c r="C80" s="245" t="s">
        <v>54</v>
      </c>
      <c r="D80" s="245" t="str">
        <f t="shared" si="26"/>
        <v>EURONOIS6Y=</v>
      </c>
      <c r="E80" s="245" t="str">
        <f>_xll.qlSimpleQuote(D80,,RateTickValue,Permanent,Trigger,ObjectOverwrite)</f>
        <v>EURONOIS6Y=#0037</v>
      </c>
      <c r="F80" s="246" t="e">
        <f>_xll.RtGet("DTSIMI1",D80,$F$3)/100</f>
        <v>#VALUE!</v>
      </c>
      <c r="G80" s="246" t="e">
        <f>_xll.RtGet("DTSIMI1",D80,$G$3)/100</f>
        <v>#VALUE!</v>
      </c>
      <c r="H80" s="246" t="e">
        <f t="shared" si="24"/>
        <v>#VALUE!</v>
      </c>
      <c r="I80" s="315"/>
      <c r="J80" s="293" t="e">
        <f>IF(ISBLANK(I80),_xll.qlSimpleQuoteSetValue(E80,H80),_xll.qlSimpleQuoteSetValue(E80,I80))</f>
        <v>#NUM!</v>
      </c>
      <c r="K80" s="247"/>
      <c r="L80" s="245" t="s">
        <v>91</v>
      </c>
      <c r="M80" s="245" t="s">
        <v>54</v>
      </c>
      <c r="N80" s="245" t="str">
        <f t="shared" si="27"/>
        <v>EUR1MSW6Y=</v>
      </c>
      <c r="O80" s="245" t="str">
        <f>_xll.qlSimpleQuote(N80,,RateTickValue,Permanent,Trigger,ObjectOverwrite)</f>
        <v>EUR1MSW6Y=#0037</v>
      </c>
      <c r="P80" s="246" t="e">
        <f>_xll.RtGet("DTSIMI1",N80,$P$3)/100</f>
        <v>#VALUE!</v>
      </c>
      <c r="Q80" s="246" t="e">
        <f>_xll.RtGet("DTSIMI1",N80,$Q$3)/100</f>
        <v>#VALUE!</v>
      </c>
      <c r="R80" s="246" t="e">
        <f t="shared" si="25"/>
        <v>#VALUE!</v>
      </c>
      <c r="S80" s="315"/>
      <c r="T80" s="293" t="e">
        <f>IF(ISBLANK(S80),_xll.qlSimpleQuoteSetValue(O80,R80),_xll.qlSimpleQuoteSetValue(O80,S80))</f>
        <v>#NUM!</v>
      </c>
      <c r="U80" s="243"/>
      <c r="V80" s="245" t="s">
        <v>91</v>
      </c>
      <c r="W80" s="245" t="s">
        <v>54</v>
      </c>
      <c r="X80" s="245" t="str">
        <f t="shared" si="32"/>
        <v>EUR3MSW6Y=</v>
      </c>
      <c r="Y80" s="245" t="str">
        <f>_xll.qlSimpleQuote(X80,,RateTickValue,Permanent,Trigger,ObjectOverwrite)</f>
        <v>EUR3MSW6Y=#0037</v>
      </c>
      <c r="Z80" s="246" t="e">
        <f>_xll.RtGet("DTSIMI1",X80,$Z$3)/100</f>
        <v>#VALUE!</v>
      </c>
      <c r="AA80" s="246" t="e">
        <f>_xll.RtGet("DTSIMI1",X80,$AA$3)/100</f>
        <v>#VALUE!</v>
      </c>
      <c r="AB80" s="246" t="e">
        <f t="shared" si="28"/>
        <v>#VALUE!</v>
      </c>
      <c r="AC80" s="315"/>
      <c r="AD80" s="293" t="e">
        <f>IF(ISBLANK(AC80),_xll.qlSimpleQuoteSetValue(Y80,AB80),_xll.qlSimpleQuoteSetValue(Y80,AC80))</f>
        <v>#NUM!</v>
      </c>
      <c r="AE80" s="248"/>
      <c r="AF80" s="245" t="s">
        <v>91</v>
      </c>
      <c r="AG80" s="245" t="s">
        <v>54</v>
      </c>
      <c r="AH80" s="245" t="str">
        <f t="shared" si="33"/>
        <v>EUR6MSW6Y=</v>
      </c>
      <c r="AI80" s="245" t="str">
        <f>_xll.qlSimpleQuote(AH80,,RateTickValue,Permanent,Trigger,ObjectOverwrite)</f>
        <v>EUR6MSW6Y=#0037</v>
      </c>
      <c r="AJ80" s="246" t="e">
        <f>_xll.RtGet("DTSIMI1",AH80,$AJ$3)/100</f>
        <v>#VALUE!</v>
      </c>
      <c r="AK80" s="246" t="e">
        <f>_xll.RtGet("DTSIMI1",AH80,$AK$3)/100</f>
        <v>#VALUE!</v>
      </c>
      <c r="AL80" s="246" t="e">
        <f t="shared" si="29"/>
        <v>#VALUE!</v>
      </c>
      <c r="AM80" s="315"/>
      <c r="AN80" s="293" t="e">
        <f>IF(ISBLANK(AM80),_xll.qlSimpleQuoteSetValue(AI80,AL80),_xll.qlSimpleQuoteSetValue(AI80,AM80))</f>
        <v>#NUM!</v>
      </c>
      <c r="AO80" s="243"/>
      <c r="AP80" s="245" t="s">
        <v>91</v>
      </c>
      <c r="AQ80" s="245" t="s">
        <v>54</v>
      </c>
      <c r="AR80" s="245" t="str">
        <f t="shared" si="34"/>
        <v>EUR1YSW6Y=</v>
      </c>
      <c r="AS80" s="245" t="str">
        <f>_xll.qlSimpleQuote(AR80,,RateTickValue,Permanent,Trigger,ObjectOverwrite)</f>
        <v>EUR1YSW6Y=#0037</v>
      </c>
      <c r="AT80" s="246" t="e">
        <f>_xll.RtGet("DTSIMI1",AR80,$AT$3)/100</f>
        <v>#VALUE!</v>
      </c>
      <c r="AU80" s="246" t="e">
        <f>_xll.RtGet("DTSIMI1",AR80,$AU$3)/100</f>
        <v>#VALUE!</v>
      </c>
      <c r="AV80" s="246" t="e">
        <f t="shared" si="31"/>
        <v>#VALUE!</v>
      </c>
      <c r="AW80" s="315"/>
      <c r="AX80" s="293" t="e">
        <f>IF(ISBLANK(AW80),_xll.qlSimpleQuoteSetValue(AS80,AV80),_xll.qlSimpleQuoteSetValue(AS80,AW80))</f>
        <v>#NUM!</v>
      </c>
    </row>
    <row r="81" spans="1:50" x14ac:dyDescent="0.2">
      <c r="A81" s="472"/>
      <c r="B81" s="245" t="s">
        <v>68</v>
      </c>
      <c r="C81" s="245" t="s">
        <v>55</v>
      </c>
      <c r="D81" s="245" t="str">
        <f t="shared" si="26"/>
        <v>EURONOIS7Y=</v>
      </c>
      <c r="E81" s="245" t="str">
        <f>_xll.qlSimpleQuote(D81,,RateTickValue,Permanent,Trigger,ObjectOverwrite)</f>
        <v>EURONOIS7Y=#0037</v>
      </c>
      <c r="F81" s="246" t="e">
        <f>_xll.RtGet("DTSIMI1",D81,$F$3)/100</f>
        <v>#VALUE!</v>
      </c>
      <c r="G81" s="246" t="e">
        <f>_xll.RtGet("DTSIMI1",D81,$G$3)/100</f>
        <v>#VALUE!</v>
      </c>
      <c r="H81" s="246" t="e">
        <f t="shared" si="24"/>
        <v>#VALUE!</v>
      </c>
      <c r="I81" s="315"/>
      <c r="J81" s="293" t="e">
        <f>IF(ISBLANK(I81),_xll.qlSimpleQuoteSetValue(E81,H81),_xll.qlSimpleQuoteSetValue(E81,I81))</f>
        <v>#NUM!</v>
      </c>
      <c r="K81" s="247"/>
      <c r="L81" s="245" t="s">
        <v>91</v>
      </c>
      <c r="M81" s="245" t="s">
        <v>55</v>
      </c>
      <c r="N81" s="245" t="str">
        <f t="shared" si="27"/>
        <v>EUR1MSW7Y=</v>
      </c>
      <c r="O81" s="245" t="str">
        <f>_xll.qlSimpleQuote(N81,,RateTickValue,Permanent,Trigger,ObjectOverwrite)</f>
        <v>EUR1MSW7Y=#0037</v>
      </c>
      <c r="P81" s="246" t="e">
        <f>_xll.RtGet("DTSIMI1",N81,$P$3)/100</f>
        <v>#VALUE!</v>
      </c>
      <c r="Q81" s="246" t="e">
        <f>_xll.RtGet("DTSIMI1",N81,$Q$3)/100</f>
        <v>#VALUE!</v>
      </c>
      <c r="R81" s="246" t="e">
        <f t="shared" si="25"/>
        <v>#VALUE!</v>
      </c>
      <c r="S81" s="315"/>
      <c r="T81" s="293" t="e">
        <f>IF(ISBLANK(S81),_xll.qlSimpleQuoteSetValue(O81,R81),_xll.qlSimpleQuoteSetValue(O81,S81))</f>
        <v>#NUM!</v>
      </c>
      <c r="U81" s="243"/>
      <c r="V81" s="245" t="s">
        <v>91</v>
      </c>
      <c r="W81" s="245" t="s">
        <v>55</v>
      </c>
      <c r="X81" s="245" t="str">
        <f t="shared" si="32"/>
        <v>EUR3MSW7Y=</v>
      </c>
      <c r="Y81" s="245" t="str">
        <f>_xll.qlSimpleQuote(X81,,RateTickValue,Permanent,Trigger,ObjectOverwrite)</f>
        <v>EUR3MSW7Y=#0037</v>
      </c>
      <c r="Z81" s="246" t="e">
        <f>_xll.RtGet("DTSIMI1",X81,$Z$3)/100</f>
        <v>#VALUE!</v>
      </c>
      <c r="AA81" s="246" t="e">
        <f>_xll.RtGet("DTSIMI1",X81,$AA$3)/100</f>
        <v>#VALUE!</v>
      </c>
      <c r="AB81" s="246" t="e">
        <f t="shared" si="28"/>
        <v>#VALUE!</v>
      </c>
      <c r="AC81" s="315"/>
      <c r="AD81" s="293" t="e">
        <f>IF(ISBLANK(AC81),_xll.qlSimpleQuoteSetValue(Y81,AB81),_xll.qlSimpleQuoteSetValue(Y81,AC81))</f>
        <v>#NUM!</v>
      </c>
      <c r="AE81" s="248"/>
      <c r="AF81" s="245" t="s">
        <v>91</v>
      </c>
      <c r="AG81" s="245" t="s">
        <v>55</v>
      </c>
      <c r="AH81" s="245" t="str">
        <f t="shared" si="33"/>
        <v>EUR6MSW7Y=</v>
      </c>
      <c r="AI81" s="245" t="str">
        <f>_xll.qlSimpleQuote(AH81,,RateTickValue,Permanent,Trigger,ObjectOverwrite)</f>
        <v>EUR6MSW7Y=#0037</v>
      </c>
      <c r="AJ81" s="246" t="e">
        <f>_xll.RtGet("DTSIMI1",AH81,$AJ$3)/100</f>
        <v>#VALUE!</v>
      </c>
      <c r="AK81" s="246" t="e">
        <f>_xll.RtGet("DTSIMI1",AH81,$AK$3)/100</f>
        <v>#VALUE!</v>
      </c>
      <c r="AL81" s="246" t="e">
        <f t="shared" si="29"/>
        <v>#VALUE!</v>
      </c>
      <c r="AM81" s="315"/>
      <c r="AN81" s="293" t="e">
        <f>IF(ISBLANK(AM81),_xll.qlSimpleQuoteSetValue(AI81,AL81),_xll.qlSimpleQuoteSetValue(AI81,AM81))</f>
        <v>#NUM!</v>
      </c>
      <c r="AO81" s="243"/>
      <c r="AP81" s="245" t="s">
        <v>91</v>
      </c>
      <c r="AQ81" s="245" t="s">
        <v>55</v>
      </c>
      <c r="AR81" s="245" t="str">
        <f t="shared" si="34"/>
        <v>EUR1YSW7Y=</v>
      </c>
      <c r="AS81" s="245" t="str">
        <f>_xll.qlSimpleQuote(AR81,,RateTickValue,Permanent,Trigger,ObjectOverwrite)</f>
        <v>EUR1YSW7Y=#0037</v>
      </c>
      <c r="AT81" s="246" t="e">
        <f>_xll.RtGet("DTSIMI1",AR81,$AT$3)/100</f>
        <v>#VALUE!</v>
      </c>
      <c r="AU81" s="246" t="e">
        <f>_xll.RtGet("DTSIMI1",AR81,$AU$3)/100</f>
        <v>#VALUE!</v>
      </c>
      <c r="AV81" s="246" t="e">
        <f t="shared" si="31"/>
        <v>#VALUE!</v>
      </c>
      <c r="AW81" s="315"/>
      <c r="AX81" s="293" t="e">
        <f>IF(ISBLANK(AW81),_xll.qlSimpleQuoteSetValue(AS81,AV81),_xll.qlSimpleQuoteSetValue(AS81,AW81))</f>
        <v>#NUM!</v>
      </c>
    </row>
    <row r="82" spans="1:50" x14ac:dyDescent="0.2">
      <c r="A82" s="472"/>
      <c r="B82" s="245" t="s">
        <v>68</v>
      </c>
      <c r="C82" s="245" t="s">
        <v>56</v>
      </c>
      <c r="D82" s="245" t="str">
        <f t="shared" si="26"/>
        <v>EURONOIS8Y=</v>
      </c>
      <c r="E82" s="245" t="str">
        <f>_xll.qlSimpleQuote(D82,,RateTickValue,Permanent,Trigger,ObjectOverwrite)</f>
        <v>EURONOIS8Y=#0037</v>
      </c>
      <c r="F82" s="246" t="e">
        <f>_xll.RtGet("DTSIMI1",D82,$F$3)/100</f>
        <v>#VALUE!</v>
      </c>
      <c r="G82" s="246" t="e">
        <f>_xll.RtGet("DTSIMI1",D82,$G$3)/100</f>
        <v>#VALUE!</v>
      </c>
      <c r="H82" s="246" t="e">
        <f t="shared" si="24"/>
        <v>#VALUE!</v>
      </c>
      <c r="I82" s="315"/>
      <c r="J82" s="293" t="e">
        <f>IF(ISBLANK(I82),_xll.qlSimpleQuoteSetValue(E82,H82),_xll.qlSimpleQuoteSetValue(E82,I82))</f>
        <v>#NUM!</v>
      </c>
      <c r="K82" s="247"/>
      <c r="L82" s="245" t="s">
        <v>91</v>
      </c>
      <c r="M82" s="245" t="s">
        <v>56</v>
      </c>
      <c r="N82" s="245" t="str">
        <f t="shared" si="27"/>
        <v>EUR1MSW8Y=</v>
      </c>
      <c r="O82" s="245" t="str">
        <f>_xll.qlSimpleQuote(N82,,RateTickValue,Permanent,Trigger,ObjectOverwrite)</f>
        <v>EUR1MSW8Y=#0037</v>
      </c>
      <c r="P82" s="246" t="e">
        <f>_xll.RtGet("DTSIMI1",N82,$P$3)/100</f>
        <v>#VALUE!</v>
      </c>
      <c r="Q82" s="246" t="e">
        <f>_xll.RtGet("DTSIMI1",N82,$Q$3)/100</f>
        <v>#VALUE!</v>
      </c>
      <c r="R82" s="246" t="e">
        <f t="shared" si="25"/>
        <v>#VALUE!</v>
      </c>
      <c r="S82" s="315"/>
      <c r="T82" s="293" t="e">
        <f>IF(ISBLANK(S82),_xll.qlSimpleQuoteSetValue(O82,R82),_xll.qlSimpleQuoteSetValue(O82,S82))</f>
        <v>#NUM!</v>
      </c>
      <c r="U82" s="243"/>
      <c r="V82" s="245" t="s">
        <v>91</v>
      </c>
      <c r="W82" s="245" t="s">
        <v>56</v>
      </c>
      <c r="X82" s="245" t="str">
        <f t="shared" si="32"/>
        <v>EUR3MSW8Y=</v>
      </c>
      <c r="Y82" s="245" t="str">
        <f>_xll.qlSimpleQuote(X82,,RateTickValue,Permanent,Trigger,ObjectOverwrite)</f>
        <v>EUR3MSW8Y=#0037</v>
      </c>
      <c r="Z82" s="246" t="e">
        <f>_xll.RtGet("DTSIMI1",X82,$Z$3)/100</f>
        <v>#VALUE!</v>
      </c>
      <c r="AA82" s="246" t="e">
        <f>_xll.RtGet("DTSIMI1",X82,$AA$3)/100</f>
        <v>#VALUE!</v>
      </c>
      <c r="AB82" s="246" t="e">
        <f t="shared" si="28"/>
        <v>#VALUE!</v>
      </c>
      <c r="AC82" s="315"/>
      <c r="AD82" s="293" t="e">
        <f>IF(ISBLANK(AC82),_xll.qlSimpleQuoteSetValue(Y82,AB82),_xll.qlSimpleQuoteSetValue(Y82,AC82))</f>
        <v>#NUM!</v>
      </c>
      <c r="AE82" s="248"/>
      <c r="AF82" s="245" t="s">
        <v>91</v>
      </c>
      <c r="AG82" s="245" t="s">
        <v>56</v>
      </c>
      <c r="AH82" s="245" t="str">
        <f t="shared" si="33"/>
        <v>EUR6MSW8Y=</v>
      </c>
      <c r="AI82" s="245" t="str">
        <f>_xll.qlSimpleQuote(AH82,,RateTickValue,Permanent,Trigger,ObjectOverwrite)</f>
        <v>EUR6MSW8Y=#0037</v>
      </c>
      <c r="AJ82" s="246" t="e">
        <f>_xll.RtGet("DTSIMI1",AH82,$AJ$3)/100</f>
        <v>#VALUE!</v>
      </c>
      <c r="AK82" s="246" t="e">
        <f>_xll.RtGet("DTSIMI1",AH82,$AK$3)/100</f>
        <v>#VALUE!</v>
      </c>
      <c r="AL82" s="246" t="e">
        <f t="shared" si="29"/>
        <v>#VALUE!</v>
      </c>
      <c r="AM82" s="315"/>
      <c r="AN82" s="293" t="e">
        <f>IF(ISBLANK(AM82),_xll.qlSimpleQuoteSetValue(AI82,AL82),_xll.qlSimpleQuoteSetValue(AI82,AM82))</f>
        <v>#NUM!</v>
      </c>
      <c r="AO82" s="243"/>
      <c r="AP82" s="245" t="s">
        <v>91</v>
      </c>
      <c r="AQ82" s="245" t="s">
        <v>56</v>
      </c>
      <c r="AR82" s="245" t="str">
        <f t="shared" si="34"/>
        <v>EUR1YSW8Y=</v>
      </c>
      <c r="AS82" s="245" t="str">
        <f>_xll.qlSimpleQuote(AR82,,RateTickValue,Permanent,Trigger,ObjectOverwrite)</f>
        <v>EUR1YSW8Y=#0037</v>
      </c>
      <c r="AT82" s="246" t="e">
        <f>_xll.RtGet("DTSIMI1",AR82,$AT$3)/100</f>
        <v>#VALUE!</v>
      </c>
      <c r="AU82" s="246" t="e">
        <f>_xll.RtGet("DTSIMI1",AR82,$AU$3)/100</f>
        <v>#VALUE!</v>
      </c>
      <c r="AV82" s="246" t="e">
        <f t="shared" si="31"/>
        <v>#VALUE!</v>
      </c>
      <c r="AW82" s="315"/>
      <c r="AX82" s="293" t="e">
        <f>IF(ISBLANK(AW82),_xll.qlSimpleQuoteSetValue(AS82,AV82),_xll.qlSimpleQuoteSetValue(AS82,AW82))</f>
        <v>#NUM!</v>
      </c>
    </row>
    <row r="83" spans="1:50" x14ac:dyDescent="0.2">
      <c r="A83" s="472"/>
      <c r="B83" s="245" t="s">
        <v>68</v>
      </c>
      <c r="C83" s="245" t="s">
        <v>57</v>
      </c>
      <c r="D83" s="245" t="str">
        <f t="shared" si="26"/>
        <v>EURONOIS9Y=</v>
      </c>
      <c r="E83" s="245" t="str">
        <f>_xll.qlSimpleQuote(D83,,RateTickValue,Permanent,Trigger,ObjectOverwrite)</f>
        <v>EURONOIS9Y=#0037</v>
      </c>
      <c r="F83" s="246" t="e">
        <f>_xll.RtGet("DTSIMI1",D83,$F$3)/100</f>
        <v>#VALUE!</v>
      </c>
      <c r="G83" s="246" t="e">
        <f>_xll.RtGet("DTSIMI1",D83,$G$3)/100</f>
        <v>#VALUE!</v>
      </c>
      <c r="H83" s="246" t="e">
        <f t="shared" si="24"/>
        <v>#VALUE!</v>
      </c>
      <c r="I83" s="315"/>
      <c r="J83" s="293" t="e">
        <f>IF(ISBLANK(I83),_xll.qlSimpleQuoteSetValue(E83,H83),_xll.qlSimpleQuoteSetValue(E83,I83))</f>
        <v>#NUM!</v>
      </c>
      <c r="K83" s="247"/>
      <c r="L83" s="245" t="s">
        <v>91</v>
      </c>
      <c r="M83" s="245" t="s">
        <v>57</v>
      </c>
      <c r="N83" s="245" t="str">
        <f t="shared" si="27"/>
        <v>EUR1MSW9Y=</v>
      </c>
      <c r="O83" s="245" t="str">
        <f>_xll.qlSimpleQuote(N83,,RateTickValue,Permanent,Trigger,ObjectOverwrite)</f>
        <v>EUR1MSW9Y=#0037</v>
      </c>
      <c r="P83" s="246" t="e">
        <f>_xll.RtGet("DTSIMI1",N83,$P$3)/100</f>
        <v>#VALUE!</v>
      </c>
      <c r="Q83" s="246" t="e">
        <f>_xll.RtGet("DTSIMI1",N83,$Q$3)/100</f>
        <v>#VALUE!</v>
      </c>
      <c r="R83" s="246" t="e">
        <f t="shared" si="25"/>
        <v>#VALUE!</v>
      </c>
      <c r="S83" s="315"/>
      <c r="T83" s="293" t="e">
        <f>IF(ISBLANK(S83),_xll.qlSimpleQuoteSetValue(O83,R83),_xll.qlSimpleQuoteSetValue(O83,S83))</f>
        <v>#NUM!</v>
      </c>
      <c r="U83" s="243"/>
      <c r="V83" s="245" t="s">
        <v>91</v>
      </c>
      <c r="W83" s="245" t="s">
        <v>57</v>
      </c>
      <c r="X83" s="245" t="str">
        <f t="shared" si="32"/>
        <v>EUR3MSW9Y=</v>
      </c>
      <c r="Y83" s="245" t="str">
        <f>_xll.qlSimpleQuote(X83,,RateTickValue,Permanent,Trigger,ObjectOverwrite)</f>
        <v>EUR3MSW9Y=#0037</v>
      </c>
      <c r="Z83" s="246" t="e">
        <f>_xll.RtGet("DTSIMI1",X83,$Z$3)/100</f>
        <v>#VALUE!</v>
      </c>
      <c r="AA83" s="246" t="e">
        <f>_xll.RtGet("DTSIMI1",X83,$AA$3)/100</f>
        <v>#VALUE!</v>
      </c>
      <c r="AB83" s="246" t="e">
        <f t="shared" si="28"/>
        <v>#VALUE!</v>
      </c>
      <c r="AC83" s="315"/>
      <c r="AD83" s="293" t="e">
        <f>IF(ISBLANK(AC83),_xll.qlSimpleQuoteSetValue(Y83,AB83),_xll.qlSimpleQuoteSetValue(Y83,AC83))</f>
        <v>#NUM!</v>
      </c>
      <c r="AE83" s="248"/>
      <c r="AF83" s="245" t="s">
        <v>91</v>
      </c>
      <c r="AG83" s="245" t="s">
        <v>57</v>
      </c>
      <c r="AH83" s="245" t="str">
        <f t="shared" si="33"/>
        <v>EUR6MSW9Y=</v>
      </c>
      <c r="AI83" s="245" t="str">
        <f>_xll.qlSimpleQuote(AH83,,RateTickValue,Permanent,Trigger,ObjectOverwrite)</f>
        <v>EUR6MSW9Y=#0037</v>
      </c>
      <c r="AJ83" s="246" t="e">
        <f>_xll.RtGet("DTSIMI1",AH83,$AJ$3)/100</f>
        <v>#VALUE!</v>
      </c>
      <c r="AK83" s="246" t="e">
        <f>_xll.RtGet("DTSIMI1",AH83,$AK$3)/100</f>
        <v>#VALUE!</v>
      </c>
      <c r="AL83" s="246" t="e">
        <f t="shared" si="29"/>
        <v>#VALUE!</v>
      </c>
      <c r="AM83" s="315"/>
      <c r="AN83" s="293" t="e">
        <f>IF(ISBLANK(AM83),_xll.qlSimpleQuoteSetValue(AI83,AL83),_xll.qlSimpleQuoteSetValue(AI83,AM83))</f>
        <v>#NUM!</v>
      </c>
      <c r="AO83" s="243"/>
      <c r="AP83" s="245" t="s">
        <v>91</v>
      </c>
      <c r="AQ83" s="245" t="s">
        <v>57</v>
      </c>
      <c r="AR83" s="245" t="str">
        <f t="shared" si="34"/>
        <v>EUR1YSW9Y=</v>
      </c>
      <c r="AS83" s="245" t="str">
        <f>_xll.qlSimpleQuote(AR83,,RateTickValue,Permanent,Trigger,ObjectOverwrite)</f>
        <v>EUR1YSW9Y=#0037</v>
      </c>
      <c r="AT83" s="246" t="e">
        <f>_xll.RtGet("DTSIMI1",AR83,$AT$3)/100</f>
        <v>#VALUE!</v>
      </c>
      <c r="AU83" s="246" t="e">
        <f>_xll.RtGet("DTSIMI1",AR83,$AU$3)/100</f>
        <v>#VALUE!</v>
      </c>
      <c r="AV83" s="246" t="e">
        <f t="shared" si="31"/>
        <v>#VALUE!</v>
      </c>
      <c r="AW83" s="315"/>
      <c r="AX83" s="293" t="e">
        <f>IF(ISBLANK(AW83),_xll.qlSimpleQuoteSetValue(AS83,AV83),_xll.qlSimpleQuoteSetValue(AS83,AW83))</f>
        <v>#NUM!</v>
      </c>
    </row>
    <row r="84" spans="1:50" x14ac:dyDescent="0.2">
      <c r="A84" s="472"/>
      <c r="B84" s="245" t="s">
        <v>68</v>
      </c>
      <c r="C84" s="245" t="s">
        <v>58</v>
      </c>
      <c r="D84" s="245" t="str">
        <f t="shared" si="26"/>
        <v>EURONOIS10Y=</v>
      </c>
      <c r="E84" s="245" t="str">
        <f>_xll.qlSimpleQuote(D84,,RateTickValue,Permanent,Trigger,ObjectOverwrite)</f>
        <v>EURONOIS10Y=#0037</v>
      </c>
      <c r="F84" s="246" t="e">
        <f>_xll.RtGet("DTSIMI1",D84,$F$3)/100</f>
        <v>#VALUE!</v>
      </c>
      <c r="G84" s="246" t="e">
        <f>_xll.RtGet("DTSIMI1",D84,$G$3)/100</f>
        <v>#VALUE!</v>
      </c>
      <c r="H84" s="246" t="e">
        <f t="shared" si="24"/>
        <v>#VALUE!</v>
      </c>
      <c r="I84" s="315"/>
      <c r="J84" s="293" t="e">
        <f>IF(ISBLANK(I84),_xll.qlSimpleQuoteSetValue(E84,H84),_xll.qlSimpleQuoteSetValue(E84,I84))</f>
        <v>#NUM!</v>
      </c>
      <c r="K84" s="247"/>
      <c r="L84" s="245" t="s">
        <v>91</v>
      </c>
      <c r="M84" s="245" t="s">
        <v>58</v>
      </c>
      <c r="N84" s="245" t="str">
        <f t="shared" si="27"/>
        <v>EUR1MSW10Y=</v>
      </c>
      <c r="O84" s="245" t="str">
        <f>_xll.qlSimpleQuote(N84,,RateTickValue,Permanent,Trigger,ObjectOverwrite)</f>
        <v>EUR1MSW10Y=#0037</v>
      </c>
      <c r="P84" s="246" t="e">
        <f>_xll.RtGet("DTSIMI1",N84,$P$3)/100</f>
        <v>#VALUE!</v>
      </c>
      <c r="Q84" s="246" t="e">
        <f>_xll.RtGet("DTSIMI1",N84,$Q$3)/100</f>
        <v>#VALUE!</v>
      </c>
      <c r="R84" s="246" t="e">
        <f t="shared" si="25"/>
        <v>#VALUE!</v>
      </c>
      <c r="S84" s="315"/>
      <c r="T84" s="293" t="e">
        <f>IF(ISBLANK(S84),_xll.qlSimpleQuoteSetValue(O84,R84),_xll.qlSimpleQuoteSetValue(O84,S84))</f>
        <v>#NUM!</v>
      </c>
      <c r="U84" s="243"/>
      <c r="V84" s="245" t="s">
        <v>91</v>
      </c>
      <c r="W84" s="245" t="s">
        <v>58</v>
      </c>
      <c r="X84" s="245" t="str">
        <f t="shared" si="32"/>
        <v>EUR3MSW10Y=</v>
      </c>
      <c r="Y84" s="245" t="str">
        <f>_xll.qlSimpleQuote(X84,,RateTickValue,Permanent,Trigger,ObjectOverwrite)</f>
        <v>EUR3MSW10Y=#0037</v>
      </c>
      <c r="Z84" s="246" t="e">
        <f>_xll.RtGet("DTSIMI1",X84,$Z$3)/100</f>
        <v>#VALUE!</v>
      </c>
      <c r="AA84" s="246" t="e">
        <f>_xll.RtGet("DTSIMI1",X84,$AA$3)/100</f>
        <v>#VALUE!</v>
      </c>
      <c r="AB84" s="246" t="e">
        <f t="shared" si="28"/>
        <v>#VALUE!</v>
      </c>
      <c r="AC84" s="315"/>
      <c r="AD84" s="293" t="e">
        <f>IF(ISBLANK(AC84),_xll.qlSimpleQuoteSetValue(Y84,AB84),_xll.qlSimpleQuoteSetValue(Y84,AC84))</f>
        <v>#NUM!</v>
      </c>
      <c r="AE84" s="248"/>
      <c r="AF84" s="245" t="s">
        <v>91</v>
      </c>
      <c r="AG84" s="245" t="s">
        <v>58</v>
      </c>
      <c r="AH84" s="245" t="str">
        <f t="shared" si="33"/>
        <v>EUR6MSW10Y=</v>
      </c>
      <c r="AI84" s="245" t="str">
        <f>_xll.qlSimpleQuote(AH84,,RateTickValue,Permanent,Trigger,ObjectOverwrite)</f>
        <v>EUR6MSW10Y=#0037</v>
      </c>
      <c r="AJ84" s="246" t="e">
        <f>_xll.RtGet("DTSIMI1",AH84,$AJ$3)/100</f>
        <v>#VALUE!</v>
      </c>
      <c r="AK84" s="246" t="e">
        <f>_xll.RtGet("DTSIMI1",AH84,$AK$3)/100</f>
        <v>#VALUE!</v>
      </c>
      <c r="AL84" s="246" t="e">
        <f t="shared" si="29"/>
        <v>#VALUE!</v>
      </c>
      <c r="AM84" s="315"/>
      <c r="AN84" s="293" t="e">
        <f>IF(ISBLANK(AM84),_xll.qlSimpleQuoteSetValue(AI84,AL84),_xll.qlSimpleQuoteSetValue(AI84,AM84))</f>
        <v>#NUM!</v>
      </c>
      <c r="AO84" s="243"/>
      <c r="AP84" s="245" t="s">
        <v>91</v>
      </c>
      <c r="AQ84" s="245" t="s">
        <v>58</v>
      </c>
      <c r="AR84" s="245" t="str">
        <f t="shared" si="34"/>
        <v>EUR1YSW10Y=</v>
      </c>
      <c r="AS84" s="245" t="str">
        <f>_xll.qlSimpleQuote(AR84,,RateTickValue,Permanent,Trigger,ObjectOverwrite)</f>
        <v>EUR1YSW10Y=#0037</v>
      </c>
      <c r="AT84" s="246" t="e">
        <f>_xll.RtGet("DTSIMI1",AR84,$AT$3)/100</f>
        <v>#VALUE!</v>
      </c>
      <c r="AU84" s="246" t="e">
        <f>_xll.RtGet("DTSIMI1",AR84,$AU$3)/100</f>
        <v>#VALUE!</v>
      </c>
      <c r="AV84" s="246" t="e">
        <f t="shared" si="31"/>
        <v>#VALUE!</v>
      </c>
      <c r="AW84" s="315"/>
      <c r="AX84" s="293" t="e">
        <f>IF(ISBLANK(AW84),_xll.qlSimpleQuoteSetValue(AS84,AV84),_xll.qlSimpleQuoteSetValue(AS84,AW84))</f>
        <v>#NUM!</v>
      </c>
    </row>
    <row r="85" spans="1:50" x14ac:dyDescent="0.2">
      <c r="A85" s="472"/>
      <c r="B85" s="245" t="s">
        <v>68</v>
      </c>
      <c r="C85" s="245" t="s">
        <v>99</v>
      </c>
      <c r="D85" s="245" t="str">
        <f t="shared" si="26"/>
        <v>EURONOIS11Y=</v>
      </c>
      <c r="E85" s="245" t="str">
        <f>_xll.qlSimpleQuote(D85,,RateTickValue,Permanent,Trigger,ObjectOverwrite)</f>
        <v>EURONOIS11Y=#0037</v>
      </c>
      <c r="F85" s="246" t="e">
        <f>_xll.RtGet("DTSIMI1",D85,$F$3)/100</f>
        <v>#VALUE!</v>
      </c>
      <c r="G85" s="246" t="e">
        <f>_xll.RtGet("DTSIMI1",D85,$G$3)/100</f>
        <v>#VALUE!</v>
      </c>
      <c r="H85" s="246" t="e">
        <f t="shared" si="24"/>
        <v>#VALUE!</v>
      </c>
      <c r="I85" s="315"/>
      <c r="J85" s="293" t="e">
        <f>IF(ISBLANK(I85),_xll.qlSimpleQuoteSetValue(E85,H85),_xll.qlSimpleQuoteSetValue(E85,I85))</f>
        <v>#NUM!</v>
      </c>
      <c r="K85" s="247"/>
      <c r="L85" s="245" t="s">
        <v>91</v>
      </c>
      <c r="M85" s="245" t="s">
        <v>99</v>
      </c>
      <c r="N85" s="245" t="str">
        <f t="shared" si="27"/>
        <v>EUR1MSW11Y=</v>
      </c>
      <c r="O85" s="245" t="str">
        <f>_xll.qlSimpleQuote(N85,,RateTickValue,Permanent,Trigger,ObjectOverwrite)</f>
        <v>EUR1MSW11Y=#0037</v>
      </c>
      <c r="P85" s="246" t="e">
        <f>_xll.RtGet("DTSIMI1",N85,$P$3)/100</f>
        <v>#VALUE!</v>
      </c>
      <c r="Q85" s="246" t="e">
        <f>_xll.RtGet("DTSIMI1",N85,$Q$3)/100</f>
        <v>#VALUE!</v>
      </c>
      <c r="R85" s="246" t="e">
        <f t="shared" si="25"/>
        <v>#VALUE!</v>
      </c>
      <c r="S85" s="315"/>
      <c r="T85" s="293" t="e">
        <f>IF(ISBLANK(S85),_xll.qlSimpleQuoteSetValue(O85,R85),_xll.qlSimpleQuoteSetValue(O85,S85))</f>
        <v>#NUM!</v>
      </c>
      <c r="U85" s="243"/>
      <c r="V85" s="245" t="s">
        <v>91</v>
      </c>
      <c r="W85" s="245" t="s">
        <v>99</v>
      </c>
      <c r="X85" s="245" t="str">
        <f t="shared" si="32"/>
        <v>EUR3MSW11Y=</v>
      </c>
      <c r="Y85" s="245" t="str">
        <f>_xll.qlSimpleQuote(X85,,RateTickValue,Permanent,Trigger,ObjectOverwrite)</f>
        <v>EUR3MSW11Y=#0037</v>
      </c>
      <c r="Z85" s="246" t="e">
        <f>_xll.RtGet("DTSIMI1",X85,$Z$3)/100</f>
        <v>#VALUE!</v>
      </c>
      <c r="AA85" s="246" t="e">
        <f>_xll.RtGet("DTSIMI1",X85,$AA$3)/100</f>
        <v>#VALUE!</v>
      </c>
      <c r="AB85" s="246" t="e">
        <f t="shared" si="28"/>
        <v>#VALUE!</v>
      </c>
      <c r="AC85" s="315"/>
      <c r="AD85" s="293" t="e">
        <f>IF(ISBLANK(AC85),_xll.qlSimpleQuoteSetValue(Y85,AB85),_xll.qlSimpleQuoteSetValue(Y85,AC85))</f>
        <v>#NUM!</v>
      </c>
      <c r="AE85" s="248"/>
      <c r="AF85" s="245" t="s">
        <v>91</v>
      </c>
      <c r="AG85" s="245" t="s">
        <v>99</v>
      </c>
      <c r="AH85" s="245" t="str">
        <f t="shared" si="33"/>
        <v>EUR6MSW11Y=</v>
      </c>
      <c r="AI85" s="245" t="str">
        <f>_xll.qlSimpleQuote(AH85,,RateTickValue,Permanent,Trigger,ObjectOverwrite)</f>
        <v>EUR6MSW11Y=#0037</v>
      </c>
      <c r="AJ85" s="246" t="e">
        <f>_xll.RtGet("DTSIMI1",AH85,$AJ$3)/100</f>
        <v>#VALUE!</v>
      </c>
      <c r="AK85" s="246" t="e">
        <f>_xll.RtGet("DTSIMI1",AH85,$AK$3)/100</f>
        <v>#VALUE!</v>
      </c>
      <c r="AL85" s="246" t="e">
        <f t="shared" si="29"/>
        <v>#VALUE!</v>
      </c>
      <c r="AM85" s="315"/>
      <c r="AN85" s="293" t="e">
        <f>IF(ISBLANK(AM85),_xll.qlSimpleQuoteSetValue(AI85,AL85),_xll.qlSimpleQuoteSetValue(AI85,AM85))</f>
        <v>#NUM!</v>
      </c>
      <c r="AO85" s="243"/>
      <c r="AP85" s="245" t="s">
        <v>91</v>
      </c>
      <c r="AQ85" s="245" t="s">
        <v>99</v>
      </c>
      <c r="AR85" s="245" t="str">
        <f t="shared" si="34"/>
        <v>EUR1YSW11Y=</v>
      </c>
      <c r="AS85" s="245" t="str">
        <f>_xll.qlSimpleQuote(AR85,,RateTickValue,Permanent,Trigger,ObjectOverwrite)</f>
        <v>EUR1YSW11Y=#0037</v>
      </c>
      <c r="AT85" s="246" t="e">
        <f>_xll.RtGet("DTSIMI1",AR85,$AT$3)/100</f>
        <v>#VALUE!</v>
      </c>
      <c r="AU85" s="246" t="e">
        <f>_xll.RtGet("DTSIMI1",AR85,$AU$3)/100</f>
        <v>#VALUE!</v>
      </c>
      <c r="AV85" s="246" t="e">
        <f t="shared" si="31"/>
        <v>#VALUE!</v>
      </c>
      <c r="AW85" s="315"/>
      <c r="AX85" s="293" t="e">
        <f>IF(ISBLANK(AW85),_xll.qlSimpleQuoteSetValue(AS85,AV85),_xll.qlSimpleQuoteSetValue(AS85,AW85))</f>
        <v>#NUM!</v>
      </c>
    </row>
    <row r="86" spans="1:50" x14ac:dyDescent="0.2">
      <c r="A86" s="472"/>
      <c r="B86" s="245" t="s">
        <v>68</v>
      </c>
      <c r="C86" s="245" t="s">
        <v>59</v>
      </c>
      <c r="D86" s="245" t="str">
        <f t="shared" si="26"/>
        <v>EURONOIS12Y=</v>
      </c>
      <c r="E86" s="245" t="str">
        <f>_xll.qlSimpleQuote(D86,,RateTickValue,Permanent,Trigger,ObjectOverwrite)</f>
        <v>EURONOIS12Y=#0037</v>
      </c>
      <c r="F86" s="246" t="e">
        <f>_xll.RtGet("DTSIMI1",D86,$F$3)/100</f>
        <v>#VALUE!</v>
      </c>
      <c r="G86" s="246" t="e">
        <f>_xll.RtGet("DTSIMI1",D86,$G$3)/100</f>
        <v>#VALUE!</v>
      </c>
      <c r="H86" s="246" t="e">
        <f t="shared" si="24"/>
        <v>#VALUE!</v>
      </c>
      <c r="I86" s="315"/>
      <c r="J86" s="293" t="e">
        <f>IF(ISBLANK(I86),_xll.qlSimpleQuoteSetValue(E86,H86),_xll.qlSimpleQuoteSetValue(E86,I86))</f>
        <v>#NUM!</v>
      </c>
      <c r="K86" s="247"/>
      <c r="L86" s="245" t="s">
        <v>91</v>
      </c>
      <c r="M86" s="245" t="s">
        <v>59</v>
      </c>
      <c r="N86" s="245" t="str">
        <f t="shared" si="27"/>
        <v>EUR1MSW12Y=</v>
      </c>
      <c r="O86" s="245" t="str">
        <f>_xll.qlSimpleQuote(N86,,RateTickValue,Permanent,Trigger,ObjectOverwrite)</f>
        <v>EUR1MSW12Y=#0037</v>
      </c>
      <c r="P86" s="246" t="e">
        <f>_xll.RtGet("DTSIMI1",N86,$P$3)/100</f>
        <v>#VALUE!</v>
      </c>
      <c r="Q86" s="246" t="e">
        <f>_xll.RtGet("DTSIMI1",N86,$Q$3)/100</f>
        <v>#VALUE!</v>
      </c>
      <c r="R86" s="246" t="e">
        <f t="shared" si="25"/>
        <v>#VALUE!</v>
      </c>
      <c r="S86" s="315"/>
      <c r="T86" s="293" t="e">
        <f>IF(ISBLANK(S86),_xll.qlSimpleQuoteSetValue(O86,R86),_xll.qlSimpleQuoteSetValue(O86,S86))</f>
        <v>#NUM!</v>
      </c>
      <c r="U86" s="243"/>
      <c r="V86" s="245" t="s">
        <v>91</v>
      </c>
      <c r="W86" s="245" t="s">
        <v>59</v>
      </c>
      <c r="X86" s="245" t="str">
        <f t="shared" si="32"/>
        <v>EUR3MSW12Y=</v>
      </c>
      <c r="Y86" s="245" t="str">
        <f>_xll.qlSimpleQuote(X86,,RateTickValue,Permanent,Trigger,ObjectOverwrite)</f>
        <v>EUR3MSW12Y=#0037</v>
      </c>
      <c r="Z86" s="246" t="e">
        <f>_xll.RtGet("DTSIMI1",X86,$Z$3)/100</f>
        <v>#VALUE!</v>
      </c>
      <c r="AA86" s="246" t="e">
        <f>_xll.RtGet("DTSIMI1",X86,$AA$3)/100</f>
        <v>#VALUE!</v>
      </c>
      <c r="AB86" s="246" t="e">
        <f t="shared" ref="AB86:AB116" si="35">AVERAGE(Z86:AA86)</f>
        <v>#VALUE!</v>
      </c>
      <c r="AC86" s="315"/>
      <c r="AD86" s="293" t="e">
        <f>IF(ISBLANK(AC86),_xll.qlSimpleQuoteSetValue(Y86,AB86),_xll.qlSimpleQuoteSetValue(Y86,AC86))</f>
        <v>#NUM!</v>
      </c>
      <c r="AE86" s="248"/>
      <c r="AF86" s="245" t="s">
        <v>91</v>
      </c>
      <c r="AG86" s="245" t="s">
        <v>59</v>
      </c>
      <c r="AH86" s="245" t="str">
        <f t="shared" si="33"/>
        <v>EUR6MSW12Y=</v>
      </c>
      <c r="AI86" s="245" t="str">
        <f>_xll.qlSimpleQuote(AH86,,RateTickValue,Permanent,Trigger,ObjectOverwrite)</f>
        <v>EUR6MSW12Y=#0037</v>
      </c>
      <c r="AJ86" s="246" t="e">
        <f>_xll.RtGet("DTSIMI1",AH86,$AJ$3)/100</f>
        <v>#VALUE!</v>
      </c>
      <c r="AK86" s="246" t="e">
        <f>_xll.RtGet("DTSIMI1",AH86,$AK$3)/100</f>
        <v>#VALUE!</v>
      </c>
      <c r="AL86" s="246" t="e">
        <f t="shared" si="29"/>
        <v>#VALUE!</v>
      </c>
      <c r="AM86" s="315"/>
      <c r="AN86" s="293" t="e">
        <f>IF(ISBLANK(AM86),_xll.qlSimpleQuoteSetValue(AI86,AL86),_xll.qlSimpleQuoteSetValue(AI86,AM86))</f>
        <v>#NUM!</v>
      </c>
      <c r="AO86" s="243"/>
      <c r="AP86" s="245" t="s">
        <v>91</v>
      </c>
      <c r="AQ86" s="245" t="s">
        <v>59</v>
      </c>
      <c r="AR86" s="245" t="str">
        <f t="shared" si="34"/>
        <v>EUR1YSW12Y=</v>
      </c>
      <c r="AS86" s="245" t="str">
        <f>_xll.qlSimpleQuote(AR86,,RateTickValue,Permanent,Trigger,ObjectOverwrite)</f>
        <v>EUR1YSW12Y=#0037</v>
      </c>
      <c r="AT86" s="246" t="e">
        <f>_xll.RtGet("DTSIMI1",AR86,$AT$3)/100</f>
        <v>#VALUE!</v>
      </c>
      <c r="AU86" s="246" t="e">
        <f>_xll.RtGet("DTSIMI1",AR86,$AU$3)/100</f>
        <v>#VALUE!</v>
      </c>
      <c r="AV86" s="246" t="e">
        <f t="shared" si="31"/>
        <v>#VALUE!</v>
      </c>
      <c r="AW86" s="315"/>
      <c r="AX86" s="293" t="e">
        <f>IF(ISBLANK(AW86),_xll.qlSimpleQuoteSetValue(AS86,AV86),_xll.qlSimpleQuoteSetValue(AS86,AW86))</f>
        <v>#NUM!</v>
      </c>
    </row>
    <row r="87" spans="1:50" x14ac:dyDescent="0.2">
      <c r="A87" s="472"/>
      <c r="B87" s="245" t="s">
        <v>68</v>
      </c>
      <c r="C87" s="245" t="s">
        <v>100</v>
      </c>
      <c r="D87" s="245" t="str">
        <f t="shared" si="26"/>
        <v>EURONOIS13Y=</v>
      </c>
      <c r="E87" s="245" t="str">
        <f>_xll.qlSimpleQuote(D87,,RateTickValue,Permanent,Trigger,ObjectOverwrite)</f>
        <v>EURONOIS13Y=#0037</v>
      </c>
      <c r="F87" s="246" t="e">
        <f>_xll.RtGet("DTSIMI1",D87,$F$3)/100</f>
        <v>#VALUE!</v>
      </c>
      <c r="G87" s="246" t="e">
        <f>_xll.RtGet("DTSIMI1",D87,$G$3)/100</f>
        <v>#VALUE!</v>
      </c>
      <c r="H87" s="246" t="e">
        <f t="shared" si="24"/>
        <v>#VALUE!</v>
      </c>
      <c r="I87" s="315"/>
      <c r="J87" s="293" t="e">
        <f>IF(ISBLANK(I87),_xll.qlSimpleQuoteSetValue(E87,H87),_xll.qlSimpleQuoteSetValue(E87,I87))</f>
        <v>#NUM!</v>
      </c>
      <c r="K87" s="247"/>
      <c r="L87" s="245" t="s">
        <v>91</v>
      </c>
      <c r="M87" s="245" t="s">
        <v>100</v>
      </c>
      <c r="N87" s="245" t="str">
        <f t="shared" si="27"/>
        <v>EUR1MSW13Y=</v>
      </c>
      <c r="O87" s="245" t="str">
        <f>_xll.qlSimpleQuote(N87,,RateTickValue,Permanent,Trigger,ObjectOverwrite)</f>
        <v>EUR1MSW13Y=#0037</v>
      </c>
      <c r="P87" s="246" t="e">
        <f>_xll.RtGet("DTSIMI1",N87,$P$3)/100</f>
        <v>#VALUE!</v>
      </c>
      <c r="Q87" s="246" t="e">
        <f>_xll.RtGet("DTSIMI1",N87,$Q$3)/100</f>
        <v>#VALUE!</v>
      </c>
      <c r="R87" s="246" t="e">
        <f t="shared" si="25"/>
        <v>#VALUE!</v>
      </c>
      <c r="S87" s="315"/>
      <c r="T87" s="293" t="e">
        <f>IF(ISBLANK(S87),_xll.qlSimpleQuoteSetValue(O87,R87),_xll.qlSimpleQuoteSetValue(O87,S87))</f>
        <v>#NUM!</v>
      </c>
      <c r="U87" s="243"/>
      <c r="V87" s="245" t="s">
        <v>91</v>
      </c>
      <c r="W87" s="245" t="s">
        <v>100</v>
      </c>
      <c r="X87" s="245" t="str">
        <f t="shared" si="32"/>
        <v>EUR3MSW13Y=</v>
      </c>
      <c r="Y87" s="245" t="str">
        <f>_xll.qlSimpleQuote(X87,,RateTickValue,Permanent,Trigger,ObjectOverwrite)</f>
        <v>EUR3MSW13Y=#0037</v>
      </c>
      <c r="Z87" s="246" t="e">
        <f>_xll.RtGet("DTSIMI1",X87,$Z$3)/100</f>
        <v>#VALUE!</v>
      </c>
      <c r="AA87" s="246" t="e">
        <f>_xll.RtGet("DTSIMI1",X87,$AA$3)/100</f>
        <v>#VALUE!</v>
      </c>
      <c r="AB87" s="246" t="e">
        <f t="shared" si="35"/>
        <v>#VALUE!</v>
      </c>
      <c r="AC87" s="315"/>
      <c r="AD87" s="293" t="e">
        <f>IF(ISBLANK(AC87),_xll.qlSimpleQuoteSetValue(Y87,AB87),_xll.qlSimpleQuoteSetValue(Y87,AC87))</f>
        <v>#NUM!</v>
      </c>
      <c r="AE87" s="248"/>
      <c r="AF87" s="245" t="s">
        <v>91</v>
      </c>
      <c r="AG87" s="245" t="s">
        <v>100</v>
      </c>
      <c r="AH87" s="245" t="str">
        <f t="shared" si="33"/>
        <v>EUR6MSW13Y=</v>
      </c>
      <c r="AI87" s="245" t="str">
        <f>_xll.qlSimpleQuote(AH87,,RateTickValue,Permanent,Trigger,ObjectOverwrite)</f>
        <v>EUR6MSW13Y=#0037</v>
      </c>
      <c r="AJ87" s="246" t="e">
        <f>_xll.RtGet("DTSIMI1",AH87,$AJ$3)/100</f>
        <v>#VALUE!</v>
      </c>
      <c r="AK87" s="246" t="e">
        <f>_xll.RtGet("DTSIMI1",AH87,$AK$3)/100</f>
        <v>#VALUE!</v>
      </c>
      <c r="AL87" s="246" t="e">
        <f t="shared" si="29"/>
        <v>#VALUE!</v>
      </c>
      <c r="AM87" s="315"/>
      <c r="AN87" s="293" t="e">
        <f>IF(ISBLANK(AM87),_xll.qlSimpleQuoteSetValue(AI87,AL87),_xll.qlSimpleQuoteSetValue(AI87,AM87))</f>
        <v>#NUM!</v>
      </c>
      <c r="AO87" s="243"/>
      <c r="AP87" s="245" t="s">
        <v>91</v>
      </c>
      <c r="AQ87" s="245" t="s">
        <v>100</v>
      </c>
      <c r="AR87" s="245" t="str">
        <f t="shared" si="34"/>
        <v>EUR1YSW13Y=</v>
      </c>
      <c r="AS87" s="245" t="str">
        <f>_xll.qlSimpleQuote(AR87,,RateTickValue,Permanent,Trigger,ObjectOverwrite)</f>
        <v>EUR1YSW13Y=#0037</v>
      </c>
      <c r="AT87" s="246" t="e">
        <f>_xll.RtGet("DTSIMI1",AR87,$AT$3)/100</f>
        <v>#VALUE!</v>
      </c>
      <c r="AU87" s="246" t="e">
        <f>_xll.RtGet("DTSIMI1",AR87,$AU$3)/100</f>
        <v>#VALUE!</v>
      </c>
      <c r="AV87" s="246" t="e">
        <f t="shared" si="31"/>
        <v>#VALUE!</v>
      </c>
      <c r="AW87" s="315"/>
      <c r="AX87" s="293" t="e">
        <f>IF(ISBLANK(AW87),_xll.qlSimpleQuoteSetValue(AS87,AV87),_xll.qlSimpleQuoteSetValue(AS87,AW87))</f>
        <v>#NUM!</v>
      </c>
    </row>
    <row r="88" spans="1:50" x14ac:dyDescent="0.2">
      <c r="A88" s="472"/>
      <c r="B88" s="245" t="s">
        <v>68</v>
      </c>
      <c r="C88" s="245" t="s">
        <v>101</v>
      </c>
      <c r="D88" s="245" t="str">
        <f t="shared" si="26"/>
        <v>EURONOIS14Y=</v>
      </c>
      <c r="E88" s="245" t="str">
        <f>_xll.qlSimpleQuote(D88,,RateTickValue,Permanent,Trigger,ObjectOverwrite)</f>
        <v>EURONOIS14Y=#0037</v>
      </c>
      <c r="F88" s="246" t="e">
        <f>_xll.RtGet("DTSIMI1",D88,$F$3)/100</f>
        <v>#VALUE!</v>
      </c>
      <c r="G88" s="246" t="e">
        <f>_xll.RtGet("DTSIMI1",D88,$G$3)/100</f>
        <v>#VALUE!</v>
      </c>
      <c r="H88" s="246" t="e">
        <f t="shared" si="24"/>
        <v>#VALUE!</v>
      </c>
      <c r="I88" s="315"/>
      <c r="J88" s="293" t="e">
        <f>IF(ISBLANK(I88),_xll.qlSimpleQuoteSetValue(E88,H88),_xll.qlSimpleQuoteSetValue(E88,I88))</f>
        <v>#NUM!</v>
      </c>
      <c r="K88" s="247"/>
      <c r="L88" s="245" t="s">
        <v>91</v>
      </c>
      <c r="M88" s="245" t="s">
        <v>101</v>
      </c>
      <c r="N88" s="245" t="str">
        <f t="shared" si="27"/>
        <v>EUR1MSW14Y=</v>
      </c>
      <c r="O88" s="245" t="str">
        <f>_xll.qlSimpleQuote(N88,,RateTickValue,Permanent,Trigger,ObjectOverwrite)</f>
        <v>EUR1MSW14Y=#0037</v>
      </c>
      <c r="P88" s="246" t="e">
        <f>_xll.RtGet("DTSIMI1",N88,$P$3)/100</f>
        <v>#VALUE!</v>
      </c>
      <c r="Q88" s="246" t="e">
        <f>_xll.RtGet("DTSIMI1",N88,$Q$3)/100</f>
        <v>#VALUE!</v>
      </c>
      <c r="R88" s="246" t="e">
        <f t="shared" si="25"/>
        <v>#VALUE!</v>
      </c>
      <c r="S88" s="315"/>
      <c r="T88" s="293" t="e">
        <f>IF(ISBLANK(S88),_xll.qlSimpleQuoteSetValue(O88,R88),_xll.qlSimpleQuoteSetValue(O88,S88))</f>
        <v>#NUM!</v>
      </c>
      <c r="U88" s="243"/>
      <c r="V88" s="245" t="s">
        <v>91</v>
      </c>
      <c r="W88" s="245" t="s">
        <v>101</v>
      </c>
      <c r="X88" s="245" t="str">
        <f t="shared" si="32"/>
        <v>EUR3MSW14Y=</v>
      </c>
      <c r="Y88" s="245" t="str">
        <f>_xll.qlSimpleQuote(X88,,RateTickValue,Permanent,Trigger,ObjectOverwrite)</f>
        <v>EUR3MSW14Y=#0037</v>
      </c>
      <c r="Z88" s="246" t="e">
        <f>_xll.RtGet("DTSIMI1",X88,$Z$3)/100</f>
        <v>#VALUE!</v>
      </c>
      <c r="AA88" s="246" t="e">
        <f>_xll.RtGet("DTSIMI1",X88,$AA$3)/100</f>
        <v>#VALUE!</v>
      </c>
      <c r="AB88" s="246" t="e">
        <f t="shared" si="35"/>
        <v>#VALUE!</v>
      </c>
      <c r="AC88" s="315"/>
      <c r="AD88" s="293" t="e">
        <f>IF(ISBLANK(AC88),_xll.qlSimpleQuoteSetValue(Y88,AB88),_xll.qlSimpleQuoteSetValue(Y88,AC88))</f>
        <v>#NUM!</v>
      </c>
      <c r="AE88" s="248"/>
      <c r="AF88" s="245" t="s">
        <v>91</v>
      </c>
      <c r="AG88" s="245" t="s">
        <v>101</v>
      </c>
      <c r="AH88" s="245" t="str">
        <f t="shared" si="33"/>
        <v>EUR6MSW14Y=</v>
      </c>
      <c r="AI88" s="245" t="str">
        <f>_xll.qlSimpleQuote(AH88,,RateTickValue,Permanent,Trigger,ObjectOverwrite)</f>
        <v>EUR6MSW14Y=#0037</v>
      </c>
      <c r="AJ88" s="246" t="e">
        <f>_xll.RtGet("DTSIMI1",AH88,$AJ$3)/100</f>
        <v>#VALUE!</v>
      </c>
      <c r="AK88" s="246" t="e">
        <f>_xll.RtGet("DTSIMI1",AH88,$AK$3)/100</f>
        <v>#VALUE!</v>
      </c>
      <c r="AL88" s="246" t="e">
        <f t="shared" si="29"/>
        <v>#VALUE!</v>
      </c>
      <c r="AM88" s="315"/>
      <c r="AN88" s="293" t="e">
        <f>IF(ISBLANK(AM88),_xll.qlSimpleQuoteSetValue(AI88,AL88),_xll.qlSimpleQuoteSetValue(AI88,AM88))</f>
        <v>#NUM!</v>
      </c>
      <c r="AO88" s="243"/>
      <c r="AP88" s="245" t="s">
        <v>91</v>
      </c>
      <c r="AQ88" s="245" t="s">
        <v>101</v>
      </c>
      <c r="AR88" s="245" t="str">
        <f t="shared" si="34"/>
        <v>EUR1YSW14Y=</v>
      </c>
      <c r="AS88" s="245" t="str">
        <f>_xll.qlSimpleQuote(AR88,,RateTickValue,Permanent,Trigger,ObjectOverwrite)</f>
        <v>EUR1YSW14Y=#0037</v>
      </c>
      <c r="AT88" s="246" t="e">
        <f>_xll.RtGet("DTSIMI1",AR88,$AT$3)/100</f>
        <v>#VALUE!</v>
      </c>
      <c r="AU88" s="246" t="e">
        <f>_xll.RtGet("DTSIMI1",AR88,$AU$3)/100</f>
        <v>#VALUE!</v>
      </c>
      <c r="AV88" s="246" t="e">
        <f t="shared" si="31"/>
        <v>#VALUE!</v>
      </c>
      <c r="AW88" s="315"/>
      <c r="AX88" s="293" t="e">
        <f>IF(ISBLANK(AW88),_xll.qlSimpleQuoteSetValue(AS88,AV88),_xll.qlSimpleQuoteSetValue(AS88,AW88))</f>
        <v>#NUM!</v>
      </c>
    </row>
    <row r="89" spans="1:50" x14ac:dyDescent="0.2">
      <c r="A89" s="472"/>
      <c r="B89" s="245" t="s">
        <v>68</v>
      </c>
      <c r="C89" s="245" t="s">
        <v>60</v>
      </c>
      <c r="D89" s="245" t="str">
        <f t="shared" si="26"/>
        <v>EURONOIS15Y=</v>
      </c>
      <c r="E89" s="245" t="str">
        <f>_xll.qlSimpleQuote(D89,,RateTickValue,Permanent,Trigger,ObjectOverwrite)</f>
        <v>EURONOIS15Y=#0037</v>
      </c>
      <c r="F89" s="246" t="e">
        <f>_xll.RtGet("DTSIMI1",D89,$F$3)/100</f>
        <v>#VALUE!</v>
      </c>
      <c r="G89" s="246" t="e">
        <f>_xll.RtGet("DTSIMI1",D89,$G$3)/100</f>
        <v>#VALUE!</v>
      </c>
      <c r="H89" s="246" t="e">
        <f t="shared" si="24"/>
        <v>#VALUE!</v>
      </c>
      <c r="I89" s="315"/>
      <c r="J89" s="293" t="e">
        <f>IF(ISBLANK(I89),_xll.qlSimpleQuoteSetValue(E89,H89),_xll.qlSimpleQuoteSetValue(E89,I89))</f>
        <v>#NUM!</v>
      </c>
      <c r="K89" s="247"/>
      <c r="L89" s="245" t="s">
        <v>91</v>
      </c>
      <c r="M89" s="245" t="s">
        <v>60</v>
      </c>
      <c r="N89" s="245" t="str">
        <f t="shared" si="27"/>
        <v>EUR1MSW15Y=</v>
      </c>
      <c r="O89" s="245" t="str">
        <f>_xll.qlSimpleQuote(N89,,RateTickValue,Permanent,Trigger,ObjectOverwrite)</f>
        <v>EUR1MSW15Y=#0037</v>
      </c>
      <c r="P89" s="246" t="e">
        <f>_xll.RtGet("DTSIMI1",N89,$P$3)/100</f>
        <v>#VALUE!</v>
      </c>
      <c r="Q89" s="246" t="e">
        <f>_xll.RtGet("DTSIMI1",N89,$Q$3)/100</f>
        <v>#VALUE!</v>
      </c>
      <c r="R89" s="246" t="e">
        <f t="shared" si="25"/>
        <v>#VALUE!</v>
      </c>
      <c r="S89" s="315"/>
      <c r="T89" s="293" t="e">
        <f>IF(ISBLANK(S89),_xll.qlSimpleQuoteSetValue(O89,R89),_xll.qlSimpleQuoteSetValue(O89,S89))</f>
        <v>#NUM!</v>
      </c>
      <c r="U89" s="243"/>
      <c r="V89" s="245" t="s">
        <v>91</v>
      </c>
      <c r="W89" s="245" t="s">
        <v>60</v>
      </c>
      <c r="X89" s="245" t="str">
        <f t="shared" si="32"/>
        <v>EUR3MSW15Y=</v>
      </c>
      <c r="Y89" s="245" t="str">
        <f>_xll.qlSimpleQuote(X89,,RateTickValue,Permanent,Trigger,ObjectOverwrite)</f>
        <v>EUR3MSW15Y=#0037</v>
      </c>
      <c r="Z89" s="246" t="e">
        <f>_xll.RtGet("DTSIMI1",X89,$Z$3)/100</f>
        <v>#VALUE!</v>
      </c>
      <c r="AA89" s="246" t="e">
        <f>_xll.RtGet("DTSIMI1",X89,$AA$3)/100</f>
        <v>#VALUE!</v>
      </c>
      <c r="AB89" s="246" t="e">
        <f t="shared" si="35"/>
        <v>#VALUE!</v>
      </c>
      <c r="AC89" s="315"/>
      <c r="AD89" s="293" t="e">
        <f>IF(ISBLANK(AC89),_xll.qlSimpleQuoteSetValue(Y89,AB89),_xll.qlSimpleQuoteSetValue(Y89,AC89))</f>
        <v>#NUM!</v>
      </c>
      <c r="AE89" s="248"/>
      <c r="AF89" s="245" t="s">
        <v>91</v>
      </c>
      <c r="AG89" s="245" t="s">
        <v>60</v>
      </c>
      <c r="AH89" s="245" t="str">
        <f t="shared" si="33"/>
        <v>EUR6MSW15Y=</v>
      </c>
      <c r="AI89" s="245" t="str">
        <f>_xll.qlSimpleQuote(AH89,,RateTickValue,Permanent,Trigger,ObjectOverwrite)</f>
        <v>EUR6MSW15Y=#0037</v>
      </c>
      <c r="AJ89" s="246" t="e">
        <f>_xll.RtGet("DTSIMI1",AH89,$AJ$3)/100</f>
        <v>#VALUE!</v>
      </c>
      <c r="AK89" s="246" t="e">
        <f>_xll.RtGet("DTSIMI1",AH89,$AK$3)/100</f>
        <v>#VALUE!</v>
      </c>
      <c r="AL89" s="246" t="e">
        <f t="shared" si="29"/>
        <v>#VALUE!</v>
      </c>
      <c r="AM89" s="315"/>
      <c r="AN89" s="293" t="e">
        <f>IF(ISBLANK(AM89),_xll.qlSimpleQuoteSetValue(AI89,AL89),_xll.qlSimpleQuoteSetValue(AI89,AM89))</f>
        <v>#NUM!</v>
      </c>
      <c r="AO89" s="243"/>
      <c r="AP89" s="245" t="s">
        <v>91</v>
      </c>
      <c r="AQ89" s="245" t="s">
        <v>60</v>
      </c>
      <c r="AR89" s="245" t="str">
        <f t="shared" si="34"/>
        <v>EUR1YSW15Y=</v>
      </c>
      <c r="AS89" s="245" t="str">
        <f>_xll.qlSimpleQuote(AR89,,RateTickValue,Permanent,Trigger,ObjectOverwrite)</f>
        <v>EUR1YSW15Y=#0037</v>
      </c>
      <c r="AT89" s="246" t="e">
        <f>_xll.RtGet("DTSIMI1",AR89,$AT$3)/100</f>
        <v>#VALUE!</v>
      </c>
      <c r="AU89" s="246" t="e">
        <f>_xll.RtGet("DTSIMI1",AR89,$AU$3)/100</f>
        <v>#VALUE!</v>
      </c>
      <c r="AV89" s="246" t="e">
        <f t="shared" si="31"/>
        <v>#VALUE!</v>
      </c>
      <c r="AW89" s="315"/>
      <c r="AX89" s="293" t="e">
        <f>IF(ISBLANK(AW89),_xll.qlSimpleQuoteSetValue(AS89,AV89),_xll.qlSimpleQuoteSetValue(AS89,AW89))</f>
        <v>#NUM!</v>
      </c>
    </row>
    <row r="90" spans="1:50" x14ac:dyDescent="0.2">
      <c r="A90" s="472"/>
      <c r="B90" s="245" t="s">
        <v>68</v>
      </c>
      <c r="C90" s="245" t="s">
        <v>102</v>
      </c>
      <c r="D90" s="245" t="str">
        <f t="shared" si="26"/>
        <v>EURONOIS16Y=</v>
      </c>
      <c r="E90" s="245" t="str">
        <f>_xll.qlSimpleQuote(D90,,RateTickValue,Permanent,Trigger,ObjectOverwrite)</f>
        <v>EURONOIS16Y=#0037</v>
      </c>
      <c r="F90" s="246" t="e">
        <f>_xll.RtGet("DTSIMI1",D90,$F$3)/100</f>
        <v>#VALUE!</v>
      </c>
      <c r="G90" s="246" t="e">
        <f>_xll.RtGet("DTSIMI1",D90,$G$3)/100</f>
        <v>#VALUE!</v>
      </c>
      <c r="H90" s="246" t="e">
        <f t="shared" si="24"/>
        <v>#VALUE!</v>
      </c>
      <c r="I90" s="315"/>
      <c r="J90" s="293" t="e">
        <f>IF(ISBLANK(I90),_xll.qlSimpleQuoteSetValue(E90,H90),_xll.qlSimpleQuoteSetValue(E90,I90))</f>
        <v>#NUM!</v>
      </c>
      <c r="K90" s="247"/>
      <c r="L90" s="245" t="s">
        <v>91</v>
      </c>
      <c r="M90" s="245" t="s">
        <v>102</v>
      </c>
      <c r="N90" s="245" t="str">
        <f t="shared" si="27"/>
        <v>EUR1MSW16Y=</v>
      </c>
      <c r="O90" s="245" t="str">
        <f>_xll.qlSimpleQuote(N90,,RateTickValue,Permanent,Trigger,ObjectOverwrite)</f>
        <v>EUR1MSW16Y=#0037</v>
      </c>
      <c r="P90" s="246" t="e">
        <f>_xll.RtGet("DTSIMI1",N90,$P$3)/100</f>
        <v>#VALUE!</v>
      </c>
      <c r="Q90" s="246" t="e">
        <f>_xll.RtGet("DTSIMI1",N90,$Q$3)/100</f>
        <v>#VALUE!</v>
      </c>
      <c r="R90" s="246" t="e">
        <f t="shared" si="25"/>
        <v>#VALUE!</v>
      </c>
      <c r="S90" s="315"/>
      <c r="T90" s="293" t="e">
        <f>IF(ISBLANK(S90),_xll.qlSimpleQuoteSetValue(O90,R90),_xll.qlSimpleQuoteSetValue(O90,S90))</f>
        <v>#NUM!</v>
      </c>
      <c r="U90" s="243"/>
      <c r="V90" s="245" t="s">
        <v>91</v>
      </c>
      <c r="W90" s="245" t="s">
        <v>102</v>
      </c>
      <c r="X90" s="245" t="str">
        <f t="shared" si="32"/>
        <v>EUR3MSW16Y=</v>
      </c>
      <c r="Y90" s="245" t="str">
        <f>_xll.qlSimpleQuote(X90,,RateTickValue,Permanent,Trigger,ObjectOverwrite)</f>
        <v>EUR3MSW16Y=#0037</v>
      </c>
      <c r="Z90" s="246" t="e">
        <f>_xll.RtGet("DTSIMI1",X90,$Z$3)/100</f>
        <v>#VALUE!</v>
      </c>
      <c r="AA90" s="246" t="e">
        <f>_xll.RtGet("DTSIMI1",X90,$AA$3)/100</f>
        <v>#VALUE!</v>
      </c>
      <c r="AB90" s="246" t="e">
        <f t="shared" si="35"/>
        <v>#VALUE!</v>
      </c>
      <c r="AC90" s="315"/>
      <c r="AD90" s="293" t="e">
        <f>IF(ISBLANK(AC90),_xll.qlSimpleQuoteSetValue(Y90,AB90),_xll.qlSimpleQuoteSetValue(Y90,AC90))</f>
        <v>#NUM!</v>
      </c>
      <c r="AE90" s="248"/>
      <c r="AF90" s="245" t="s">
        <v>91</v>
      </c>
      <c r="AG90" s="245" t="s">
        <v>102</v>
      </c>
      <c r="AH90" s="245" t="str">
        <f t="shared" si="33"/>
        <v>EUR6MSW16Y=</v>
      </c>
      <c r="AI90" s="245" t="str">
        <f>_xll.qlSimpleQuote(AH90,,RateTickValue,Permanent,Trigger,ObjectOverwrite)</f>
        <v>EUR6MSW16Y=#0037</v>
      </c>
      <c r="AJ90" s="246" t="e">
        <f>_xll.RtGet("DTSIMI1",AH90,$AJ$3)/100</f>
        <v>#VALUE!</v>
      </c>
      <c r="AK90" s="246" t="e">
        <f>_xll.RtGet("DTSIMI1",AH90,$AK$3)/100</f>
        <v>#VALUE!</v>
      </c>
      <c r="AL90" s="246" t="e">
        <f t="shared" si="29"/>
        <v>#VALUE!</v>
      </c>
      <c r="AM90" s="315"/>
      <c r="AN90" s="293" t="e">
        <f>IF(ISBLANK(AM90),_xll.qlSimpleQuoteSetValue(AI90,AL90),_xll.qlSimpleQuoteSetValue(AI90,AM90))</f>
        <v>#NUM!</v>
      </c>
      <c r="AO90" s="243"/>
      <c r="AP90" s="245" t="s">
        <v>91</v>
      </c>
      <c r="AQ90" s="245" t="s">
        <v>102</v>
      </c>
      <c r="AR90" s="245" t="str">
        <f t="shared" si="34"/>
        <v>EUR1YSW16Y=</v>
      </c>
      <c r="AS90" s="245" t="str">
        <f>_xll.qlSimpleQuote(AR90,,RateTickValue,Permanent,Trigger,ObjectOverwrite)</f>
        <v>EUR1YSW16Y=#0037</v>
      </c>
      <c r="AT90" s="246" t="e">
        <f>_xll.RtGet("DTSIMI1",AR90,$AT$3)/100</f>
        <v>#VALUE!</v>
      </c>
      <c r="AU90" s="246" t="e">
        <f>_xll.RtGet("DTSIMI1",AR90,$AU$3)/100</f>
        <v>#VALUE!</v>
      </c>
      <c r="AV90" s="246" t="e">
        <f t="shared" si="31"/>
        <v>#VALUE!</v>
      </c>
      <c r="AW90" s="315"/>
      <c r="AX90" s="293" t="e">
        <f>IF(ISBLANK(AW90),_xll.qlSimpleQuoteSetValue(AS90,AV90),_xll.qlSimpleQuoteSetValue(AS90,AW90))</f>
        <v>#NUM!</v>
      </c>
    </row>
    <row r="91" spans="1:50" x14ac:dyDescent="0.2">
      <c r="A91" s="472"/>
      <c r="B91" s="245" t="s">
        <v>68</v>
      </c>
      <c r="C91" s="245" t="s">
        <v>103</v>
      </c>
      <c r="D91" s="245" t="str">
        <f t="shared" si="26"/>
        <v>EURONOIS17Y=</v>
      </c>
      <c r="E91" s="245" t="str">
        <f>_xll.qlSimpleQuote(D91,,RateTickValue,Permanent,Trigger,ObjectOverwrite)</f>
        <v>EURONOIS17Y=#0037</v>
      </c>
      <c r="F91" s="246" t="e">
        <f>_xll.RtGet("DTSIMI1",D91,$F$3)/100</f>
        <v>#VALUE!</v>
      </c>
      <c r="G91" s="246" t="e">
        <f>_xll.RtGet("DTSIMI1",D91,$G$3)/100</f>
        <v>#VALUE!</v>
      </c>
      <c r="H91" s="246" t="e">
        <f t="shared" si="24"/>
        <v>#VALUE!</v>
      </c>
      <c r="I91" s="315"/>
      <c r="J91" s="293" t="e">
        <f>IF(ISBLANK(I91),_xll.qlSimpleQuoteSetValue(E91,H91),_xll.qlSimpleQuoteSetValue(E91,I91))</f>
        <v>#NUM!</v>
      </c>
      <c r="K91" s="247"/>
      <c r="L91" s="245" t="s">
        <v>91</v>
      </c>
      <c r="M91" s="245" t="s">
        <v>103</v>
      </c>
      <c r="N91" s="245" t="str">
        <f t="shared" si="27"/>
        <v>EUR1MSW17Y=</v>
      </c>
      <c r="O91" s="245" t="str">
        <f>_xll.qlSimpleQuote(N91,,RateTickValue,Permanent,Trigger,ObjectOverwrite)</f>
        <v>EUR1MSW17Y=#0037</v>
      </c>
      <c r="P91" s="246" t="e">
        <f>_xll.RtGet("DTSIMI1",N91,$P$3)/100</f>
        <v>#VALUE!</v>
      </c>
      <c r="Q91" s="246" t="e">
        <f>_xll.RtGet("DTSIMI1",N91,$Q$3)/100</f>
        <v>#VALUE!</v>
      </c>
      <c r="R91" s="246" t="e">
        <f t="shared" si="25"/>
        <v>#VALUE!</v>
      </c>
      <c r="S91" s="315"/>
      <c r="T91" s="293" t="e">
        <f>IF(ISBLANK(S91),_xll.qlSimpleQuoteSetValue(O91,R91),_xll.qlSimpleQuoteSetValue(O91,S91))</f>
        <v>#NUM!</v>
      </c>
      <c r="U91" s="243"/>
      <c r="V91" s="245" t="s">
        <v>91</v>
      </c>
      <c r="W91" s="245" t="s">
        <v>103</v>
      </c>
      <c r="X91" s="245" t="str">
        <f t="shared" si="32"/>
        <v>EUR3MSW17Y=</v>
      </c>
      <c r="Y91" s="245" t="str">
        <f>_xll.qlSimpleQuote(X91,,RateTickValue,Permanent,Trigger,ObjectOverwrite)</f>
        <v>EUR3MSW17Y=#0037</v>
      </c>
      <c r="Z91" s="246" t="e">
        <f>_xll.RtGet("DTSIMI1",X91,$Z$3)/100</f>
        <v>#VALUE!</v>
      </c>
      <c r="AA91" s="246" t="e">
        <f>_xll.RtGet("DTSIMI1",X91,$AA$3)/100</f>
        <v>#VALUE!</v>
      </c>
      <c r="AB91" s="246" t="e">
        <f t="shared" si="35"/>
        <v>#VALUE!</v>
      </c>
      <c r="AC91" s="315"/>
      <c r="AD91" s="293" t="e">
        <f>IF(ISBLANK(AC91),_xll.qlSimpleQuoteSetValue(Y91,AB91),_xll.qlSimpleQuoteSetValue(Y91,AC91))</f>
        <v>#NUM!</v>
      </c>
      <c r="AE91" s="248"/>
      <c r="AF91" s="245" t="s">
        <v>91</v>
      </c>
      <c r="AG91" s="245" t="s">
        <v>103</v>
      </c>
      <c r="AH91" s="245" t="str">
        <f t="shared" si="33"/>
        <v>EUR6MSW17Y=</v>
      </c>
      <c r="AI91" s="245" t="str">
        <f>_xll.qlSimpleQuote(AH91,,RateTickValue,Permanent,Trigger,ObjectOverwrite)</f>
        <v>EUR6MSW17Y=#0037</v>
      </c>
      <c r="AJ91" s="246" t="e">
        <f>_xll.RtGet("DTSIMI1",AH91,$AJ$3)/100</f>
        <v>#VALUE!</v>
      </c>
      <c r="AK91" s="246" t="e">
        <f>_xll.RtGet("DTSIMI1",AH91,$AK$3)/100</f>
        <v>#VALUE!</v>
      </c>
      <c r="AL91" s="246" t="e">
        <f t="shared" si="29"/>
        <v>#VALUE!</v>
      </c>
      <c r="AM91" s="315"/>
      <c r="AN91" s="293" t="e">
        <f>IF(ISBLANK(AM91),_xll.qlSimpleQuoteSetValue(AI91,AL91),_xll.qlSimpleQuoteSetValue(AI91,AM91))</f>
        <v>#NUM!</v>
      </c>
      <c r="AO91" s="243"/>
      <c r="AP91" s="245" t="s">
        <v>91</v>
      </c>
      <c r="AQ91" s="245" t="s">
        <v>103</v>
      </c>
      <c r="AR91" s="245" t="str">
        <f t="shared" si="34"/>
        <v>EUR1YSW17Y=</v>
      </c>
      <c r="AS91" s="245" t="str">
        <f>_xll.qlSimpleQuote(AR91,,RateTickValue,Permanent,Trigger,ObjectOverwrite)</f>
        <v>EUR1YSW17Y=#0037</v>
      </c>
      <c r="AT91" s="246" t="e">
        <f>_xll.RtGet("DTSIMI1",AR91,$AT$3)/100</f>
        <v>#VALUE!</v>
      </c>
      <c r="AU91" s="246" t="e">
        <f>_xll.RtGet("DTSIMI1",AR91,$AU$3)/100</f>
        <v>#VALUE!</v>
      </c>
      <c r="AV91" s="246" t="e">
        <f t="shared" si="31"/>
        <v>#VALUE!</v>
      </c>
      <c r="AW91" s="315"/>
      <c r="AX91" s="293" t="e">
        <f>IF(ISBLANK(AW91),_xll.qlSimpleQuoteSetValue(AS91,AV91),_xll.qlSimpleQuoteSetValue(AS91,AW91))</f>
        <v>#NUM!</v>
      </c>
    </row>
    <row r="92" spans="1:50" x14ac:dyDescent="0.2">
      <c r="A92" s="472"/>
      <c r="B92" s="245" t="s">
        <v>68</v>
      </c>
      <c r="C92" s="245" t="s">
        <v>104</v>
      </c>
      <c r="D92" s="245" t="str">
        <f t="shared" si="26"/>
        <v>EURONOIS18Y=</v>
      </c>
      <c r="E92" s="245" t="str">
        <f>_xll.qlSimpleQuote(D92,,RateTickValue,Permanent,Trigger,ObjectOverwrite)</f>
        <v>EURONOIS18Y=#0037</v>
      </c>
      <c r="F92" s="246" t="e">
        <f>_xll.RtGet("DTSIMI1",D92,$F$3)/100</f>
        <v>#VALUE!</v>
      </c>
      <c r="G92" s="246" t="e">
        <f>_xll.RtGet("DTSIMI1",D92,$G$3)/100</f>
        <v>#VALUE!</v>
      </c>
      <c r="H92" s="246" t="e">
        <f t="shared" si="24"/>
        <v>#VALUE!</v>
      </c>
      <c r="I92" s="315"/>
      <c r="J92" s="293" t="e">
        <f>IF(ISBLANK(I92),_xll.qlSimpleQuoteSetValue(E92,H92),_xll.qlSimpleQuoteSetValue(E92,I92))</f>
        <v>#NUM!</v>
      </c>
      <c r="K92" s="247"/>
      <c r="L92" s="245" t="s">
        <v>91</v>
      </c>
      <c r="M92" s="245" t="s">
        <v>104</v>
      </c>
      <c r="N92" s="245" t="str">
        <f t="shared" si="27"/>
        <v>EUR1MSW18Y=</v>
      </c>
      <c r="O92" s="245" t="str">
        <f>_xll.qlSimpleQuote(N92,,RateTickValue,Permanent,Trigger,ObjectOverwrite)</f>
        <v>EUR1MSW18Y=#0037</v>
      </c>
      <c r="P92" s="246" t="e">
        <f>_xll.RtGet("DTSIMI1",N92,$P$3)/100</f>
        <v>#VALUE!</v>
      </c>
      <c r="Q92" s="246" t="e">
        <f>_xll.RtGet("DTSIMI1",N92,$Q$3)/100</f>
        <v>#VALUE!</v>
      </c>
      <c r="R92" s="246" t="e">
        <f t="shared" si="25"/>
        <v>#VALUE!</v>
      </c>
      <c r="S92" s="315"/>
      <c r="T92" s="293" t="e">
        <f>IF(ISBLANK(S92),_xll.qlSimpleQuoteSetValue(O92,R92),_xll.qlSimpleQuoteSetValue(O92,S92))</f>
        <v>#NUM!</v>
      </c>
      <c r="U92" s="243"/>
      <c r="V92" s="245" t="s">
        <v>91</v>
      </c>
      <c r="W92" s="245" t="s">
        <v>104</v>
      </c>
      <c r="X92" s="245" t="str">
        <f t="shared" si="32"/>
        <v>EUR3MSW18Y=</v>
      </c>
      <c r="Y92" s="245" t="str">
        <f>_xll.qlSimpleQuote(X92,,RateTickValue,Permanent,Trigger,ObjectOverwrite)</f>
        <v>EUR3MSW18Y=#0037</v>
      </c>
      <c r="Z92" s="246" t="e">
        <f>_xll.RtGet("DTSIMI1",X92,$Z$3)/100</f>
        <v>#VALUE!</v>
      </c>
      <c r="AA92" s="246" t="e">
        <f>_xll.RtGet("DTSIMI1",X92,$AA$3)/100</f>
        <v>#VALUE!</v>
      </c>
      <c r="AB92" s="246" t="e">
        <f t="shared" si="35"/>
        <v>#VALUE!</v>
      </c>
      <c r="AC92" s="315"/>
      <c r="AD92" s="293" t="e">
        <f>IF(ISBLANK(AC92),_xll.qlSimpleQuoteSetValue(Y92,AB92),_xll.qlSimpleQuoteSetValue(Y92,AC92))</f>
        <v>#NUM!</v>
      </c>
      <c r="AE92" s="248"/>
      <c r="AF92" s="245" t="s">
        <v>91</v>
      </c>
      <c r="AG92" s="245" t="s">
        <v>104</v>
      </c>
      <c r="AH92" s="245" t="str">
        <f t="shared" si="33"/>
        <v>EUR6MSW18Y=</v>
      </c>
      <c r="AI92" s="245" t="str">
        <f>_xll.qlSimpleQuote(AH92,,RateTickValue,Permanent,Trigger,ObjectOverwrite)</f>
        <v>EUR6MSW18Y=#0037</v>
      </c>
      <c r="AJ92" s="246" t="e">
        <f>_xll.RtGet("DTSIMI1",AH92,$AJ$3)/100</f>
        <v>#VALUE!</v>
      </c>
      <c r="AK92" s="246" t="e">
        <f>_xll.RtGet("DTSIMI1",AH92,$AK$3)/100</f>
        <v>#VALUE!</v>
      </c>
      <c r="AL92" s="246" t="e">
        <f t="shared" si="29"/>
        <v>#VALUE!</v>
      </c>
      <c r="AM92" s="315"/>
      <c r="AN92" s="293" t="e">
        <f>IF(ISBLANK(AM92),_xll.qlSimpleQuoteSetValue(AI92,AL92),_xll.qlSimpleQuoteSetValue(AI92,AM92))</f>
        <v>#NUM!</v>
      </c>
      <c r="AO92" s="243"/>
      <c r="AP92" s="245" t="s">
        <v>91</v>
      </c>
      <c r="AQ92" s="245" t="s">
        <v>104</v>
      </c>
      <c r="AR92" s="245" t="str">
        <f t="shared" si="34"/>
        <v>EUR1YSW18Y=</v>
      </c>
      <c r="AS92" s="245" t="str">
        <f>_xll.qlSimpleQuote(AR92,,RateTickValue,Permanent,Trigger,ObjectOverwrite)</f>
        <v>EUR1YSW18Y=#0037</v>
      </c>
      <c r="AT92" s="246" t="e">
        <f>_xll.RtGet("DTSIMI1",AR92,$AT$3)/100</f>
        <v>#VALUE!</v>
      </c>
      <c r="AU92" s="246" t="e">
        <f>_xll.RtGet("DTSIMI1",AR92,$AU$3)/100</f>
        <v>#VALUE!</v>
      </c>
      <c r="AV92" s="246" t="e">
        <f t="shared" si="31"/>
        <v>#VALUE!</v>
      </c>
      <c r="AW92" s="315"/>
      <c r="AX92" s="293" t="e">
        <f>IF(ISBLANK(AW92),_xll.qlSimpleQuoteSetValue(AS92,AV92),_xll.qlSimpleQuoteSetValue(AS92,AW92))</f>
        <v>#NUM!</v>
      </c>
    </row>
    <row r="93" spans="1:50" x14ac:dyDescent="0.2">
      <c r="A93" s="472"/>
      <c r="B93" s="245" t="s">
        <v>68</v>
      </c>
      <c r="C93" s="245" t="s">
        <v>105</v>
      </c>
      <c r="D93" s="245" t="str">
        <f t="shared" si="26"/>
        <v>EURONOIS19Y=</v>
      </c>
      <c r="E93" s="245" t="str">
        <f>_xll.qlSimpleQuote(D93,,RateTickValue,Permanent,Trigger,ObjectOverwrite)</f>
        <v>EURONOIS19Y=#0037</v>
      </c>
      <c r="F93" s="246" t="e">
        <f>_xll.RtGet("DTSIMI1",D93,$F$3)/100</f>
        <v>#VALUE!</v>
      </c>
      <c r="G93" s="246" t="e">
        <f>_xll.RtGet("DTSIMI1",D93,$G$3)/100</f>
        <v>#VALUE!</v>
      </c>
      <c r="H93" s="246" t="e">
        <f t="shared" si="24"/>
        <v>#VALUE!</v>
      </c>
      <c r="I93" s="315"/>
      <c r="J93" s="293" t="e">
        <f>IF(ISBLANK(I93),_xll.qlSimpleQuoteSetValue(E93,H93),_xll.qlSimpleQuoteSetValue(E93,I93))</f>
        <v>#NUM!</v>
      </c>
      <c r="K93" s="247"/>
      <c r="L93" s="245" t="s">
        <v>91</v>
      </c>
      <c r="M93" s="245" t="s">
        <v>105</v>
      </c>
      <c r="N93" s="245" t="str">
        <f t="shared" si="27"/>
        <v>EUR1MSW19Y=</v>
      </c>
      <c r="O93" s="245" t="str">
        <f>_xll.qlSimpleQuote(N93,,RateTickValue,Permanent,Trigger,ObjectOverwrite)</f>
        <v>EUR1MSW19Y=#0037</v>
      </c>
      <c r="P93" s="246" t="e">
        <f>_xll.RtGet("DTSIMI1",N93,$P$3)/100</f>
        <v>#VALUE!</v>
      </c>
      <c r="Q93" s="246" t="e">
        <f>_xll.RtGet("DTSIMI1",N93,$Q$3)/100</f>
        <v>#VALUE!</v>
      </c>
      <c r="R93" s="246" t="e">
        <f t="shared" si="25"/>
        <v>#VALUE!</v>
      </c>
      <c r="S93" s="315"/>
      <c r="T93" s="293" t="e">
        <f>IF(ISBLANK(S93),_xll.qlSimpleQuoteSetValue(O93,R93),_xll.qlSimpleQuoteSetValue(O93,S93))</f>
        <v>#NUM!</v>
      </c>
      <c r="U93" s="243"/>
      <c r="V93" s="245" t="s">
        <v>91</v>
      </c>
      <c r="W93" s="245" t="s">
        <v>105</v>
      </c>
      <c r="X93" s="245" t="str">
        <f t="shared" si="32"/>
        <v>EUR3MSW19Y=</v>
      </c>
      <c r="Y93" s="245" t="str">
        <f>_xll.qlSimpleQuote(X93,,RateTickValue,Permanent,Trigger,ObjectOverwrite)</f>
        <v>EUR3MSW19Y=#0037</v>
      </c>
      <c r="Z93" s="246" t="e">
        <f>_xll.RtGet("DTSIMI1",X93,$Z$3)/100</f>
        <v>#VALUE!</v>
      </c>
      <c r="AA93" s="246" t="e">
        <f>_xll.RtGet("DTSIMI1",X93,$AA$3)/100</f>
        <v>#VALUE!</v>
      </c>
      <c r="AB93" s="246" t="e">
        <f t="shared" si="35"/>
        <v>#VALUE!</v>
      </c>
      <c r="AC93" s="315"/>
      <c r="AD93" s="293" t="e">
        <f>IF(ISBLANK(AC93),_xll.qlSimpleQuoteSetValue(Y93,AB93),_xll.qlSimpleQuoteSetValue(Y93,AC93))</f>
        <v>#NUM!</v>
      </c>
      <c r="AE93" s="248"/>
      <c r="AF93" s="245" t="s">
        <v>91</v>
      </c>
      <c r="AG93" s="245" t="s">
        <v>105</v>
      </c>
      <c r="AH93" s="245" t="str">
        <f t="shared" si="33"/>
        <v>EUR6MSW19Y=</v>
      </c>
      <c r="AI93" s="245" t="str">
        <f>_xll.qlSimpleQuote(AH93,,RateTickValue,Permanent,Trigger,ObjectOverwrite)</f>
        <v>EUR6MSW19Y=#0037</v>
      </c>
      <c r="AJ93" s="246" t="e">
        <f>_xll.RtGet("DTSIMI1",AH93,$AJ$3)/100</f>
        <v>#VALUE!</v>
      </c>
      <c r="AK93" s="246" t="e">
        <f>_xll.RtGet("DTSIMI1",AH93,$AK$3)/100</f>
        <v>#VALUE!</v>
      </c>
      <c r="AL93" s="246" t="e">
        <f t="shared" si="29"/>
        <v>#VALUE!</v>
      </c>
      <c r="AM93" s="315"/>
      <c r="AN93" s="293" t="e">
        <f>IF(ISBLANK(AM93),_xll.qlSimpleQuoteSetValue(AI93,AL93),_xll.qlSimpleQuoteSetValue(AI93,AM93))</f>
        <v>#NUM!</v>
      </c>
      <c r="AO93" s="243"/>
      <c r="AP93" s="245" t="s">
        <v>91</v>
      </c>
      <c r="AQ93" s="245" t="s">
        <v>105</v>
      </c>
      <c r="AR93" s="245" t="str">
        <f t="shared" si="34"/>
        <v>EUR1YSW19Y=</v>
      </c>
      <c r="AS93" s="245" t="str">
        <f>_xll.qlSimpleQuote(AR93,,RateTickValue,Permanent,Trigger,ObjectOverwrite)</f>
        <v>EUR1YSW19Y=#0037</v>
      </c>
      <c r="AT93" s="246" t="e">
        <f>_xll.RtGet("DTSIMI1",AR93,$AT$3)/100</f>
        <v>#VALUE!</v>
      </c>
      <c r="AU93" s="246" t="e">
        <f>_xll.RtGet("DTSIMI1",AR93,$AU$3)/100</f>
        <v>#VALUE!</v>
      </c>
      <c r="AV93" s="246" t="e">
        <f t="shared" si="31"/>
        <v>#VALUE!</v>
      </c>
      <c r="AW93" s="315"/>
      <c r="AX93" s="293" t="e">
        <f>IF(ISBLANK(AW93),_xll.qlSimpleQuoteSetValue(AS93,AV93),_xll.qlSimpleQuoteSetValue(AS93,AW93))</f>
        <v>#NUM!</v>
      </c>
    </row>
    <row r="94" spans="1:50" x14ac:dyDescent="0.2">
      <c r="A94" s="472"/>
      <c r="B94" s="245" t="s">
        <v>68</v>
      </c>
      <c r="C94" s="245" t="s">
        <v>61</v>
      </c>
      <c r="D94" s="245" t="str">
        <f t="shared" si="26"/>
        <v>EURONOIS20Y=</v>
      </c>
      <c r="E94" s="245" t="str">
        <f>_xll.qlSimpleQuote(D94,,RateTickValue,Permanent,Trigger,ObjectOverwrite)</f>
        <v>EURONOIS20Y=#0037</v>
      </c>
      <c r="F94" s="246" t="e">
        <f>_xll.RtGet("DTSIMI1",D94,$F$3)/100</f>
        <v>#VALUE!</v>
      </c>
      <c r="G94" s="246" t="e">
        <f>_xll.RtGet("DTSIMI1",D94,$G$3)/100</f>
        <v>#VALUE!</v>
      </c>
      <c r="H94" s="246" t="e">
        <f t="shared" si="24"/>
        <v>#VALUE!</v>
      </c>
      <c r="I94" s="315"/>
      <c r="J94" s="293" t="e">
        <f>IF(ISBLANK(I94),_xll.qlSimpleQuoteSetValue(E94,H94),_xll.qlSimpleQuoteSetValue(E94,I94))</f>
        <v>#NUM!</v>
      </c>
      <c r="K94" s="247"/>
      <c r="L94" s="245" t="s">
        <v>91</v>
      </c>
      <c r="M94" s="245" t="s">
        <v>61</v>
      </c>
      <c r="N94" s="245" t="str">
        <f t="shared" si="27"/>
        <v>EUR1MSW20Y=</v>
      </c>
      <c r="O94" s="245" t="str">
        <f>_xll.qlSimpleQuote(N94,,RateTickValue,Permanent,Trigger,ObjectOverwrite)</f>
        <v>EUR1MSW20Y=#0037</v>
      </c>
      <c r="P94" s="246" t="e">
        <f>_xll.RtGet("DTSIMI1",N94,$P$3)/100</f>
        <v>#VALUE!</v>
      </c>
      <c r="Q94" s="246" t="e">
        <f>_xll.RtGet("DTSIMI1",N94,$Q$3)/100</f>
        <v>#VALUE!</v>
      </c>
      <c r="R94" s="246" t="e">
        <f t="shared" si="25"/>
        <v>#VALUE!</v>
      </c>
      <c r="S94" s="315"/>
      <c r="T94" s="293" t="e">
        <f>IF(ISBLANK(S94),_xll.qlSimpleQuoteSetValue(O94,R94),_xll.qlSimpleQuoteSetValue(O94,S94))</f>
        <v>#NUM!</v>
      </c>
      <c r="U94" s="243"/>
      <c r="V94" s="245" t="s">
        <v>91</v>
      </c>
      <c r="W94" s="245" t="s">
        <v>61</v>
      </c>
      <c r="X94" s="245" t="str">
        <f t="shared" si="32"/>
        <v>EUR3MSW20Y=</v>
      </c>
      <c r="Y94" s="245" t="str">
        <f>_xll.qlSimpleQuote(X94,,RateTickValue,Permanent,Trigger,ObjectOverwrite)</f>
        <v>EUR3MSW20Y=#0037</v>
      </c>
      <c r="Z94" s="246" t="e">
        <f>_xll.RtGet("DTSIMI1",X94,$Z$3)/100</f>
        <v>#VALUE!</v>
      </c>
      <c r="AA94" s="246" t="e">
        <f>_xll.RtGet("DTSIMI1",X94,$AA$3)/100</f>
        <v>#VALUE!</v>
      </c>
      <c r="AB94" s="246" t="e">
        <f t="shared" si="35"/>
        <v>#VALUE!</v>
      </c>
      <c r="AC94" s="315"/>
      <c r="AD94" s="293" t="e">
        <f>IF(ISBLANK(AC94),_xll.qlSimpleQuoteSetValue(Y94,AB94),_xll.qlSimpleQuoteSetValue(Y94,AC94))</f>
        <v>#NUM!</v>
      </c>
      <c r="AE94" s="248"/>
      <c r="AF94" s="245" t="s">
        <v>91</v>
      </c>
      <c r="AG94" s="245" t="s">
        <v>61</v>
      </c>
      <c r="AH94" s="245" t="str">
        <f t="shared" si="33"/>
        <v>EUR6MSW20Y=</v>
      </c>
      <c r="AI94" s="245" t="str">
        <f>_xll.qlSimpleQuote(AH94,,RateTickValue,Permanent,Trigger,ObjectOverwrite)</f>
        <v>EUR6MSW20Y=#0037</v>
      </c>
      <c r="AJ94" s="246" t="e">
        <f>_xll.RtGet("DTSIMI1",AH94,$AJ$3)/100</f>
        <v>#VALUE!</v>
      </c>
      <c r="AK94" s="246" t="e">
        <f>_xll.RtGet("DTSIMI1",AH94,$AK$3)/100</f>
        <v>#VALUE!</v>
      </c>
      <c r="AL94" s="246" t="e">
        <f t="shared" si="29"/>
        <v>#VALUE!</v>
      </c>
      <c r="AM94" s="315"/>
      <c r="AN94" s="293" t="e">
        <f>IF(ISBLANK(AM94),_xll.qlSimpleQuoteSetValue(AI94,AL94),_xll.qlSimpleQuoteSetValue(AI94,AM94))</f>
        <v>#NUM!</v>
      </c>
      <c r="AO94" s="243"/>
      <c r="AP94" s="245" t="s">
        <v>91</v>
      </c>
      <c r="AQ94" s="245" t="s">
        <v>61</v>
      </c>
      <c r="AR94" s="245" t="str">
        <f t="shared" si="34"/>
        <v>EUR1YSW20Y=</v>
      </c>
      <c r="AS94" s="245" t="str">
        <f>_xll.qlSimpleQuote(AR94,,RateTickValue,Permanent,Trigger,ObjectOverwrite)</f>
        <v>EUR1YSW20Y=#0037</v>
      </c>
      <c r="AT94" s="246" t="e">
        <f>_xll.RtGet("DTSIMI1",AR94,$AT$3)/100</f>
        <v>#VALUE!</v>
      </c>
      <c r="AU94" s="246" t="e">
        <f>_xll.RtGet("DTSIMI1",AR94,$AU$3)/100</f>
        <v>#VALUE!</v>
      </c>
      <c r="AV94" s="246" t="e">
        <f t="shared" si="31"/>
        <v>#VALUE!</v>
      </c>
      <c r="AW94" s="315"/>
      <c r="AX94" s="293" t="e">
        <f>IF(ISBLANK(AW94),_xll.qlSimpleQuoteSetValue(AS94,AV94),_xll.qlSimpleQuoteSetValue(AS94,AW94))</f>
        <v>#NUM!</v>
      </c>
    </row>
    <row r="95" spans="1:50" x14ac:dyDescent="0.2">
      <c r="A95" s="472"/>
      <c r="B95" s="245" t="s">
        <v>68</v>
      </c>
      <c r="C95" s="245" t="s">
        <v>106</v>
      </c>
      <c r="D95" s="245" t="str">
        <f t="shared" si="26"/>
        <v>EURONOIS21Y=</v>
      </c>
      <c r="E95" s="245" t="str">
        <f>_xll.qlSimpleQuote(D95,,RateTickValue,Permanent,Trigger,ObjectOverwrite)</f>
        <v>EURONOIS21Y=#0037</v>
      </c>
      <c r="F95" s="246" t="e">
        <f>_xll.RtGet("DTSIMI1",D95,$F$3)/100</f>
        <v>#VALUE!</v>
      </c>
      <c r="G95" s="246" t="e">
        <f>_xll.RtGet("DTSIMI1",D95,$G$3)/100</f>
        <v>#VALUE!</v>
      </c>
      <c r="H95" s="246" t="e">
        <f t="shared" si="24"/>
        <v>#VALUE!</v>
      </c>
      <c r="I95" s="315"/>
      <c r="J95" s="293" t="e">
        <f>IF(ISBLANK(I95),_xll.qlSimpleQuoteSetValue(E95,H95),_xll.qlSimpleQuoteSetValue(E95,I95))</f>
        <v>#NUM!</v>
      </c>
      <c r="K95" s="247"/>
      <c r="L95" s="245" t="s">
        <v>91</v>
      </c>
      <c r="M95" s="245" t="s">
        <v>106</v>
      </c>
      <c r="N95" s="245" t="str">
        <f t="shared" si="27"/>
        <v>EUR1MSW21Y=</v>
      </c>
      <c r="O95" s="245" t="str">
        <f>_xll.qlSimpleQuote(N95,,RateTickValue,Permanent,Trigger,ObjectOverwrite)</f>
        <v>EUR1MSW21Y=#0037</v>
      </c>
      <c r="P95" s="246" t="e">
        <f>_xll.RtGet("DTSIMI1",N95,$P$3)/100</f>
        <v>#VALUE!</v>
      </c>
      <c r="Q95" s="246" t="e">
        <f>_xll.RtGet("DTSIMI1",N95,$Q$3)/100</f>
        <v>#VALUE!</v>
      </c>
      <c r="R95" s="246" t="e">
        <f t="shared" si="25"/>
        <v>#VALUE!</v>
      </c>
      <c r="S95" s="315"/>
      <c r="T95" s="293" t="e">
        <f>IF(ISBLANK(S95),_xll.qlSimpleQuoteSetValue(O95,R95),_xll.qlSimpleQuoteSetValue(O95,S95))</f>
        <v>#NUM!</v>
      </c>
      <c r="U95" s="243"/>
      <c r="V95" s="245" t="s">
        <v>91</v>
      </c>
      <c r="W95" s="245" t="s">
        <v>106</v>
      </c>
      <c r="X95" s="245" t="str">
        <f t="shared" si="32"/>
        <v>EUR3MSW21Y=</v>
      </c>
      <c r="Y95" s="245" t="str">
        <f>_xll.qlSimpleQuote(X95,,RateTickValue,Permanent,Trigger,ObjectOverwrite)</f>
        <v>EUR3MSW21Y=#0037</v>
      </c>
      <c r="Z95" s="246" t="e">
        <f>_xll.RtGet("DTSIMI1",X95,$Z$3)/100</f>
        <v>#VALUE!</v>
      </c>
      <c r="AA95" s="246" t="e">
        <f>_xll.RtGet("DTSIMI1",X95,$AA$3)/100</f>
        <v>#VALUE!</v>
      </c>
      <c r="AB95" s="246" t="e">
        <f t="shared" si="35"/>
        <v>#VALUE!</v>
      </c>
      <c r="AC95" s="315"/>
      <c r="AD95" s="293" t="e">
        <f>IF(ISBLANK(AC95),_xll.qlSimpleQuoteSetValue(Y95,AB95),_xll.qlSimpleQuoteSetValue(Y95,AC95))</f>
        <v>#NUM!</v>
      </c>
      <c r="AE95" s="248"/>
      <c r="AF95" s="245" t="s">
        <v>91</v>
      </c>
      <c r="AG95" s="245" t="s">
        <v>106</v>
      </c>
      <c r="AH95" s="245" t="str">
        <f t="shared" si="33"/>
        <v>EUR6MSW21Y=</v>
      </c>
      <c r="AI95" s="245" t="str">
        <f>_xll.qlSimpleQuote(AH95,,RateTickValue,Permanent,Trigger,ObjectOverwrite)</f>
        <v>EUR6MSW21Y=#0037</v>
      </c>
      <c r="AJ95" s="246" t="e">
        <f>_xll.RtGet("DTSIMI1",AH95,$AJ$3)/100</f>
        <v>#VALUE!</v>
      </c>
      <c r="AK95" s="246" t="e">
        <f>_xll.RtGet("DTSIMI1",AH95,$AK$3)/100</f>
        <v>#VALUE!</v>
      </c>
      <c r="AL95" s="246" t="e">
        <f t="shared" si="29"/>
        <v>#VALUE!</v>
      </c>
      <c r="AM95" s="315"/>
      <c r="AN95" s="293" t="e">
        <f>IF(ISBLANK(AM95),_xll.qlSimpleQuoteSetValue(AI95,AL95),_xll.qlSimpleQuoteSetValue(AI95,AM95))</f>
        <v>#NUM!</v>
      </c>
      <c r="AO95" s="243"/>
      <c r="AP95" s="245" t="s">
        <v>91</v>
      </c>
      <c r="AQ95" s="245" t="s">
        <v>106</v>
      </c>
      <c r="AR95" s="245" t="str">
        <f t="shared" si="34"/>
        <v>EUR1YSW21Y=</v>
      </c>
      <c r="AS95" s="245" t="str">
        <f>_xll.qlSimpleQuote(AR95,,RateTickValue,Permanent,Trigger,ObjectOverwrite)</f>
        <v>EUR1YSW21Y=#0037</v>
      </c>
      <c r="AT95" s="246" t="e">
        <f>_xll.RtGet("DTSIMI1",AR95,$AT$3)/100</f>
        <v>#VALUE!</v>
      </c>
      <c r="AU95" s="246" t="e">
        <f>_xll.RtGet("DTSIMI1",AR95,$AU$3)/100</f>
        <v>#VALUE!</v>
      </c>
      <c r="AV95" s="246" t="e">
        <f t="shared" si="31"/>
        <v>#VALUE!</v>
      </c>
      <c r="AW95" s="315"/>
      <c r="AX95" s="293" t="e">
        <f>IF(ISBLANK(AW95),_xll.qlSimpleQuoteSetValue(AS95,AV95),_xll.qlSimpleQuoteSetValue(AS95,AW95))</f>
        <v>#NUM!</v>
      </c>
    </row>
    <row r="96" spans="1:50" x14ac:dyDescent="0.2">
      <c r="A96" s="472"/>
      <c r="B96" s="245" t="s">
        <v>68</v>
      </c>
      <c r="C96" s="245" t="s">
        <v>107</v>
      </c>
      <c r="D96" s="245" t="str">
        <f t="shared" si="26"/>
        <v>EURONOIS22Y=</v>
      </c>
      <c r="E96" s="245" t="str">
        <f>_xll.qlSimpleQuote(D96,,RateTickValue,Permanent,Trigger,ObjectOverwrite)</f>
        <v>EURONOIS22Y=#0037</v>
      </c>
      <c r="F96" s="246" t="e">
        <f>_xll.RtGet("DTSIMI1",D96,$F$3)/100</f>
        <v>#VALUE!</v>
      </c>
      <c r="G96" s="246" t="e">
        <f>_xll.RtGet("DTSIMI1",D96,$G$3)/100</f>
        <v>#VALUE!</v>
      </c>
      <c r="H96" s="246" t="e">
        <f t="shared" si="24"/>
        <v>#VALUE!</v>
      </c>
      <c r="I96" s="315"/>
      <c r="J96" s="293" t="e">
        <f>IF(ISBLANK(I96),_xll.qlSimpleQuoteSetValue(E96,H96),_xll.qlSimpleQuoteSetValue(E96,I96))</f>
        <v>#NUM!</v>
      </c>
      <c r="K96" s="247"/>
      <c r="L96" s="245" t="s">
        <v>91</v>
      </c>
      <c r="M96" s="245" t="s">
        <v>107</v>
      </c>
      <c r="N96" s="245" t="str">
        <f t="shared" si="27"/>
        <v>EUR1MSW22Y=</v>
      </c>
      <c r="O96" s="245" t="str">
        <f>_xll.qlSimpleQuote(N96,,RateTickValue,Permanent,Trigger,ObjectOverwrite)</f>
        <v>EUR1MSW22Y=#0037</v>
      </c>
      <c r="P96" s="246" t="e">
        <f>_xll.RtGet("DTSIMI1",N96,$P$3)/100</f>
        <v>#VALUE!</v>
      </c>
      <c r="Q96" s="246" t="e">
        <f>_xll.RtGet("DTSIMI1",N96,$Q$3)/100</f>
        <v>#VALUE!</v>
      </c>
      <c r="R96" s="246" t="e">
        <f t="shared" si="25"/>
        <v>#VALUE!</v>
      </c>
      <c r="S96" s="315"/>
      <c r="T96" s="293" t="e">
        <f>IF(ISBLANK(S96),_xll.qlSimpleQuoteSetValue(O96,R96),_xll.qlSimpleQuoteSetValue(O96,S96))</f>
        <v>#NUM!</v>
      </c>
      <c r="U96" s="243"/>
      <c r="V96" s="245" t="s">
        <v>91</v>
      </c>
      <c r="W96" s="245" t="s">
        <v>107</v>
      </c>
      <c r="X96" s="245" t="str">
        <f t="shared" si="32"/>
        <v>EUR3MSW22Y=</v>
      </c>
      <c r="Y96" s="245" t="str">
        <f>_xll.qlSimpleQuote(X96,,RateTickValue,Permanent,Trigger,ObjectOverwrite)</f>
        <v>EUR3MSW22Y=#0037</v>
      </c>
      <c r="Z96" s="246" t="e">
        <f>_xll.RtGet("DTSIMI1",X96,$Z$3)/100</f>
        <v>#VALUE!</v>
      </c>
      <c r="AA96" s="246" t="e">
        <f>_xll.RtGet("DTSIMI1",X96,$AA$3)/100</f>
        <v>#VALUE!</v>
      </c>
      <c r="AB96" s="246" t="e">
        <f t="shared" si="35"/>
        <v>#VALUE!</v>
      </c>
      <c r="AC96" s="315"/>
      <c r="AD96" s="293" t="e">
        <f>IF(ISBLANK(AC96),_xll.qlSimpleQuoteSetValue(Y96,AB96),_xll.qlSimpleQuoteSetValue(Y96,AC96))</f>
        <v>#NUM!</v>
      </c>
      <c r="AE96" s="248"/>
      <c r="AF96" s="245" t="s">
        <v>91</v>
      </c>
      <c r="AG96" s="245" t="s">
        <v>107</v>
      </c>
      <c r="AH96" s="245" t="str">
        <f t="shared" si="33"/>
        <v>EUR6MSW22Y=</v>
      </c>
      <c r="AI96" s="245" t="str">
        <f>_xll.qlSimpleQuote(AH96,,RateTickValue,Permanent,Trigger,ObjectOverwrite)</f>
        <v>EUR6MSW22Y=#0037</v>
      </c>
      <c r="AJ96" s="246" t="e">
        <f>_xll.RtGet("DTSIMI1",AH96,$AJ$3)/100</f>
        <v>#VALUE!</v>
      </c>
      <c r="AK96" s="246" t="e">
        <f>_xll.RtGet("DTSIMI1",AH96,$AK$3)/100</f>
        <v>#VALUE!</v>
      </c>
      <c r="AL96" s="246" t="e">
        <f t="shared" si="29"/>
        <v>#VALUE!</v>
      </c>
      <c r="AM96" s="315"/>
      <c r="AN96" s="293" t="e">
        <f>IF(ISBLANK(AM96),_xll.qlSimpleQuoteSetValue(AI96,AL96),_xll.qlSimpleQuoteSetValue(AI96,AM96))</f>
        <v>#NUM!</v>
      </c>
      <c r="AO96" s="243"/>
      <c r="AP96" s="245" t="s">
        <v>91</v>
      </c>
      <c r="AQ96" s="245" t="s">
        <v>107</v>
      </c>
      <c r="AR96" s="245" t="str">
        <f t="shared" si="34"/>
        <v>EUR1YSW22Y=</v>
      </c>
      <c r="AS96" s="245" t="str">
        <f>_xll.qlSimpleQuote(AR96,,RateTickValue,Permanent,Trigger,ObjectOverwrite)</f>
        <v>EUR1YSW22Y=#0037</v>
      </c>
      <c r="AT96" s="246" t="e">
        <f>_xll.RtGet("DTSIMI1",AR96,$AT$3)/100</f>
        <v>#VALUE!</v>
      </c>
      <c r="AU96" s="246" t="e">
        <f>_xll.RtGet("DTSIMI1",AR96,$AU$3)/100</f>
        <v>#VALUE!</v>
      </c>
      <c r="AV96" s="246" t="e">
        <f t="shared" si="31"/>
        <v>#VALUE!</v>
      </c>
      <c r="AW96" s="315"/>
      <c r="AX96" s="293" t="e">
        <f>IF(ISBLANK(AW96),_xll.qlSimpleQuoteSetValue(AS96,AV96),_xll.qlSimpleQuoteSetValue(AS96,AW96))</f>
        <v>#NUM!</v>
      </c>
    </row>
    <row r="97" spans="1:50" x14ac:dyDescent="0.2">
      <c r="A97" s="472"/>
      <c r="B97" s="245" t="s">
        <v>68</v>
      </c>
      <c r="C97" s="245" t="s">
        <v>108</v>
      </c>
      <c r="D97" s="245" t="str">
        <f t="shared" si="26"/>
        <v>EURONOIS23Y=</v>
      </c>
      <c r="E97" s="245" t="str">
        <f>_xll.qlSimpleQuote(D97,,RateTickValue,Permanent,Trigger,ObjectOverwrite)</f>
        <v>EURONOIS23Y=#0037</v>
      </c>
      <c r="F97" s="246" t="e">
        <f>_xll.RtGet("DTSIMI1",D97,$F$3)/100</f>
        <v>#VALUE!</v>
      </c>
      <c r="G97" s="246" t="e">
        <f>_xll.RtGet("DTSIMI1",D97,$G$3)/100</f>
        <v>#VALUE!</v>
      </c>
      <c r="H97" s="246" t="e">
        <f t="shared" si="24"/>
        <v>#VALUE!</v>
      </c>
      <c r="I97" s="315"/>
      <c r="J97" s="293" t="e">
        <f>IF(ISBLANK(I97),_xll.qlSimpleQuoteSetValue(E97,H97),_xll.qlSimpleQuoteSetValue(E97,I97))</f>
        <v>#NUM!</v>
      </c>
      <c r="K97" s="247"/>
      <c r="L97" s="245" t="s">
        <v>91</v>
      </c>
      <c r="M97" s="245" t="s">
        <v>108</v>
      </c>
      <c r="N97" s="245" t="str">
        <f t="shared" si="27"/>
        <v>EUR1MSW23Y=</v>
      </c>
      <c r="O97" s="245" t="str">
        <f>_xll.qlSimpleQuote(N97,,RateTickValue,Permanent,Trigger,ObjectOverwrite)</f>
        <v>EUR1MSW23Y=#0037</v>
      </c>
      <c r="P97" s="246" t="e">
        <f>_xll.RtGet("DTSIMI1",N97,$P$3)/100</f>
        <v>#VALUE!</v>
      </c>
      <c r="Q97" s="246" t="e">
        <f>_xll.RtGet("DTSIMI1",N97,$Q$3)/100</f>
        <v>#VALUE!</v>
      </c>
      <c r="R97" s="246" t="e">
        <f t="shared" si="25"/>
        <v>#VALUE!</v>
      </c>
      <c r="S97" s="315"/>
      <c r="T97" s="293" t="e">
        <f>IF(ISBLANK(S97),_xll.qlSimpleQuoteSetValue(O97,R97),_xll.qlSimpleQuoteSetValue(O97,S97))</f>
        <v>#NUM!</v>
      </c>
      <c r="U97" s="243"/>
      <c r="V97" s="245" t="s">
        <v>91</v>
      </c>
      <c r="W97" s="245" t="s">
        <v>108</v>
      </c>
      <c r="X97" s="245" t="str">
        <f t="shared" si="32"/>
        <v>EUR3MSW23Y=</v>
      </c>
      <c r="Y97" s="245" t="str">
        <f>_xll.qlSimpleQuote(X97,,RateTickValue,Permanent,Trigger,ObjectOverwrite)</f>
        <v>EUR3MSW23Y=#0037</v>
      </c>
      <c r="Z97" s="246" t="e">
        <f>_xll.RtGet("DTSIMI1",X97,$Z$3)/100</f>
        <v>#VALUE!</v>
      </c>
      <c r="AA97" s="246" t="e">
        <f>_xll.RtGet("DTSIMI1",X97,$AA$3)/100</f>
        <v>#VALUE!</v>
      </c>
      <c r="AB97" s="246" t="e">
        <f t="shared" si="35"/>
        <v>#VALUE!</v>
      </c>
      <c r="AC97" s="315"/>
      <c r="AD97" s="293" t="e">
        <f>IF(ISBLANK(AC97),_xll.qlSimpleQuoteSetValue(Y97,AB97),_xll.qlSimpleQuoteSetValue(Y97,AC97))</f>
        <v>#NUM!</v>
      </c>
      <c r="AE97" s="248"/>
      <c r="AF97" s="245" t="s">
        <v>91</v>
      </c>
      <c r="AG97" s="245" t="s">
        <v>108</v>
      </c>
      <c r="AH97" s="245" t="str">
        <f t="shared" si="33"/>
        <v>EUR6MSW23Y=</v>
      </c>
      <c r="AI97" s="245" t="str">
        <f>_xll.qlSimpleQuote(AH97,,RateTickValue,Permanent,Trigger,ObjectOverwrite)</f>
        <v>EUR6MSW23Y=#0037</v>
      </c>
      <c r="AJ97" s="246" t="e">
        <f>_xll.RtGet("DTSIMI1",AH97,$AJ$3)/100</f>
        <v>#VALUE!</v>
      </c>
      <c r="AK97" s="246" t="e">
        <f>_xll.RtGet("DTSIMI1",AH97,$AK$3)/100</f>
        <v>#VALUE!</v>
      </c>
      <c r="AL97" s="246" t="e">
        <f t="shared" si="29"/>
        <v>#VALUE!</v>
      </c>
      <c r="AM97" s="315"/>
      <c r="AN97" s="293" t="e">
        <f>IF(ISBLANK(AM97),_xll.qlSimpleQuoteSetValue(AI97,AL97),_xll.qlSimpleQuoteSetValue(AI97,AM97))</f>
        <v>#NUM!</v>
      </c>
      <c r="AO97" s="243"/>
      <c r="AP97" s="245" t="s">
        <v>91</v>
      </c>
      <c r="AQ97" s="245" t="s">
        <v>108</v>
      </c>
      <c r="AR97" s="245" t="str">
        <f t="shared" si="34"/>
        <v>EUR1YSW23Y=</v>
      </c>
      <c r="AS97" s="245" t="str">
        <f>_xll.qlSimpleQuote(AR97,,RateTickValue,Permanent,Trigger,ObjectOverwrite)</f>
        <v>EUR1YSW23Y=#0037</v>
      </c>
      <c r="AT97" s="246" t="e">
        <f>_xll.RtGet("DTSIMI1",AR97,$AT$3)/100</f>
        <v>#VALUE!</v>
      </c>
      <c r="AU97" s="246" t="e">
        <f>_xll.RtGet("DTSIMI1",AR97,$AU$3)/100</f>
        <v>#VALUE!</v>
      </c>
      <c r="AV97" s="246" t="e">
        <f t="shared" si="31"/>
        <v>#VALUE!</v>
      </c>
      <c r="AW97" s="315"/>
      <c r="AX97" s="293" t="e">
        <f>IF(ISBLANK(AW97),_xll.qlSimpleQuoteSetValue(AS97,AV97),_xll.qlSimpleQuoteSetValue(AS97,AW97))</f>
        <v>#NUM!</v>
      </c>
    </row>
    <row r="98" spans="1:50" x14ac:dyDescent="0.2">
      <c r="A98" s="472"/>
      <c r="B98" s="245" t="s">
        <v>68</v>
      </c>
      <c r="C98" s="245" t="s">
        <v>109</v>
      </c>
      <c r="D98" s="245" t="str">
        <f t="shared" si="26"/>
        <v>EURONOIS24Y=</v>
      </c>
      <c r="E98" s="245" t="str">
        <f>_xll.qlSimpleQuote(D98,,RateTickValue,Permanent,Trigger,ObjectOverwrite)</f>
        <v>EURONOIS24Y=#0037</v>
      </c>
      <c r="F98" s="246" t="e">
        <f>_xll.RtGet("DTSIMI1",D98,$F$3)/100</f>
        <v>#VALUE!</v>
      </c>
      <c r="G98" s="246" t="e">
        <f>_xll.RtGet("DTSIMI1",D98,$G$3)/100</f>
        <v>#VALUE!</v>
      </c>
      <c r="H98" s="246" t="e">
        <f t="shared" si="24"/>
        <v>#VALUE!</v>
      </c>
      <c r="I98" s="315"/>
      <c r="J98" s="293" t="e">
        <f>IF(ISBLANK(I98),_xll.qlSimpleQuoteSetValue(E98,H98),_xll.qlSimpleQuoteSetValue(E98,I98))</f>
        <v>#NUM!</v>
      </c>
      <c r="K98" s="247"/>
      <c r="L98" s="245" t="s">
        <v>91</v>
      </c>
      <c r="M98" s="245" t="s">
        <v>109</v>
      </c>
      <c r="N98" s="245" t="str">
        <f t="shared" si="27"/>
        <v>EUR1MSW24Y=</v>
      </c>
      <c r="O98" s="245" t="str">
        <f>_xll.qlSimpleQuote(N98,,RateTickValue,Permanent,Trigger,ObjectOverwrite)</f>
        <v>EUR1MSW24Y=#0037</v>
      </c>
      <c r="P98" s="246" t="e">
        <f>_xll.RtGet("DTSIMI1",N98,$P$3)/100</f>
        <v>#VALUE!</v>
      </c>
      <c r="Q98" s="246" t="e">
        <f>_xll.RtGet("DTSIMI1",N98,$Q$3)/100</f>
        <v>#VALUE!</v>
      </c>
      <c r="R98" s="246" t="e">
        <f t="shared" si="25"/>
        <v>#VALUE!</v>
      </c>
      <c r="S98" s="315"/>
      <c r="T98" s="293" t="e">
        <f>IF(ISBLANK(S98),_xll.qlSimpleQuoteSetValue(O98,R98),_xll.qlSimpleQuoteSetValue(O98,S98))</f>
        <v>#NUM!</v>
      </c>
      <c r="U98" s="243"/>
      <c r="V98" s="245" t="s">
        <v>91</v>
      </c>
      <c r="W98" s="245" t="s">
        <v>109</v>
      </c>
      <c r="X98" s="245" t="str">
        <f t="shared" si="32"/>
        <v>EUR3MSW24Y=</v>
      </c>
      <c r="Y98" s="245" t="str">
        <f>_xll.qlSimpleQuote(X98,,RateTickValue,Permanent,Trigger,ObjectOverwrite)</f>
        <v>EUR3MSW24Y=#0037</v>
      </c>
      <c r="Z98" s="246" t="e">
        <f>_xll.RtGet("DTSIMI1",X98,$Z$3)/100</f>
        <v>#VALUE!</v>
      </c>
      <c r="AA98" s="246" t="e">
        <f>_xll.RtGet("DTSIMI1",X98,$AA$3)/100</f>
        <v>#VALUE!</v>
      </c>
      <c r="AB98" s="246" t="e">
        <f t="shared" si="35"/>
        <v>#VALUE!</v>
      </c>
      <c r="AC98" s="315"/>
      <c r="AD98" s="293" t="e">
        <f>IF(ISBLANK(AC98),_xll.qlSimpleQuoteSetValue(Y98,AB98),_xll.qlSimpleQuoteSetValue(Y98,AC98))</f>
        <v>#NUM!</v>
      </c>
      <c r="AE98" s="248"/>
      <c r="AF98" s="245" t="s">
        <v>91</v>
      </c>
      <c r="AG98" s="245" t="s">
        <v>109</v>
      </c>
      <c r="AH98" s="245" t="str">
        <f t="shared" si="33"/>
        <v>EUR6MSW24Y=</v>
      </c>
      <c r="AI98" s="245" t="str">
        <f>_xll.qlSimpleQuote(AH98,,RateTickValue,Permanent,Trigger,ObjectOverwrite)</f>
        <v>EUR6MSW24Y=#0037</v>
      </c>
      <c r="AJ98" s="246" t="e">
        <f>_xll.RtGet("DTSIMI1",AH98,$AJ$3)/100</f>
        <v>#VALUE!</v>
      </c>
      <c r="AK98" s="246" t="e">
        <f>_xll.RtGet("DTSIMI1",AH98,$AK$3)/100</f>
        <v>#VALUE!</v>
      </c>
      <c r="AL98" s="246" t="e">
        <f t="shared" si="29"/>
        <v>#VALUE!</v>
      </c>
      <c r="AM98" s="315"/>
      <c r="AN98" s="293" t="e">
        <f>IF(ISBLANK(AM98),_xll.qlSimpleQuoteSetValue(AI98,AL98),_xll.qlSimpleQuoteSetValue(AI98,AM98))</f>
        <v>#NUM!</v>
      </c>
      <c r="AO98" s="243"/>
      <c r="AP98" s="245" t="s">
        <v>91</v>
      </c>
      <c r="AQ98" s="245" t="s">
        <v>109</v>
      </c>
      <c r="AR98" s="245" t="str">
        <f t="shared" si="34"/>
        <v>EUR1YSW24Y=</v>
      </c>
      <c r="AS98" s="245" t="str">
        <f>_xll.qlSimpleQuote(AR98,,RateTickValue,Permanent,Trigger,ObjectOverwrite)</f>
        <v>EUR1YSW24Y=#0037</v>
      </c>
      <c r="AT98" s="246" t="e">
        <f>_xll.RtGet("DTSIMI1",AR98,$AT$3)/100</f>
        <v>#VALUE!</v>
      </c>
      <c r="AU98" s="246" t="e">
        <f>_xll.RtGet("DTSIMI1",AR98,$AU$3)/100</f>
        <v>#VALUE!</v>
      </c>
      <c r="AV98" s="246" t="e">
        <f t="shared" si="31"/>
        <v>#VALUE!</v>
      </c>
      <c r="AW98" s="315"/>
      <c r="AX98" s="293" t="e">
        <f>IF(ISBLANK(AW98),_xll.qlSimpleQuoteSetValue(AS98,AV98),_xll.qlSimpleQuoteSetValue(AS98,AW98))</f>
        <v>#NUM!</v>
      </c>
    </row>
    <row r="99" spans="1:50" x14ac:dyDescent="0.2">
      <c r="A99" s="472"/>
      <c r="B99" s="245" t="s">
        <v>68</v>
      </c>
      <c r="C99" s="245" t="s">
        <v>62</v>
      </c>
      <c r="D99" s="245" t="str">
        <f t="shared" si="26"/>
        <v>EURONOIS25Y=</v>
      </c>
      <c r="E99" s="245" t="str">
        <f>_xll.qlSimpleQuote(D99,,RateTickValue,Permanent,Trigger,ObjectOverwrite)</f>
        <v>EURONOIS25Y=#0037</v>
      </c>
      <c r="F99" s="246" t="e">
        <f>_xll.RtGet("DTSIMI1",D99,$F$3)/100</f>
        <v>#VALUE!</v>
      </c>
      <c r="G99" s="246" t="e">
        <f>_xll.RtGet("DTSIMI1",D99,$G$3)/100</f>
        <v>#VALUE!</v>
      </c>
      <c r="H99" s="246" t="e">
        <f t="shared" si="24"/>
        <v>#VALUE!</v>
      </c>
      <c r="I99" s="315"/>
      <c r="J99" s="293" t="e">
        <f>IF(ISBLANK(I99),_xll.qlSimpleQuoteSetValue(E99,H99),_xll.qlSimpleQuoteSetValue(E99,I99))</f>
        <v>#NUM!</v>
      </c>
      <c r="K99" s="247"/>
      <c r="L99" s="245" t="s">
        <v>91</v>
      </c>
      <c r="M99" s="245" t="s">
        <v>62</v>
      </c>
      <c r="N99" s="245" t="str">
        <f t="shared" si="27"/>
        <v>EUR1MSW25Y=</v>
      </c>
      <c r="O99" s="245" t="str">
        <f>_xll.qlSimpleQuote(N99,,RateTickValue,Permanent,Trigger,ObjectOverwrite)</f>
        <v>EUR1MSW25Y=#0037</v>
      </c>
      <c r="P99" s="246" t="e">
        <f>_xll.RtGet("DTSIMI1",N99,$P$3)/100</f>
        <v>#VALUE!</v>
      </c>
      <c r="Q99" s="246" t="e">
        <f>_xll.RtGet("DTSIMI1",N99,$Q$3)/100</f>
        <v>#VALUE!</v>
      </c>
      <c r="R99" s="246" t="e">
        <f t="shared" si="25"/>
        <v>#VALUE!</v>
      </c>
      <c r="S99" s="315"/>
      <c r="T99" s="293" t="e">
        <f>IF(ISBLANK(S99),_xll.qlSimpleQuoteSetValue(O99,R99),_xll.qlSimpleQuoteSetValue(O99,S99))</f>
        <v>#NUM!</v>
      </c>
      <c r="U99" s="243"/>
      <c r="V99" s="245" t="s">
        <v>91</v>
      </c>
      <c r="W99" s="245" t="s">
        <v>62</v>
      </c>
      <c r="X99" s="245" t="str">
        <f t="shared" si="32"/>
        <v>EUR3MSW25Y=</v>
      </c>
      <c r="Y99" s="245" t="str">
        <f>_xll.qlSimpleQuote(X99,,RateTickValue,Permanent,Trigger,ObjectOverwrite)</f>
        <v>EUR3MSW25Y=#0037</v>
      </c>
      <c r="Z99" s="246" t="e">
        <f>_xll.RtGet("DTSIMI1",X99,$Z$3)/100</f>
        <v>#VALUE!</v>
      </c>
      <c r="AA99" s="246" t="e">
        <f>_xll.RtGet("DTSIMI1",X99,$AA$3)/100</f>
        <v>#VALUE!</v>
      </c>
      <c r="AB99" s="246" t="e">
        <f t="shared" si="35"/>
        <v>#VALUE!</v>
      </c>
      <c r="AC99" s="315"/>
      <c r="AD99" s="293" t="e">
        <f>IF(ISBLANK(AC99),_xll.qlSimpleQuoteSetValue(Y99,AB99),_xll.qlSimpleQuoteSetValue(Y99,AC99))</f>
        <v>#NUM!</v>
      </c>
      <c r="AE99" s="248"/>
      <c r="AF99" s="245" t="s">
        <v>91</v>
      </c>
      <c r="AG99" s="245" t="s">
        <v>62</v>
      </c>
      <c r="AH99" s="245" t="str">
        <f t="shared" si="33"/>
        <v>EUR6MSW25Y=</v>
      </c>
      <c r="AI99" s="245" t="str">
        <f>_xll.qlSimpleQuote(AH99,,RateTickValue,Permanent,Trigger,ObjectOverwrite)</f>
        <v>EUR6MSW25Y=#0037</v>
      </c>
      <c r="AJ99" s="246" t="e">
        <f>_xll.RtGet("DTSIMI1",AH99,$AJ$3)/100</f>
        <v>#VALUE!</v>
      </c>
      <c r="AK99" s="246" t="e">
        <f>_xll.RtGet("DTSIMI1",AH99,$AK$3)/100</f>
        <v>#VALUE!</v>
      </c>
      <c r="AL99" s="246" t="e">
        <f t="shared" si="29"/>
        <v>#VALUE!</v>
      </c>
      <c r="AM99" s="315"/>
      <c r="AN99" s="293" t="e">
        <f>IF(ISBLANK(AM99),_xll.qlSimpleQuoteSetValue(AI99,AL99),_xll.qlSimpleQuoteSetValue(AI99,AM99))</f>
        <v>#NUM!</v>
      </c>
      <c r="AO99" s="243"/>
      <c r="AP99" s="245" t="s">
        <v>91</v>
      </c>
      <c r="AQ99" s="245" t="s">
        <v>62</v>
      </c>
      <c r="AR99" s="245" t="str">
        <f t="shared" si="34"/>
        <v>EUR1YSW25Y=</v>
      </c>
      <c r="AS99" s="245" t="str">
        <f>_xll.qlSimpleQuote(AR99,,RateTickValue,Permanent,Trigger,ObjectOverwrite)</f>
        <v>EUR1YSW25Y=#0037</v>
      </c>
      <c r="AT99" s="246" t="e">
        <f>_xll.RtGet("DTSIMI1",AR99,$AT$3)/100</f>
        <v>#VALUE!</v>
      </c>
      <c r="AU99" s="246" t="e">
        <f>_xll.RtGet("DTSIMI1",AR99,$AU$3)/100</f>
        <v>#VALUE!</v>
      </c>
      <c r="AV99" s="246" t="e">
        <f t="shared" si="31"/>
        <v>#VALUE!</v>
      </c>
      <c r="AW99" s="315"/>
      <c r="AX99" s="293" t="e">
        <f>IF(ISBLANK(AW99),_xll.qlSimpleQuoteSetValue(AS99,AV99),_xll.qlSimpleQuoteSetValue(AS99,AW99))</f>
        <v>#NUM!</v>
      </c>
    </row>
    <row r="100" spans="1:50" x14ac:dyDescent="0.2">
      <c r="A100" s="472"/>
      <c r="B100" s="245" t="s">
        <v>68</v>
      </c>
      <c r="C100" s="245" t="s">
        <v>110</v>
      </c>
      <c r="D100" s="245" t="str">
        <f t="shared" ref="D100:D116" si="36">IF(B100="","",UPPER(Currency)&amp;$B$2&amp;B100&amp;C100&amp;"=")</f>
        <v>EURONOIS26Y=</v>
      </c>
      <c r="E100" s="245" t="str">
        <f>_xll.qlSimpleQuote(D100,,RateTickValue,Permanent,Trigger,ObjectOverwrite)</f>
        <v>EURONOIS26Y=#0037</v>
      </c>
      <c r="F100" s="246" t="e">
        <f>_xll.RtGet("DTSIMI1",D100,$F$3)/100</f>
        <v>#VALUE!</v>
      </c>
      <c r="G100" s="246" t="e">
        <f>_xll.RtGet("DTSIMI1",D100,$G$3)/100</f>
        <v>#VALUE!</v>
      </c>
      <c r="H100" s="246" t="e">
        <f t="shared" si="24"/>
        <v>#VALUE!</v>
      </c>
      <c r="I100" s="315"/>
      <c r="J100" s="293" t="e">
        <f>IF(ISBLANK(I100),_xll.qlSimpleQuoteSetValue(E100,H100),_xll.qlSimpleQuoteSetValue(E100,I100))</f>
        <v>#NUM!</v>
      </c>
      <c r="K100" s="247"/>
      <c r="L100" s="245" t="s">
        <v>91</v>
      </c>
      <c r="M100" s="245" t="s">
        <v>110</v>
      </c>
      <c r="N100" s="245" t="str">
        <f t="shared" ref="N100:N116" si="37">IF(L100="","",UPPER(Currency)&amp;$L$2&amp;L100&amp;M100&amp;"=")</f>
        <v>EUR1MSW26Y=</v>
      </c>
      <c r="O100" s="245" t="str">
        <f>_xll.qlSimpleQuote(N100,,RateTickValue,Permanent,Trigger,ObjectOverwrite)</f>
        <v>EUR1MSW26Y=#0037</v>
      </c>
      <c r="P100" s="246" t="e">
        <f>_xll.RtGet("DTSIMI1",N100,$P$3)/100</f>
        <v>#VALUE!</v>
      </c>
      <c r="Q100" s="246" t="e">
        <f>_xll.RtGet("DTSIMI1",N100,$Q$3)/100</f>
        <v>#VALUE!</v>
      </c>
      <c r="R100" s="246" t="e">
        <f t="shared" si="25"/>
        <v>#VALUE!</v>
      </c>
      <c r="S100" s="315"/>
      <c r="T100" s="293" t="e">
        <f>IF(ISBLANK(S100),_xll.qlSimpleQuoteSetValue(O100,R100),_xll.qlSimpleQuoteSetValue(O100,S100))</f>
        <v>#NUM!</v>
      </c>
      <c r="U100" s="243"/>
      <c r="V100" s="245" t="s">
        <v>91</v>
      </c>
      <c r="W100" s="245" t="s">
        <v>110</v>
      </c>
      <c r="X100" s="245" t="str">
        <f t="shared" si="32"/>
        <v>EUR3MSW26Y=</v>
      </c>
      <c r="Y100" s="245" t="str">
        <f>_xll.qlSimpleQuote(X100,,RateTickValue,Permanent,Trigger,ObjectOverwrite)</f>
        <v>EUR3MSW26Y=#0037</v>
      </c>
      <c r="Z100" s="246" t="e">
        <f>_xll.RtGet("DTSIMI1",X100,$Z$3)/100</f>
        <v>#VALUE!</v>
      </c>
      <c r="AA100" s="246" t="e">
        <f>_xll.RtGet("DTSIMI1",X100,$AA$3)/100</f>
        <v>#VALUE!</v>
      </c>
      <c r="AB100" s="246" t="e">
        <f t="shared" si="35"/>
        <v>#VALUE!</v>
      </c>
      <c r="AC100" s="315"/>
      <c r="AD100" s="293" t="e">
        <f>IF(ISBLANK(AC100),_xll.qlSimpleQuoteSetValue(Y100,AB100),_xll.qlSimpleQuoteSetValue(Y100,AC100))</f>
        <v>#NUM!</v>
      </c>
      <c r="AE100" s="248"/>
      <c r="AF100" s="245" t="s">
        <v>91</v>
      </c>
      <c r="AG100" s="245" t="s">
        <v>110</v>
      </c>
      <c r="AH100" s="245" t="str">
        <f t="shared" si="33"/>
        <v>EUR6MSW26Y=</v>
      </c>
      <c r="AI100" s="245" t="str">
        <f>_xll.qlSimpleQuote(AH100,,RateTickValue,Permanent,Trigger,ObjectOverwrite)</f>
        <v>EUR6MSW26Y=#0037</v>
      </c>
      <c r="AJ100" s="246" t="e">
        <f>_xll.RtGet("DTSIMI1",AH100,$AJ$3)/100</f>
        <v>#VALUE!</v>
      </c>
      <c r="AK100" s="246" t="e">
        <f>_xll.RtGet("DTSIMI1",AH100,$AK$3)/100</f>
        <v>#VALUE!</v>
      </c>
      <c r="AL100" s="246" t="e">
        <f t="shared" si="29"/>
        <v>#VALUE!</v>
      </c>
      <c r="AM100" s="315"/>
      <c r="AN100" s="293" t="e">
        <f>IF(ISBLANK(AM100),_xll.qlSimpleQuoteSetValue(AI100,AL100),_xll.qlSimpleQuoteSetValue(AI100,AM100))</f>
        <v>#NUM!</v>
      </c>
      <c r="AO100" s="243"/>
      <c r="AP100" s="245" t="s">
        <v>91</v>
      </c>
      <c r="AQ100" s="245" t="s">
        <v>110</v>
      </c>
      <c r="AR100" s="245" t="str">
        <f t="shared" si="34"/>
        <v>EUR1YSW26Y=</v>
      </c>
      <c r="AS100" s="245" t="str">
        <f>_xll.qlSimpleQuote(AR100,,RateTickValue,Permanent,Trigger,ObjectOverwrite)</f>
        <v>EUR1YSW26Y=#0037</v>
      </c>
      <c r="AT100" s="246" t="e">
        <f>_xll.RtGet("DTSIMI1",AR100,$AT$3)/100</f>
        <v>#VALUE!</v>
      </c>
      <c r="AU100" s="246" t="e">
        <f>_xll.RtGet("DTSIMI1",AR100,$AU$3)/100</f>
        <v>#VALUE!</v>
      </c>
      <c r="AV100" s="246" t="e">
        <f t="shared" si="31"/>
        <v>#VALUE!</v>
      </c>
      <c r="AW100" s="315"/>
      <c r="AX100" s="293" t="e">
        <f>IF(ISBLANK(AW100),_xll.qlSimpleQuoteSetValue(AS100,AV100),_xll.qlSimpleQuoteSetValue(AS100,AW100))</f>
        <v>#NUM!</v>
      </c>
    </row>
    <row r="101" spans="1:50" x14ac:dyDescent="0.2">
      <c r="A101" s="472"/>
      <c r="B101" s="245" t="s">
        <v>68</v>
      </c>
      <c r="C101" s="245" t="s">
        <v>63</v>
      </c>
      <c r="D101" s="245" t="str">
        <f t="shared" si="36"/>
        <v>EURONOIS27Y=</v>
      </c>
      <c r="E101" s="245" t="str">
        <f>_xll.qlSimpleQuote(D101,,RateTickValue,Permanent,Trigger,ObjectOverwrite)</f>
        <v>EURONOIS27Y=#0037</v>
      </c>
      <c r="F101" s="246" t="e">
        <f>_xll.RtGet("DTSIMI1",D101,$F$3)/100</f>
        <v>#VALUE!</v>
      </c>
      <c r="G101" s="246" t="e">
        <f>_xll.RtGet("DTSIMI1",D101,$G$3)/100</f>
        <v>#VALUE!</v>
      </c>
      <c r="H101" s="246" t="e">
        <f t="shared" si="24"/>
        <v>#VALUE!</v>
      </c>
      <c r="I101" s="315"/>
      <c r="J101" s="293" t="e">
        <f>IF(ISBLANK(I101),_xll.qlSimpleQuoteSetValue(E101,H101),_xll.qlSimpleQuoteSetValue(E101,I101))</f>
        <v>#NUM!</v>
      </c>
      <c r="K101" s="247"/>
      <c r="L101" s="245" t="s">
        <v>91</v>
      </c>
      <c r="M101" s="245" t="s">
        <v>63</v>
      </c>
      <c r="N101" s="245" t="str">
        <f t="shared" si="37"/>
        <v>EUR1MSW27Y=</v>
      </c>
      <c r="O101" s="245" t="str">
        <f>_xll.qlSimpleQuote(N101,,RateTickValue,Permanent,Trigger,ObjectOverwrite)</f>
        <v>EUR1MSW27Y=#0037</v>
      </c>
      <c r="P101" s="246" t="e">
        <f>_xll.RtGet("DTSIMI1",N101,$P$3)/100</f>
        <v>#VALUE!</v>
      </c>
      <c r="Q101" s="246" t="e">
        <f>_xll.RtGet("DTSIMI1",N101,$Q$3)/100</f>
        <v>#VALUE!</v>
      </c>
      <c r="R101" s="246" t="e">
        <f t="shared" si="25"/>
        <v>#VALUE!</v>
      </c>
      <c r="S101" s="315"/>
      <c r="T101" s="293" t="e">
        <f>IF(ISBLANK(S101),_xll.qlSimpleQuoteSetValue(O101,R101),_xll.qlSimpleQuoteSetValue(O101,S101))</f>
        <v>#NUM!</v>
      </c>
      <c r="U101" s="243"/>
      <c r="V101" s="245" t="s">
        <v>91</v>
      </c>
      <c r="W101" s="245" t="s">
        <v>63</v>
      </c>
      <c r="X101" s="245" t="str">
        <f t="shared" si="32"/>
        <v>EUR3MSW27Y=</v>
      </c>
      <c r="Y101" s="245" t="str">
        <f>_xll.qlSimpleQuote(X101,,RateTickValue,Permanent,Trigger,ObjectOverwrite)</f>
        <v>EUR3MSW27Y=#0037</v>
      </c>
      <c r="Z101" s="246" t="e">
        <f>_xll.RtGet("DTSIMI1",X101,$Z$3)/100</f>
        <v>#VALUE!</v>
      </c>
      <c r="AA101" s="246" t="e">
        <f>_xll.RtGet("DTSIMI1",X101,$AA$3)/100</f>
        <v>#VALUE!</v>
      </c>
      <c r="AB101" s="246" t="e">
        <f t="shared" si="35"/>
        <v>#VALUE!</v>
      </c>
      <c r="AC101" s="315"/>
      <c r="AD101" s="293" t="e">
        <f>IF(ISBLANK(AC101),_xll.qlSimpleQuoteSetValue(Y101,AB101),_xll.qlSimpleQuoteSetValue(Y101,AC101))</f>
        <v>#NUM!</v>
      </c>
      <c r="AE101" s="248"/>
      <c r="AF101" s="245" t="s">
        <v>91</v>
      </c>
      <c r="AG101" s="245" t="s">
        <v>63</v>
      </c>
      <c r="AH101" s="245" t="str">
        <f t="shared" si="33"/>
        <v>EUR6MSW27Y=</v>
      </c>
      <c r="AI101" s="245" t="str">
        <f>_xll.qlSimpleQuote(AH101,,RateTickValue,Permanent,Trigger,ObjectOverwrite)</f>
        <v>EUR6MSW27Y=#0037</v>
      </c>
      <c r="AJ101" s="246" t="e">
        <f>_xll.RtGet("DTSIMI1",AH101,$AJ$3)/100</f>
        <v>#VALUE!</v>
      </c>
      <c r="AK101" s="246" t="e">
        <f>_xll.RtGet("DTSIMI1",AH101,$AK$3)/100</f>
        <v>#VALUE!</v>
      </c>
      <c r="AL101" s="246" t="e">
        <f t="shared" si="29"/>
        <v>#VALUE!</v>
      </c>
      <c r="AM101" s="315"/>
      <c r="AN101" s="293" t="e">
        <f>IF(ISBLANK(AM101),_xll.qlSimpleQuoteSetValue(AI101,AL101),_xll.qlSimpleQuoteSetValue(AI101,AM101))</f>
        <v>#NUM!</v>
      </c>
      <c r="AO101" s="243"/>
      <c r="AP101" s="245" t="s">
        <v>91</v>
      </c>
      <c r="AQ101" s="245" t="s">
        <v>63</v>
      </c>
      <c r="AR101" s="245" t="str">
        <f t="shared" si="34"/>
        <v>EUR1YSW27Y=</v>
      </c>
      <c r="AS101" s="245" t="str">
        <f>_xll.qlSimpleQuote(AR101,,RateTickValue,Permanent,Trigger,ObjectOverwrite)</f>
        <v>EUR1YSW27Y=#0037</v>
      </c>
      <c r="AT101" s="246" t="e">
        <f>_xll.RtGet("DTSIMI1",AR101,$AT$3)/100</f>
        <v>#VALUE!</v>
      </c>
      <c r="AU101" s="246" t="e">
        <f>_xll.RtGet("DTSIMI1",AR101,$AU$3)/100</f>
        <v>#VALUE!</v>
      </c>
      <c r="AV101" s="246" t="e">
        <f t="shared" si="31"/>
        <v>#VALUE!</v>
      </c>
      <c r="AW101" s="315"/>
      <c r="AX101" s="293" t="e">
        <f>IF(ISBLANK(AW101),_xll.qlSimpleQuoteSetValue(AS101,AV101),_xll.qlSimpleQuoteSetValue(AS101,AW101))</f>
        <v>#NUM!</v>
      </c>
    </row>
    <row r="102" spans="1:50" x14ac:dyDescent="0.2">
      <c r="A102" s="472"/>
      <c r="B102" s="245" t="s">
        <v>68</v>
      </c>
      <c r="C102" s="245" t="s">
        <v>111</v>
      </c>
      <c r="D102" s="245" t="str">
        <f t="shared" si="36"/>
        <v>EURONOIS28Y=</v>
      </c>
      <c r="E102" s="245" t="str">
        <f>_xll.qlSimpleQuote(D102,,RateTickValue,Permanent,Trigger,ObjectOverwrite)</f>
        <v>EURONOIS28Y=#0037</v>
      </c>
      <c r="F102" s="246" t="e">
        <f>_xll.RtGet("DTSIMI1",D102,$F$3)/100</f>
        <v>#VALUE!</v>
      </c>
      <c r="G102" s="246" t="e">
        <f>_xll.RtGet("DTSIMI1",D102,$G$3)/100</f>
        <v>#VALUE!</v>
      </c>
      <c r="H102" s="246" t="e">
        <f t="shared" si="24"/>
        <v>#VALUE!</v>
      </c>
      <c r="I102" s="315"/>
      <c r="J102" s="293" t="e">
        <f>IF(ISBLANK(I102),_xll.qlSimpleQuoteSetValue(E102,H102),_xll.qlSimpleQuoteSetValue(E102,I102))</f>
        <v>#NUM!</v>
      </c>
      <c r="K102" s="247"/>
      <c r="L102" s="245" t="s">
        <v>91</v>
      </c>
      <c r="M102" s="245" t="s">
        <v>111</v>
      </c>
      <c r="N102" s="245" t="str">
        <f t="shared" si="37"/>
        <v>EUR1MSW28Y=</v>
      </c>
      <c r="O102" s="245" t="str">
        <f>_xll.qlSimpleQuote(N102,,RateTickValue,Permanent,Trigger,ObjectOverwrite)</f>
        <v>EUR1MSW28Y=#0037</v>
      </c>
      <c r="P102" s="246" t="e">
        <f>_xll.RtGet("DTSIMI1",N102,$P$3)/100</f>
        <v>#VALUE!</v>
      </c>
      <c r="Q102" s="246" t="e">
        <f>_xll.RtGet("DTSIMI1",N102,$Q$3)/100</f>
        <v>#VALUE!</v>
      </c>
      <c r="R102" s="246" t="e">
        <f t="shared" si="25"/>
        <v>#VALUE!</v>
      </c>
      <c r="S102" s="315"/>
      <c r="T102" s="293" t="e">
        <f>IF(ISBLANK(S102),_xll.qlSimpleQuoteSetValue(O102,R102),_xll.qlSimpleQuoteSetValue(O102,S102))</f>
        <v>#NUM!</v>
      </c>
      <c r="U102" s="243"/>
      <c r="V102" s="245" t="s">
        <v>91</v>
      </c>
      <c r="W102" s="245" t="s">
        <v>111</v>
      </c>
      <c r="X102" s="245" t="str">
        <f t="shared" si="32"/>
        <v>EUR3MSW28Y=</v>
      </c>
      <c r="Y102" s="245" t="str">
        <f>_xll.qlSimpleQuote(X102,,RateTickValue,Permanent,Trigger,ObjectOverwrite)</f>
        <v>EUR3MSW28Y=#0037</v>
      </c>
      <c r="Z102" s="246" t="e">
        <f>_xll.RtGet("DTSIMI1",X102,$Z$3)/100</f>
        <v>#VALUE!</v>
      </c>
      <c r="AA102" s="246" t="e">
        <f>_xll.RtGet("DTSIMI1",X102,$AA$3)/100</f>
        <v>#VALUE!</v>
      </c>
      <c r="AB102" s="246" t="e">
        <f t="shared" si="35"/>
        <v>#VALUE!</v>
      </c>
      <c r="AC102" s="315"/>
      <c r="AD102" s="293" t="e">
        <f>IF(ISBLANK(AC102),_xll.qlSimpleQuoteSetValue(Y102,AB102),_xll.qlSimpleQuoteSetValue(Y102,AC102))</f>
        <v>#NUM!</v>
      </c>
      <c r="AE102" s="248"/>
      <c r="AF102" s="245" t="s">
        <v>91</v>
      </c>
      <c r="AG102" s="245" t="s">
        <v>111</v>
      </c>
      <c r="AH102" s="245" t="str">
        <f t="shared" si="33"/>
        <v>EUR6MSW28Y=</v>
      </c>
      <c r="AI102" s="245" t="str">
        <f>_xll.qlSimpleQuote(AH102,,RateTickValue,Permanent,Trigger,ObjectOverwrite)</f>
        <v>EUR6MSW28Y=#0037</v>
      </c>
      <c r="AJ102" s="246" t="e">
        <f>_xll.RtGet("DTSIMI1",AH102,$AJ$3)/100</f>
        <v>#VALUE!</v>
      </c>
      <c r="AK102" s="246" t="e">
        <f>_xll.RtGet("DTSIMI1",AH102,$AK$3)/100</f>
        <v>#VALUE!</v>
      </c>
      <c r="AL102" s="246" t="e">
        <f t="shared" si="29"/>
        <v>#VALUE!</v>
      </c>
      <c r="AM102" s="315"/>
      <c r="AN102" s="293" t="e">
        <f>IF(ISBLANK(AM102),_xll.qlSimpleQuoteSetValue(AI102,AL102),_xll.qlSimpleQuoteSetValue(AI102,AM102))</f>
        <v>#NUM!</v>
      </c>
      <c r="AO102" s="243"/>
      <c r="AP102" s="245" t="s">
        <v>91</v>
      </c>
      <c r="AQ102" s="245" t="s">
        <v>111</v>
      </c>
      <c r="AR102" s="245" t="str">
        <f t="shared" si="34"/>
        <v>EUR1YSW28Y=</v>
      </c>
      <c r="AS102" s="245" t="str">
        <f>_xll.qlSimpleQuote(AR102,,RateTickValue,Permanent,Trigger,ObjectOverwrite)</f>
        <v>EUR1YSW28Y=#0037</v>
      </c>
      <c r="AT102" s="246" t="e">
        <f>_xll.RtGet("DTSIMI1",AR102,$AT$3)/100</f>
        <v>#VALUE!</v>
      </c>
      <c r="AU102" s="246" t="e">
        <f>_xll.RtGet("DTSIMI1",AR102,$AU$3)/100</f>
        <v>#VALUE!</v>
      </c>
      <c r="AV102" s="246" t="e">
        <f t="shared" si="31"/>
        <v>#VALUE!</v>
      </c>
      <c r="AW102" s="315"/>
      <c r="AX102" s="293" t="e">
        <f>IF(ISBLANK(AW102),_xll.qlSimpleQuoteSetValue(AS102,AV102),_xll.qlSimpleQuoteSetValue(AS102,AW102))</f>
        <v>#NUM!</v>
      </c>
    </row>
    <row r="103" spans="1:50" x14ac:dyDescent="0.2">
      <c r="A103" s="472"/>
      <c r="B103" s="245" t="s">
        <v>68</v>
      </c>
      <c r="C103" s="245" t="s">
        <v>112</v>
      </c>
      <c r="D103" s="245" t="str">
        <f t="shared" si="36"/>
        <v>EURONOIS29Y=</v>
      </c>
      <c r="E103" s="245" t="str">
        <f>_xll.qlSimpleQuote(D103,,RateTickValue,Permanent,Trigger,ObjectOverwrite)</f>
        <v>EURONOIS29Y=#0037</v>
      </c>
      <c r="F103" s="246" t="e">
        <f>_xll.RtGet("DTSIMI1",D103,$F$3)/100</f>
        <v>#VALUE!</v>
      </c>
      <c r="G103" s="246" t="e">
        <f>_xll.RtGet("DTSIMI1",D103,$G$3)/100</f>
        <v>#VALUE!</v>
      </c>
      <c r="H103" s="246" t="e">
        <f t="shared" si="24"/>
        <v>#VALUE!</v>
      </c>
      <c r="I103" s="315"/>
      <c r="J103" s="293" t="e">
        <f>IF(ISBLANK(I103),_xll.qlSimpleQuoteSetValue(E103,H103),_xll.qlSimpleQuoteSetValue(E103,I103))</f>
        <v>#NUM!</v>
      </c>
      <c r="K103" s="247"/>
      <c r="L103" s="245" t="s">
        <v>91</v>
      </c>
      <c r="M103" s="245" t="s">
        <v>112</v>
      </c>
      <c r="N103" s="245" t="str">
        <f t="shared" si="37"/>
        <v>EUR1MSW29Y=</v>
      </c>
      <c r="O103" s="245" t="str">
        <f>_xll.qlSimpleQuote(N103,,RateTickValue,Permanent,Trigger,ObjectOverwrite)</f>
        <v>EUR1MSW29Y=#0037</v>
      </c>
      <c r="P103" s="246" t="e">
        <f>_xll.RtGet("DTSIMI1",N103,$P$3)/100</f>
        <v>#VALUE!</v>
      </c>
      <c r="Q103" s="246" t="e">
        <f>_xll.RtGet("DTSIMI1",N103,$Q$3)/100</f>
        <v>#VALUE!</v>
      </c>
      <c r="R103" s="246" t="e">
        <f t="shared" si="25"/>
        <v>#VALUE!</v>
      </c>
      <c r="S103" s="315"/>
      <c r="T103" s="293" t="e">
        <f>IF(ISBLANK(S103),_xll.qlSimpleQuoteSetValue(O103,R103),_xll.qlSimpleQuoteSetValue(O103,S103))</f>
        <v>#NUM!</v>
      </c>
      <c r="U103" s="243"/>
      <c r="V103" s="245" t="s">
        <v>91</v>
      </c>
      <c r="W103" s="245" t="s">
        <v>112</v>
      </c>
      <c r="X103" s="245" t="str">
        <f t="shared" si="32"/>
        <v>EUR3MSW29Y=</v>
      </c>
      <c r="Y103" s="245" t="str">
        <f>_xll.qlSimpleQuote(X103,,RateTickValue,Permanent,Trigger,ObjectOverwrite)</f>
        <v>EUR3MSW29Y=#0037</v>
      </c>
      <c r="Z103" s="246" t="e">
        <f>_xll.RtGet("DTSIMI1",X103,$Z$3)/100</f>
        <v>#VALUE!</v>
      </c>
      <c r="AA103" s="246" t="e">
        <f>_xll.RtGet("DTSIMI1",X103,$AA$3)/100</f>
        <v>#VALUE!</v>
      </c>
      <c r="AB103" s="246" t="e">
        <f t="shared" si="35"/>
        <v>#VALUE!</v>
      </c>
      <c r="AC103" s="315"/>
      <c r="AD103" s="293" t="e">
        <f>IF(ISBLANK(AC103),_xll.qlSimpleQuoteSetValue(Y103,AB103),_xll.qlSimpleQuoteSetValue(Y103,AC103))</f>
        <v>#NUM!</v>
      </c>
      <c r="AE103" s="248"/>
      <c r="AF103" s="245" t="s">
        <v>91</v>
      </c>
      <c r="AG103" s="245" t="s">
        <v>112</v>
      </c>
      <c r="AH103" s="245" t="str">
        <f t="shared" si="33"/>
        <v>EUR6MSW29Y=</v>
      </c>
      <c r="AI103" s="245" t="str">
        <f>_xll.qlSimpleQuote(AH103,,RateTickValue,Permanent,Trigger,ObjectOverwrite)</f>
        <v>EUR6MSW29Y=#0037</v>
      </c>
      <c r="AJ103" s="246" t="e">
        <f>_xll.RtGet("DTSIMI1",AH103,$AJ$3)/100</f>
        <v>#VALUE!</v>
      </c>
      <c r="AK103" s="246" t="e">
        <f>_xll.RtGet("DTSIMI1",AH103,$AK$3)/100</f>
        <v>#VALUE!</v>
      </c>
      <c r="AL103" s="246" t="e">
        <f t="shared" si="29"/>
        <v>#VALUE!</v>
      </c>
      <c r="AM103" s="315"/>
      <c r="AN103" s="293" t="e">
        <f>IF(ISBLANK(AM103),_xll.qlSimpleQuoteSetValue(AI103,AL103),_xll.qlSimpleQuoteSetValue(AI103,AM103))</f>
        <v>#NUM!</v>
      </c>
      <c r="AO103" s="243"/>
      <c r="AP103" s="245" t="s">
        <v>91</v>
      </c>
      <c r="AQ103" s="245" t="s">
        <v>112</v>
      </c>
      <c r="AR103" s="245" t="str">
        <f t="shared" si="34"/>
        <v>EUR1YSW29Y=</v>
      </c>
      <c r="AS103" s="245" t="str">
        <f>_xll.qlSimpleQuote(AR103,,RateTickValue,Permanent,Trigger,ObjectOverwrite)</f>
        <v>EUR1YSW29Y=#0037</v>
      </c>
      <c r="AT103" s="246" t="e">
        <f>_xll.RtGet("DTSIMI1",AR103,$AT$3)/100</f>
        <v>#VALUE!</v>
      </c>
      <c r="AU103" s="246" t="e">
        <f>_xll.RtGet("DTSIMI1",AR103,$AU$3)/100</f>
        <v>#VALUE!</v>
      </c>
      <c r="AV103" s="246" t="e">
        <f t="shared" si="31"/>
        <v>#VALUE!</v>
      </c>
      <c r="AW103" s="315"/>
      <c r="AX103" s="293" t="e">
        <f>IF(ISBLANK(AW103),_xll.qlSimpleQuoteSetValue(AS103,AV103),_xll.qlSimpleQuoteSetValue(AS103,AW103))</f>
        <v>#NUM!</v>
      </c>
    </row>
    <row r="104" spans="1:50" x14ac:dyDescent="0.2">
      <c r="A104" s="472"/>
      <c r="B104" s="245" t="s">
        <v>68</v>
      </c>
      <c r="C104" s="245" t="s">
        <v>64</v>
      </c>
      <c r="D104" s="245" t="str">
        <f t="shared" si="36"/>
        <v>EURONOIS30Y=</v>
      </c>
      <c r="E104" s="245" t="str">
        <f>_xll.qlSimpleQuote(D104,,RateTickValue,Permanent,Trigger,ObjectOverwrite)</f>
        <v>EURONOIS30Y=#0037</v>
      </c>
      <c r="F104" s="246" t="e">
        <f>_xll.RtGet("DTSIMI1",D104,$F$3)/100</f>
        <v>#VALUE!</v>
      </c>
      <c r="G104" s="246" t="e">
        <f>_xll.RtGet("DTSIMI1",D104,$G$3)/100</f>
        <v>#VALUE!</v>
      </c>
      <c r="H104" s="246" t="e">
        <f t="shared" si="24"/>
        <v>#VALUE!</v>
      </c>
      <c r="I104" s="315"/>
      <c r="J104" s="293" t="e">
        <f>IF(ISBLANK(I104),_xll.qlSimpleQuoteSetValue(E104,H104),_xll.qlSimpleQuoteSetValue(E104,I104))</f>
        <v>#NUM!</v>
      </c>
      <c r="K104" s="247"/>
      <c r="L104" s="245" t="s">
        <v>91</v>
      </c>
      <c r="M104" s="245" t="s">
        <v>64</v>
      </c>
      <c r="N104" s="245" t="str">
        <f t="shared" si="37"/>
        <v>EUR1MSW30Y=</v>
      </c>
      <c r="O104" s="245" t="str">
        <f>_xll.qlSimpleQuote(N104,,RateTickValue,Permanent,Trigger,ObjectOverwrite)</f>
        <v>EUR1MSW30Y=#0037</v>
      </c>
      <c r="P104" s="246" t="e">
        <f>_xll.RtGet("DTSIMI1",N104,$P$3)/100</f>
        <v>#VALUE!</v>
      </c>
      <c r="Q104" s="246" t="e">
        <f>_xll.RtGet("DTSIMI1",N104,$Q$3)/100</f>
        <v>#VALUE!</v>
      </c>
      <c r="R104" s="246" t="e">
        <f t="shared" si="25"/>
        <v>#VALUE!</v>
      </c>
      <c r="S104" s="315"/>
      <c r="T104" s="293" t="e">
        <f>IF(ISBLANK(S104),_xll.qlSimpleQuoteSetValue(O104,R104),_xll.qlSimpleQuoteSetValue(O104,S104))</f>
        <v>#NUM!</v>
      </c>
      <c r="U104" s="243"/>
      <c r="V104" s="245" t="s">
        <v>91</v>
      </c>
      <c r="W104" s="245" t="s">
        <v>64</v>
      </c>
      <c r="X104" s="245" t="str">
        <f t="shared" si="32"/>
        <v>EUR3MSW30Y=</v>
      </c>
      <c r="Y104" s="245" t="str">
        <f>_xll.qlSimpleQuote(X104,,RateTickValue,Permanent,Trigger,ObjectOverwrite)</f>
        <v>EUR3MSW30Y=#0037</v>
      </c>
      <c r="Z104" s="246" t="e">
        <f>_xll.RtGet("DTSIMI1",X104,$Z$3)/100</f>
        <v>#VALUE!</v>
      </c>
      <c r="AA104" s="246" t="e">
        <f>_xll.RtGet("DTSIMI1",X104,$AA$3)/100</f>
        <v>#VALUE!</v>
      </c>
      <c r="AB104" s="246" t="e">
        <f t="shared" si="35"/>
        <v>#VALUE!</v>
      </c>
      <c r="AC104" s="315"/>
      <c r="AD104" s="293" t="e">
        <f>IF(ISBLANK(AC104),_xll.qlSimpleQuoteSetValue(Y104,AB104),_xll.qlSimpleQuoteSetValue(Y104,AC104))</f>
        <v>#NUM!</v>
      </c>
      <c r="AE104" s="248"/>
      <c r="AF104" s="245" t="s">
        <v>91</v>
      </c>
      <c r="AG104" s="245" t="s">
        <v>64</v>
      </c>
      <c r="AH104" s="245" t="str">
        <f t="shared" si="33"/>
        <v>EUR6MSW30Y=</v>
      </c>
      <c r="AI104" s="245" t="str">
        <f>_xll.qlSimpleQuote(AH104,,RateTickValue,Permanent,Trigger,ObjectOverwrite)</f>
        <v>EUR6MSW30Y=#0037</v>
      </c>
      <c r="AJ104" s="246" t="e">
        <f>_xll.RtGet("DTSIMI1",AH104,$AJ$3)/100</f>
        <v>#VALUE!</v>
      </c>
      <c r="AK104" s="246" t="e">
        <f>_xll.RtGet("DTSIMI1",AH104,$AK$3)/100</f>
        <v>#VALUE!</v>
      </c>
      <c r="AL104" s="246" t="e">
        <f t="shared" si="29"/>
        <v>#VALUE!</v>
      </c>
      <c r="AM104" s="315"/>
      <c r="AN104" s="293" t="e">
        <f>IF(ISBLANK(AM104),_xll.qlSimpleQuoteSetValue(AI104,AL104),_xll.qlSimpleQuoteSetValue(AI104,AM104))</f>
        <v>#NUM!</v>
      </c>
      <c r="AO104" s="243"/>
      <c r="AP104" s="245" t="s">
        <v>91</v>
      </c>
      <c r="AQ104" s="245" t="s">
        <v>64</v>
      </c>
      <c r="AR104" s="245" t="str">
        <f t="shared" si="34"/>
        <v>EUR1YSW30Y=</v>
      </c>
      <c r="AS104" s="245" t="str">
        <f>_xll.qlSimpleQuote(AR104,,RateTickValue,Permanent,Trigger,ObjectOverwrite)</f>
        <v>EUR1YSW30Y=#0037</v>
      </c>
      <c r="AT104" s="246" t="e">
        <f>_xll.RtGet("DTSIMI1",AR104,$AT$3)/100</f>
        <v>#VALUE!</v>
      </c>
      <c r="AU104" s="246" t="e">
        <f>_xll.RtGet("DTSIMI1",AR104,$AU$3)/100</f>
        <v>#VALUE!</v>
      </c>
      <c r="AV104" s="246" t="e">
        <f t="shared" si="31"/>
        <v>#VALUE!</v>
      </c>
      <c r="AW104" s="315"/>
      <c r="AX104" s="293" t="e">
        <f>IF(ISBLANK(AW104),_xll.qlSimpleQuoteSetValue(AS104,AV104),_xll.qlSimpleQuoteSetValue(AS104,AW104))</f>
        <v>#NUM!</v>
      </c>
    </row>
    <row r="105" spans="1:50" x14ac:dyDescent="0.2">
      <c r="A105" s="473"/>
      <c r="B105" s="273" t="s">
        <v>68</v>
      </c>
      <c r="C105" s="274" t="s">
        <v>158</v>
      </c>
      <c r="D105" s="275"/>
      <c r="E105" s="275"/>
      <c r="F105" s="275"/>
      <c r="G105" s="275"/>
      <c r="H105" s="275"/>
      <c r="I105" s="325"/>
      <c r="J105" s="299"/>
      <c r="K105" s="247"/>
      <c r="L105" s="245" t="s">
        <v>91</v>
      </c>
      <c r="M105" s="245" t="s">
        <v>158</v>
      </c>
      <c r="N105" s="245" t="str">
        <f t="shared" si="37"/>
        <v>EUR1MSW31Y=</v>
      </c>
      <c r="O105" s="245" t="str">
        <f>_xll.qlSimpleQuote(N105,,RateTickValue,Permanent,Trigger,ObjectOverwrite)</f>
        <v>EUR1MSW31Y=#0037</v>
      </c>
      <c r="P105" s="246" t="e">
        <f>_xll.RtGet("DTSIMI1",N105,$P$3)/100</f>
        <v>#VALUE!</v>
      </c>
      <c r="Q105" s="246" t="e">
        <f>_xll.RtGet("DTSIMI1",N105,$Q$3)/100</f>
        <v>#VALUE!</v>
      </c>
      <c r="R105" s="246" t="e">
        <f t="shared" si="25"/>
        <v>#VALUE!</v>
      </c>
      <c r="S105" s="315"/>
      <c r="T105" s="293" t="e">
        <f>IF(ISBLANK(S105),_xll.qlSimpleQuoteSetValue(O105,R105),_xll.qlSimpleQuoteSetValue(O105,S105))</f>
        <v>#NUM!</v>
      </c>
      <c r="U105" s="243"/>
      <c r="V105" s="245" t="s">
        <v>91</v>
      </c>
      <c r="W105" s="245" t="s">
        <v>158</v>
      </c>
      <c r="X105" s="245" t="str">
        <f t="shared" si="32"/>
        <v>EUR3MSW31Y=</v>
      </c>
      <c r="Y105" s="245" t="str">
        <f>_xll.qlSimpleQuote(X105,,RateTickValue,Permanent,Trigger,ObjectOverwrite)</f>
        <v>EUR3MSW31Y=#0037</v>
      </c>
      <c r="Z105" s="246" t="e">
        <f>_xll.RtGet("DTSIMI1",X105,$Z$3)/100</f>
        <v>#VALUE!</v>
      </c>
      <c r="AA105" s="246" t="e">
        <f>_xll.RtGet("DTSIMI1",X105,$AA$3)/100</f>
        <v>#VALUE!</v>
      </c>
      <c r="AB105" s="246" t="e">
        <f t="shared" si="35"/>
        <v>#VALUE!</v>
      </c>
      <c r="AC105" s="315"/>
      <c r="AD105" s="293" t="e">
        <f>IF(ISBLANK(AC105),_xll.qlSimpleQuoteSetValue(Y105,AB105),_xll.qlSimpleQuoteSetValue(Y105,AC105))</f>
        <v>#NUM!</v>
      </c>
      <c r="AE105" s="248"/>
      <c r="AF105" s="245" t="s">
        <v>91</v>
      </c>
      <c r="AG105" s="245" t="s">
        <v>158</v>
      </c>
      <c r="AH105" s="245" t="str">
        <f t="shared" si="33"/>
        <v>EUR6MSW31Y=</v>
      </c>
      <c r="AI105" s="245" t="str">
        <f>_xll.qlSimpleQuote(AH105,,RateTickValue,Permanent,Trigger,ObjectOverwrite)</f>
        <v>EUR6MSW31Y=#0037</v>
      </c>
      <c r="AJ105" s="246" t="e">
        <f>_xll.RtGet("DTSIMI1",AH105,$AJ$3)/100</f>
        <v>#VALUE!</v>
      </c>
      <c r="AK105" s="246" t="e">
        <f>_xll.RtGet("DTSIMI1",AH105,$AK$3)/100</f>
        <v>#VALUE!</v>
      </c>
      <c r="AL105" s="246" t="e">
        <f t="shared" si="29"/>
        <v>#VALUE!</v>
      </c>
      <c r="AM105" s="315"/>
      <c r="AN105" s="293" t="e">
        <f>IF(ISBLANK(AM105),_xll.qlSimpleQuoteSetValue(AI105,AL105),_xll.qlSimpleQuoteSetValue(AI105,AM105))</f>
        <v>#NUM!</v>
      </c>
      <c r="AO105" s="243"/>
      <c r="AP105" s="245" t="s">
        <v>91</v>
      </c>
      <c r="AQ105" s="245" t="s">
        <v>158</v>
      </c>
      <c r="AR105" s="245" t="str">
        <f t="shared" si="34"/>
        <v>EUR1YSW31Y=</v>
      </c>
      <c r="AS105" s="245" t="str">
        <f>_xll.qlSimpleQuote(AR105,,RateTickValue,Permanent,Trigger,ObjectOverwrite)</f>
        <v>EUR1YSW31Y=#0037</v>
      </c>
      <c r="AT105" s="246" t="e">
        <f>_xll.RtGet("DTSIMI1",AR105,$AT$3)/100</f>
        <v>#VALUE!</v>
      </c>
      <c r="AU105" s="246" t="e">
        <f>_xll.RtGet("DTSIMI1",AR105,$AU$3)/100</f>
        <v>#VALUE!</v>
      </c>
      <c r="AV105" s="246" t="e">
        <f t="shared" si="31"/>
        <v>#VALUE!</v>
      </c>
      <c r="AW105" s="315"/>
      <c r="AX105" s="293" t="e">
        <f>IF(ISBLANK(AW105),_xll.qlSimpleQuoteSetValue(AS105,AV105),_xll.qlSimpleQuoteSetValue(AS105,AW105))</f>
        <v>#NUM!</v>
      </c>
    </row>
    <row r="106" spans="1:50" x14ac:dyDescent="0.2">
      <c r="A106" s="473"/>
      <c r="B106" s="276" t="s">
        <v>68</v>
      </c>
      <c r="C106" s="245" t="s">
        <v>159</v>
      </c>
      <c r="D106" s="125"/>
      <c r="E106" s="125"/>
      <c r="F106" s="125"/>
      <c r="G106" s="125"/>
      <c r="H106" s="125"/>
      <c r="I106" s="326"/>
      <c r="J106" s="300"/>
      <c r="K106" s="247"/>
      <c r="L106" s="245" t="s">
        <v>91</v>
      </c>
      <c r="M106" s="245" t="s">
        <v>159</v>
      </c>
      <c r="N106" s="245" t="str">
        <f t="shared" si="37"/>
        <v>EUR1MSW32Y=</v>
      </c>
      <c r="O106" s="245" t="str">
        <f>_xll.qlSimpleQuote(N106,,RateTickValue,Permanent,Trigger,ObjectOverwrite)</f>
        <v>EUR1MSW32Y=#0037</v>
      </c>
      <c r="P106" s="246" t="e">
        <f>_xll.RtGet("DTSIMI1",N106,$P$3)/100</f>
        <v>#VALUE!</v>
      </c>
      <c r="Q106" s="246" t="e">
        <f>_xll.RtGet("DTSIMI1",N106,$Q$3)/100</f>
        <v>#VALUE!</v>
      </c>
      <c r="R106" s="246" t="e">
        <f t="shared" si="25"/>
        <v>#VALUE!</v>
      </c>
      <c r="S106" s="315"/>
      <c r="T106" s="293" t="e">
        <f>IF(ISBLANK(S106),_xll.qlSimpleQuoteSetValue(O106,R106),_xll.qlSimpleQuoteSetValue(O106,S106))</f>
        <v>#NUM!</v>
      </c>
      <c r="U106" s="243"/>
      <c r="V106" s="245" t="s">
        <v>91</v>
      </c>
      <c r="W106" s="245" t="s">
        <v>159</v>
      </c>
      <c r="X106" s="245" t="str">
        <f t="shared" si="32"/>
        <v>EUR3MSW32Y=</v>
      </c>
      <c r="Y106" s="245" t="str">
        <f>_xll.qlSimpleQuote(X106,,RateTickValue,Permanent,Trigger,ObjectOverwrite)</f>
        <v>EUR3MSW32Y=#0037</v>
      </c>
      <c r="Z106" s="246" t="e">
        <f>_xll.RtGet("DTSIMI1",X106,$Z$3)/100</f>
        <v>#VALUE!</v>
      </c>
      <c r="AA106" s="246" t="e">
        <f>_xll.RtGet("DTSIMI1",X106,$AA$3)/100</f>
        <v>#VALUE!</v>
      </c>
      <c r="AB106" s="246" t="e">
        <f t="shared" si="35"/>
        <v>#VALUE!</v>
      </c>
      <c r="AC106" s="315"/>
      <c r="AD106" s="293" t="e">
        <f>IF(ISBLANK(AC106),_xll.qlSimpleQuoteSetValue(Y106,AB106),_xll.qlSimpleQuoteSetValue(Y106,AC106))</f>
        <v>#NUM!</v>
      </c>
      <c r="AE106" s="248"/>
      <c r="AF106" s="245" t="s">
        <v>91</v>
      </c>
      <c r="AG106" s="245" t="s">
        <v>159</v>
      </c>
      <c r="AH106" s="245" t="str">
        <f t="shared" si="33"/>
        <v>EUR6MSW32Y=</v>
      </c>
      <c r="AI106" s="245" t="str">
        <f>_xll.qlSimpleQuote(AH106,,RateTickValue,Permanent,Trigger,ObjectOverwrite)</f>
        <v>EUR6MSW32Y=#0037</v>
      </c>
      <c r="AJ106" s="246" t="e">
        <f>_xll.RtGet("DTSIMI1",AH106,$AJ$3)/100</f>
        <v>#VALUE!</v>
      </c>
      <c r="AK106" s="246" t="e">
        <f>_xll.RtGet("DTSIMI1",AH106,$AK$3)/100</f>
        <v>#VALUE!</v>
      </c>
      <c r="AL106" s="246" t="e">
        <f t="shared" si="29"/>
        <v>#VALUE!</v>
      </c>
      <c r="AM106" s="315"/>
      <c r="AN106" s="293" t="e">
        <f>IF(ISBLANK(AM106),_xll.qlSimpleQuoteSetValue(AI106,AL106),_xll.qlSimpleQuoteSetValue(AI106,AM106))</f>
        <v>#NUM!</v>
      </c>
      <c r="AO106" s="243"/>
      <c r="AP106" s="245" t="s">
        <v>91</v>
      </c>
      <c r="AQ106" s="245" t="s">
        <v>159</v>
      </c>
      <c r="AR106" s="245" t="str">
        <f t="shared" si="34"/>
        <v>EUR1YSW32Y=</v>
      </c>
      <c r="AS106" s="245" t="str">
        <f>_xll.qlSimpleQuote(AR106,,RateTickValue,Permanent,Trigger,ObjectOverwrite)</f>
        <v>EUR1YSW32Y=#0037</v>
      </c>
      <c r="AT106" s="246" t="e">
        <f>_xll.RtGet("DTSIMI1",AR106,$AT$3)/100</f>
        <v>#VALUE!</v>
      </c>
      <c r="AU106" s="246" t="e">
        <f>_xll.RtGet("DTSIMI1",AR106,$AU$3)/100</f>
        <v>#VALUE!</v>
      </c>
      <c r="AV106" s="246" t="e">
        <f t="shared" si="31"/>
        <v>#VALUE!</v>
      </c>
      <c r="AW106" s="315"/>
      <c r="AX106" s="293" t="e">
        <f>IF(ISBLANK(AW106),_xll.qlSimpleQuoteSetValue(AS106,AV106),_xll.qlSimpleQuoteSetValue(AS106,AW106))</f>
        <v>#NUM!</v>
      </c>
    </row>
    <row r="107" spans="1:50" x14ac:dyDescent="0.2">
      <c r="A107" s="473"/>
      <c r="B107" s="276" t="s">
        <v>68</v>
      </c>
      <c r="C107" s="245" t="s">
        <v>160</v>
      </c>
      <c r="D107" s="125"/>
      <c r="E107" s="125"/>
      <c r="F107" s="125"/>
      <c r="G107" s="125"/>
      <c r="H107" s="125"/>
      <c r="I107" s="326"/>
      <c r="J107" s="300"/>
      <c r="K107" s="247"/>
      <c r="L107" s="245" t="s">
        <v>91</v>
      </c>
      <c r="M107" s="245" t="s">
        <v>160</v>
      </c>
      <c r="N107" s="245" t="str">
        <f t="shared" si="37"/>
        <v>EUR1MSW33Y=</v>
      </c>
      <c r="O107" s="245" t="str">
        <f>_xll.qlSimpleQuote(N107,,RateTickValue,Permanent,Trigger,ObjectOverwrite)</f>
        <v>EUR1MSW33Y=#0037</v>
      </c>
      <c r="P107" s="246" t="e">
        <f>_xll.RtGet("DTSIMI1",N107,$P$3)/100</f>
        <v>#VALUE!</v>
      </c>
      <c r="Q107" s="246" t="e">
        <f>_xll.RtGet("DTSIMI1",N107,$Q$3)/100</f>
        <v>#VALUE!</v>
      </c>
      <c r="R107" s="246" t="e">
        <f t="shared" si="25"/>
        <v>#VALUE!</v>
      </c>
      <c r="S107" s="315"/>
      <c r="T107" s="293" t="e">
        <f>IF(ISBLANK(S107),_xll.qlSimpleQuoteSetValue(O107,R107),_xll.qlSimpleQuoteSetValue(O107,S107))</f>
        <v>#NUM!</v>
      </c>
      <c r="U107" s="243"/>
      <c r="V107" s="245" t="s">
        <v>91</v>
      </c>
      <c r="W107" s="245" t="s">
        <v>160</v>
      </c>
      <c r="X107" s="245" t="str">
        <f t="shared" si="32"/>
        <v>EUR3MSW33Y=</v>
      </c>
      <c r="Y107" s="245" t="str">
        <f>_xll.qlSimpleQuote(X107,,RateTickValue,Permanent,Trigger,ObjectOverwrite)</f>
        <v>EUR3MSW33Y=#0037</v>
      </c>
      <c r="Z107" s="246" t="e">
        <f>_xll.RtGet("DTSIMI1",X107,$Z$3)/100</f>
        <v>#VALUE!</v>
      </c>
      <c r="AA107" s="246" t="e">
        <f>_xll.RtGet("DTSIMI1",X107,$AA$3)/100</f>
        <v>#VALUE!</v>
      </c>
      <c r="AB107" s="246" t="e">
        <f t="shared" si="35"/>
        <v>#VALUE!</v>
      </c>
      <c r="AC107" s="315"/>
      <c r="AD107" s="293" t="e">
        <f>IF(ISBLANK(AC107),_xll.qlSimpleQuoteSetValue(Y107,AB107),_xll.qlSimpleQuoteSetValue(Y107,AC107))</f>
        <v>#NUM!</v>
      </c>
      <c r="AE107" s="248"/>
      <c r="AF107" s="245" t="s">
        <v>91</v>
      </c>
      <c r="AG107" s="245" t="s">
        <v>160</v>
      </c>
      <c r="AH107" s="245" t="str">
        <f t="shared" si="33"/>
        <v>EUR6MSW33Y=</v>
      </c>
      <c r="AI107" s="245" t="str">
        <f>_xll.qlSimpleQuote(AH107,,RateTickValue,Permanent,Trigger,ObjectOverwrite)</f>
        <v>EUR6MSW33Y=#0037</v>
      </c>
      <c r="AJ107" s="246" t="e">
        <f>_xll.RtGet("DTSIMI1",AH107,$AJ$3)/100</f>
        <v>#VALUE!</v>
      </c>
      <c r="AK107" s="246" t="e">
        <f>_xll.RtGet("DTSIMI1",AH107,$AK$3)/100</f>
        <v>#VALUE!</v>
      </c>
      <c r="AL107" s="246" t="e">
        <f t="shared" si="29"/>
        <v>#VALUE!</v>
      </c>
      <c r="AM107" s="315"/>
      <c r="AN107" s="293" t="e">
        <f>IF(ISBLANK(AM107),_xll.qlSimpleQuoteSetValue(AI107,AL107),_xll.qlSimpleQuoteSetValue(AI107,AM107))</f>
        <v>#NUM!</v>
      </c>
      <c r="AO107" s="243"/>
      <c r="AP107" s="245" t="s">
        <v>91</v>
      </c>
      <c r="AQ107" s="245" t="s">
        <v>160</v>
      </c>
      <c r="AR107" s="245" t="str">
        <f t="shared" si="34"/>
        <v>EUR1YSW33Y=</v>
      </c>
      <c r="AS107" s="245" t="str">
        <f>_xll.qlSimpleQuote(AR107,,RateTickValue,Permanent,Trigger,ObjectOverwrite)</f>
        <v>EUR1YSW33Y=#0037</v>
      </c>
      <c r="AT107" s="246" t="e">
        <f>_xll.RtGet("DTSIMI1",AR107,$AT$3)/100</f>
        <v>#VALUE!</v>
      </c>
      <c r="AU107" s="246" t="e">
        <f>_xll.RtGet("DTSIMI1",AR107,$AU$3)/100</f>
        <v>#VALUE!</v>
      </c>
      <c r="AV107" s="246" t="e">
        <f t="shared" si="31"/>
        <v>#VALUE!</v>
      </c>
      <c r="AW107" s="315"/>
      <c r="AX107" s="293" t="e">
        <f>IF(ISBLANK(AW107),_xll.qlSimpleQuoteSetValue(AS107,AV107),_xll.qlSimpleQuoteSetValue(AS107,AW107))</f>
        <v>#NUM!</v>
      </c>
    </row>
    <row r="108" spans="1:50" x14ac:dyDescent="0.2">
      <c r="A108" s="473"/>
      <c r="B108" s="277" t="s">
        <v>68</v>
      </c>
      <c r="C108" s="269" t="s">
        <v>161</v>
      </c>
      <c r="D108" s="278"/>
      <c r="E108" s="278"/>
      <c r="F108" s="278"/>
      <c r="G108" s="278"/>
      <c r="H108" s="278"/>
      <c r="I108" s="327"/>
      <c r="J108" s="301"/>
      <c r="K108" s="247"/>
      <c r="L108" s="245" t="s">
        <v>91</v>
      </c>
      <c r="M108" s="245" t="s">
        <v>161</v>
      </c>
      <c r="N108" s="245" t="str">
        <f t="shared" si="37"/>
        <v>EUR1MSW34Y=</v>
      </c>
      <c r="O108" s="245" t="str">
        <f>_xll.qlSimpleQuote(N108,,RateTickValue,Permanent,Trigger,ObjectOverwrite)</f>
        <v>EUR1MSW34Y=#0037</v>
      </c>
      <c r="P108" s="246" t="e">
        <f>_xll.RtGet("DTSIMI1",N108,$P$3)/100</f>
        <v>#VALUE!</v>
      </c>
      <c r="Q108" s="246" t="e">
        <f>_xll.RtGet("DTSIMI1",N108,$Q$3)/100</f>
        <v>#VALUE!</v>
      </c>
      <c r="R108" s="246" t="e">
        <f t="shared" si="25"/>
        <v>#VALUE!</v>
      </c>
      <c r="S108" s="315"/>
      <c r="T108" s="293" t="e">
        <f>IF(ISBLANK(S108),_xll.qlSimpleQuoteSetValue(O108,R108),_xll.qlSimpleQuoteSetValue(O108,S108))</f>
        <v>#NUM!</v>
      </c>
      <c r="U108" s="243"/>
      <c r="V108" s="245" t="s">
        <v>91</v>
      </c>
      <c r="W108" s="245" t="s">
        <v>161</v>
      </c>
      <c r="X108" s="245" t="str">
        <f t="shared" si="32"/>
        <v>EUR3MSW34Y=</v>
      </c>
      <c r="Y108" s="245" t="str">
        <f>_xll.qlSimpleQuote(X108,,RateTickValue,Permanent,Trigger,ObjectOverwrite)</f>
        <v>EUR3MSW34Y=#0037</v>
      </c>
      <c r="Z108" s="246" t="e">
        <f>_xll.RtGet("DTSIMI1",X108,$Z$3)/100</f>
        <v>#VALUE!</v>
      </c>
      <c r="AA108" s="246" t="e">
        <f>_xll.RtGet("DTSIMI1",X108,$AA$3)/100</f>
        <v>#VALUE!</v>
      </c>
      <c r="AB108" s="246" t="e">
        <f t="shared" si="35"/>
        <v>#VALUE!</v>
      </c>
      <c r="AC108" s="315"/>
      <c r="AD108" s="293" t="e">
        <f>IF(ISBLANK(AC108),_xll.qlSimpleQuoteSetValue(Y108,AB108),_xll.qlSimpleQuoteSetValue(Y108,AC108))</f>
        <v>#NUM!</v>
      </c>
      <c r="AE108" s="248"/>
      <c r="AF108" s="245" t="s">
        <v>91</v>
      </c>
      <c r="AG108" s="245" t="s">
        <v>161</v>
      </c>
      <c r="AH108" s="245" t="str">
        <f t="shared" si="33"/>
        <v>EUR6MSW34Y=</v>
      </c>
      <c r="AI108" s="245" t="str">
        <f>_xll.qlSimpleQuote(AH108,,RateTickValue,Permanent,Trigger,ObjectOverwrite)</f>
        <v>EUR6MSW34Y=#0037</v>
      </c>
      <c r="AJ108" s="246" t="e">
        <f>_xll.RtGet("DTSIMI1",AH108,$AJ$3)/100</f>
        <v>#VALUE!</v>
      </c>
      <c r="AK108" s="246" t="e">
        <f>_xll.RtGet("DTSIMI1",AH108,$AK$3)/100</f>
        <v>#VALUE!</v>
      </c>
      <c r="AL108" s="246" t="e">
        <f t="shared" si="29"/>
        <v>#VALUE!</v>
      </c>
      <c r="AM108" s="315"/>
      <c r="AN108" s="293" t="e">
        <f>IF(ISBLANK(AM108),_xll.qlSimpleQuoteSetValue(AI108,AL108),_xll.qlSimpleQuoteSetValue(AI108,AM108))</f>
        <v>#NUM!</v>
      </c>
      <c r="AO108" s="243"/>
      <c r="AP108" s="245" t="s">
        <v>91</v>
      </c>
      <c r="AQ108" s="245" t="s">
        <v>161</v>
      </c>
      <c r="AR108" s="245" t="str">
        <f t="shared" si="34"/>
        <v>EUR1YSW34Y=</v>
      </c>
      <c r="AS108" s="245" t="str">
        <f>_xll.qlSimpleQuote(AR108,,RateTickValue,Permanent,Trigger,ObjectOverwrite)</f>
        <v>EUR1YSW34Y=#0037</v>
      </c>
      <c r="AT108" s="246" t="e">
        <f>_xll.RtGet("DTSIMI1",AR108,$AT$3)/100</f>
        <v>#VALUE!</v>
      </c>
      <c r="AU108" s="246" t="e">
        <f>_xll.RtGet("DTSIMI1",AR108,$AU$3)/100</f>
        <v>#VALUE!</v>
      </c>
      <c r="AV108" s="246" t="e">
        <f t="shared" si="31"/>
        <v>#VALUE!</v>
      </c>
      <c r="AW108" s="315"/>
      <c r="AX108" s="293" t="e">
        <f>IF(ISBLANK(AW108),_xll.qlSimpleQuoteSetValue(AS108,AV108),_xll.qlSimpleQuoteSetValue(AS108,AW108))</f>
        <v>#NUM!</v>
      </c>
    </row>
    <row r="109" spans="1:50" x14ac:dyDescent="0.2">
      <c r="A109" s="472"/>
      <c r="B109" s="245" t="s">
        <v>68</v>
      </c>
      <c r="C109" s="245" t="s">
        <v>65</v>
      </c>
      <c r="D109" s="245" t="str">
        <f t="shared" si="36"/>
        <v>EURONOIS35Y=</v>
      </c>
      <c r="E109" s="245" t="str">
        <f>_xll.qlSimpleQuote(D109,,RateTickValue,Permanent,Trigger,ObjectOverwrite)</f>
        <v>EURONOIS35Y=#0037</v>
      </c>
      <c r="F109" s="246" t="e">
        <f>_xll.RtGet("DTSIMI1",D109,$F$3)/100</f>
        <v>#VALUE!</v>
      </c>
      <c r="G109" s="246" t="e">
        <f>_xll.RtGet("DTSIMI1",D109,$G$3)/100</f>
        <v>#VALUE!</v>
      </c>
      <c r="H109" s="246" t="e">
        <f t="shared" si="24"/>
        <v>#VALUE!</v>
      </c>
      <c r="I109" s="315"/>
      <c r="J109" s="293" t="e">
        <f>IF(ISBLANK(I109),_xll.qlSimpleQuoteSetValue(E109,H109),_xll.qlSimpleQuoteSetValue(E109,I109))</f>
        <v>#NUM!</v>
      </c>
      <c r="K109" s="247"/>
      <c r="L109" s="245" t="s">
        <v>91</v>
      </c>
      <c r="M109" s="245" t="s">
        <v>65</v>
      </c>
      <c r="N109" s="245" t="str">
        <f t="shared" si="37"/>
        <v>EUR1MSW35Y=</v>
      </c>
      <c r="O109" s="245" t="str">
        <f>_xll.qlSimpleQuote(N109,,RateTickValue,Permanent,Trigger,ObjectOverwrite)</f>
        <v>EUR1MSW35Y=#0037</v>
      </c>
      <c r="P109" s="246" t="e">
        <f>_xll.RtGet("DTSIMI1",N109,$P$3)/100</f>
        <v>#VALUE!</v>
      </c>
      <c r="Q109" s="246" t="e">
        <f>_xll.RtGet("DTSIMI1",N109,$Q$3)/100</f>
        <v>#VALUE!</v>
      </c>
      <c r="R109" s="246" t="e">
        <f t="shared" si="25"/>
        <v>#VALUE!</v>
      </c>
      <c r="S109" s="315"/>
      <c r="T109" s="293" t="e">
        <f>IF(ISBLANK(S109),_xll.qlSimpleQuoteSetValue(O109,R109),_xll.qlSimpleQuoteSetValue(O109,S109))</f>
        <v>#NUM!</v>
      </c>
      <c r="U109" s="243"/>
      <c r="V109" s="245" t="s">
        <v>91</v>
      </c>
      <c r="W109" s="245" t="s">
        <v>65</v>
      </c>
      <c r="X109" s="245" t="str">
        <f t="shared" si="32"/>
        <v>EUR3MSW35Y=</v>
      </c>
      <c r="Y109" s="245" t="str">
        <f>_xll.qlSimpleQuote(X109,,RateTickValue,Permanent,Trigger,ObjectOverwrite)</f>
        <v>EUR3MSW35Y=#0037</v>
      </c>
      <c r="Z109" s="246" t="e">
        <f>_xll.RtGet("DTSIMI1",X109,$Z$3)/100</f>
        <v>#VALUE!</v>
      </c>
      <c r="AA109" s="246" t="e">
        <f>_xll.RtGet("DTSIMI1",X109,$AA$3)/100</f>
        <v>#VALUE!</v>
      </c>
      <c r="AB109" s="246" t="e">
        <f t="shared" si="35"/>
        <v>#VALUE!</v>
      </c>
      <c r="AC109" s="315"/>
      <c r="AD109" s="293" t="e">
        <f>IF(ISBLANK(AC109),_xll.qlSimpleQuoteSetValue(Y109,AB109),_xll.qlSimpleQuoteSetValue(Y109,AC109))</f>
        <v>#NUM!</v>
      </c>
      <c r="AE109" s="248"/>
      <c r="AF109" s="245" t="s">
        <v>91</v>
      </c>
      <c r="AG109" s="245" t="s">
        <v>65</v>
      </c>
      <c r="AH109" s="245" t="str">
        <f t="shared" si="33"/>
        <v>EUR6MSW35Y=</v>
      </c>
      <c r="AI109" s="245" t="str">
        <f>_xll.qlSimpleQuote(AH109,,RateTickValue,Permanent,Trigger,ObjectOverwrite)</f>
        <v>EUR6MSW35Y=#0037</v>
      </c>
      <c r="AJ109" s="246" t="e">
        <f>_xll.RtGet("DTSIMI1",AH109,$AJ$3)/100</f>
        <v>#VALUE!</v>
      </c>
      <c r="AK109" s="246" t="e">
        <f>_xll.RtGet("DTSIMI1",AH109,$AK$3)/100</f>
        <v>#VALUE!</v>
      </c>
      <c r="AL109" s="246" t="e">
        <f t="shared" si="29"/>
        <v>#VALUE!</v>
      </c>
      <c r="AM109" s="315"/>
      <c r="AN109" s="293" t="e">
        <f>IF(ISBLANK(AM109),_xll.qlSimpleQuoteSetValue(AI109,AL109),_xll.qlSimpleQuoteSetValue(AI109,AM109))</f>
        <v>#NUM!</v>
      </c>
      <c r="AO109" s="243"/>
      <c r="AP109" s="245" t="s">
        <v>91</v>
      </c>
      <c r="AQ109" s="245" t="s">
        <v>65</v>
      </c>
      <c r="AR109" s="245" t="str">
        <f t="shared" si="34"/>
        <v>EUR1YSW35Y=</v>
      </c>
      <c r="AS109" s="245" t="str">
        <f>_xll.qlSimpleQuote(AR109,,RateTickValue,Permanent,Trigger,ObjectOverwrite)</f>
        <v>EUR1YSW35Y=#0037</v>
      </c>
      <c r="AT109" s="246" t="e">
        <f>_xll.RtGet("DTSIMI1",AR109,$AT$3)/100</f>
        <v>#VALUE!</v>
      </c>
      <c r="AU109" s="246" t="e">
        <f>_xll.RtGet("DTSIMI1",AR109,$AU$3)/100</f>
        <v>#VALUE!</v>
      </c>
      <c r="AV109" s="246" t="e">
        <f t="shared" si="31"/>
        <v>#VALUE!</v>
      </c>
      <c r="AW109" s="315"/>
      <c r="AX109" s="293" t="e">
        <f>IF(ISBLANK(AW109),_xll.qlSimpleQuoteSetValue(AS109,AV109),_xll.qlSimpleQuoteSetValue(AS109,AW109))</f>
        <v>#NUM!</v>
      </c>
    </row>
    <row r="110" spans="1:50" x14ac:dyDescent="0.2">
      <c r="A110" s="473"/>
      <c r="B110" s="273" t="s">
        <v>68</v>
      </c>
      <c r="C110" s="274" t="s">
        <v>162</v>
      </c>
      <c r="D110" s="275"/>
      <c r="E110" s="275"/>
      <c r="F110" s="275"/>
      <c r="G110" s="275"/>
      <c r="H110" s="275"/>
      <c r="I110" s="325"/>
      <c r="J110" s="299"/>
      <c r="K110" s="247"/>
      <c r="L110" s="245" t="s">
        <v>91</v>
      </c>
      <c r="M110" s="245" t="s">
        <v>162</v>
      </c>
      <c r="N110" s="245" t="str">
        <f t="shared" si="37"/>
        <v>EUR1MSW36Y=</v>
      </c>
      <c r="O110" s="245" t="str">
        <f>_xll.qlSimpleQuote(N110,,RateTickValue,Permanent,Trigger,ObjectOverwrite)</f>
        <v>EUR1MSW36Y=#0037</v>
      </c>
      <c r="P110" s="246" t="e">
        <f>_xll.RtGet("DTSIMI1",N110,$P$3)/100</f>
        <v>#VALUE!</v>
      </c>
      <c r="Q110" s="246" t="e">
        <f>_xll.RtGet("DTSIMI1",N110,$Q$3)/100</f>
        <v>#VALUE!</v>
      </c>
      <c r="R110" s="246" t="e">
        <f t="shared" si="25"/>
        <v>#VALUE!</v>
      </c>
      <c r="S110" s="315"/>
      <c r="T110" s="293" t="e">
        <f>IF(ISBLANK(S110),_xll.qlSimpleQuoteSetValue(O110,R110),_xll.qlSimpleQuoteSetValue(O110,S110))</f>
        <v>#NUM!</v>
      </c>
      <c r="U110" s="243"/>
      <c r="V110" s="245" t="s">
        <v>91</v>
      </c>
      <c r="W110" s="245" t="s">
        <v>162</v>
      </c>
      <c r="X110" s="245" t="str">
        <f t="shared" ref="X110:X116" si="38">IF(V110="","",UPPER(Currency)&amp;$V$2&amp;V110&amp;W110&amp;"=")</f>
        <v>EUR3MSW36Y=</v>
      </c>
      <c r="Y110" s="245" t="str">
        <f>_xll.qlSimpleQuote(X110,,RateTickValue,Permanent,Trigger,ObjectOverwrite)</f>
        <v>EUR3MSW36Y=#0037</v>
      </c>
      <c r="Z110" s="246" t="e">
        <f>_xll.RtGet("DTSIMI1",X110,$Z$3)/100</f>
        <v>#VALUE!</v>
      </c>
      <c r="AA110" s="246" t="e">
        <f>_xll.RtGet("DTSIMI1",X110,$AA$3)/100</f>
        <v>#VALUE!</v>
      </c>
      <c r="AB110" s="246" t="e">
        <f t="shared" si="35"/>
        <v>#VALUE!</v>
      </c>
      <c r="AC110" s="315"/>
      <c r="AD110" s="293" t="e">
        <f>IF(ISBLANK(AC110),_xll.qlSimpleQuoteSetValue(Y110,AB110),_xll.qlSimpleQuoteSetValue(Y110,AC110))</f>
        <v>#NUM!</v>
      </c>
      <c r="AE110" s="248"/>
      <c r="AF110" s="245" t="s">
        <v>91</v>
      </c>
      <c r="AG110" s="245" t="s">
        <v>162</v>
      </c>
      <c r="AH110" s="245" t="str">
        <f t="shared" ref="AH110:AH116" si="39">IF(AF110="","",UPPER(Currency)&amp;$AF$2&amp;AF110&amp;AG110&amp;"=")</f>
        <v>EUR6MSW36Y=</v>
      </c>
      <c r="AI110" s="245" t="str">
        <f>_xll.qlSimpleQuote(AH110,,RateTickValue,Permanent,Trigger,ObjectOverwrite)</f>
        <v>EUR6MSW36Y=#0037</v>
      </c>
      <c r="AJ110" s="246" t="e">
        <f>_xll.RtGet("DTSIMI1",AH110,$AJ$3)/100</f>
        <v>#VALUE!</v>
      </c>
      <c r="AK110" s="246" t="e">
        <f>_xll.RtGet("DTSIMI1",AH110,$AK$3)/100</f>
        <v>#VALUE!</v>
      </c>
      <c r="AL110" s="246" t="e">
        <f t="shared" si="29"/>
        <v>#VALUE!</v>
      </c>
      <c r="AM110" s="315"/>
      <c r="AN110" s="293" t="e">
        <f>IF(ISBLANK(AM110),_xll.qlSimpleQuoteSetValue(AI110,AL110),_xll.qlSimpleQuoteSetValue(AI110,AM110))</f>
        <v>#NUM!</v>
      </c>
      <c r="AO110" s="243"/>
      <c r="AP110" s="245" t="s">
        <v>91</v>
      </c>
      <c r="AQ110" s="245" t="s">
        <v>162</v>
      </c>
      <c r="AR110" s="245" t="str">
        <f t="shared" ref="AR110:AR116" si="40">IF(AP110="","",UPPER(Currency)&amp;"1Y"&amp;AP110&amp;AQ110&amp;"=")</f>
        <v>EUR1YSW36Y=</v>
      </c>
      <c r="AS110" s="245" t="str">
        <f>_xll.qlSimpleQuote(AR110,,RateTickValue,Permanent,Trigger,ObjectOverwrite)</f>
        <v>EUR1YSW36Y=#0037</v>
      </c>
      <c r="AT110" s="246" t="e">
        <f>_xll.RtGet("DTSIMI1",AR110,$AT$3)/100</f>
        <v>#VALUE!</v>
      </c>
      <c r="AU110" s="246" t="e">
        <f>_xll.RtGet("DTSIMI1",AR110,$AU$3)/100</f>
        <v>#VALUE!</v>
      </c>
      <c r="AV110" s="246" t="e">
        <f t="shared" si="31"/>
        <v>#VALUE!</v>
      </c>
      <c r="AW110" s="315"/>
      <c r="AX110" s="293" t="e">
        <f>IF(ISBLANK(AW110),_xll.qlSimpleQuoteSetValue(AS110,AV110),_xll.qlSimpleQuoteSetValue(AS110,AW110))</f>
        <v>#NUM!</v>
      </c>
    </row>
    <row r="111" spans="1:50" x14ac:dyDescent="0.2">
      <c r="A111" s="473"/>
      <c r="B111" s="276" t="s">
        <v>68</v>
      </c>
      <c r="C111" s="245" t="s">
        <v>163</v>
      </c>
      <c r="D111" s="125"/>
      <c r="E111" s="125"/>
      <c r="F111" s="125"/>
      <c r="G111" s="125"/>
      <c r="H111" s="125"/>
      <c r="I111" s="326"/>
      <c r="J111" s="300"/>
      <c r="K111" s="247"/>
      <c r="L111" s="245" t="s">
        <v>91</v>
      </c>
      <c r="M111" s="245" t="s">
        <v>163</v>
      </c>
      <c r="N111" s="245" t="str">
        <f t="shared" si="37"/>
        <v>EUR1MSW37Y=</v>
      </c>
      <c r="O111" s="245" t="str">
        <f>_xll.qlSimpleQuote(N111,,RateTickValue,Permanent,Trigger,ObjectOverwrite)</f>
        <v>EUR1MSW37Y=#0037</v>
      </c>
      <c r="P111" s="246" t="e">
        <f>_xll.RtGet("DTSIMI1",N111,$P$3)/100</f>
        <v>#VALUE!</v>
      </c>
      <c r="Q111" s="246" t="e">
        <f>_xll.RtGet("DTSIMI1",N111,$Q$3)/100</f>
        <v>#VALUE!</v>
      </c>
      <c r="R111" s="246" t="e">
        <f t="shared" ref="R111:R116" si="41">AVERAGE(P111:Q111)</f>
        <v>#VALUE!</v>
      </c>
      <c r="S111" s="315"/>
      <c r="T111" s="293" t="e">
        <f>IF(ISBLANK(S111),_xll.qlSimpleQuoteSetValue(O111,R111),_xll.qlSimpleQuoteSetValue(O111,S111))</f>
        <v>#NUM!</v>
      </c>
      <c r="U111" s="243"/>
      <c r="V111" s="245" t="s">
        <v>91</v>
      </c>
      <c r="W111" s="245" t="s">
        <v>163</v>
      </c>
      <c r="X111" s="245" t="str">
        <f t="shared" si="38"/>
        <v>EUR3MSW37Y=</v>
      </c>
      <c r="Y111" s="245" t="str">
        <f>_xll.qlSimpleQuote(X111,,RateTickValue,Permanent,Trigger,ObjectOverwrite)</f>
        <v>EUR3MSW37Y=#0037</v>
      </c>
      <c r="Z111" s="246" t="e">
        <f>_xll.RtGet("DTSIMI1",X111,$Z$3)/100</f>
        <v>#VALUE!</v>
      </c>
      <c r="AA111" s="246" t="e">
        <f>_xll.RtGet("DTSIMI1",X111,$AA$3)/100</f>
        <v>#VALUE!</v>
      </c>
      <c r="AB111" s="246" t="e">
        <f t="shared" si="35"/>
        <v>#VALUE!</v>
      </c>
      <c r="AC111" s="315"/>
      <c r="AD111" s="293" t="e">
        <f>IF(ISBLANK(AC111),_xll.qlSimpleQuoteSetValue(Y111,AB111),_xll.qlSimpleQuoteSetValue(Y111,AC111))</f>
        <v>#NUM!</v>
      </c>
      <c r="AE111" s="248"/>
      <c r="AF111" s="245" t="s">
        <v>91</v>
      </c>
      <c r="AG111" s="245" t="s">
        <v>163</v>
      </c>
      <c r="AH111" s="245" t="str">
        <f t="shared" si="39"/>
        <v>EUR6MSW37Y=</v>
      </c>
      <c r="AI111" s="245" t="str">
        <f>_xll.qlSimpleQuote(AH111,,RateTickValue,Permanent,Trigger,ObjectOverwrite)</f>
        <v>EUR6MSW37Y=#0037</v>
      </c>
      <c r="AJ111" s="246" t="e">
        <f>_xll.RtGet("DTSIMI1",AH111,$AJ$3)/100</f>
        <v>#VALUE!</v>
      </c>
      <c r="AK111" s="246" t="e">
        <f>_xll.RtGet("DTSIMI1",AH111,$AK$3)/100</f>
        <v>#VALUE!</v>
      </c>
      <c r="AL111" s="246" t="e">
        <f t="shared" si="29"/>
        <v>#VALUE!</v>
      </c>
      <c r="AM111" s="315"/>
      <c r="AN111" s="293" t="e">
        <f>IF(ISBLANK(AM111),_xll.qlSimpleQuoteSetValue(AI111,AL111),_xll.qlSimpleQuoteSetValue(AI111,AM111))</f>
        <v>#NUM!</v>
      </c>
      <c r="AO111" s="243"/>
      <c r="AP111" s="245" t="s">
        <v>91</v>
      </c>
      <c r="AQ111" s="245" t="s">
        <v>163</v>
      </c>
      <c r="AR111" s="245" t="str">
        <f t="shared" si="40"/>
        <v>EUR1YSW37Y=</v>
      </c>
      <c r="AS111" s="245" t="str">
        <f>_xll.qlSimpleQuote(AR111,,RateTickValue,Permanent,Trigger,ObjectOverwrite)</f>
        <v>EUR1YSW37Y=#0037</v>
      </c>
      <c r="AT111" s="246" t="e">
        <f>_xll.RtGet("DTSIMI1",AR111,$AT$3)/100</f>
        <v>#VALUE!</v>
      </c>
      <c r="AU111" s="246" t="e">
        <f>_xll.RtGet("DTSIMI1",AR111,$AU$3)/100</f>
        <v>#VALUE!</v>
      </c>
      <c r="AV111" s="246" t="e">
        <f t="shared" si="31"/>
        <v>#VALUE!</v>
      </c>
      <c r="AW111" s="315"/>
      <c r="AX111" s="293" t="e">
        <f>IF(ISBLANK(AW111),_xll.qlSimpleQuoteSetValue(AS111,AV111),_xll.qlSimpleQuoteSetValue(AS111,AW111))</f>
        <v>#NUM!</v>
      </c>
    </row>
    <row r="112" spans="1:50" x14ac:dyDescent="0.2">
      <c r="A112" s="473"/>
      <c r="B112" s="276" t="s">
        <v>68</v>
      </c>
      <c r="C112" s="245" t="s">
        <v>164</v>
      </c>
      <c r="D112" s="125"/>
      <c r="E112" s="125"/>
      <c r="F112" s="125"/>
      <c r="G112" s="125"/>
      <c r="H112" s="125"/>
      <c r="I112" s="326"/>
      <c r="J112" s="300"/>
      <c r="K112" s="247"/>
      <c r="L112" s="245" t="s">
        <v>91</v>
      </c>
      <c r="M112" s="245" t="s">
        <v>164</v>
      </c>
      <c r="N112" s="245" t="str">
        <f t="shared" si="37"/>
        <v>EUR1MSW38Y=</v>
      </c>
      <c r="O112" s="245" t="str">
        <f>_xll.qlSimpleQuote(N112,,RateTickValue,Permanent,Trigger,ObjectOverwrite)</f>
        <v>EUR1MSW38Y=#0037</v>
      </c>
      <c r="P112" s="246" t="e">
        <f>_xll.RtGet("DTSIMI1",N112,$P$3)/100</f>
        <v>#VALUE!</v>
      </c>
      <c r="Q112" s="246" t="e">
        <f>_xll.RtGet("DTSIMI1",N112,$Q$3)/100</f>
        <v>#VALUE!</v>
      </c>
      <c r="R112" s="246" t="e">
        <f t="shared" si="41"/>
        <v>#VALUE!</v>
      </c>
      <c r="S112" s="315"/>
      <c r="T112" s="293" t="e">
        <f>IF(ISBLANK(S112),_xll.qlSimpleQuoteSetValue(O112,R112),_xll.qlSimpleQuoteSetValue(O112,S112))</f>
        <v>#NUM!</v>
      </c>
      <c r="U112" s="243"/>
      <c r="V112" s="245" t="s">
        <v>91</v>
      </c>
      <c r="W112" s="245" t="s">
        <v>164</v>
      </c>
      <c r="X112" s="245" t="str">
        <f t="shared" si="38"/>
        <v>EUR3MSW38Y=</v>
      </c>
      <c r="Y112" s="245" t="str">
        <f>_xll.qlSimpleQuote(X112,,RateTickValue,Permanent,Trigger,ObjectOverwrite)</f>
        <v>EUR3MSW38Y=#0037</v>
      </c>
      <c r="Z112" s="246" t="e">
        <f>_xll.RtGet("DTSIMI1",X112,$Z$3)/100</f>
        <v>#VALUE!</v>
      </c>
      <c r="AA112" s="246" t="e">
        <f>_xll.RtGet("DTSIMI1",X112,$AA$3)/100</f>
        <v>#VALUE!</v>
      </c>
      <c r="AB112" s="246" t="e">
        <f t="shared" si="35"/>
        <v>#VALUE!</v>
      </c>
      <c r="AC112" s="315"/>
      <c r="AD112" s="293" t="e">
        <f>IF(ISBLANK(AC112),_xll.qlSimpleQuoteSetValue(Y112,AB112),_xll.qlSimpleQuoteSetValue(Y112,AC112))</f>
        <v>#NUM!</v>
      </c>
      <c r="AE112" s="248"/>
      <c r="AF112" s="245" t="s">
        <v>91</v>
      </c>
      <c r="AG112" s="245" t="s">
        <v>164</v>
      </c>
      <c r="AH112" s="245" t="str">
        <f t="shared" si="39"/>
        <v>EUR6MSW38Y=</v>
      </c>
      <c r="AI112" s="245" t="str">
        <f>_xll.qlSimpleQuote(AH112,,RateTickValue,Permanent,Trigger,ObjectOverwrite)</f>
        <v>EUR6MSW38Y=#0037</v>
      </c>
      <c r="AJ112" s="246" t="e">
        <f>_xll.RtGet("DTSIMI1",AH112,$AJ$3)/100</f>
        <v>#VALUE!</v>
      </c>
      <c r="AK112" s="246" t="e">
        <f>_xll.RtGet("DTSIMI1",AH112,$AK$3)/100</f>
        <v>#VALUE!</v>
      </c>
      <c r="AL112" s="246" t="e">
        <f t="shared" si="29"/>
        <v>#VALUE!</v>
      </c>
      <c r="AM112" s="315"/>
      <c r="AN112" s="293" t="e">
        <f>IF(ISBLANK(AM112),_xll.qlSimpleQuoteSetValue(AI112,AL112),_xll.qlSimpleQuoteSetValue(AI112,AM112))</f>
        <v>#NUM!</v>
      </c>
      <c r="AO112" s="243"/>
      <c r="AP112" s="245" t="s">
        <v>91</v>
      </c>
      <c r="AQ112" s="245" t="s">
        <v>164</v>
      </c>
      <c r="AR112" s="245" t="str">
        <f t="shared" si="40"/>
        <v>EUR1YSW38Y=</v>
      </c>
      <c r="AS112" s="245" t="str">
        <f>_xll.qlSimpleQuote(AR112,,RateTickValue,Permanent,Trigger,ObjectOverwrite)</f>
        <v>EUR1YSW38Y=#0037</v>
      </c>
      <c r="AT112" s="246" t="e">
        <f>_xll.RtGet("DTSIMI1",AR112,$AT$3)/100</f>
        <v>#VALUE!</v>
      </c>
      <c r="AU112" s="246" t="e">
        <f>_xll.RtGet("DTSIMI1",AR112,$AU$3)/100</f>
        <v>#VALUE!</v>
      </c>
      <c r="AV112" s="246" t="e">
        <f t="shared" si="31"/>
        <v>#VALUE!</v>
      </c>
      <c r="AW112" s="315"/>
      <c r="AX112" s="293" t="e">
        <f>IF(ISBLANK(AW112),_xll.qlSimpleQuoteSetValue(AS112,AV112),_xll.qlSimpleQuoteSetValue(AS112,AW112))</f>
        <v>#NUM!</v>
      </c>
    </row>
    <row r="113" spans="1:50" x14ac:dyDescent="0.2">
      <c r="A113" s="473"/>
      <c r="B113" s="277" t="s">
        <v>68</v>
      </c>
      <c r="C113" s="269" t="s">
        <v>165</v>
      </c>
      <c r="D113" s="278"/>
      <c r="E113" s="278"/>
      <c r="F113" s="278"/>
      <c r="G113" s="278"/>
      <c r="H113" s="278"/>
      <c r="I113" s="327"/>
      <c r="J113" s="301"/>
      <c r="K113" s="247"/>
      <c r="L113" s="245" t="s">
        <v>91</v>
      </c>
      <c r="M113" s="245" t="s">
        <v>165</v>
      </c>
      <c r="N113" s="245" t="str">
        <f t="shared" si="37"/>
        <v>EUR1MSW39Y=</v>
      </c>
      <c r="O113" s="245" t="str">
        <f>_xll.qlSimpleQuote(N113,,RateTickValue,Permanent,Trigger,ObjectOverwrite)</f>
        <v>EUR1MSW39Y=#0037</v>
      </c>
      <c r="P113" s="246" t="e">
        <f>_xll.RtGet("DTSIMI1",N113,$P$3)/100</f>
        <v>#VALUE!</v>
      </c>
      <c r="Q113" s="246" t="e">
        <f>_xll.RtGet("DTSIMI1",N113,$Q$3)/100</f>
        <v>#VALUE!</v>
      </c>
      <c r="R113" s="246" t="e">
        <f t="shared" si="41"/>
        <v>#VALUE!</v>
      </c>
      <c r="S113" s="315"/>
      <c r="T113" s="293" t="e">
        <f>IF(ISBLANK(S113),_xll.qlSimpleQuoteSetValue(O113,R113),_xll.qlSimpleQuoteSetValue(O113,S113))</f>
        <v>#NUM!</v>
      </c>
      <c r="U113" s="243"/>
      <c r="V113" s="245" t="s">
        <v>91</v>
      </c>
      <c r="W113" s="245" t="s">
        <v>165</v>
      </c>
      <c r="X113" s="245" t="str">
        <f t="shared" si="38"/>
        <v>EUR3MSW39Y=</v>
      </c>
      <c r="Y113" s="245" t="str">
        <f>_xll.qlSimpleQuote(X113,,RateTickValue,Permanent,Trigger,ObjectOverwrite)</f>
        <v>EUR3MSW39Y=#0037</v>
      </c>
      <c r="Z113" s="246" t="e">
        <f>_xll.RtGet("DTSIMI1",X113,$Z$3)/100</f>
        <v>#VALUE!</v>
      </c>
      <c r="AA113" s="246" t="e">
        <f>_xll.RtGet("DTSIMI1",X113,$AA$3)/100</f>
        <v>#VALUE!</v>
      </c>
      <c r="AB113" s="246" t="e">
        <f t="shared" si="35"/>
        <v>#VALUE!</v>
      </c>
      <c r="AC113" s="315"/>
      <c r="AD113" s="293" t="e">
        <f>IF(ISBLANK(AC113),_xll.qlSimpleQuoteSetValue(Y113,AB113),_xll.qlSimpleQuoteSetValue(Y113,AC113))</f>
        <v>#NUM!</v>
      </c>
      <c r="AE113" s="248"/>
      <c r="AF113" s="245" t="s">
        <v>91</v>
      </c>
      <c r="AG113" s="245" t="s">
        <v>165</v>
      </c>
      <c r="AH113" s="245" t="str">
        <f t="shared" si="39"/>
        <v>EUR6MSW39Y=</v>
      </c>
      <c r="AI113" s="245" t="str">
        <f>_xll.qlSimpleQuote(AH113,,RateTickValue,Permanent,Trigger,ObjectOverwrite)</f>
        <v>EUR6MSW39Y=#0037</v>
      </c>
      <c r="AJ113" s="246" t="e">
        <f>_xll.RtGet("DTSIMI1",AH113,$AJ$3)/100</f>
        <v>#VALUE!</v>
      </c>
      <c r="AK113" s="246" t="e">
        <f>_xll.RtGet("DTSIMI1",AH113,$AK$3)/100</f>
        <v>#VALUE!</v>
      </c>
      <c r="AL113" s="246" t="e">
        <f t="shared" si="29"/>
        <v>#VALUE!</v>
      </c>
      <c r="AM113" s="315"/>
      <c r="AN113" s="293" t="e">
        <f>IF(ISBLANK(AM113),_xll.qlSimpleQuoteSetValue(AI113,AL113),_xll.qlSimpleQuoteSetValue(AI113,AM113))</f>
        <v>#NUM!</v>
      </c>
      <c r="AO113" s="243"/>
      <c r="AP113" s="245" t="s">
        <v>91</v>
      </c>
      <c r="AQ113" s="245" t="s">
        <v>165</v>
      </c>
      <c r="AR113" s="245" t="str">
        <f t="shared" si="40"/>
        <v>EUR1YSW39Y=</v>
      </c>
      <c r="AS113" s="245" t="str">
        <f>_xll.qlSimpleQuote(AR113,,RateTickValue,Permanent,Trigger,ObjectOverwrite)</f>
        <v>EUR1YSW39Y=#0037</v>
      </c>
      <c r="AT113" s="246" t="e">
        <f>_xll.RtGet("DTSIMI1",AR113,$AT$3)/100</f>
        <v>#VALUE!</v>
      </c>
      <c r="AU113" s="246" t="e">
        <f>_xll.RtGet("DTSIMI1",AR113,$AU$3)/100</f>
        <v>#VALUE!</v>
      </c>
      <c r="AV113" s="246" t="e">
        <f t="shared" si="31"/>
        <v>#VALUE!</v>
      </c>
      <c r="AW113" s="315"/>
      <c r="AX113" s="293" t="e">
        <f>IF(ISBLANK(AW113),_xll.qlSimpleQuoteSetValue(AS113,AV113),_xll.qlSimpleQuoteSetValue(AS113,AW113))</f>
        <v>#NUM!</v>
      </c>
    </row>
    <row r="114" spans="1:50" x14ac:dyDescent="0.2">
      <c r="A114" s="472"/>
      <c r="B114" s="245" t="s">
        <v>68</v>
      </c>
      <c r="C114" s="245" t="s">
        <v>66</v>
      </c>
      <c r="D114" s="245" t="str">
        <f t="shared" si="36"/>
        <v>EURONOIS40Y=</v>
      </c>
      <c r="E114" s="245" t="str">
        <f>_xll.qlSimpleQuote(D114,,RateTickValue,Permanent,Trigger,ObjectOverwrite)</f>
        <v>EURONOIS40Y=#0037</v>
      </c>
      <c r="F114" s="246" t="e">
        <f>_xll.RtGet("DTSIMI1",D114,$F$3)/100</f>
        <v>#VALUE!</v>
      </c>
      <c r="G114" s="246" t="e">
        <f>_xll.RtGet("DTSIMI1",D114,$G$3)/100</f>
        <v>#VALUE!</v>
      </c>
      <c r="H114" s="246" t="e">
        <f t="shared" ref="H114:H116" si="42">AVERAGE(F114:G114)</f>
        <v>#VALUE!</v>
      </c>
      <c r="I114" s="315"/>
      <c r="J114" s="293" t="e">
        <f>IF(ISBLANK(I114),_xll.qlSimpleQuoteSetValue(E114,H114),_xll.qlSimpleQuoteSetValue(E114,I114))</f>
        <v>#NUM!</v>
      </c>
      <c r="K114" s="247"/>
      <c r="L114" s="245" t="s">
        <v>91</v>
      </c>
      <c r="M114" s="245" t="s">
        <v>66</v>
      </c>
      <c r="N114" s="245" t="str">
        <f t="shared" si="37"/>
        <v>EUR1MSW40Y=</v>
      </c>
      <c r="O114" s="245" t="str">
        <f>_xll.qlSimpleQuote(N114,,RateTickValue,Permanent,Trigger,ObjectOverwrite)</f>
        <v>EUR1MSW40Y=#0037</v>
      </c>
      <c r="P114" s="246" t="e">
        <f>_xll.RtGet("DTSIMI1",N114,$P$3)/100</f>
        <v>#VALUE!</v>
      </c>
      <c r="Q114" s="246" t="e">
        <f>_xll.RtGet("DTSIMI1",N114,$Q$3)/100</f>
        <v>#VALUE!</v>
      </c>
      <c r="R114" s="246" t="e">
        <f t="shared" si="41"/>
        <v>#VALUE!</v>
      </c>
      <c r="S114" s="315"/>
      <c r="T114" s="293" t="e">
        <f>IF(ISBLANK(S114),_xll.qlSimpleQuoteSetValue(O114,R114),_xll.qlSimpleQuoteSetValue(O114,S114))</f>
        <v>#NUM!</v>
      </c>
      <c r="U114" s="243"/>
      <c r="V114" s="245" t="s">
        <v>91</v>
      </c>
      <c r="W114" s="245" t="s">
        <v>66</v>
      </c>
      <c r="X114" s="245" t="str">
        <f t="shared" si="38"/>
        <v>EUR3MSW40Y=</v>
      </c>
      <c r="Y114" s="245" t="str">
        <f>_xll.qlSimpleQuote(X114,,RateTickValue,Permanent,Trigger,ObjectOverwrite)</f>
        <v>EUR3MSW40Y=#0037</v>
      </c>
      <c r="Z114" s="246" t="e">
        <f>_xll.RtGet("DTSIMI1",X114,$Z$3)/100</f>
        <v>#VALUE!</v>
      </c>
      <c r="AA114" s="246" t="e">
        <f>_xll.RtGet("DTSIMI1",X114,$AA$3)/100</f>
        <v>#VALUE!</v>
      </c>
      <c r="AB114" s="246" t="e">
        <f t="shared" si="35"/>
        <v>#VALUE!</v>
      </c>
      <c r="AC114" s="315"/>
      <c r="AD114" s="293" t="e">
        <f>IF(ISBLANK(AC114),_xll.qlSimpleQuoteSetValue(Y114,AB114),_xll.qlSimpleQuoteSetValue(Y114,AC114))</f>
        <v>#NUM!</v>
      </c>
      <c r="AE114" s="248"/>
      <c r="AF114" s="245" t="s">
        <v>91</v>
      </c>
      <c r="AG114" s="245" t="s">
        <v>66</v>
      </c>
      <c r="AH114" s="245" t="str">
        <f t="shared" si="39"/>
        <v>EUR6MSW40Y=</v>
      </c>
      <c r="AI114" s="245" t="str">
        <f>_xll.qlSimpleQuote(AH114,,RateTickValue,Permanent,Trigger,ObjectOverwrite)</f>
        <v>EUR6MSW40Y=#0037</v>
      </c>
      <c r="AJ114" s="246" t="e">
        <f>_xll.RtGet("DTSIMI1",AH114,$AJ$3)/100</f>
        <v>#VALUE!</v>
      </c>
      <c r="AK114" s="246" t="e">
        <f>_xll.RtGet("DTSIMI1",AH114,$AK$3)/100</f>
        <v>#VALUE!</v>
      </c>
      <c r="AL114" s="246" t="e">
        <f t="shared" si="29"/>
        <v>#VALUE!</v>
      </c>
      <c r="AM114" s="315"/>
      <c r="AN114" s="293" t="e">
        <f>IF(ISBLANK(AM114),_xll.qlSimpleQuoteSetValue(AI114,AL114),_xll.qlSimpleQuoteSetValue(AI114,AM114))</f>
        <v>#NUM!</v>
      </c>
      <c r="AO114" s="243"/>
      <c r="AP114" s="245" t="s">
        <v>91</v>
      </c>
      <c r="AQ114" s="245" t="s">
        <v>66</v>
      </c>
      <c r="AR114" s="245" t="str">
        <f t="shared" si="40"/>
        <v>EUR1YSW40Y=</v>
      </c>
      <c r="AS114" s="245" t="str">
        <f>_xll.qlSimpleQuote(AR114,,RateTickValue,Permanent,Trigger,ObjectOverwrite)</f>
        <v>EUR1YSW40Y=#0037</v>
      </c>
      <c r="AT114" s="246" t="e">
        <f>_xll.RtGet("DTSIMI1",AR114,$AT$3)/100</f>
        <v>#VALUE!</v>
      </c>
      <c r="AU114" s="246" t="e">
        <f>_xll.RtGet("DTSIMI1",AR114,$AU$3)/100</f>
        <v>#VALUE!</v>
      </c>
      <c r="AV114" s="246" t="e">
        <f t="shared" si="31"/>
        <v>#VALUE!</v>
      </c>
      <c r="AW114" s="315"/>
      <c r="AX114" s="293" t="e">
        <f>IF(ISBLANK(AW114),_xll.qlSimpleQuoteSetValue(AS114,AV114),_xll.qlSimpleQuoteSetValue(AS114,AW114))</f>
        <v>#NUM!</v>
      </c>
    </row>
    <row r="115" spans="1:50" x14ac:dyDescent="0.2">
      <c r="A115" s="472"/>
      <c r="B115" s="245" t="s">
        <v>68</v>
      </c>
      <c r="C115" s="245" t="s">
        <v>67</v>
      </c>
      <c r="D115" s="245" t="str">
        <f t="shared" si="36"/>
        <v>EURONOIS50Y=</v>
      </c>
      <c r="E115" s="245" t="str">
        <f>_xll.qlSimpleQuote(D115,,RateTickValue,Permanent,Trigger,ObjectOverwrite)</f>
        <v>EURONOIS50Y=#0037</v>
      </c>
      <c r="F115" s="246" t="e">
        <f>_xll.RtGet("DTSIMI1",D115,$F$3)/100</f>
        <v>#VALUE!</v>
      </c>
      <c r="G115" s="246" t="e">
        <f>_xll.RtGet("DTSIMI1",D115,$G$3)/100</f>
        <v>#VALUE!</v>
      </c>
      <c r="H115" s="246" t="e">
        <f t="shared" si="42"/>
        <v>#VALUE!</v>
      </c>
      <c r="I115" s="315"/>
      <c r="J115" s="293" t="e">
        <f>IF(ISBLANK(I115),_xll.qlSimpleQuoteSetValue(E115,H115),_xll.qlSimpleQuoteSetValue(E115,I115))</f>
        <v>#NUM!</v>
      </c>
      <c r="K115" s="247"/>
      <c r="L115" s="245" t="s">
        <v>91</v>
      </c>
      <c r="M115" s="245" t="s">
        <v>67</v>
      </c>
      <c r="N115" s="245" t="str">
        <f t="shared" si="37"/>
        <v>EUR1MSW50Y=</v>
      </c>
      <c r="O115" s="245" t="str">
        <f>_xll.qlSimpleQuote(N115,,RateTickValue,Permanent,Trigger,ObjectOverwrite)</f>
        <v>EUR1MSW50Y=#0037</v>
      </c>
      <c r="P115" s="246" t="e">
        <f>_xll.RtGet("DTSIMI1",N115,$P$3)/100</f>
        <v>#VALUE!</v>
      </c>
      <c r="Q115" s="246" t="e">
        <f>_xll.RtGet("DTSIMI1",N115,$Q$3)/100</f>
        <v>#VALUE!</v>
      </c>
      <c r="R115" s="246" t="e">
        <f t="shared" si="41"/>
        <v>#VALUE!</v>
      </c>
      <c r="S115" s="315"/>
      <c r="T115" s="293" t="e">
        <f>IF(ISBLANK(S115),_xll.qlSimpleQuoteSetValue(O115,R115),_xll.qlSimpleQuoteSetValue(O115,S115))</f>
        <v>#NUM!</v>
      </c>
      <c r="U115" s="243"/>
      <c r="V115" s="245" t="s">
        <v>91</v>
      </c>
      <c r="W115" s="245" t="s">
        <v>67</v>
      </c>
      <c r="X115" s="245" t="str">
        <f t="shared" si="38"/>
        <v>EUR3MSW50Y=</v>
      </c>
      <c r="Y115" s="245" t="str">
        <f>_xll.qlSimpleQuote(X115,,RateTickValue,Permanent,Trigger,ObjectOverwrite)</f>
        <v>EUR3MSW50Y=#0037</v>
      </c>
      <c r="Z115" s="246" t="e">
        <f>_xll.RtGet("DTSIMI1",X115,$Z$3)/100</f>
        <v>#VALUE!</v>
      </c>
      <c r="AA115" s="246" t="e">
        <f>_xll.RtGet("DTSIMI1",X115,$AA$3)/100</f>
        <v>#VALUE!</v>
      </c>
      <c r="AB115" s="246" t="e">
        <f t="shared" si="35"/>
        <v>#VALUE!</v>
      </c>
      <c r="AC115" s="315"/>
      <c r="AD115" s="293" t="e">
        <f>IF(ISBLANK(AC115),_xll.qlSimpleQuoteSetValue(Y115,AB115),_xll.qlSimpleQuoteSetValue(Y115,AC115))</f>
        <v>#NUM!</v>
      </c>
      <c r="AE115" s="248"/>
      <c r="AF115" s="245" t="s">
        <v>91</v>
      </c>
      <c r="AG115" s="245" t="s">
        <v>67</v>
      </c>
      <c r="AH115" s="245" t="str">
        <f t="shared" si="39"/>
        <v>EUR6MSW50Y=</v>
      </c>
      <c r="AI115" s="245" t="str">
        <f>_xll.qlSimpleQuote(AH115,,RateTickValue,Permanent,Trigger,ObjectOverwrite)</f>
        <v>EUR6MSW50Y=#0037</v>
      </c>
      <c r="AJ115" s="246" t="e">
        <f>_xll.RtGet("DTSIMI1",AH115,$AJ$3)/100</f>
        <v>#VALUE!</v>
      </c>
      <c r="AK115" s="246" t="e">
        <f>_xll.RtGet("DTSIMI1",AH115,$AK$3)/100</f>
        <v>#VALUE!</v>
      </c>
      <c r="AL115" s="246" t="e">
        <f t="shared" si="29"/>
        <v>#VALUE!</v>
      </c>
      <c r="AM115" s="315"/>
      <c r="AN115" s="293" t="e">
        <f>IF(ISBLANK(AM115),_xll.qlSimpleQuoteSetValue(AI115,AL115),_xll.qlSimpleQuoteSetValue(AI115,AM115))</f>
        <v>#NUM!</v>
      </c>
      <c r="AO115" s="243"/>
      <c r="AP115" s="245" t="s">
        <v>91</v>
      </c>
      <c r="AQ115" s="245" t="s">
        <v>67</v>
      </c>
      <c r="AR115" s="245" t="str">
        <f t="shared" si="40"/>
        <v>EUR1YSW50Y=</v>
      </c>
      <c r="AS115" s="245" t="str">
        <f>_xll.qlSimpleQuote(AR115,,RateTickValue,Permanent,Trigger,ObjectOverwrite)</f>
        <v>EUR1YSW50Y=#0037</v>
      </c>
      <c r="AT115" s="246" t="e">
        <f>_xll.RtGet("DTSIMI1",AR115,$AT$3)/100</f>
        <v>#VALUE!</v>
      </c>
      <c r="AU115" s="246" t="e">
        <f>_xll.RtGet("DTSIMI1",AR115,$AU$3)/100</f>
        <v>#VALUE!</v>
      </c>
      <c r="AV115" s="246" t="e">
        <f t="shared" si="31"/>
        <v>#VALUE!</v>
      </c>
      <c r="AW115" s="315"/>
      <c r="AX115" s="293" t="e">
        <f>IF(ISBLANK(AW115),_xll.qlSimpleQuoteSetValue(AS115,AV115),_xll.qlSimpleQuoteSetValue(AS115,AW115))</f>
        <v>#NUM!</v>
      </c>
    </row>
    <row r="116" spans="1:50" x14ac:dyDescent="0.2">
      <c r="A116" s="474"/>
      <c r="B116" s="255" t="s">
        <v>68</v>
      </c>
      <c r="C116" s="255" t="s">
        <v>113</v>
      </c>
      <c r="D116" s="255" t="str">
        <f t="shared" si="36"/>
        <v>EURONOIS60Y=</v>
      </c>
      <c r="E116" s="255" t="str">
        <f>_xll.qlSimpleQuote(D116,,RateTickValue,Permanent,Trigger,ObjectOverwrite)</f>
        <v>EURONOIS60Y=#0037</v>
      </c>
      <c r="F116" s="256" t="e">
        <f>_xll.RtGet("DTSIMI1",D116,$F$3)/100</f>
        <v>#VALUE!</v>
      </c>
      <c r="G116" s="256" t="e">
        <f>_xll.RtGet("DTSIMI1",D116,$G$3)/100</f>
        <v>#VALUE!</v>
      </c>
      <c r="H116" s="256" t="e">
        <f t="shared" si="42"/>
        <v>#VALUE!</v>
      </c>
      <c r="I116" s="317"/>
      <c r="J116" s="302" t="e">
        <f>IF(ISBLANK(I116),_xll.qlSimpleQuoteSetValue(E116,H116),_xll.qlSimpleQuoteSetValue(E116,I116))</f>
        <v>#NUM!</v>
      </c>
      <c r="K116" s="247"/>
      <c r="L116" s="255" t="s">
        <v>91</v>
      </c>
      <c r="M116" s="255" t="s">
        <v>113</v>
      </c>
      <c r="N116" s="255" t="str">
        <f t="shared" si="37"/>
        <v>EUR1MSW60Y=</v>
      </c>
      <c r="O116" s="255" t="str">
        <f>_xll.qlSimpleQuote(N116,,RateTickValue,Permanent,Trigger,ObjectOverwrite)</f>
        <v>EUR1MSW60Y=#0037</v>
      </c>
      <c r="P116" s="256" t="e">
        <f>_xll.RtGet("DTSIMI1",N116,$P$3)/100</f>
        <v>#VALUE!</v>
      </c>
      <c r="Q116" s="256" t="e">
        <f>_xll.RtGet("DTSIMI1",N116,$Q$3)/100</f>
        <v>#VALUE!</v>
      </c>
      <c r="R116" s="256" t="e">
        <f t="shared" si="41"/>
        <v>#VALUE!</v>
      </c>
      <c r="S116" s="317"/>
      <c r="T116" s="302" t="e">
        <f>IF(ISBLANK(S116),_xll.qlSimpleQuoteSetValue(O116,R116),_xll.qlSimpleQuoteSetValue(O116,S116))</f>
        <v>#NUM!</v>
      </c>
      <c r="U116" s="243"/>
      <c r="V116" s="255" t="s">
        <v>91</v>
      </c>
      <c r="W116" s="255" t="s">
        <v>113</v>
      </c>
      <c r="X116" s="255" t="str">
        <f t="shared" si="38"/>
        <v>EUR3MSW60Y=</v>
      </c>
      <c r="Y116" s="255" t="str">
        <f>_xll.qlSimpleQuote(X116,,RateTickValue,Permanent,Trigger,ObjectOverwrite)</f>
        <v>EUR3MSW60Y=#0037</v>
      </c>
      <c r="Z116" s="256" t="e">
        <f>_xll.RtGet("DTSIMI1",X116,$Z$3)/100</f>
        <v>#VALUE!</v>
      </c>
      <c r="AA116" s="256" t="e">
        <f>_xll.RtGet("DTSIMI1",X116,$AA$3)/100</f>
        <v>#VALUE!</v>
      </c>
      <c r="AB116" s="256" t="e">
        <f t="shared" si="35"/>
        <v>#VALUE!</v>
      </c>
      <c r="AC116" s="317"/>
      <c r="AD116" s="302" t="e">
        <f>IF(ISBLANK(AC116),_xll.qlSimpleQuoteSetValue(Y116,AB116),_xll.qlSimpleQuoteSetValue(Y116,AC116))</f>
        <v>#NUM!</v>
      </c>
      <c r="AE116" s="248"/>
      <c r="AF116" s="255" t="s">
        <v>91</v>
      </c>
      <c r="AG116" s="255" t="s">
        <v>113</v>
      </c>
      <c r="AH116" s="255" t="str">
        <f t="shared" si="39"/>
        <v>EUR6MSW60Y=</v>
      </c>
      <c r="AI116" s="255" t="str">
        <f>_xll.qlSimpleQuote(AH116,,RateTickValue,Permanent,Trigger,ObjectOverwrite)</f>
        <v>EUR6MSW60Y=#0037</v>
      </c>
      <c r="AJ116" s="256" t="e">
        <f>_xll.RtGet("DTSIMI1",AH116,$AJ$3)/100</f>
        <v>#VALUE!</v>
      </c>
      <c r="AK116" s="256" t="e">
        <f>_xll.RtGet("DTSIMI1",AH116,$AK$3)/100</f>
        <v>#VALUE!</v>
      </c>
      <c r="AL116" s="256" t="e">
        <f t="shared" si="29"/>
        <v>#VALUE!</v>
      </c>
      <c r="AM116" s="317"/>
      <c r="AN116" s="302" t="e">
        <f>IF(ISBLANK(AM116),_xll.qlSimpleQuoteSetValue(AI116,AL116),_xll.qlSimpleQuoteSetValue(AI116,AM116))</f>
        <v>#NUM!</v>
      </c>
      <c r="AO116" s="243"/>
      <c r="AP116" s="255" t="s">
        <v>91</v>
      </c>
      <c r="AQ116" s="255" t="s">
        <v>113</v>
      </c>
      <c r="AR116" s="255" t="str">
        <f t="shared" si="40"/>
        <v>EUR1YSW60Y=</v>
      </c>
      <c r="AS116" s="255" t="str">
        <f>_xll.qlSimpleQuote(AR116,,RateTickValue,Permanent,Trigger,ObjectOverwrite)</f>
        <v>EUR1YSW60Y=#0037</v>
      </c>
      <c r="AT116" s="256" t="e">
        <f>_xll.RtGet("DTSIMI1",AR116,$AT$3)/100</f>
        <v>#VALUE!</v>
      </c>
      <c r="AU116" s="256" t="e">
        <f>_xll.RtGet("DTSIMI1",AR116,$AU$3)/100</f>
        <v>#VALUE!</v>
      </c>
      <c r="AV116" s="256" t="e">
        <f t="shared" si="31"/>
        <v>#VALUE!</v>
      </c>
      <c r="AW116" s="317"/>
      <c r="AX116" s="302" t="e">
        <f>IF(ISBLANK(AW116),_xll.qlSimpleQuoteSetValue(AS116,AV116),_xll.qlSimpleQuoteSetValue(AS116,AW116))</f>
        <v>#NUM!</v>
      </c>
    </row>
    <row r="117" spans="1:50" x14ac:dyDescent="0.2">
      <c r="C117" s="257"/>
      <c r="D117" s="257"/>
      <c r="E117" s="257"/>
      <c r="F117" s="257"/>
      <c r="G117" s="257"/>
      <c r="H117" s="258"/>
      <c r="I117" s="258"/>
      <c r="J117" s="259"/>
      <c r="L117" s="258"/>
      <c r="M117" s="258"/>
      <c r="N117" s="258"/>
      <c r="O117" s="258"/>
      <c r="P117" s="258"/>
      <c r="Q117" s="258"/>
      <c r="R117" s="258"/>
      <c r="S117" s="258"/>
      <c r="T117" s="259"/>
      <c r="U117" s="260" t="s">
        <v>34</v>
      </c>
      <c r="V117" s="258"/>
      <c r="W117" s="258"/>
      <c r="X117" s="258"/>
      <c r="Y117" s="258"/>
      <c r="Z117" s="258"/>
      <c r="AA117" s="258"/>
      <c r="AB117" s="258"/>
      <c r="AC117" s="258"/>
      <c r="AD117" s="259"/>
      <c r="AE117" s="226"/>
      <c r="AF117" s="226"/>
      <c r="AG117" s="226"/>
      <c r="AH117" s="226"/>
      <c r="AI117" s="226"/>
      <c r="AJ117" s="226"/>
      <c r="AK117" s="226"/>
      <c r="AL117" s="258"/>
      <c r="AM117" s="258"/>
      <c r="AN117" s="259"/>
      <c r="AO117" s="260"/>
      <c r="AP117" s="258"/>
      <c r="AQ117" s="258"/>
      <c r="AR117" s="258"/>
      <c r="AS117" s="258"/>
      <c r="AT117" s="258"/>
      <c r="AU117" s="258"/>
      <c r="AV117" s="258"/>
      <c r="AW117" s="258"/>
      <c r="AX117" s="259"/>
    </row>
    <row r="118" spans="1:50" x14ac:dyDescent="0.2">
      <c r="C118" s="257"/>
      <c r="D118" s="257"/>
      <c r="E118" s="257"/>
      <c r="F118" s="257"/>
      <c r="G118" s="257"/>
      <c r="H118" s="258"/>
      <c r="I118" s="258"/>
      <c r="J118" s="259"/>
      <c r="L118" s="258"/>
      <c r="M118" s="258"/>
      <c r="N118" s="258"/>
      <c r="O118" s="258"/>
      <c r="P118" s="258"/>
      <c r="Q118" s="258"/>
      <c r="R118" s="258"/>
      <c r="S118" s="258"/>
      <c r="T118" s="259"/>
      <c r="U118" s="258"/>
      <c r="V118" s="258"/>
      <c r="W118" s="258"/>
      <c r="X118" s="258"/>
      <c r="Y118" s="258"/>
      <c r="Z118" s="258"/>
      <c r="AA118" s="258"/>
      <c r="AB118" s="258"/>
      <c r="AC118" s="258"/>
      <c r="AD118" s="259"/>
      <c r="AE118" s="226"/>
      <c r="AF118" s="226"/>
      <c r="AG118" s="226"/>
      <c r="AH118" s="226"/>
      <c r="AI118" s="226"/>
      <c r="AJ118" s="226"/>
      <c r="AK118" s="226"/>
      <c r="AL118" s="258"/>
      <c r="AM118" s="258"/>
      <c r="AN118" s="259"/>
      <c r="AO118" s="260"/>
      <c r="AP118" s="258"/>
      <c r="AQ118" s="258"/>
      <c r="AR118" s="258"/>
      <c r="AS118" s="258"/>
      <c r="AT118" s="258"/>
      <c r="AU118" s="258"/>
      <c r="AV118" s="258"/>
      <c r="AW118" s="258"/>
      <c r="AX118" s="259"/>
    </row>
    <row r="119" spans="1:50" x14ac:dyDescent="0.2">
      <c r="C119" s="257"/>
      <c r="D119" s="257"/>
      <c r="E119" s="257"/>
      <c r="F119" s="257"/>
      <c r="G119" s="257"/>
      <c r="H119" s="258"/>
      <c r="I119" s="258"/>
      <c r="J119" s="259"/>
      <c r="L119" s="258"/>
      <c r="M119" s="258"/>
      <c r="N119" s="258"/>
      <c r="O119" s="258"/>
      <c r="P119" s="258"/>
      <c r="Q119" s="258"/>
      <c r="R119" s="258"/>
      <c r="S119" s="258"/>
      <c r="T119" s="259"/>
      <c r="U119" s="258"/>
      <c r="V119" s="258"/>
      <c r="W119" s="258"/>
      <c r="X119" s="258"/>
      <c r="Y119" s="258"/>
      <c r="Z119" s="258"/>
      <c r="AA119" s="258"/>
      <c r="AB119" s="258"/>
      <c r="AC119" s="258"/>
      <c r="AD119" s="259"/>
      <c r="AE119" s="226"/>
      <c r="AF119" s="226"/>
      <c r="AG119" s="226"/>
      <c r="AH119" s="226"/>
      <c r="AI119" s="226"/>
      <c r="AJ119" s="226"/>
      <c r="AK119" s="226"/>
      <c r="AL119" s="258"/>
      <c r="AM119" s="258"/>
      <c r="AN119" s="259"/>
      <c r="AO119" s="260"/>
      <c r="AP119" s="258"/>
      <c r="AQ119" s="258"/>
      <c r="AR119" s="258"/>
      <c r="AS119" s="258"/>
      <c r="AT119" s="258"/>
      <c r="AU119" s="258"/>
      <c r="AV119" s="258"/>
      <c r="AW119" s="258"/>
      <c r="AX119" s="259"/>
    </row>
    <row r="120" spans="1:50" x14ac:dyDescent="0.2">
      <c r="C120" s="257"/>
      <c r="D120" s="257"/>
      <c r="E120" s="257"/>
      <c r="F120" s="257"/>
      <c r="G120" s="257"/>
      <c r="H120" s="258"/>
      <c r="I120" s="258"/>
      <c r="J120" s="259"/>
      <c r="L120" s="258"/>
      <c r="M120" s="258"/>
      <c r="N120" s="258"/>
      <c r="O120" s="258"/>
      <c r="P120" s="258"/>
      <c r="Q120" s="258"/>
      <c r="R120" s="258"/>
      <c r="S120" s="258"/>
      <c r="T120" s="259"/>
      <c r="U120" s="258"/>
      <c r="V120" s="258"/>
      <c r="W120" s="258"/>
      <c r="X120" s="258"/>
      <c r="Y120" s="258"/>
      <c r="Z120" s="258"/>
      <c r="AA120" s="258"/>
      <c r="AB120" s="258"/>
      <c r="AC120" s="258"/>
      <c r="AD120" s="259"/>
      <c r="AE120" s="226"/>
      <c r="AF120" s="226"/>
      <c r="AG120" s="226"/>
      <c r="AH120" s="226"/>
      <c r="AI120" s="226"/>
      <c r="AJ120" s="226"/>
      <c r="AK120" s="226"/>
      <c r="AL120" s="258"/>
      <c r="AM120" s="258"/>
      <c r="AN120" s="259"/>
      <c r="AO120" s="260"/>
      <c r="AP120" s="258"/>
      <c r="AQ120" s="258"/>
      <c r="AR120" s="258"/>
      <c r="AS120" s="258"/>
      <c r="AT120" s="258"/>
      <c r="AU120" s="258"/>
      <c r="AV120" s="258"/>
      <c r="AW120" s="258"/>
      <c r="AX120" s="259"/>
    </row>
    <row r="121" spans="1:50" x14ac:dyDescent="0.2">
      <c r="C121" s="257"/>
      <c r="D121" s="257"/>
      <c r="E121" s="257"/>
      <c r="F121" s="257"/>
      <c r="G121" s="257"/>
      <c r="H121" s="258"/>
      <c r="I121" s="258"/>
      <c r="J121" s="259"/>
      <c r="L121" s="258"/>
      <c r="M121" s="258"/>
      <c r="N121" s="258"/>
      <c r="O121" s="258"/>
      <c r="P121" s="258"/>
      <c r="Q121" s="258"/>
      <c r="R121" s="258"/>
      <c r="S121" s="258"/>
      <c r="T121" s="259"/>
      <c r="U121" s="258"/>
      <c r="V121" s="258"/>
      <c r="W121" s="258"/>
      <c r="X121" s="258"/>
      <c r="Y121" s="258"/>
      <c r="Z121" s="258"/>
      <c r="AA121" s="258"/>
      <c r="AB121" s="258"/>
      <c r="AC121" s="258"/>
      <c r="AD121" s="259"/>
      <c r="AE121" s="226"/>
      <c r="AF121" s="226"/>
      <c r="AG121" s="226"/>
      <c r="AH121" s="226"/>
      <c r="AI121" s="226"/>
      <c r="AJ121" s="226"/>
      <c r="AK121" s="226"/>
      <c r="AL121" s="258"/>
      <c r="AM121" s="258"/>
      <c r="AN121" s="259"/>
      <c r="AO121" s="258"/>
      <c r="AP121" s="258"/>
      <c r="AQ121" s="258"/>
      <c r="AR121" s="258"/>
      <c r="AS121" s="258"/>
      <c r="AT121" s="258"/>
      <c r="AU121" s="258"/>
      <c r="AV121" s="258"/>
      <c r="AW121" s="258"/>
      <c r="AX121" s="259"/>
    </row>
    <row r="122" spans="1:50" x14ac:dyDescent="0.2">
      <c r="C122" s="257"/>
      <c r="D122" s="257"/>
      <c r="E122" s="257"/>
      <c r="F122" s="257"/>
      <c r="G122" s="257"/>
      <c r="H122" s="258"/>
      <c r="I122" s="258"/>
      <c r="J122" s="259"/>
      <c r="L122" s="258"/>
      <c r="M122" s="258"/>
      <c r="N122" s="258"/>
      <c r="O122" s="258"/>
      <c r="P122" s="258"/>
      <c r="Q122" s="258"/>
      <c r="R122" s="258"/>
      <c r="S122" s="258"/>
      <c r="T122" s="259"/>
      <c r="U122" s="258"/>
      <c r="V122" s="258"/>
      <c r="W122" s="258"/>
      <c r="X122" s="258"/>
      <c r="Y122" s="258"/>
      <c r="Z122" s="258"/>
      <c r="AA122" s="258"/>
      <c r="AB122" s="258"/>
      <c r="AC122" s="258"/>
      <c r="AD122" s="259"/>
      <c r="AE122" s="226"/>
      <c r="AF122" s="226"/>
      <c r="AG122" s="226"/>
      <c r="AH122" s="226"/>
      <c r="AI122" s="226"/>
      <c r="AJ122" s="226"/>
      <c r="AK122" s="226"/>
      <c r="AL122" s="258"/>
      <c r="AM122" s="258"/>
      <c r="AN122" s="259"/>
      <c r="AO122" s="258"/>
      <c r="AP122" s="258"/>
      <c r="AQ122" s="258"/>
      <c r="AR122" s="258"/>
      <c r="AS122" s="258"/>
      <c r="AT122" s="258"/>
      <c r="AU122" s="258"/>
      <c r="AV122" s="258"/>
      <c r="AW122" s="258"/>
      <c r="AX122" s="259"/>
    </row>
    <row r="123" spans="1:50" x14ac:dyDescent="0.2">
      <c r="C123" s="257"/>
      <c r="D123" s="257"/>
      <c r="E123" s="257"/>
      <c r="F123" s="257"/>
      <c r="G123" s="257"/>
      <c r="H123" s="258"/>
      <c r="I123" s="258"/>
      <c r="J123" s="259"/>
      <c r="K123" s="258"/>
      <c r="L123" s="258"/>
      <c r="M123" s="258"/>
      <c r="N123" s="258"/>
      <c r="O123" s="258"/>
      <c r="P123" s="258"/>
      <c r="Q123" s="258"/>
      <c r="R123" s="258"/>
      <c r="S123" s="258"/>
      <c r="T123" s="259"/>
      <c r="U123" s="258"/>
      <c r="V123" s="258"/>
      <c r="W123" s="258"/>
      <c r="X123" s="258"/>
      <c r="Y123" s="258"/>
      <c r="Z123" s="258"/>
      <c r="AA123" s="258"/>
      <c r="AB123" s="258"/>
      <c r="AC123" s="258"/>
      <c r="AD123" s="259"/>
      <c r="AE123" s="226"/>
      <c r="AF123" s="226"/>
      <c r="AG123" s="226"/>
      <c r="AH123" s="226"/>
      <c r="AI123" s="226"/>
      <c r="AJ123" s="226"/>
      <c r="AK123" s="226"/>
      <c r="AL123" s="258"/>
      <c r="AM123" s="258"/>
      <c r="AN123" s="259"/>
      <c r="AO123" s="258"/>
      <c r="AP123" s="258"/>
      <c r="AQ123" s="258"/>
      <c r="AR123" s="258"/>
      <c r="AS123" s="258"/>
      <c r="AT123" s="258"/>
      <c r="AU123" s="258"/>
      <c r="AV123" s="258"/>
      <c r="AW123" s="258"/>
      <c r="AX123" s="259"/>
    </row>
    <row r="124" spans="1:50" x14ac:dyDescent="0.2">
      <c r="C124" s="257"/>
      <c r="D124" s="257"/>
      <c r="E124" s="257"/>
      <c r="F124" s="257"/>
      <c r="G124" s="257"/>
      <c r="H124" s="258"/>
      <c r="I124" s="258"/>
      <c r="J124" s="259"/>
      <c r="K124" s="258"/>
      <c r="L124" s="258"/>
      <c r="M124" s="258"/>
      <c r="N124" s="258"/>
      <c r="O124" s="258"/>
      <c r="P124" s="258"/>
      <c r="Q124" s="258"/>
      <c r="R124" s="258"/>
      <c r="S124" s="258"/>
      <c r="T124" s="259"/>
      <c r="U124" s="258"/>
      <c r="V124" s="258"/>
      <c r="W124" s="258"/>
      <c r="X124" s="258"/>
      <c r="Y124" s="258"/>
      <c r="Z124" s="258"/>
      <c r="AA124" s="258"/>
      <c r="AB124" s="258"/>
      <c r="AC124" s="258"/>
      <c r="AD124" s="259"/>
      <c r="AE124" s="226"/>
      <c r="AF124" s="226"/>
      <c r="AG124" s="226"/>
      <c r="AH124" s="226"/>
      <c r="AI124" s="226"/>
      <c r="AJ124" s="226"/>
      <c r="AK124" s="226"/>
      <c r="AL124" s="258"/>
      <c r="AM124" s="258"/>
      <c r="AN124" s="259"/>
      <c r="AO124" s="258"/>
      <c r="AP124" s="258"/>
      <c r="AQ124" s="258"/>
      <c r="AR124" s="258"/>
      <c r="AS124" s="258"/>
      <c r="AT124" s="258"/>
      <c r="AU124" s="258"/>
      <c r="AV124" s="258"/>
      <c r="AW124" s="258"/>
      <c r="AX124" s="259"/>
    </row>
    <row r="125" spans="1:50" x14ac:dyDescent="0.2">
      <c r="C125" s="257"/>
      <c r="D125" s="257"/>
      <c r="E125" s="257"/>
      <c r="F125" s="257"/>
      <c r="G125" s="257"/>
      <c r="H125" s="258"/>
      <c r="I125" s="258"/>
      <c r="J125" s="259"/>
      <c r="K125" s="258"/>
      <c r="L125" s="258"/>
      <c r="M125" s="258"/>
      <c r="N125" s="258"/>
      <c r="O125" s="258"/>
      <c r="P125" s="258"/>
      <c r="Q125" s="258"/>
      <c r="R125" s="258"/>
      <c r="S125" s="258"/>
      <c r="T125" s="259"/>
      <c r="U125" s="258"/>
      <c r="V125" s="258"/>
      <c r="W125" s="258"/>
      <c r="X125" s="258"/>
      <c r="Y125" s="258"/>
      <c r="Z125" s="258"/>
      <c r="AA125" s="258"/>
      <c r="AB125" s="258"/>
      <c r="AC125" s="258"/>
      <c r="AD125" s="259"/>
      <c r="AE125" s="226"/>
      <c r="AF125" s="226"/>
      <c r="AG125" s="226"/>
      <c r="AH125" s="226"/>
      <c r="AI125" s="226"/>
      <c r="AJ125" s="226"/>
      <c r="AK125" s="226"/>
      <c r="AL125" s="258"/>
      <c r="AM125" s="258"/>
      <c r="AN125" s="259"/>
      <c r="AO125" s="258"/>
      <c r="AP125" s="258"/>
      <c r="AQ125" s="258"/>
      <c r="AR125" s="258"/>
      <c r="AS125" s="258"/>
      <c r="AT125" s="258"/>
      <c r="AU125" s="258"/>
      <c r="AV125" s="258"/>
      <c r="AW125" s="258"/>
      <c r="AX125" s="259"/>
    </row>
    <row r="126" spans="1:50" x14ac:dyDescent="0.2">
      <c r="C126" s="257"/>
      <c r="D126" s="257"/>
      <c r="E126" s="257"/>
      <c r="F126" s="257"/>
      <c r="G126" s="257"/>
      <c r="H126" s="258"/>
      <c r="I126" s="258"/>
      <c r="J126" s="259"/>
      <c r="K126" s="258"/>
      <c r="L126" s="258"/>
      <c r="M126" s="258"/>
      <c r="N126" s="258"/>
      <c r="O126" s="258"/>
      <c r="P126" s="258"/>
      <c r="Q126" s="258"/>
      <c r="R126" s="258"/>
      <c r="S126" s="258"/>
      <c r="T126" s="259"/>
      <c r="U126" s="258"/>
      <c r="V126" s="258"/>
      <c r="W126" s="258"/>
      <c r="X126" s="258"/>
      <c r="Y126" s="258"/>
      <c r="Z126" s="258"/>
      <c r="AA126" s="258"/>
      <c r="AB126" s="258"/>
      <c r="AC126" s="258"/>
      <c r="AD126" s="259"/>
      <c r="AE126" s="258"/>
      <c r="AF126" s="258"/>
      <c r="AG126" s="258"/>
      <c r="AH126" s="258"/>
      <c r="AI126" s="258"/>
      <c r="AJ126" s="258"/>
      <c r="AK126" s="258"/>
      <c r="AL126" s="258"/>
      <c r="AM126" s="258"/>
      <c r="AN126" s="259"/>
      <c r="AO126" s="258"/>
      <c r="AP126" s="258"/>
      <c r="AQ126" s="258"/>
      <c r="AR126" s="258"/>
      <c r="AS126" s="258"/>
      <c r="AT126" s="258"/>
      <c r="AU126" s="258"/>
      <c r="AV126" s="258"/>
      <c r="AW126" s="258"/>
      <c r="AX126" s="259"/>
    </row>
    <row r="127" spans="1:50" x14ac:dyDescent="0.2">
      <c r="C127" s="257"/>
      <c r="D127" s="257"/>
      <c r="E127" s="257"/>
      <c r="F127" s="257"/>
      <c r="G127" s="257"/>
      <c r="H127" s="258"/>
      <c r="I127" s="258"/>
      <c r="J127" s="259"/>
      <c r="K127" s="258"/>
      <c r="L127" s="258"/>
      <c r="M127" s="258"/>
      <c r="N127" s="258"/>
      <c r="O127" s="258"/>
      <c r="P127" s="258"/>
      <c r="Q127" s="258"/>
      <c r="R127" s="258"/>
      <c r="S127" s="258"/>
      <c r="T127" s="259"/>
      <c r="U127" s="258"/>
      <c r="V127" s="258"/>
      <c r="W127" s="258"/>
      <c r="X127" s="258"/>
      <c r="Y127" s="258"/>
      <c r="Z127" s="258"/>
      <c r="AA127" s="258"/>
      <c r="AB127" s="258"/>
      <c r="AC127" s="258"/>
      <c r="AD127" s="259"/>
      <c r="AE127" s="258"/>
      <c r="AF127" s="258"/>
      <c r="AG127" s="258"/>
      <c r="AH127" s="258"/>
      <c r="AI127" s="258"/>
      <c r="AJ127" s="258"/>
      <c r="AK127" s="258"/>
      <c r="AL127" s="258"/>
      <c r="AM127" s="258"/>
      <c r="AN127" s="259"/>
      <c r="AO127" s="258"/>
      <c r="AP127" s="258"/>
      <c r="AQ127" s="258"/>
      <c r="AR127" s="258"/>
      <c r="AS127" s="258"/>
      <c r="AT127" s="258"/>
      <c r="AU127" s="258"/>
      <c r="AV127" s="258"/>
      <c r="AW127" s="258"/>
      <c r="AX127" s="259"/>
    </row>
    <row r="128" spans="1:50" x14ac:dyDescent="0.2">
      <c r="C128" s="257"/>
      <c r="D128" s="257"/>
      <c r="E128" s="257"/>
      <c r="F128" s="257"/>
      <c r="G128" s="257"/>
      <c r="H128" s="258"/>
      <c r="I128" s="258"/>
      <c r="J128" s="259"/>
      <c r="K128" s="258"/>
      <c r="L128" s="258"/>
      <c r="M128" s="258"/>
      <c r="N128" s="258"/>
      <c r="O128" s="258"/>
      <c r="P128" s="258"/>
      <c r="Q128" s="258"/>
      <c r="R128" s="258"/>
      <c r="S128" s="258"/>
      <c r="T128" s="259"/>
      <c r="U128" s="258"/>
      <c r="V128" s="258"/>
      <c r="W128" s="258"/>
      <c r="X128" s="258"/>
      <c r="Y128" s="258"/>
      <c r="Z128" s="258"/>
      <c r="AA128" s="258"/>
      <c r="AB128" s="258"/>
      <c r="AC128" s="258"/>
      <c r="AD128" s="259"/>
      <c r="AE128" s="258"/>
      <c r="AF128" s="258"/>
      <c r="AG128" s="258"/>
      <c r="AH128" s="258"/>
      <c r="AI128" s="258"/>
      <c r="AJ128" s="258"/>
      <c r="AK128" s="258"/>
      <c r="AL128" s="258"/>
      <c r="AM128" s="258"/>
      <c r="AN128" s="259"/>
      <c r="AO128" s="258"/>
      <c r="AP128" s="258"/>
      <c r="AQ128" s="258"/>
      <c r="AR128" s="258"/>
      <c r="AS128" s="258"/>
      <c r="AT128" s="258"/>
      <c r="AU128" s="258"/>
      <c r="AV128" s="258"/>
      <c r="AW128" s="258"/>
      <c r="AX128" s="259"/>
    </row>
    <row r="129" spans="3:50" x14ac:dyDescent="0.2">
      <c r="C129" s="257"/>
      <c r="D129" s="257"/>
      <c r="E129" s="257"/>
      <c r="F129" s="257"/>
      <c r="G129" s="257"/>
      <c r="H129" s="258"/>
      <c r="I129" s="258"/>
      <c r="J129" s="259"/>
      <c r="K129" s="258"/>
      <c r="L129" s="258"/>
      <c r="M129" s="258"/>
      <c r="N129" s="258"/>
      <c r="O129" s="258"/>
      <c r="P129" s="258"/>
      <c r="Q129" s="258"/>
      <c r="R129" s="258"/>
      <c r="S129" s="258"/>
      <c r="T129" s="259"/>
      <c r="U129" s="258"/>
      <c r="V129" s="258"/>
      <c r="W129" s="258"/>
      <c r="X129" s="258"/>
      <c r="Y129" s="258"/>
      <c r="Z129" s="258"/>
      <c r="AA129" s="258"/>
      <c r="AB129" s="258"/>
      <c r="AC129" s="258"/>
      <c r="AD129" s="259"/>
      <c r="AE129" s="258"/>
      <c r="AF129" s="258"/>
      <c r="AG129" s="258"/>
      <c r="AH129" s="258"/>
      <c r="AI129" s="258"/>
      <c r="AJ129" s="258"/>
      <c r="AK129" s="258"/>
      <c r="AL129" s="258"/>
      <c r="AM129" s="258"/>
      <c r="AN129" s="259"/>
      <c r="AO129" s="258"/>
      <c r="AP129" s="258"/>
      <c r="AQ129" s="258"/>
      <c r="AR129" s="258"/>
      <c r="AS129" s="258"/>
      <c r="AT129" s="258"/>
      <c r="AU129" s="258"/>
      <c r="AV129" s="258"/>
      <c r="AW129" s="258"/>
      <c r="AX129" s="259"/>
    </row>
    <row r="130" spans="3:50" x14ac:dyDescent="0.2">
      <c r="C130" s="257"/>
      <c r="D130" s="257"/>
      <c r="E130" s="257"/>
      <c r="F130" s="257"/>
      <c r="G130" s="257"/>
      <c r="H130" s="258"/>
      <c r="I130" s="258"/>
      <c r="J130" s="259"/>
      <c r="K130" s="258"/>
      <c r="L130" s="258"/>
      <c r="M130" s="258"/>
      <c r="N130" s="258"/>
      <c r="O130" s="258"/>
      <c r="P130" s="258"/>
      <c r="Q130" s="258"/>
      <c r="R130" s="258"/>
      <c r="S130" s="258"/>
      <c r="T130" s="259"/>
      <c r="U130" s="258"/>
      <c r="V130" s="258"/>
      <c r="W130" s="258"/>
      <c r="X130" s="258"/>
      <c r="Y130" s="258"/>
      <c r="Z130" s="258"/>
      <c r="AA130" s="258"/>
      <c r="AB130" s="258"/>
      <c r="AC130" s="258"/>
      <c r="AD130" s="259"/>
      <c r="AE130" s="258"/>
      <c r="AF130" s="258"/>
      <c r="AG130" s="258"/>
      <c r="AH130" s="258"/>
      <c r="AI130" s="258"/>
      <c r="AJ130" s="258"/>
      <c r="AK130" s="258"/>
      <c r="AL130" s="258"/>
      <c r="AM130" s="258"/>
      <c r="AN130" s="259"/>
      <c r="AO130" s="258"/>
      <c r="AP130" s="258"/>
      <c r="AQ130" s="258"/>
      <c r="AR130" s="258"/>
      <c r="AS130" s="258"/>
      <c r="AT130" s="258"/>
      <c r="AU130" s="258"/>
      <c r="AV130" s="258"/>
      <c r="AW130" s="258"/>
      <c r="AX130" s="259"/>
    </row>
    <row r="131" spans="3:50" x14ac:dyDescent="0.2">
      <c r="C131" s="257"/>
      <c r="D131" s="257"/>
      <c r="E131" s="257"/>
      <c r="F131" s="257"/>
      <c r="G131" s="257"/>
      <c r="H131" s="258"/>
      <c r="I131" s="258"/>
      <c r="J131" s="259"/>
      <c r="K131" s="258"/>
      <c r="L131" s="258"/>
      <c r="M131" s="258"/>
      <c r="N131" s="258"/>
      <c r="O131" s="258"/>
      <c r="P131" s="258"/>
      <c r="Q131" s="258"/>
      <c r="R131" s="258"/>
      <c r="S131" s="258"/>
      <c r="T131" s="259"/>
      <c r="U131" s="258"/>
      <c r="V131" s="258"/>
      <c r="W131" s="258"/>
      <c r="X131" s="258"/>
      <c r="Y131" s="258"/>
      <c r="Z131" s="258"/>
      <c r="AA131" s="258"/>
      <c r="AB131" s="258"/>
      <c r="AC131" s="258"/>
      <c r="AD131" s="259"/>
      <c r="AE131" s="258"/>
      <c r="AF131" s="258"/>
      <c r="AG131" s="258"/>
      <c r="AH131" s="258"/>
      <c r="AI131" s="258"/>
      <c r="AJ131" s="258"/>
      <c r="AK131" s="258"/>
      <c r="AL131" s="258"/>
      <c r="AM131" s="258"/>
      <c r="AN131" s="259"/>
      <c r="AO131" s="258"/>
      <c r="AP131" s="258"/>
      <c r="AQ131" s="258"/>
      <c r="AR131" s="258"/>
      <c r="AS131" s="258"/>
      <c r="AT131" s="258"/>
      <c r="AU131" s="258"/>
      <c r="AV131" s="258"/>
      <c r="AW131" s="258"/>
      <c r="AX131" s="259"/>
    </row>
    <row r="132" spans="3:50" x14ac:dyDescent="0.2">
      <c r="C132" s="257"/>
      <c r="D132" s="257"/>
      <c r="E132" s="257"/>
      <c r="F132" s="257"/>
      <c r="G132" s="257"/>
      <c r="H132" s="258"/>
      <c r="I132" s="258"/>
      <c r="J132" s="259"/>
      <c r="K132" s="258"/>
      <c r="L132" s="258"/>
      <c r="M132" s="258"/>
      <c r="N132" s="258"/>
      <c r="O132" s="258"/>
      <c r="P132" s="258"/>
      <c r="Q132" s="258"/>
      <c r="R132" s="258"/>
      <c r="S132" s="258"/>
      <c r="T132" s="259"/>
      <c r="U132" s="258"/>
      <c r="V132" s="258"/>
      <c r="W132" s="258"/>
      <c r="X132" s="258"/>
      <c r="Y132" s="258"/>
      <c r="Z132" s="258"/>
      <c r="AA132" s="258"/>
      <c r="AB132" s="258"/>
      <c r="AC132" s="258"/>
      <c r="AD132" s="259"/>
      <c r="AE132" s="258"/>
      <c r="AF132" s="258"/>
      <c r="AG132" s="258"/>
      <c r="AH132" s="258"/>
      <c r="AI132" s="258"/>
      <c r="AJ132" s="258"/>
      <c r="AK132" s="258"/>
      <c r="AL132" s="258"/>
      <c r="AM132" s="258"/>
      <c r="AN132" s="259"/>
      <c r="AO132" s="258"/>
      <c r="AP132" s="258"/>
      <c r="AQ132" s="258"/>
      <c r="AR132" s="258"/>
      <c r="AS132" s="258"/>
      <c r="AT132" s="258"/>
      <c r="AU132" s="258"/>
      <c r="AV132" s="258"/>
      <c r="AW132" s="258"/>
      <c r="AX132" s="259"/>
    </row>
    <row r="133" spans="3:50" x14ac:dyDescent="0.2">
      <c r="C133" s="257"/>
      <c r="D133" s="257"/>
      <c r="E133" s="257"/>
      <c r="F133" s="257"/>
      <c r="G133" s="257"/>
      <c r="H133" s="258"/>
      <c r="I133" s="258"/>
      <c r="J133" s="259"/>
      <c r="K133" s="258"/>
      <c r="L133" s="258"/>
      <c r="M133" s="258"/>
      <c r="N133" s="258"/>
      <c r="O133" s="258"/>
      <c r="P133" s="258"/>
      <c r="Q133" s="258"/>
      <c r="R133" s="258"/>
      <c r="S133" s="258"/>
      <c r="T133" s="259"/>
      <c r="U133" s="258"/>
      <c r="V133" s="258"/>
      <c r="W133" s="258"/>
      <c r="X133" s="258"/>
      <c r="Y133" s="258"/>
      <c r="Z133" s="258"/>
      <c r="AA133" s="258"/>
      <c r="AB133" s="258"/>
      <c r="AC133" s="258"/>
      <c r="AD133" s="259"/>
      <c r="AE133" s="258"/>
      <c r="AF133" s="258"/>
      <c r="AG133" s="258"/>
      <c r="AH133" s="258"/>
      <c r="AI133" s="258"/>
      <c r="AJ133" s="258"/>
      <c r="AK133" s="258"/>
      <c r="AL133" s="258"/>
      <c r="AM133" s="258"/>
      <c r="AN133" s="259"/>
      <c r="AO133" s="258"/>
      <c r="AP133" s="258"/>
      <c r="AQ133" s="258"/>
      <c r="AR133" s="258"/>
      <c r="AS133" s="258"/>
      <c r="AT133" s="258"/>
      <c r="AU133" s="258"/>
      <c r="AV133" s="258"/>
      <c r="AW133" s="258"/>
      <c r="AX133" s="259"/>
    </row>
    <row r="134" spans="3:50" x14ac:dyDescent="0.2">
      <c r="C134" s="257"/>
      <c r="D134" s="257"/>
      <c r="E134" s="257"/>
      <c r="F134" s="257"/>
      <c r="G134" s="257"/>
      <c r="H134" s="258"/>
      <c r="I134" s="258"/>
      <c r="J134" s="259"/>
      <c r="K134" s="258"/>
      <c r="L134" s="258"/>
      <c r="M134" s="258"/>
      <c r="N134" s="258"/>
      <c r="O134" s="258"/>
      <c r="P134" s="258"/>
      <c r="Q134" s="258"/>
      <c r="R134" s="258"/>
      <c r="S134" s="258"/>
      <c r="T134" s="259"/>
      <c r="U134" s="258"/>
      <c r="V134" s="258"/>
      <c r="W134" s="258"/>
      <c r="X134" s="258"/>
      <c r="Y134" s="258"/>
      <c r="Z134" s="258"/>
      <c r="AA134" s="258"/>
      <c r="AB134" s="258"/>
      <c r="AC134" s="258"/>
      <c r="AD134" s="259"/>
      <c r="AE134" s="258"/>
      <c r="AF134" s="258"/>
      <c r="AG134" s="258"/>
      <c r="AH134" s="258"/>
      <c r="AI134" s="258"/>
      <c r="AJ134" s="258"/>
      <c r="AK134" s="258"/>
      <c r="AL134" s="258"/>
      <c r="AM134" s="258"/>
      <c r="AN134" s="259"/>
      <c r="AO134" s="258"/>
      <c r="AP134" s="258"/>
      <c r="AQ134" s="258"/>
      <c r="AR134" s="258"/>
      <c r="AS134" s="258"/>
      <c r="AT134" s="258"/>
      <c r="AU134" s="258"/>
      <c r="AV134" s="258"/>
      <c r="AW134" s="258"/>
      <c r="AX134" s="259"/>
    </row>
    <row r="135" spans="3:50" x14ac:dyDescent="0.2">
      <c r="C135" s="257"/>
      <c r="D135" s="257"/>
      <c r="E135" s="257"/>
      <c r="F135" s="257"/>
      <c r="G135" s="257"/>
      <c r="H135" s="258"/>
      <c r="I135" s="258"/>
      <c r="J135" s="259"/>
      <c r="K135" s="258"/>
      <c r="L135" s="258"/>
      <c r="M135" s="258"/>
      <c r="N135" s="258"/>
      <c r="O135" s="258"/>
      <c r="P135" s="258"/>
      <c r="Q135" s="258"/>
      <c r="R135" s="258"/>
      <c r="S135" s="258"/>
      <c r="T135" s="259"/>
      <c r="U135" s="258"/>
      <c r="V135" s="258"/>
      <c r="W135" s="258"/>
      <c r="X135" s="258"/>
      <c r="Y135" s="258"/>
      <c r="Z135" s="258"/>
      <c r="AA135" s="258"/>
      <c r="AB135" s="258"/>
      <c r="AC135" s="258"/>
      <c r="AD135" s="259"/>
      <c r="AE135" s="258"/>
      <c r="AF135" s="258"/>
      <c r="AG135" s="258"/>
      <c r="AH135" s="258"/>
      <c r="AI135" s="258"/>
      <c r="AJ135" s="258"/>
      <c r="AK135" s="258"/>
      <c r="AL135" s="258"/>
      <c r="AM135" s="258"/>
      <c r="AN135" s="259"/>
      <c r="AO135" s="258"/>
      <c r="AP135" s="258"/>
      <c r="AQ135" s="258"/>
      <c r="AR135" s="258"/>
      <c r="AS135" s="258"/>
      <c r="AT135" s="258"/>
      <c r="AU135" s="258"/>
      <c r="AV135" s="258"/>
      <c r="AW135" s="258"/>
      <c r="AX135" s="259"/>
    </row>
    <row r="136" spans="3:50" x14ac:dyDescent="0.2">
      <c r="C136" s="257"/>
      <c r="D136" s="257"/>
      <c r="E136" s="257"/>
      <c r="F136" s="257"/>
      <c r="G136" s="257"/>
      <c r="H136" s="258"/>
      <c r="I136" s="258"/>
      <c r="J136" s="259"/>
      <c r="K136" s="258"/>
      <c r="L136" s="258"/>
      <c r="M136" s="258"/>
      <c r="N136" s="258"/>
      <c r="O136" s="258"/>
      <c r="P136" s="258"/>
      <c r="Q136" s="258"/>
      <c r="R136" s="258"/>
      <c r="S136" s="258"/>
      <c r="T136" s="259"/>
      <c r="U136" s="258"/>
      <c r="V136" s="258"/>
      <c r="W136" s="258"/>
      <c r="X136" s="258"/>
      <c r="Y136" s="258"/>
      <c r="Z136" s="258"/>
      <c r="AA136" s="258"/>
      <c r="AB136" s="258"/>
      <c r="AC136" s="258"/>
      <c r="AD136" s="259"/>
      <c r="AE136" s="258"/>
      <c r="AF136" s="258"/>
      <c r="AG136" s="258"/>
      <c r="AH136" s="258"/>
      <c r="AI136" s="258"/>
      <c r="AJ136" s="258"/>
      <c r="AK136" s="258"/>
      <c r="AL136" s="258"/>
      <c r="AM136" s="258"/>
      <c r="AN136" s="259"/>
      <c r="AO136" s="258"/>
      <c r="AP136" s="258"/>
      <c r="AQ136" s="258"/>
      <c r="AR136" s="258"/>
      <c r="AS136" s="258"/>
      <c r="AT136" s="258"/>
      <c r="AU136" s="258"/>
      <c r="AV136" s="258"/>
      <c r="AW136" s="258"/>
      <c r="AX136" s="259"/>
    </row>
    <row r="137" spans="3:50" x14ac:dyDescent="0.2">
      <c r="C137" s="257"/>
      <c r="D137" s="257"/>
      <c r="E137" s="257"/>
      <c r="F137" s="257"/>
      <c r="G137" s="257"/>
      <c r="H137" s="258"/>
      <c r="I137" s="258"/>
      <c r="J137" s="259"/>
      <c r="K137" s="258"/>
      <c r="L137" s="258"/>
      <c r="M137" s="258"/>
      <c r="N137" s="258"/>
      <c r="O137" s="258"/>
      <c r="P137" s="258"/>
      <c r="Q137" s="258"/>
      <c r="R137" s="258"/>
      <c r="S137" s="258"/>
      <c r="T137" s="259"/>
      <c r="U137" s="258"/>
      <c r="V137" s="258"/>
      <c r="W137" s="258"/>
      <c r="X137" s="258"/>
      <c r="Y137" s="258"/>
      <c r="Z137" s="258"/>
      <c r="AA137" s="258"/>
      <c r="AB137" s="258"/>
      <c r="AC137" s="258"/>
      <c r="AD137" s="259"/>
      <c r="AE137" s="258"/>
      <c r="AF137" s="258"/>
      <c r="AG137" s="258"/>
      <c r="AH137" s="258"/>
      <c r="AI137" s="258"/>
      <c r="AJ137" s="258"/>
      <c r="AK137" s="258"/>
      <c r="AL137" s="258"/>
      <c r="AM137" s="258"/>
      <c r="AN137" s="259"/>
      <c r="AO137" s="258"/>
      <c r="AP137" s="258"/>
      <c r="AQ137" s="258"/>
      <c r="AR137" s="258"/>
      <c r="AS137" s="258"/>
      <c r="AT137" s="258"/>
      <c r="AU137" s="258"/>
      <c r="AV137" s="258"/>
      <c r="AW137" s="258"/>
      <c r="AX137" s="259"/>
    </row>
    <row r="138" spans="3:50" x14ac:dyDescent="0.2">
      <c r="C138" s="257"/>
      <c r="D138" s="257"/>
      <c r="E138" s="257"/>
      <c r="F138" s="257"/>
      <c r="G138" s="257"/>
      <c r="H138" s="258"/>
      <c r="I138" s="258"/>
      <c r="J138" s="259"/>
      <c r="K138" s="258"/>
      <c r="L138" s="258"/>
      <c r="M138" s="258"/>
      <c r="N138" s="258"/>
      <c r="O138" s="258"/>
      <c r="P138" s="258"/>
      <c r="Q138" s="258"/>
      <c r="R138" s="258"/>
      <c r="S138" s="258"/>
      <c r="T138" s="259"/>
      <c r="U138" s="258"/>
      <c r="V138" s="258"/>
      <c r="W138" s="258"/>
      <c r="X138" s="258"/>
      <c r="Y138" s="258"/>
      <c r="Z138" s="258"/>
      <c r="AA138" s="258"/>
      <c r="AB138" s="258"/>
      <c r="AC138" s="258"/>
      <c r="AD138" s="259"/>
      <c r="AE138" s="258"/>
      <c r="AF138" s="258"/>
      <c r="AG138" s="258"/>
      <c r="AH138" s="258"/>
      <c r="AI138" s="258"/>
      <c r="AJ138" s="258"/>
      <c r="AK138" s="258"/>
      <c r="AL138" s="258"/>
      <c r="AM138" s="258"/>
      <c r="AN138" s="259"/>
      <c r="AO138" s="258"/>
      <c r="AP138" s="258"/>
      <c r="AQ138" s="258"/>
      <c r="AR138" s="258"/>
      <c r="AS138" s="258"/>
      <c r="AT138" s="258"/>
      <c r="AU138" s="258"/>
      <c r="AV138" s="258"/>
      <c r="AW138" s="258"/>
      <c r="AX138" s="259"/>
    </row>
    <row r="139" spans="3:50" x14ac:dyDescent="0.2">
      <c r="C139" s="257"/>
      <c r="D139" s="257"/>
      <c r="E139" s="257"/>
      <c r="F139" s="257"/>
      <c r="G139" s="257"/>
      <c r="H139" s="258"/>
      <c r="I139" s="258"/>
      <c r="J139" s="259"/>
      <c r="K139" s="258"/>
      <c r="L139" s="258"/>
      <c r="M139" s="258"/>
      <c r="N139" s="258"/>
      <c r="O139" s="258"/>
      <c r="P139" s="258"/>
      <c r="Q139" s="258"/>
      <c r="R139" s="258"/>
      <c r="S139" s="258"/>
      <c r="T139" s="259"/>
      <c r="U139" s="258"/>
      <c r="V139" s="258"/>
      <c r="W139" s="258"/>
      <c r="X139" s="258"/>
      <c r="Y139" s="258"/>
      <c r="Z139" s="258"/>
      <c r="AA139" s="258"/>
      <c r="AB139" s="258"/>
      <c r="AC139" s="258"/>
      <c r="AD139" s="259"/>
      <c r="AE139" s="258"/>
      <c r="AF139" s="258"/>
      <c r="AG139" s="258"/>
      <c r="AH139" s="258"/>
      <c r="AI139" s="258"/>
      <c r="AJ139" s="258"/>
      <c r="AK139" s="258"/>
      <c r="AL139" s="258"/>
      <c r="AM139" s="258"/>
      <c r="AN139" s="259"/>
      <c r="AO139" s="258"/>
      <c r="AP139" s="258"/>
      <c r="AQ139" s="258"/>
      <c r="AR139" s="258"/>
      <c r="AS139" s="258"/>
      <c r="AT139" s="258"/>
      <c r="AU139" s="258"/>
      <c r="AV139" s="258"/>
      <c r="AW139" s="258"/>
      <c r="AX139" s="259"/>
    </row>
    <row r="140" spans="3:50" x14ac:dyDescent="0.2">
      <c r="C140" s="257"/>
      <c r="D140" s="257"/>
      <c r="E140" s="257"/>
      <c r="F140" s="257"/>
      <c r="G140" s="257"/>
      <c r="H140" s="258"/>
      <c r="I140" s="258"/>
      <c r="J140" s="259"/>
      <c r="K140" s="258"/>
      <c r="L140" s="258"/>
      <c r="M140" s="258"/>
      <c r="N140" s="258"/>
      <c r="O140" s="258"/>
      <c r="P140" s="258"/>
      <c r="Q140" s="258"/>
      <c r="R140" s="258"/>
      <c r="S140" s="258"/>
      <c r="T140" s="259"/>
      <c r="U140" s="258"/>
      <c r="V140" s="258"/>
      <c r="W140" s="258"/>
      <c r="X140" s="258"/>
      <c r="Y140" s="258"/>
      <c r="Z140" s="258"/>
      <c r="AA140" s="258"/>
      <c r="AB140" s="258"/>
      <c r="AC140" s="258"/>
      <c r="AD140" s="259"/>
      <c r="AE140" s="258"/>
      <c r="AF140" s="258"/>
      <c r="AG140" s="258"/>
      <c r="AH140" s="258"/>
      <c r="AI140" s="258"/>
      <c r="AJ140" s="258"/>
      <c r="AK140" s="258"/>
      <c r="AL140" s="258"/>
      <c r="AM140" s="258"/>
      <c r="AN140" s="259"/>
      <c r="AO140" s="258"/>
      <c r="AP140" s="258"/>
      <c r="AQ140" s="258"/>
      <c r="AR140" s="258"/>
      <c r="AS140" s="258"/>
      <c r="AT140" s="258"/>
      <c r="AU140" s="258"/>
      <c r="AV140" s="258"/>
      <c r="AW140" s="258"/>
      <c r="AX140" s="259"/>
    </row>
    <row r="141" spans="3:50" x14ac:dyDescent="0.2">
      <c r="C141" s="257"/>
      <c r="D141" s="257"/>
      <c r="E141" s="257"/>
      <c r="F141" s="257"/>
      <c r="G141" s="257"/>
      <c r="H141" s="258"/>
      <c r="I141" s="258"/>
      <c r="J141" s="259"/>
      <c r="K141" s="258"/>
      <c r="L141" s="258"/>
      <c r="M141" s="258"/>
      <c r="N141" s="258"/>
      <c r="O141" s="258"/>
      <c r="P141" s="258"/>
      <c r="Q141" s="258"/>
      <c r="R141" s="258"/>
      <c r="S141" s="258"/>
      <c r="T141" s="259"/>
      <c r="U141" s="258"/>
      <c r="V141" s="258"/>
      <c r="W141" s="258"/>
      <c r="X141" s="258"/>
      <c r="Y141" s="258"/>
      <c r="Z141" s="258"/>
      <c r="AA141" s="258"/>
      <c r="AB141" s="258"/>
      <c r="AC141" s="258"/>
      <c r="AD141" s="259"/>
      <c r="AE141" s="258"/>
      <c r="AF141" s="258"/>
      <c r="AG141" s="258"/>
      <c r="AH141" s="258"/>
      <c r="AI141" s="258"/>
      <c r="AJ141" s="258"/>
      <c r="AK141" s="258"/>
      <c r="AL141" s="258"/>
      <c r="AM141" s="258"/>
      <c r="AN141" s="259"/>
      <c r="AO141" s="258"/>
      <c r="AP141" s="258"/>
      <c r="AQ141" s="258"/>
      <c r="AR141" s="258"/>
      <c r="AS141" s="258"/>
      <c r="AT141" s="258"/>
      <c r="AU141" s="258"/>
      <c r="AV141" s="258"/>
      <c r="AW141" s="258"/>
      <c r="AX141" s="259"/>
    </row>
    <row r="142" spans="3:50" x14ac:dyDescent="0.2">
      <c r="C142" s="257"/>
      <c r="D142" s="257"/>
      <c r="E142" s="257"/>
      <c r="F142" s="257"/>
      <c r="G142" s="257"/>
      <c r="H142" s="258"/>
      <c r="I142" s="258"/>
      <c r="J142" s="259"/>
      <c r="K142" s="258"/>
      <c r="L142" s="258"/>
      <c r="M142" s="258"/>
      <c r="N142" s="258"/>
      <c r="O142" s="258"/>
      <c r="P142" s="258"/>
      <c r="Q142" s="258"/>
      <c r="R142" s="258"/>
      <c r="S142" s="258"/>
      <c r="T142" s="259"/>
      <c r="U142" s="258"/>
      <c r="V142" s="258"/>
      <c r="W142" s="258"/>
      <c r="X142" s="258"/>
      <c r="Y142" s="258"/>
      <c r="Z142" s="258"/>
      <c r="AA142" s="258"/>
      <c r="AB142" s="258"/>
      <c r="AC142" s="258"/>
      <c r="AD142" s="259"/>
      <c r="AE142" s="258"/>
      <c r="AF142" s="258"/>
      <c r="AG142" s="258"/>
      <c r="AH142" s="258"/>
      <c r="AI142" s="258"/>
      <c r="AJ142" s="258"/>
      <c r="AK142" s="258"/>
      <c r="AL142" s="258"/>
      <c r="AM142" s="258"/>
      <c r="AN142" s="259"/>
      <c r="AO142" s="258"/>
      <c r="AP142" s="258"/>
      <c r="AQ142" s="258"/>
      <c r="AR142" s="258"/>
      <c r="AS142" s="258"/>
      <c r="AT142" s="258"/>
      <c r="AU142" s="258"/>
      <c r="AV142" s="258"/>
      <c r="AW142" s="258"/>
      <c r="AX142" s="259"/>
    </row>
    <row r="143" spans="3:50" x14ac:dyDescent="0.2">
      <c r="C143" s="257"/>
      <c r="D143" s="257"/>
      <c r="E143" s="257"/>
      <c r="F143" s="257"/>
      <c r="G143" s="257"/>
      <c r="H143" s="258"/>
      <c r="I143" s="258"/>
      <c r="J143" s="259"/>
      <c r="K143" s="258"/>
      <c r="L143" s="258"/>
      <c r="M143" s="258"/>
      <c r="N143" s="258"/>
      <c r="O143" s="258"/>
      <c r="P143" s="258"/>
      <c r="Q143" s="258"/>
      <c r="R143" s="258"/>
      <c r="S143" s="258"/>
      <c r="T143" s="259"/>
      <c r="U143" s="258"/>
      <c r="V143" s="258"/>
      <c r="W143" s="258"/>
      <c r="X143" s="258"/>
      <c r="Y143" s="258"/>
      <c r="Z143" s="258"/>
      <c r="AA143" s="258"/>
      <c r="AB143" s="258"/>
      <c r="AC143" s="258"/>
      <c r="AD143" s="259"/>
      <c r="AE143" s="258"/>
      <c r="AF143" s="258"/>
      <c r="AG143" s="258"/>
      <c r="AH143" s="258"/>
      <c r="AI143" s="258"/>
      <c r="AJ143" s="258"/>
      <c r="AK143" s="258"/>
      <c r="AL143" s="258"/>
      <c r="AM143" s="258"/>
      <c r="AN143" s="259"/>
      <c r="AO143" s="258"/>
      <c r="AP143" s="258"/>
      <c r="AQ143" s="258"/>
      <c r="AR143" s="258"/>
      <c r="AS143" s="258"/>
      <c r="AT143" s="258"/>
      <c r="AU143" s="258"/>
      <c r="AV143" s="258"/>
      <c r="AW143" s="258"/>
      <c r="AX143" s="259"/>
    </row>
  </sheetData>
  <mergeCells count="3">
    <mergeCell ref="A4:A16"/>
    <mergeCell ref="A22:A45"/>
    <mergeCell ref="A46:A1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64</vt:i4>
      </vt:variant>
    </vt:vector>
  </HeadingPairs>
  <TitlesOfParts>
    <vt:vector size="72" baseType="lpstr">
      <vt:lpstr>GeneralSettings</vt:lpstr>
      <vt:lpstr>EURON</vt:lpstr>
      <vt:lpstr>EUR3M</vt:lpstr>
      <vt:lpstr>EUR6M</vt:lpstr>
      <vt:lpstr>EUR1M</vt:lpstr>
      <vt:lpstr>EUR1Y</vt:lpstr>
      <vt:lpstr>Euribor</vt:lpstr>
      <vt:lpstr>Quote</vt:lpstr>
      <vt:lpstr>BumpValue</vt:lpstr>
      <vt:lpstr>Calendar</vt:lpstr>
      <vt:lpstr>Currency</vt:lpstr>
      <vt:lpstr>Discounting</vt:lpstr>
      <vt:lpstr>Evaluationdate</vt:lpstr>
      <vt:lpstr>FamilyName</vt:lpstr>
      <vt:lpstr>EUR3M!FuturesType</vt:lpstr>
      <vt:lpstr>EUR1M!IncludeFlag</vt:lpstr>
      <vt:lpstr>EUR1Y!IncludeFlag</vt:lpstr>
      <vt:lpstr>EUR3M!IncludeFlag</vt:lpstr>
      <vt:lpstr>EUR6M!IncludeFlag</vt:lpstr>
      <vt:lpstr>EURON!IncludeFlag</vt:lpstr>
      <vt:lpstr>JumpDates_1M</vt:lpstr>
      <vt:lpstr>JumpDates_3M</vt:lpstr>
      <vt:lpstr>JumpDates_6M</vt:lpstr>
      <vt:lpstr>JumpDates_ON</vt:lpstr>
      <vt:lpstr>JumpQuotes_1M</vt:lpstr>
      <vt:lpstr>JumpQuotes_3M</vt:lpstr>
      <vt:lpstr>JumpQuotes_6M</vt:lpstr>
      <vt:lpstr>JumpQuotes_ON</vt:lpstr>
      <vt:lpstr>JumpSuffix</vt:lpstr>
      <vt:lpstr>EUR1M!MinDistance</vt:lpstr>
      <vt:lpstr>EUR1Y!MinDistance</vt:lpstr>
      <vt:lpstr>EUR3M!MinDistance</vt:lpstr>
      <vt:lpstr>EUR6M!MinDistance</vt:lpstr>
      <vt:lpstr>EURON!MinDistance</vt:lpstr>
      <vt:lpstr>ObjectOverwrite</vt:lpstr>
      <vt:lpstr>Permanent</vt:lpstr>
      <vt:lpstr>PillarDate</vt:lpstr>
      <vt:lpstr>PriceTickValue</vt:lpstr>
      <vt:lpstr>EUR1M!Priority</vt:lpstr>
      <vt:lpstr>EUR1Y!Priority</vt:lpstr>
      <vt:lpstr>EUR3M!Priority</vt:lpstr>
      <vt:lpstr>EUR6M!Priority</vt:lpstr>
      <vt:lpstr>EURON!Priority</vt:lpstr>
      <vt:lpstr>QuoteSuffix</vt:lpstr>
      <vt:lpstr>EUR1M!RateHelpers</vt:lpstr>
      <vt:lpstr>EUR1Y!RateHelpers</vt:lpstr>
      <vt:lpstr>EUR3M!RateHelpers</vt:lpstr>
      <vt:lpstr>EUR6M!RateHelpers</vt:lpstr>
      <vt:lpstr>EURON!RateHelpers</vt:lpstr>
      <vt:lpstr>RateHelpers1M</vt:lpstr>
      <vt:lpstr>RateHelpers1Y</vt:lpstr>
      <vt:lpstr>RateHelpers3M</vt:lpstr>
      <vt:lpstr>RateHelpers6M</vt:lpstr>
      <vt:lpstr>RateHelpersON</vt:lpstr>
      <vt:lpstr>RateTickValue</vt:lpstr>
      <vt:lpstr>EUR1M!Sensitivity</vt:lpstr>
      <vt:lpstr>EUR1Y!Sensitivity</vt:lpstr>
      <vt:lpstr>EUR3M!Sensitivity</vt:lpstr>
      <vt:lpstr>EUR6M!Sensitivity</vt:lpstr>
      <vt:lpstr>EURON!Sensitivity</vt:lpstr>
      <vt:lpstr>Settlementdate</vt:lpstr>
      <vt:lpstr>Quote!Stub</vt:lpstr>
      <vt:lpstr>EUR1M!Tenor</vt:lpstr>
      <vt:lpstr>EUR1Y!Tenor</vt:lpstr>
      <vt:lpstr>EUR3M!Tenor</vt:lpstr>
      <vt:lpstr>EUR6M!Tenor</vt:lpstr>
      <vt:lpstr>Trigger</vt:lpstr>
      <vt:lpstr>YieldCurve_1M</vt:lpstr>
      <vt:lpstr>YieldCurve_1Y</vt:lpstr>
      <vt:lpstr>YieldCurve_3M</vt:lpstr>
      <vt:lpstr>YieldCurve_6M</vt:lpstr>
      <vt:lpstr>YieldCurve_ON</vt:lpstr>
    </vt:vector>
  </TitlesOfParts>
  <Company>Banca IMI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MAZZOCCHI PAOLO</dc:creator>
  <cp:lastModifiedBy>BERTOCCHI NICHOLAS</cp:lastModifiedBy>
  <dcterms:created xsi:type="dcterms:W3CDTF">2014-09-18T08:07:51Z</dcterms:created>
  <dcterms:modified xsi:type="dcterms:W3CDTF">2017-01-19T16:06:18Z</dcterms:modified>
</cp:coreProperties>
</file>